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odegas-SMM\Nextcloud\bodega Insumo\"/>
    </mc:Choice>
  </mc:AlternateContent>
  <bookViews>
    <workbookView xWindow="0" yWindow="0" windowWidth="21600" windowHeight="9735" tabRatio="589"/>
  </bookViews>
  <sheets>
    <sheet name="Inventario" sheetId="24" r:id="rId1"/>
    <sheet name="Compras del Mes" sheetId="7" r:id="rId2"/>
    <sheet name="Reporte de salida" sheetId="41" r:id="rId3"/>
    <sheet name="Hoja5" sheetId="46" r:id="rId4"/>
    <sheet name="Hoja1" sheetId="42" state="hidden" r:id="rId5"/>
    <sheet name="Hoja2" sheetId="43" state="hidden" r:id="rId6"/>
    <sheet name="Hoja3" sheetId="44" state="hidden" r:id="rId7"/>
    <sheet name="Hoja4" sheetId="45" state="hidden" r:id="rId8"/>
    <sheet name="Proveedores" sheetId="10" r:id="rId9"/>
    <sheet name="Transporte" sheetId="11" state="hidden" r:id="rId10"/>
  </sheets>
  <externalReferences>
    <externalReference r:id="rId11"/>
  </externalReferences>
  <definedNames>
    <definedName name="_xlnm._FilterDatabase" localSheetId="1" hidden="1">'Compras del Mes'!$A$5:$P$307</definedName>
    <definedName name="_xlnm._FilterDatabase" localSheetId="7" hidden="1">Hoja4!$B$3:$AB$77</definedName>
    <definedName name="_xlnm._FilterDatabase" localSheetId="0" hidden="1">Inventario!$A$5:$AE$1650</definedName>
    <definedName name="_xlnm._FilterDatabase" localSheetId="8" hidden="1">Proveedores!$A$1:$A$148</definedName>
    <definedName name="_xlnm._FilterDatabase" localSheetId="2" hidden="1">'Reporte de salida'!$A$5:$M$979</definedName>
    <definedName name="_xlnm.Print_Area" localSheetId="0">Inventario!$C$5:$AF$783</definedName>
    <definedName name="_xlnm.Print_Area" localSheetId="2">'Reporte de salida'!$A$1:$L$756</definedName>
  </definedNames>
  <calcPr calcId="152511"/>
</workbook>
</file>

<file path=xl/calcChain.xml><?xml version="1.0" encoding="utf-8"?>
<calcChain xmlns="http://schemas.openxmlformats.org/spreadsheetml/2006/main">
  <c r="AC7" i="41" l="1"/>
  <c r="AD7" i="41"/>
  <c r="AE7" i="41"/>
  <c r="AF7" i="41"/>
  <c r="AG7" i="41"/>
  <c r="AC8" i="41"/>
  <c r="AD8" i="41"/>
  <c r="AE8" i="41"/>
  <c r="AF8" i="41"/>
  <c r="AG8" i="41"/>
  <c r="AC9" i="41"/>
  <c r="AD9" i="41"/>
  <c r="AE9" i="41"/>
  <c r="AF9" i="41"/>
  <c r="AG9" i="41"/>
  <c r="AC10" i="41"/>
  <c r="AD10" i="41"/>
  <c r="AE10" i="41"/>
  <c r="AF10" i="41"/>
  <c r="AG10" i="41"/>
  <c r="AC11" i="41"/>
  <c r="AD11" i="41"/>
  <c r="AE11" i="41"/>
  <c r="AF11" i="41"/>
  <c r="AG11" i="41"/>
  <c r="AC12" i="41"/>
  <c r="AD12" i="41"/>
  <c r="AE12" i="41"/>
  <c r="AF12" i="41"/>
  <c r="AG12" i="41"/>
  <c r="AC13" i="41"/>
  <c r="AD13" i="41"/>
  <c r="AE13" i="41"/>
  <c r="AF13" i="41"/>
  <c r="AG13" i="41"/>
  <c r="AC14" i="41"/>
  <c r="AD14" i="41"/>
  <c r="AE14" i="41"/>
  <c r="AF14" i="41"/>
  <c r="AG14" i="41"/>
  <c r="AC15" i="41"/>
  <c r="AD15" i="41"/>
  <c r="AE15" i="41"/>
  <c r="AF15" i="41"/>
  <c r="AG15" i="41"/>
  <c r="AC16" i="41"/>
  <c r="AD16" i="41"/>
  <c r="AE16" i="41"/>
  <c r="AF16" i="41"/>
  <c r="AG16" i="41"/>
  <c r="AC17" i="41"/>
  <c r="AD17" i="41"/>
  <c r="AE17" i="41"/>
  <c r="AF17" i="41"/>
  <c r="AG17" i="41"/>
  <c r="AC18" i="41"/>
  <c r="AD18" i="41"/>
  <c r="AE18" i="41"/>
  <c r="AF18" i="41"/>
  <c r="AG18" i="41"/>
  <c r="AC19" i="41"/>
  <c r="AD19" i="41"/>
  <c r="AE19" i="41"/>
  <c r="AF19" i="41"/>
  <c r="AG19" i="41"/>
  <c r="AC20" i="41"/>
  <c r="AD20" i="41"/>
  <c r="AE20" i="41"/>
  <c r="AF20" i="41"/>
  <c r="AG20" i="41"/>
  <c r="AC21" i="41"/>
  <c r="AD21" i="41"/>
  <c r="AE21" i="41"/>
  <c r="AF21" i="41"/>
  <c r="AG21" i="41"/>
  <c r="AC22" i="41"/>
  <c r="AD22" i="41"/>
  <c r="AE22" i="41"/>
  <c r="AF22" i="41"/>
  <c r="AG22" i="41"/>
  <c r="AC23" i="41"/>
  <c r="AD23" i="41"/>
  <c r="AE23" i="41"/>
  <c r="AF23" i="41"/>
  <c r="AG23" i="41"/>
  <c r="AC24" i="41"/>
  <c r="AD24" i="41"/>
  <c r="AE24" i="41"/>
  <c r="AF24" i="41"/>
  <c r="AG24" i="41"/>
  <c r="AC25" i="41"/>
  <c r="AD25" i="41"/>
  <c r="AE25" i="41"/>
  <c r="AF25" i="41"/>
  <c r="AG25" i="41"/>
  <c r="AC26" i="41"/>
  <c r="AD26" i="41"/>
  <c r="AE26" i="41"/>
  <c r="AF26" i="41"/>
  <c r="AG26" i="41"/>
  <c r="AC27" i="41"/>
  <c r="AD27" i="41"/>
  <c r="AE27" i="41"/>
  <c r="AF27" i="41"/>
  <c r="AG27" i="41"/>
  <c r="AC28" i="41"/>
  <c r="AD28" i="41"/>
  <c r="AE28" i="41"/>
  <c r="AF28" i="41"/>
  <c r="AG28" i="41"/>
  <c r="AC29" i="41"/>
  <c r="AD29" i="41"/>
  <c r="AE29" i="41"/>
  <c r="AF29" i="41"/>
  <c r="AG29" i="41"/>
  <c r="AC30" i="41"/>
  <c r="AD30" i="41"/>
  <c r="AE30" i="41"/>
  <c r="AF30" i="41"/>
  <c r="AG30" i="41"/>
  <c r="AC31" i="41"/>
  <c r="AD31" i="41"/>
  <c r="AE31" i="41"/>
  <c r="AF31" i="41"/>
  <c r="AG31" i="41"/>
  <c r="AC32" i="41"/>
  <c r="AD32" i="41"/>
  <c r="AE32" i="41"/>
  <c r="AF32" i="41"/>
  <c r="AG32" i="41"/>
  <c r="AC33" i="41"/>
  <c r="AD33" i="41"/>
  <c r="AE33" i="41"/>
  <c r="AF33" i="41"/>
  <c r="AG33" i="41"/>
  <c r="AC34" i="41"/>
  <c r="AD34" i="41"/>
  <c r="AE34" i="41"/>
  <c r="AF34" i="41"/>
  <c r="AG34" i="41"/>
  <c r="AC35" i="41"/>
  <c r="AD35" i="41"/>
  <c r="AE35" i="41"/>
  <c r="AF35" i="41"/>
  <c r="AG35" i="41"/>
  <c r="AC36" i="41"/>
  <c r="AD36" i="41"/>
  <c r="AE36" i="41"/>
  <c r="AF36" i="41"/>
  <c r="AG36" i="41"/>
  <c r="AC37" i="41"/>
  <c r="AD37" i="41"/>
  <c r="AE37" i="41"/>
  <c r="AF37" i="41"/>
  <c r="AG37" i="41"/>
  <c r="AC38" i="41"/>
  <c r="AD38" i="41"/>
  <c r="AE38" i="41"/>
  <c r="AF38" i="41"/>
  <c r="AG38" i="41"/>
  <c r="AC39" i="41"/>
  <c r="AD39" i="41"/>
  <c r="AE39" i="41"/>
  <c r="AF39" i="41"/>
  <c r="AG39" i="41"/>
  <c r="AC40" i="41"/>
  <c r="AD40" i="41"/>
  <c r="AE40" i="41"/>
  <c r="AF40" i="41"/>
  <c r="AG40" i="41"/>
  <c r="AC41" i="41"/>
  <c r="AD41" i="41"/>
  <c r="AE41" i="41"/>
  <c r="AF41" i="41"/>
  <c r="AG41" i="41"/>
  <c r="AC42" i="41"/>
  <c r="AD42" i="41"/>
  <c r="AE42" i="41"/>
  <c r="AF42" i="41"/>
  <c r="AG42" i="41"/>
  <c r="AC43" i="41"/>
  <c r="AD43" i="41"/>
  <c r="AE43" i="41"/>
  <c r="AF43" i="41"/>
  <c r="AG43" i="41"/>
  <c r="AC44" i="41"/>
  <c r="AD44" i="41"/>
  <c r="AE44" i="41"/>
  <c r="AF44" i="41"/>
  <c r="AG44" i="41"/>
  <c r="AC45" i="41"/>
  <c r="AD45" i="41"/>
  <c r="AE45" i="41"/>
  <c r="AF45" i="41"/>
  <c r="AG45" i="41"/>
  <c r="AC46" i="41"/>
  <c r="AD46" i="41"/>
  <c r="AE46" i="41"/>
  <c r="AF46" i="41"/>
  <c r="AG46" i="41"/>
  <c r="AC47" i="41"/>
  <c r="AD47" i="41"/>
  <c r="AE47" i="41"/>
  <c r="AF47" i="41"/>
  <c r="AG47" i="41"/>
  <c r="AC48" i="41"/>
  <c r="AD48" i="41"/>
  <c r="AE48" i="41"/>
  <c r="AF48" i="41"/>
  <c r="AG48" i="41"/>
  <c r="AC49" i="41"/>
  <c r="AD49" i="41"/>
  <c r="AE49" i="41"/>
  <c r="AF49" i="41"/>
  <c r="AG49" i="41"/>
  <c r="AC50" i="41"/>
  <c r="AD50" i="41"/>
  <c r="AE50" i="41"/>
  <c r="AF50" i="41"/>
  <c r="AG50" i="41"/>
  <c r="AC51" i="41"/>
  <c r="AD51" i="41"/>
  <c r="AE51" i="41"/>
  <c r="AF51" i="41"/>
  <c r="AG51" i="41"/>
  <c r="AC52" i="41"/>
  <c r="AD52" i="41"/>
  <c r="AE52" i="41"/>
  <c r="AF52" i="41"/>
  <c r="AG52" i="41"/>
  <c r="AC53" i="41"/>
  <c r="AD53" i="41"/>
  <c r="AE53" i="41"/>
  <c r="AF53" i="41"/>
  <c r="AG53" i="41"/>
  <c r="AC54" i="41"/>
  <c r="AD54" i="41"/>
  <c r="AE54" i="41"/>
  <c r="AF54" i="41"/>
  <c r="AG54" i="41"/>
  <c r="AC55" i="41"/>
  <c r="AD55" i="41"/>
  <c r="AE55" i="41"/>
  <c r="AF55" i="41"/>
  <c r="AG55" i="41"/>
  <c r="AC56" i="41"/>
  <c r="AD56" i="41"/>
  <c r="AE56" i="41"/>
  <c r="AF56" i="41"/>
  <c r="AG56" i="41"/>
  <c r="AC57" i="41"/>
  <c r="AD57" i="41"/>
  <c r="AE57" i="41"/>
  <c r="AF57" i="41"/>
  <c r="AG57" i="41"/>
  <c r="AC58" i="41"/>
  <c r="AD58" i="41"/>
  <c r="AE58" i="41"/>
  <c r="AF58" i="41"/>
  <c r="AG58" i="41"/>
  <c r="AC59" i="41"/>
  <c r="AD59" i="41"/>
  <c r="AE59" i="41"/>
  <c r="AF59" i="41"/>
  <c r="AG59" i="41"/>
  <c r="AC60" i="41"/>
  <c r="AD60" i="41"/>
  <c r="AE60" i="41"/>
  <c r="AF60" i="41"/>
  <c r="AG60" i="41"/>
  <c r="AC61" i="41"/>
  <c r="AD61" i="41"/>
  <c r="AE61" i="41"/>
  <c r="AF61" i="41"/>
  <c r="AG61" i="41"/>
  <c r="AC62" i="41"/>
  <c r="AD62" i="41"/>
  <c r="AE62" i="41"/>
  <c r="AF62" i="41"/>
  <c r="AG62" i="41"/>
  <c r="AC63" i="41"/>
  <c r="AD63" i="41"/>
  <c r="AE63" i="41"/>
  <c r="AF63" i="41"/>
  <c r="AG63" i="41"/>
  <c r="AC64" i="41"/>
  <c r="AD64" i="41"/>
  <c r="AE64" i="41"/>
  <c r="AF64" i="41"/>
  <c r="AG64" i="41"/>
  <c r="AC65" i="41"/>
  <c r="AD65" i="41"/>
  <c r="AE65" i="41"/>
  <c r="AF65" i="41"/>
  <c r="AG65" i="41"/>
  <c r="AC66" i="41"/>
  <c r="AD66" i="41"/>
  <c r="AE66" i="41"/>
  <c r="AF66" i="41"/>
  <c r="AG66" i="41"/>
  <c r="AC67" i="41"/>
  <c r="AD67" i="41"/>
  <c r="AE67" i="41"/>
  <c r="AF67" i="41"/>
  <c r="AG67" i="41"/>
  <c r="AC68" i="41"/>
  <c r="AD68" i="41"/>
  <c r="AE68" i="41"/>
  <c r="AF68" i="41"/>
  <c r="AG68" i="41"/>
  <c r="AC69" i="41"/>
  <c r="AD69" i="41"/>
  <c r="AE69" i="41"/>
  <c r="AF69" i="41"/>
  <c r="AG69" i="41"/>
  <c r="AC70" i="41"/>
  <c r="AD70" i="41"/>
  <c r="AE70" i="41"/>
  <c r="AF70" i="41"/>
  <c r="AG70" i="41"/>
  <c r="AC71" i="41"/>
  <c r="AD71" i="41"/>
  <c r="AE71" i="41"/>
  <c r="AF71" i="41"/>
  <c r="AG71" i="41"/>
  <c r="AC72" i="41"/>
  <c r="AD72" i="41"/>
  <c r="AE72" i="41"/>
  <c r="AF72" i="41"/>
  <c r="AG72" i="41"/>
  <c r="AC73" i="41"/>
  <c r="AD73" i="41"/>
  <c r="AE73" i="41"/>
  <c r="AF73" i="41"/>
  <c r="AG73" i="41"/>
  <c r="AC74" i="41"/>
  <c r="AD74" i="41"/>
  <c r="AE74" i="41"/>
  <c r="AF74" i="41"/>
  <c r="AG74" i="41"/>
  <c r="AC75" i="41"/>
  <c r="AD75" i="41"/>
  <c r="AE75" i="41"/>
  <c r="AF75" i="41"/>
  <c r="AG75" i="41"/>
  <c r="AC76" i="41"/>
  <c r="AD76" i="41"/>
  <c r="AE76" i="41"/>
  <c r="AF76" i="41"/>
  <c r="AG76" i="41"/>
  <c r="AC77" i="41"/>
  <c r="AD77" i="41"/>
  <c r="AE77" i="41"/>
  <c r="AF77" i="41"/>
  <c r="AG77" i="41"/>
  <c r="AC78" i="41"/>
  <c r="AD78" i="41"/>
  <c r="AE78" i="41"/>
  <c r="AF78" i="41"/>
  <c r="AG78" i="41"/>
  <c r="AC79" i="41"/>
  <c r="AD79" i="41"/>
  <c r="AE79" i="41"/>
  <c r="AF79" i="41"/>
  <c r="AG79" i="41"/>
  <c r="AC80" i="41"/>
  <c r="AD80" i="41"/>
  <c r="AE80" i="41"/>
  <c r="AF80" i="41"/>
  <c r="AG80" i="41"/>
  <c r="AC81" i="41"/>
  <c r="AD81" i="41"/>
  <c r="AE81" i="41"/>
  <c r="AF81" i="41"/>
  <c r="AG81" i="41"/>
  <c r="AC82" i="41"/>
  <c r="AD82" i="41"/>
  <c r="AE82" i="41"/>
  <c r="AF82" i="41"/>
  <c r="AG82" i="41"/>
  <c r="AC83" i="41"/>
  <c r="AD83" i="41"/>
  <c r="AE83" i="41"/>
  <c r="AF83" i="41"/>
  <c r="AG83" i="41"/>
  <c r="AC84" i="41"/>
  <c r="AD84" i="41"/>
  <c r="AE84" i="41"/>
  <c r="AF84" i="41"/>
  <c r="AG84" i="41"/>
  <c r="AC85" i="41"/>
  <c r="AD85" i="41"/>
  <c r="AE85" i="41"/>
  <c r="AF85" i="41"/>
  <c r="AG85" i="41"/>
  <c r="AC86" i="41"/>
  <c r="AD86" i="41"/>
  <c r="AE86" i="41"/>
  <c r="AF86" i="41"/>
  <c r="AG86" i="41"/>
  <c r="AC87" i="41"/>
  <c r="AD87" i="41"/>
  <c r="AE87" i="41"/>
  <c r="AF87" i="41"/>
  <c r="AG87" i="41"/>
  <c r="AC88" i="41"/>
  <c r="AD88" i="41"/>
  <c r="AE88" i="41"/>
  <c r="AF88" i="41"/>
  <c r="AG88" i="41"/>
  <c r="AC89" i="41"/>
  <c r="AD89" i="41"/>
  <c r="AE89" i="41"/>
  <c r="AF89" i="41"/>
  <c r="AG89" i="41"/>
  <c r="AC90" i="41"/>
  <c r="AD90" i="41"/>
  <c r="AE90" i="41"/>
  <c r="AF90" i="41"/>
  <c r="AG90" i="41"/>
  <c r="AC91" i="41"/>
  <c r="AD91" i="41"/>
  <c r="AE91" i="41"/>
  <c r="AF91" i="41"/>
  <c r="AG91" i="41"/>
  <c r="AC92" i="41"/>
  <c r="AD92" i="41"/>
  <c r="AE92" i="41"/>
  <c r="AF92" i="41"/>
  <c r="AG92" i="41"/>
  <c r="AC93" i="41"/>
  <c r="AD93" i="41"/>
  <c r="AE93" i="41"/>
  <c r="AF93" i="41"/>
  <c r="AG93" i="41"/>
  <c r="AC94" i="41"/>
  <c r="AD94" i="41"/>
  <c r="AE94" i="41"/>
  <c r="AF94" i="41"/>
  <c r="AG94" i="41"/>
  <c r="AC95" i="41"/>
  <c r="AD95" i="41"/>
  <c r="AE95" i="41"/>
  <c r="AF95" i="41"/>
  <c r="AG95" i="41"/>
  <c r="AC96" i="41"/>
  <c r="AD96" i="41"/>
  <c r="AE96" i="41"/>
  <c r="AF96" i="41"/>
  <c r="AG96" i="41"/>
  <c r="AC97" i="41"/>
  <c r="AD97" i="41"/>
  <c r="AE97" i="41"/>
  <c r="AF97" i="41"/>
  <c r="AG97" i="41"/>
  <c r="AC98" i="41"/>
  <c r="AD98" i="41"/>
  <c r="AE98" i="41"/>
  <c r="AF98" i="41"/>
  <c r="AG98" i="41"/>
  <c r="AC99" i="41"/>
  <c r="AD99" i="41"/>
  <c r="AE99" i="41"/>
  <c r="AF99" i="41"/>
  <c r="AG99" i="41"/>
  <c r="AC100" i="41"/>
  <c r="AD100" i="41"/>
  <c r="AE100" i="41"/>
  <c r="AF100" i="41"/>
  <c r="AG100" i="41"/>
  <c r="AC101" i="41"/>
  <c r="AD101" i="41"/>
  <c r="AE101" i="41"/>
  <c r="AF101" i="41"/>
  <c r="AG101" i="41"/>
  <c r="AC102" i="41"/>
  <c r="AD102" i="41"/>
  <c r="AE102" i="41"/>
  <c r="AF102" i="41"/>
  <c r="AG102" i="41"/>
  <c r="AC103" i="41"/>
  <c r="AD103" i="41"/>
  <c r="AE103" i="41"/>
  <c r="AF103" i="41"/>
  <c r="AG103" i="41"/>
  <c r="AC104" i="41"/>
  <c r="AD104" i="41"/>
  <c r="AE104" i="41"/>
  <c r="AF104" i="41"/>
  <c r="AG104" i="41"/>
  <c r="AC105" i="41"/>
  <c r="AD105" i="41"/>
  <c r="AE105" i="41"/>
  <c r="AF105" i="41"/>
  <c r="AG105" i="41"/>
  <c r="AC106" i="41"/>
  <c r="AD106" i="41"/>
  <c r="AE106" i="41"/>
  <c r="AF106" i="41"/>
  <c r="AG106" i="41"/>
  <c r="AC107" i="41"/>
  <c r="AD107" i="41"/>
  <c r="AE107" i="41"/>
  <c r="AF107" i="41"/>
  <c r="AG107" i="41"/>
  <c r="AC108" i="41"/>
  <c r="AD108" i="41"/>
  <c r="AE108" i="41"/>
  <c r="AF108" i="41"/>
  <c r="AG108" i="41"/>
  <c r="AC109" i="41"/>
  <c r="AD109" i="41"/>
  <c r="AE109" i="41"/>
  <c r="AF109" i="41"/>
  <c r="AG109" i="41"/>
  <c r="AC110" i="41"/>
  <c r="AD110" i="41"/>
  <c r="AE110" i="41"/>
  <c r="AF110" i="41"/>
  <c r="AG110" i="41"/>
  <c r="AC111" i="41"/>
  <c r="AD111" i="41"/>
  <c r="AE111" i="41"/>
  <c r="AF111" i="41"/>
  <c r="AG111" i="41"/>
  <c r="AC112" i="41"/>
  <c r="AD112" i="41"/>
  <c r="AE112" i="41"/>
  <c r="AF112" i="41"/>
  <c r="AG112" i="41"/>
  <c r="AC113" i="41"/>
  <c r="AD113" i="41"/>
  <c r="AE113" i="41"/>
  <c r="AF113" i="41"/>
  <c r="AG113" i="41"/>
  <c r="AC114" i="41"/>
  <c r="AD114" i="41"/>
  <c r="AE114" i="41"/>
  <c r="AF114" i="41"/>
  <c r="AG114" i="41"/>
  <c r="AC115" i="41"/>
  <c r="AD115" i="41"/>
  <c r="AE115" i="41"/>
  <c r="AF115" i="41"/>
  <c r="AG115" i="41"/>
  <c r="AC116" i="41"/>
  <c r="AD116" i="41"/>
  <c r="AE116" i="41"/>
  <c r="AF116" i="41"/>
  <c r="AG116" i="41"/>
  <c r="AC117" i="41"/>
  <c r="AD117" i="41"/>
  <c r="AE117" i="41"/>
  <c r="AF117" i="41"/>
  <c r="AG117" i="41"/>
  <c r="AC118" i="41"/>
  <c r="AD118" i="41"/>
  <c r="AE118" i="41"/>
  <c r="AF118" i="41"/>
  <c r="AG118" i="41"/>
  <c r="AC119" i="41"/>
  <c r="AD119" i="41"/>
  <c r="AE119" i="41"/>
  <c r="AF119" i="41"/>
  <c r="AG119" i="41"/>
  <c r="AC120" i="41"/>
  <c r="AD120" i="41"/>
  <c r="AE120" i="41"/>
  <c r="AF120" i="41"/>
  <c r="AG120" i="41"/>
  <c r="AC121" i="41"/>
  <c r="AD121" i="41"/>
  <c r="AE121" i="41"/>
  <c r="AF121" i="41"/>
  <c r="AG121" i="41"/>
  <c r="AC122" i="41"/>
  <c r="AD122" i="41"/>
  <c r="AE122" i="41"/>
  <c r="AF122" i="41"/>
  <c r="AG122" i="41"/>
  <c r="AC123" i="41"/>
  <c r="AD123" i="41"/>
  <c r="AE123" i="41"/>
  <c r="AF123" i="41"/>
  <c r="AG123" i="41"/>
  <c r="AC124" i="41"/>
  <c r="AD124" i="41"/>
  <c r="AE124" i="41"/>
  <c r="AF124" i="41"/>
  <c r="AG124" i="41"/>
  <c r="AC125" i="41"/>
  <c r="AD125" i="41"/>
  <c r="AE125" i="41"/>
  <c r="AF125" i="41"/>
  <c r="AG125" i="41"/>
  <c r="AC126" i="41"/>
  <c r="AD126" i="41"/>
  <c r="AE126" i="41"/>
  <c r="AF126" i="41"/>
  <c r="AG126" i="41"/>
  <c r="AC127" i="41"/>
  <c r="AD127" i="41"/>
  <c r="AE127" i="41"/>
  <c r="AF127" i="41"/>
  <c r="AG127" i="41"/>
  <c r="AC128" i="41"/>
  <c r="AD128" i="41"/>
  <c r="AE128" i="41"/>
  <c r="AF128" i="41"/>
  <c r="AG128" i="41"/>
  <c r="AC129" i="41"/>
  <c r="AD129" i="41"/>
  <c r="AE129" i="41"/>
  <c r="AF129" i="41"/>
  <c r="AG129" i="41"/>
  <c r="AC130" i="41"/>
  <c r="AD130" i="41"/>
  <c r="AE130" i="41"/>
  <c r="AF130" i="41"/>
  <c r="AG130" i="41"/>
  <c r="AC131" i="41"/>
  <c r="AD131" i="41"/>
  <c r="AE131" i="41"/>
  <c r="AF131" i="41"/>
  <c r="AG131" i="41"/>
  <c r="AC132" i="41"/>
  <c r="AD132" i="41"/>
  <c r="AE132" i="41"/>
  <c r="AF132" i="41"/>
  <c r="AG132" i="41"/>
  <c r="AC133" i="41"/>
  <c r="AD133" i="41"/>
  <c r="AE133" i="41"/>
  <c r="AF133" i="41"/>
  <c r="AG133" i="41"/>
  <c r="AC134" i="41"/>
  <c r="AD134" i="41"/>
  <c r="AE134" i="41"/>
  <c r="AF134" i="41"/>
  <c r="AG134" i="41"/>
  <c r="AC135" i="41"/>
  <c r="AD135" i="41"/>
  <c r="AE135" i="41"/>
  <c r="AF135" i="41"/>
  <c r="AG135" i="41"/>
  <c r="AC136" i="41"/>
  <c r="AD136" i="41"/>
  <c r="AE136" i="41"/>
  <c r="AF136" i="41"/>
  <c r="AG136" i="41"/>
  <c r="AC137" i="41"/>
  <c r="AD137" i="41"/>
  <c r="AE137" i="41"/>
  <c r="AF137" i="41"/>
  <c r="AG137" i="41"/>
  <c r="AC138" i="41"/>
  <c r="AD138" i="41"/>
  <c r="AE138" i="41"/>
  <c r="AF138" i="41"/>
  <c r="AG138" i="41"/>
  <c r="AC139" i="41"/>
  <c r="AD139" i="41"/>
  <c r="AE139" i="41"/>
  <c r="AF139" i="41"/>
  <c r="AG139" i="41"/>
  <c r="AC140" i="41"/>
  <c r="AD140" i="41"/>
  <c r="AE140" i="41"/>
  <c r="AF140" i="41"/>
  <c r="AG140" i="41"/>
  <c r="AC141" i="41"/>
  <c r="AD141" i="41"/>
  <c r="AE141" i="41"/>
  <c r="AF141" i="41"/>
  <c r="AG141" i="41"/>
  <c r="AC142" i="41"/>
  <c r="AD142" i="41"/>
  <c r="AE142" i="41"/>
  <c r="AF142" i="41"/>
  <c r="AG142" i="41"/>
  <c r="AC143" i="41"/>
  <c r="AD143" i="41"/>
  <c r="AE143" i="41"/>
  <c r="AF143" i="41"/>
  <c r="AG143" i="41"/>
  <c r="AC144" i="41"/>
  <c r="AD144" i="41"/>
  <c r="AE144" i="41"/>
  <c r="AF144" i="41"/>
  <c r="AG144" i="41"/>
  <c r="AC145" i="41"/>
  <c r="AD145" i="41"/>
  <c r="AE145" i="41"/>
  <c r="AF145" i="41"/>
  <c r="AG145" i="41"/>
  <c r="AC146" i="41"/>
  <c r="AD146" i="41"/>
  <c r="AE146" i="41"/>
  <c r="AF146" i="41"/>
  <c r="AG146" i="41"/>
  <c r="AC147" i="41"/>
  <c r="AD147" i="41"/>
  <c r="AE147" i="41"/>
  <c r="AF147" i="41"/>
  <c r="AG147" i="41"/>
  <c r="AC148" i="41"/>
  <c r="AD148" i="41"/>
  <c r="AE148" i="41"/>
  <c r="AF148" i="41"/>
  <c r="AG148" i="41"/>
  <c r="AC149" i="41"/>
  <c r="AD149" i="41"/>
  <c r="AE149" i="41"/>
  <c r="AF149" i="41"/>
  <c r="AG149" i="41"/>
  <c r="AC150" i="41"/>
  <c r="AD150" i="41"/>
  <c r="AE150" i="41"/>
  <c r="AF150" i="41"/>
  <c r="AG150" i="41"/>
  <c r="AC151" i="41"/>
  <c r="AD151" i="41"/>
  <c r="AE151" i="41"/>
  <c r="AF151" i="41"/>
  <c r="AG151" i="41"/>
  <c r="AC152" i="41"/>
  <c r="AD152" i="41"/>
  <c r="AE152" i="41"/>
  <c r="AF152" i="41"/>
  <c r="AG152" i="41"/>
  <c r="AC153" i="41"/>
  <c r="AD153" i="41"/>
  <c r="AE153" i="41"/>
  <c r="AF153" i="41"/>
  <c r="AG153" i="41"/>
  <c r="AC154" i="41"/>
  <c r="AD154" i="41"/>
  <c r="AE154" i="41"/>
  <c r="AF154" i="41"/>
  <c r="AG154" i="41"/>
  <c r="AC155" i="41"/>
  <c r="AD155" i="41"/>
  <c r="AE155" i="41"/>
  <c r="AF155" i="41"/>
  <c r="AG155" i="41"/>
  <c r="AC156" i="41"/>
  <c r="AD156" i="41"/>
  <c r="AE156" i="41"/>
  <c r="AF156" i="41"/>
  <c r="AG156" i="41"/>
  <c r="AC157" i="41"/>
  <c r="AD157" i="41"/>
  <c r="AE157" i="41"/>
  <c r="AF157" i="41"/>
  <c r="AG157" i="41"/>
  <c r="AC158" i="41"/>
  <c r="AD158" i="41"/>
  <c r="AE158" i="41"/>
  <c r="AF158" i="41"/>
  <c r="AG158" i="41"/>
  <c r="AC159" i="41"/>
  <c r="AD159" i="41"/>
  <c r="AE159" i="41"/>
  <c r="AF159" i="41"/>
  <c r="AG159" i="41"/>
  <c r="AC160" i="41"/>
  <c r="AD160" i="41"/>
  <c r="AE160" i="41"/>
  <c r="AF160" i="41"/>
  <c r="AG160" i="41"/>
  <c r="AC161" i="41"/>
  <c r="AD161" i="41"/>
  <c r="AE161" i="41"/>
  <c r="AF161" i="41"/>
  <c r="AG161" i="41"/>
  <c r="AC162" i="41"/>
  <c r="AD162" i="41"/>
  <c r="AE162" i="41"/>
  <c r="AF162" i="41"/>
  <c r="AG162" i="41"/>
  <c r="AC163" i="41"/>
  <c r="AD163" i="41"/>
  <c r="AE163" i="41"/>
  <c r="AF163" i="41"/>
  <c r="AG163" i="41"/>
  <c r="AC164" i="41"/>
  <c r="AD164" i="41"/>
  <c r="AE164" i="41"/>
  <c r="AF164" i="41"/>
  <c r="AG164" i="41"/>
  <c r="AC165" i="41"/>
  <c r="AD165" i="41"/>
  <c r="AE165" i="41"/>
  <c r="AF165" i="41"/>
  <c r="AG165" i="41"/>
  <c r="AC166" i="41"/>
  <c r="AD166" i="41"/>
  <c r="AE166" i="41"/>
  <c r="AF166" i="41"/>
  <c r="AG166" i="41"/>
  <c r="AC167" i="41"/>
  <c r="AD167" i="41"/>
  <c r="AE167" i="41"/>
  <c r="AF167" i="41"/>
  <c r="AG167" i="41"/>
  <c r="AC168" i="41"/>
  <c r="AD168" i="41"/>
  <c r="AE168" i="41"/>
  <c r="AF168" i="41"/>
  <c r="AG168" i="41"/>
  <c r="AC169" i="41"/>
  <c r="AD169" i="41"/>
  <c r="AE169" i="41"/>
  <c r="AF169" i="41"/>
  <c r="AG169" i="41"/>
  <c r="AC170" i="41"/>
  <c r="AD170" i="41"/>
  <c r="AE170" i="41"/>
  <c r="AF170" i="41"/>
  <c r="AG170" i="41"/>
  <c r="AC171" i="41"/>
  <c r="AD171" i="41"/>
  <c r="AE171" i="41"/>
  <c r="AF171" i="41"/>
  <c r="AG171" i="41"/>
  <c r="AC172" i="41"/>
  <c r="AD172" i="41"/>
  <c r="AE172" i="41"/>
  <c r="AF172" i="41"/>
  <c r="AG172" i="41"/>
  <c r="AC173" i="41"/>
  <c r="AD173" i="41"/>
  <c r="AE173" i="41"/>
  <c r="AF173" i="41"/>
  <c r="AG173" i="41"/>
  <c r="AC174" i="41"/>
  <c r="AD174" i="41"/>
  <c r="AE174" i="41"/>
  <c r="AF174" i="41"/>
  <c r="AG174" i="41"/>
  <c r="AC175" i="41"/>
  <c r="AD175" i="41"/>
  <c r="AE175" i="41"/>
  <c r="AF175" i="41"/>
  <c r="AG175" i="41"/>
  <c r="AC176" i="41"/>
  <c r="AD176" i="41"/>
  <c r="AE176" i="41"/>
  <c r="AF176" i="41"/>
  <c r="AG176" i="41"/>
  <c r="AC177" i="41"/>
  <c r="AD177" i="41"/>
  <c r="AE177" i="41"/>
  <c r="AF177" i="41"/>
  <c r="AG177" i="41"/>
  <c r="AC178" i="41"/>
  <c r="AD178" i="41"/>
  <c r="AE178" i="41"/>
  <c r="AF178" i="41"/>
  <c r="AG178" i="41"/>
  <c r="AC179" i="41"/>
  <c r="AD179" i="41"/>
  <c r="AE179" i="41"/>
  <c r="AF179" i="41"/>
  <c r="AG179" i="41"/>
  <c r="AC180" i="41"/>
  <c r="AD180" i="41"/>
  <c r="AE180" i="41"/>
  <c r="AF180" i="41"/>
  <c r="AG180" i="41"/>
  <c r="AC181" i="41"/>
  <c r="AD181" i="41"/>
  <c r="AE181" i="41"/>
  <c r="AF181" i="41"/>
  <c r="AG181" i="41"/>
  <c r="AC182" i="41"/>
  <c r="AD182" i="41"/>
  <c r="AE182" i="41"/>
  <c r="AF182" i="41"/>
  <c r="AG182" i="41"/>
  <c r="AC183" i="41"/>
  <c r="AD183" i="41"/>
  <c r="AE183" i="41"/>
  <c r="AF183" i="41"/>
  <c r="AG183" i="41"/>
  <c r="AC184" i="41"/>
  <c r="AD184" i="41"/>
  <c r="AE184" i="41"/>
  <c r="AF184" i="41"/>
  <c r="AG184" i="41"/>
  <c r="AC185" i="41"/>
  <c r="AD185" i="41"/>
  <c r="AE185" i="41"/>
  <c r="AF185" i="41"/>
  <c r="AG185" i="41"/>
  <c r="AC186" i="41"/>
  <c r="AD186" i="41"/>
  <c r="AE186" i="41"/>
  <c r="AF186" i="41"/>
  <c r="AG186" i="41"/>
  <c r="AC187" i="41"/>
  <c r="AD187" i="41"/>
  <c r="AE187" i="41"/>
  <c r="AF187" i="41"/>
  <c r="AG187" i="41"/>
  <c r="AC188" i="41"/>
  <c r="AD188" i="41"/>
  <c r="AE188" i="41"/>
  <c r="AF188" i="41"/>
  <c r="AG188" i="41"/>
  <c r="AC189" i="41"/>
  <c r="AD189" i="41"/>
  <c r="AE189" i="41"/>
  <c r="AF189" i="41"/>
  <c r="AG189" i="41"/>
  <c r="AC190" i="41"/>
  <c r="AD190" i="41"/>
  <c r="AE190" i="41"/>
  <c r="AF190" i="41"/>
  <c r="AG190" i="41"/>
  <c r="AC191" i="41"/>
  <c r="AD191" i="41"/>
  <c r="AE191" i="41"/>
  <c r="AF191" i="41"/>
  <c r="AG191" i="41"/>
  <c r="AC192" i="41"/>
  <c r="AD192" i="41"/>
  <c r="AE192" i="41"/>
  <c r="AF192" i="41"/>
  <c r="AG192" i="41"/>
  <c r="AC193" i="41"/>
  <c r="AD193" i="41"/>
  <c r="AE193" i="41"/>
  <c r="AF193" i="41"/>
  <c r="AG193" i="41"/>
  <c r="AC194" i="41"/>
  <c r="AD194" i="41"/>
  <c r="AE194" i="41"/>
  <c r="AF194" i="41"/>
  <c r="AG194" i="41"/>
  <c r="AC195" i="41"/>
  <c r="AD195" i="41"/>
  <c r="AE195" i="41"/>
  <c r="AF195" i="41"/>
  <c r="AG195" i="41"/>
  <c r="AC196" i="41"/>
  <c r="AD196" i="41"/>
  <c r="AE196" i="41"/>
  <c r="AF196" i="41"/>
  <c r="AG196" i="41"/>
  <c r="AC197" i="41"/>
  <c r="AD197" i="41"/>
  <c r="AE197" i="41"/>
  <c r="AF197" i="41"/>
  <c r="AG197" i="41"/>
  <c r="AC198" i="41"/>
  <c r="AD198" i="41"/>
  <c r="AE198" i="41"/>
  <c r="AF198" i="41"/>
  <c r="AG198" i="41"/>
  <c r="AC199" i="41"/>
  <c r="AD199" i="41"/>
  <c r="AE199" i="41"/>
  <c r="AF199" i="41"/>
  <c r="AG199" i="41"/>
  <c r="AC200" i="41"/>
  <c r="AD200" i="41"/>
  <c r="AE200" i="41"/>
  <c r="AF200" i="41"/>
  <c r="AG200" i="41"/>
  <c r="AC201" i="41"/>
  <c r="AD201" i="41"/>
  <c r="AE201" i="41"/>
  <c r="AF201" i="41"/>
  <c r="AG201" i="41"/>
  <c r="AC202" i="41"/>
  <c r="AD202" i="41"/>
  <c r="AE202" i="41"/>
  <c r="AF202" i="41"/>
  <c r="AG202" i="41"/>
  <c r="AC203" i="41"/>
  <c r="AD203" i="41"/>
  <c r="AE203" i="41"/>
  <c r="AF203" i="41"/>
  <c r="AG203" i="41"/>
  <c r="AC204" i="41"/>
  <c r="AD204" i="41"/>
  <c r="AE204" i="41"/>
  <c r="AF204" i="41"/>
  <c r="AG204" i="41"/>
  <c r="AC205" i="41"/>
  <c r="AD205" i="41"/>
  <c r="AE205" i="41"/>
  <c r="AF205" i="41"/>
  <c r="AG205" i="41"/>
  <c r="AC206" i="41"/>
  <c r="AD206" i="41"/>
  <c r="AE206" i="41"/>
  <c r="AF206" i="41"/>
  <c r="AG206" i="41"/>
  <c r="AC207" i="41"/>
  <c r="AD207" i="41"/>
  <c r="AE207" i="41"/>
  <c r="AF207" i="41"/>
  <c r="AG207" i="41"/>
  <c r="AC208" i="41"/>
  <c r="AD208" i="41"/>
  <c r="AE208" i="41"/>
  <c r="AF208" i="41"/>
  <c r="AG208" i="41"/>
  <c r="AC209" i="41"/>
  <c r="AD209" i="41"/>
  <c r="AE209" i="41"/>
  <c r="AF209" i="41"/>
  <c r="AG209" i="41"/>
  <c r="AC210" i="41"/>
  <c r="AD210" i="41"/>
  <c r="AE210" i="41"/>
  <c r="AF210" i="41"/>
  <c r="AG210" i="41"/>
  <c r="AC211" i="41"/>
  <c r="AD211" i="41"/>
  <c r="AE211" i="41"/>
  <c r="AF211" i="41"/>
  <c r="AG211" i="41"/>
  <c r="AC212" i="41"/>
  <c r="AD212" i="41"/>
  <c r="AE212" i="41"/>
  <c r="AF212" i="41"/>
  <c r="AG212" i="41"/>
  <c r="AC213" i="41"/>
  <c r="AD213" i="41"/>
  <c r="AE213" i="41"/>
  <c r="AF213" i="41"/>
  <c r="AG213" i="41"/>
  <c r="AC214" i="41"/>
  <c r="AD214" i="41"/>
  <c r="AE214" i="41"/>
  <c r="AF214" i="41"/>
  <c r="AG214" i="41"/>
  <c r="AC215" i="41"/>
  <c r="AD215" i="41"/>
  <c r="AE215" i="41"/>
  <c r="AF215" i="41"/>
  <c r="AG215" i="41"/>
  <c r="AC216" i="41"/>
  <c r="AD216" i="41"/>
  <c r="AE216" i="41"/>
  <c r="AF216" i="41"/>
  <c r="AG216" i="41"/>
  <c r="AC217" i="41"/>
  <c r="AD217" i="41"/>
  <c r="AE217" i="41"/>
  <c r="AF217" i="41"/>
  <c r="AG217" i="41"/>
  <c r="AC218" i="41"/>
  <c r="AD218" i="41"/>
  <c r="AE218" i="41"/>
  <c r="AF218" i="41"/>
  <c r="AG218" i="41"/>
  <c r="AC219" i="41"/>
  <c r="AD219" i="41"/>
  <c r="AE219" i="41"/>
  <c r="AF219" i="41"/>
  <c r="AG219" i="41"/>
  <c r="AC220" i="41"/>
  <c r="AD220" i="41"/>
  <c r="AE220" i="41"/>
  <c r="AF220" i="41"/>
  <c r="AG220" i="41"/>
  <c r="AC221" i="41"/>
  <c r="AD221" i="41"/>
  <c r="AE221" i="41"/>
  <c r="AF221" i="41"/>
  <c r="AG221" i="41"/>
  <c r="AC222" i="41"/>
  <c r="AD222" i="41"/>
  <c r="AE222" i="41"/>
  <c r="AF222" i="41"/>
  <c r="AG222" i="41"/>
  <c r="AC223" i="41"/>
  <c r="AD223" i="41"/>
  <c r="AE223" i="41"/>
  <c r="AF223" i="41"/>
  <c r="AG223" i="41"/>
  <c r="AC224" i="41"/>
  <c r="AD224" i="41"/>
  <c r="AE224" i="41"/>
  <c r="AF224" i="41"/>
  <c r="AG224" i="41"/>
  <c r="AC225" i="41"/>
  <c r="AD225" i="41"/>
  <c r="AE225" i="41"/>
  <c r="AF225" i="41"/>
  <c r="AG225" i="41"/>
  <c r="AC226" i="41"/>
  <c r="AD226" i="41"/>
  <c r="AE226" i="41"/>
  <c r="AF226" i="41"/>
  <c r="AG226" i="41"/>
  <c r="AC227" i="41"/>
  <c r="AD227" i="41"/>
  <c r="AE227" i="41"/>
  <c r="AF227" i="41"/>
  <c r="AG227" i="41"/>
  <c r="AC228" i="41"/>
  <c r="AD228" i="41"/>
  <c r="AE228" i="41"/>
  <c r="AF228" i="41"/>
  <c r="AG228" i="41"/>
  <c r="AC229" i="41"/>
  <c r="AD229" i="41"/>
  <c r="AE229" i="41"/>
  <c r="AF229" i="41"/>
  <c r="AG229" i="41"/>
  <c r="AC230" i="41"/>
  <c r="AD230" i="41"/>
  <c r="AE230" i="41"/>
  <c r="AF230" i="41"/>
  <c r="AG230" i="41"/>
  <c r="AC231" i="41"/>
  <c r="AD231" i="41"/>
  <c r="AE231" i="41"/>
  <c r="AF231" i="41"/>
  <c r="AG231" i="41"/>
  <c r="AC232" i="41"/>
  <c r="AD232" i="41"/>
  <c r="AE232" i="41"/>
  <c r="AF232" i="41"/>
  <c r="AG232" i="41"/>
  <c r="AC233" i="41"/>
  <c r="AD233" i="41"/>
  <c r="AE233" i="41"/>
  <c r="AF233" i="41"/>
  <c r="AG233" i="41"/>
  <c r="AC234" i="41"/>
  <c r="AD234" i="41"/>
  <c r="AE234" i="41"/>
  <c r="AF234" i="41"/>
  <c r="AG234" i="41"/>
  <c r="AC235" i="41"/>
  <c r="AD235" i="41"/>
  <c r="AE235" i="41"/>
  <c r="AF235" i="41"/>
  <c r="AG235" i="41"/>
  <c r="AC236" i="41"/>
  <c r="AD236" i="41"/>
  <c r="AE236" i="41"/>
  <c r="AF236" i="41"/>
  <c r="AG236" i="41"/>
  <c r="AC237" i="41"/>
  <c r="AD237" i="41"/>
  <c r="AE237" i="41"/>
  <c r="AF237" i="41"/>
  <c r="AG237" i="41"/>
  <c r="AC238" i="41"/>
  <c r="AD238" i="41"/>
  <c r="AE238" i="41"/>
  <c r="AF238" i="41"/>
  <c r="AG238" i="41"/>
  <c r="AC239" i="41"/>
  <c r="AD239" i="41"/>
  <c r="AE239" i="41"/>
  <c r="AF239" i="41"/>
  <c r="AG239" i="41"/>
  <c r="AC240" i="41"/>
  <c r="AD240" i="41"/>
  <c r="AE240" i="41"/>
  <c r="AF240" i="41"/>
  <c r="AG240" i="41"/>
  <c r="AC241" i="41"/>
  <c r="AD241" i="41"/>
  <c r="AE241" i="41"/>
  <c r="AF241" i="41"/>
  <c r="AG241" i="41"/>
  <c r="AC242" i="41"/>
  <c r="AD242" i="41"/>
  <c r="AE242" i="41"/>
  <c r="AF242" i="41"/>
  <c r="AG242" i="41"/>
  <c r="AC243" i="41"/>
  <c r="AD243" i="41"/>
  <c r="AE243" i="41"/>
  <c r="AF243" i="41"/>
  <c r="AG243" i="41"/>
  <c r="AC244" i="41"/>
  <c r="AD244" i="41"/>
  <c r="AE244" i="41"/>
  <c r="AF244" i="41"/>
  <c r="AG244" i="41"/>
  <c r="AC245" i="41"/>
  <c r="AD245" i="41"/>
  <c r="AE245" i="41"/>
  <c r="AF245" i="41"/>
  <c r="AG245" i="41"/>
  <c r="AC246" i="41"/>
  <c r="AD246" i="41"/>
  <c r="AE246" i="41"/>
  <c r="AF246" i="41"/>
  <c r="AG246" i="41"/>
  <c r="AC247" i="41"/>
  <c r="AD247" i="41"/>
  <c r="AE247" i="41"/>
  <c r="AF247" i="41"/>
  <c r="AG247" i="41"/>
  <c r="AC248" i="41"/>
  <c r="AD248" i="41"/>
  <c r="AE248" i="41"/>
  <c r="AF248" i="41"/>
  <c r="AG248" i="41"/>
  <c r="AC249" i="41"/>
  <c r="AD249" i="41"/>
  <c r="AE249" i="41"/>
  <c r="AF249" i="41"/>
  <c r="AG249" i="41"/>
  <c r="AC250" i="41"/>
  <c r="AD250" i="41"/>
  <c r="AE250" i="41"/>
  <c r="AF250" i="41"/>
  <c r="AG250" i="41"/>
  <c r="AC251" i="41"/>
  <c r="AD251" i="41"/>
  <c r="AE251" i="41"/>
  <c r="AF251" i="41"/>
  <c r="AG251" i="41"/>
  <c r="AC252" i="41"/>
  <c r="AD252" i="41"/>
  <c r="AE252" i="41"/>
  <c r="AF252" i="41"/>
  <c r="AG252" i="41"/>
  <c r="AC253" i="41"/>
  <c r="AD253" i="41"/>
  <c r="AE253" i="41"/>
  <c r="AF253" i="41"/>
  <c r="AG253" i="41"/>
  <c r="AC254" i="41"/>
  <c r="AD254" i="41"/>
  <c r="AE254" i="41"/>
  <c r="AF254" i="41"/>
  <c r="AG254" i="41"/>
  <c r="AC255" i="41"/>
  <c r="AD255" i="41"/>
  <c r="AE255" i="41"/>
  <c r="AF255" i="41"/>
  <c r="AG255" i="41"/>
  <c r="AC256" i="41"/>
  <c r="AD256" i="41"/>
  <c r="AE256" i="41"/>
  <c r="AF256" i="41"/>
  <c r="AG256" i="41"/>
  <c r="AC257" i="41"/>
  <c r="AD257" i="41"/>
  <c r="AE257" i="41"/>
  <c r="AF257" i="41"/>
  <c r="AG257" i="41"/>
  <c r="AC258" i="41"/>
  <c r="AD258" i="41"/>
  <c r="AE258" i="41"/>
  <c r="AF258" i="41"/>
  <c r="AG258" i="41"/>
  <c r="AC259" i="41"/>
  <c r="AD259" i="41"/>
  <c r="AE259" i="41"/>
  <c r="AF259" i="41"/>
  <c r="AG259" i="41"/>
  <c r="AC260" i="41"/>
  <c r="AD260" i="41"/>
  <c r="AE260" i="41"/>
  <c r="AF260" i="41"/>
  <c r="AG260" i="41"/>
  <c r="AC261" i="41"/>
  <c r="AD261" i="41"/>
  <c r="AE261" i="41"/>
  <c r="AF261" i="41"/>
  <c r="AG261" i="41"/>
  <c r="AC262" i="41"/>
  <c r="AD262" i="41"/>
  <c r="AE262" i="41"/>
  <c r="AF262" i="41"/>
  <c r="AG262" i="41"/>
  <c r="AC263" i="41"/>
  <c r="AD263" i="41"/>
  <c r="AE263" i="41"/>
  <c r="AF263" i="41"/>
  <c r="AG263" i="41"/>
  <c r="AC264" i="41"/>
  <c r="AD264" i="41"/>
  <c r="AE264" i="41"/>
  <c r="AF264" i="41"/>
  <c r="AG264" i="41"/>
  <c r="AC265" i="41"/>
  <c r="AD265" i="41"/>
  <c r="AE265" i="41"/>
  <c r="AF265" i="41"/>
  <c r="AG265" i="41"/>
  <c r="AC266" i="41"/>
  <c r="AD266" i="41"/>
  <c r="AE266" i="41"/>
  <c r="AF266" i="41"/>
  <c r="AG266" i="41"/>
  <c r="AC267" i="41"/>
  <c r="AD267" i="41"/>
  <c r="AE267" i="41"/>
  <c r="AF267" i="41"/>
  <c r="AG267" i="41"/>
  <c r="AC268" i="41"/>
  <c r="AD268" i="41"/>
  <c r="AE268" i="41"/>
  <c r="AF268" i="41"/>
  <c r="AG268" i="41"/>
  <c r="AC269" i="41"/>
  <c r="AD269" i="41"/>
  <c r="AE269" i="41"/>
  <c r="AF269" i="41"/>
  <c r="AG269" i="41"/>
  <c r="AC270" i="41"/>
  <c r="AD270" i="41"/>
  <c r="AE270" i="41"/>
  <c r="AF270" i="41"/>
  <c r="AG270" i="41"/>
  <c r="AC271" i="41"/>
  <c r="AD271" i="41"/>
  <c r="AE271" i="41"/>
  <c r="AF271" i="41"/>
  <c r="AG271" i="41"/>
  <c r="AC272" i="41"/>
  <c r="AD272" i="41"/>
  <c r="AE272" i="41"/>
  <c r="AF272" i="41"/>
  <c r="AG272" i="41"/>
  <c r="AC273" i="41"/>
  <c r="AD273" i="41"/>
  <c r="AE273" i="41"/>
  <c r="AF273" i="41"/>
  <c r="AG273" i="41"/>
  <c r="AC274" i="41"/>
  <c r="AD274" i="41"/>
  <c r="AE274" i="41"/>
  <c r="AF274" i="41"/>
  <c r="AG274" i="41"/>
  <c r="AC275" i="41"/>
  <c r="AD275" i="41"/>
  <c r="AE275" i="41"/>
  <c r="AF275" i="41"/>
  <c r="AG275" i="41"/>
  <c r="AC276" i="41"/>
  <c r="AD276" i="41"/>
  <c r="AE276" i="41"/>
  <c r="AF276" i="41"/>
  <c r="AG276" i="41"/>
  <c r="AC277" i="41"/>
  <c r="AD277" i="41"/>
  <c r="AE277" i="41"/>
  <c r="AF277" i="41"/>
  <c r="AG277" i="41"/>
  <c r="AC278" i="41"/>
  <c r="AD278" i="41"/>
  <c r="AE278" i="41"/>
  <c r="AF278" i="41"/>
  <c r="AG278" i="41"/>
  <c r="AC279" i="41"/>
  <c r="AD279" i="41"/>
  <c r="AE279" i="41"/>
  <c r="AF279" i="41"/>
  <c r="AG279" i="41"/>
  <c r="AC280" i="41"/>
  <c r="AD280" i="41"/>
  <c r="AE280" i="41"/>
  <c r="AF280" i="41"/>
  <c r="AG280" i="41"/>
  <c r="AC281" i="41"/>
  <c r="AD281" i="41"/>
  <c r="AE281" i="41"/>
  <c r="AF281" i="41"/>
  <c r="AG281" i="41"/>
  <c r="AC282" i="41"/>
  <c r="AD282" i="41"/>
  <c r="AE282" i="41"/>
  <c r="AF282" i="41"/>
  <c r="AG282" i="41"/>
  <c r="AC283" i="41"/>
  <c r="AD283" i="41"/>
  <c r="AE283" i="41"/>
  <c r="AF283" i="41"/>
  <c r="AG283" i="41"/>
  <c r="AC284" i="41"/>
  <c r="AD284" i="41"/>
  <c r="AE284" i="41"/>
  <c r="AF284" i="41"/>
  <c r="AG284" i="41"/>
  <c r="AC285" i="41"/>
  <c r="AD285" i="41"/>
  <c r="AE285" i="41"/>
  <c r="AF285" i="41"/>
  <c r="AG285" i="41"/>
  <c r="AC286" i="41"/>
  <c r="AD286" i="41"/>
  <c r="AE286" i="41"/>
  <c r="AF286" i="41"/>
  <c r="AG286" i="41"/>
  <c r="AC287" i="41"/>
  <c r="AD287" i="41"/>
  <c r="AE287" i="41"/>
  <c r="AF287" i="41"/>
  <c r="AG287" i="41"/>
  <c r="AC288" i="41"/>
  <c r="AD288" i="41"/>
  <c r="AE288" i="41"/>
  <c r="AF288" i="41"/>
  <c r="AG288" i="41"/>
  <c r="AC289" i="41"/>
  <c r="AD289" i="41"/>
  <c r="AE289" i="41"/>
  <c r="AF289" i="41"/>
  <c r="AG289" i="41"/>
  <c r="AC290" i="41"/>
  <c r="AD290" i="41"/>
  <c r="AE290" i="41"/>
  <c r="AF290" i="41"/>
  <c r="AG290" i="41"/>
  <c r="AC291" i="41"/>
  <c r="AD291" i="41"/>
  <c r="AE291" i="41"/>
  <c r="AF291" i="41"/>
  <c r="AG291" i="41"/>
  <c r="AC292" i="41"/>
  <c r="AD292" i="41"/>
  <c r="AE292" i="41"/>
  <c r="AF292" i="41"/>
  <c r="AG292" i="41"/>
  <c r="AC293" i="41"/>
  <c r="AD293" i="41"/>
  <c r="AE293" i="41"/>
  <c r="AF293" i="41"/>
  <c r="AG293" i="41"/>
  <c r="AC294" i="41"/>
  <c r="AD294" i="41"/>
  <c r="AE294" i="41"/>
  <c r="AF294" i="41"/>
  <c r="AG294" i="41"/>
  <c r="AC295" i="41"/>
  <c r="AD295" i="41"/>
  <c r="AE295" i="41"/>
  <c r="AF295" i="41"/>
  <c r="AG295" i="41"/>
  <c r="AC296" i="41"/>
  <c r="AD296" i="41"/>
  <c r="AE296" i="41"/>
  <c r="AF296" i="41"/>
  <c r="AG296" i="41"/>
  <c r="AC297" i="41"/>
  <c r="AD297" i="41"/>
  <c r="AE297" i="41"/>
  <c r="AF297" i="41"/>
  <c r="AG297" i="41"/>
  <c r="AC298" i="41"/>
  <c r="AD298" i="41"/>
  <c r="AE298" i="41"/>
  <c r="AF298" i="41"/>
  <c r="AG298" i="41"/>
  <c r="AC299" i="41"/>
  <c r="AD299" i="41"/>
  <c r="AE299" i="41"/>
  <c r="AF299" i="41"/>
  <c r="AG299" i="41"/>
  <c r="AC300" i="41"/>
  <c r="AD300" i="41"/>
  <c r="AE300" i="41"/>
  <c r="AF300" i="41"/>
  <c r="AG300" i="41"/>
  <c r="AC301" i="41"/>
  <c r="AD301" i="41"/>
  <c r="AE301" i="41"/>
  <c r="AF301" i="41"/>
  <c r="AG301" i="41"/>
  <c r="AC302" i="41"/>
  <c r="AD302" i="41"/>
  <c r="AE302" i="41"/>
  <c r="AF302" i="41"/>
  <c r="AG302" i="41"/>
  <c r="AC303" i="41"/>
  <c r="AD303" i="41"/>
  <c r="AE303" i="41"/>
  <c r="AF303" i="41"/>
  <c r="AG303" i="41"/>
  <c r="AC304" i="41"/>
  <c r="AD304" i="41"/>
  <c r="AE304" i="41"/>
  <c r="AF304" i="41"/>
  <c r="AG304" i="41"/>
  <c r="AC305" i="41"/>
  <c r="AD305" i="41"/>
  <c r="AE305" i="41"/>
  <c r="AF305" i="41"/>
  <c r="AG305" i="41"/>
  <c r="AC306" i="41"/>
  <c r="AD306" i="41"/>
  <c r="AE306" i="41"/>
  <c r="AF306" i="41"/>
  <c r="AG306" i="41"/>
  <c r="AC307" i="41"/>
  <c r="AD307" i="41"/>
  <c r="AE307" i="41"/>
  <c r="AF307" i="41"/>
  <c r="AG307" i="41"/>
  <c r="AC308" i="41"/>
  <c r="AD308" i="41"/>
  <c r="AE308" i="41"/>
  <c r="AF308" i="41"/>
  <c r="AG308" i="41"/>
  <c r="AC309" i="41"/>
  <c r="AD309" i="41"/>
  <c r="AE309" i="41"/>
  <c r="AF309" i="41"/>
  <c r="AG309" i="41"/>
  <c r="AC310" i="41"/>
  <c r="AD310" i="41"/>
  <c r="AE310" i="41"/>
  <c r="AF310" i="41"/>
  <c r="AG310" i="41"/>
  <c r="AC311" i="41"/>
  <c r="AD311" i="41"/>
  <c r="AE311" i="41"/>
  <c r="AF311" i="41"/>
  <c r="AG311" i="41"/>
  <c r="AC312" i="41"/>
  <c r="AD312" i="41"/>
  <c r="AE312" i="41"/>
  <c r="AF312" i="41"/>
  <c r="AG312" i="41"/>
  <c r="AC313" i="41"/>
  <c r="AD313" i="41"/>
  <c r="AE313" i="41"/>
  <c r="AF313" i="41"/>
  <c r="AG313" i="41"/>
  <c r="AC314" i="41"/>
  <c r="AD314" i="41"/>
  <c r="AE314" i="41"/>
  <c r="AF314" i="41"/>
  <c r="AG314" i="41"/>
  <c r="AC315" i="41"/>
  <c r="AD315" i="41"/>
  <c r="AE315" i="41"/>
  <c r="AF315" i="41"/>
  <c r="AG315" i="41"/>
  <c r="AC316" i="41"/>
  <c r="AD316" i="41"/>
  <c r="AE316" i="41"/>
  <c r="AF316" i="41"/>
  <c r="AG316" i="41"/>
  <c r="AC317" i="41"/>
  <c r="AD317" i="41"/>
  <c r="AE317" i="41"/>
  <c r="AF317" i="41"/>
  <c r="AG317" i="41"/>
  <c r="AC318" i="41"/>
  <c r="AD318" i="41"/>
  <c r="AE318" i="41"/>
  <c r="AF318" i="41"/>
  <c r="AG318" i="41"/>
  <c r="AC319" i="41"/>
  <c r="AD319" i="41"/>
  <c r="AE319" i="41"/>
  <c r="AF319" i="41"/>
  <c r="AG319" i="41"/>
  <c r="AC320" i="41"/>
  <c r="AD320" i="41"/>
  <c r="AE320" i="41"/>
  <c r="AF320" i="41"/>
  <c r="AG320" i="41"/>
  <c r="AC321" i="41"/>
  <c r="AD321" i="41"/>
  <c r="AE321" i="41"/>
  <c r="AF321" i="41"/>
  <c r="AG321" i="41"/>
  <c r="AC322" i="41"/>
  <c r="AD322" i="41"/>
  <c r="AE322" i="41"/>
  <c r="AF322" i="41"/>
  <c r="AG322" i="41"/>
  <c r="AC323" i="41"/>
  <c r="AD323" i="41"/>
  <c r="AE323" i="41"/>
  <c r="AF323" i="41"/>
  <c r="AG323" i="41"/>
  <c r="AC324" i="41"/>
  <c r="AD324" i="41"/>
  <c r="AE324" i="41"/>
  <c r="AF324" i="41"/>
  <c r="AG324" i="41"/>
  <c r="AC325" i="41"/>
  <c r="AD325" i="41"/>
  <c r="AE325" i="41"/>
  <c r="AF325" i="41"/>
  <c r="AG325" i="41"/>
  <c r="AC326" i="41"/>
  <c r="AD326" i="41"/>
  <c r="AE326" i="41"/>
  <c r="AF326" i="41"/>
  <c r="AG326" i="41"/>
  <c r="AC327" i="41"/>
  <c r="AD327" i="41"/>
  <c r="AE327" i="41"/>
  <c r="AF327" i="41"/>
  <c r="AG327" i="41"/>
  <c r="AC328" i="41"/>
  <c r="AD328" i="41"/>
  <c r="AE328" i="41"/>
  <c r="AF328" i="41"/>
  <c r="AG328" i="41"/>
  <c r="AC329" i="41"/>
  <c r="AD329" i="41"/>
  <c r="AE329" i="41"/>
  <c r="AF329" i="41"/>
  <c r="AG329" i="41"/>
  <c r="AC330" i="41"/>
  <c r="AD330" i="41"/>
  <c r="AE330" i="41"/>
  <c r="AF330" i="41"/>
  <c r="AG330" i="41"/>
  <c r="AC331" i="41"/>
  <c r="AD331" i="41"/>
  <c r="AE331" i="41"/>
  <c r="AF331" i="41"/>
  <c r="AG331" i="41"/>
  <c r="AC332" i="41"/>
  <c r="AD332" i="41"/>
  <c r="AE332" i="41"/>
  <c r="AF332" i="41"/>
  <c r="AG332" i="41"/>
  <c r="AC333" i="41"/>
  <c r="AD333" i="41"/>
  <c r="AE333" i="41"/>
  <c r="AF333" i="41"/>
  <c r="AG333" i="41"/>
  <c r="AC334" i="41"/>
  <c r="AD334" i="41"/>
  <c r="AE334" i="41"/>
  <c r="AF334" i="41"/>
  <c r="AG334" i="41"/>
  <c r="AC335" i="41"/>
  <c r="AD335" i="41"/>
  <c r="AE335" i="41"/>
  <c r="AF335" i="41"/>
  <c r="AG335" i="41"/>
  <c r="AC336" i="41"/>
  <c r="AD336" i="41"/>
  <c r="AE336" i="41"/>
  <c r="AF336" i="41"/>
  <c r="AG336" i="41"/>
  <c r="AC337" i="41"/>
  <c r="AD337" i="41"/>
  <c r="AE337" i="41"/>
  <c r="AF337" i="41"/>
  <c r="AG337" i="41"/>
  <c r="AC338" i="41"/>
  <c r="AD338" i="41"/>
  <c r="AE338" i="41"/>
  <c r="AF338" i="41"/>
  <c r="AG338" i="41"/>
  <c r="AC339" i="41"/>
  <c r="AD339" i="41"/>
  <c r="AE339" i="41"/>
  <c r="AF339" i="41"/>
  <c r="AG339" i="41"/>
  <c r="AC340" i="41"/>
  <c r="AD340" i="41"/>
  <c r="AE340" i="41"/>
  <c r="AF340" i="41"/>
  <c r="AG340" i="41"/>
  <c r="AC341" i="41"/>
  <c r="AD341" i="41"/>
  <c r="AE341" i="41"/>
  <c r="AF341" i="41"/>
  <c r="AG341" i="41"/>
  <c r="AC342" i="41"/>
  <c r="AD342" i="41"/>
  <c r="AE342" i="41"/>
  <c r="AF342" i="41"/>
  <c r="AG342" i="41"/>
  <c r="AC343" i="41"/>
  <c r="AD343" i="41"/>
  <c r="AE343" i="41"/>
  <c r="AF343" i="41"/>
  <c r="AG343" i="41"/>
  <c r="AC344" i="41"/>
  <c r="AD344" i="41"/>
  <c r="AE344" i="41"/>
  <c r="AF344" i="41"/>
  <c r="AG344" i="41"/>
  <c r="AC345" i="41"/>
  <c r="AD345" i="41"/>
  <c r="AE345" i="41"/>
  <c r="AF345" i="41"/>
  <c r="AG345" i="41"/>
  <c r="AC346" i="41"/>
  <c r="AD346" i="41"/>
  <c r="AE346" i="41"/>
  <c r="AF346" i="41"/>
  <c r="AG346" i="41"/>
  <c r="AC347" i="41"/>
  <c r="AD347" i="41"/>
  <c r="AE347" i="41"/>
  <c r="AF347" i="41"/>
  <c r="AG347" i="41"/>
  <c r="AC348" i="41"/>
  <c r="AD348" i="41"/>
  <c r="AE348" i="41"/>
  <c r="AF348" i="41"/>
  <c r="AG348" i="41"/>
  <c r="AC349" i="41"/>
  <c r="AD349" i="41"/>
  <c r="AE349" i="41"/>
  <c r="AF349" i="41"/>
  <c r="AG349" i="41"/>
  <c r="AC350" i="41"/>
  <c r="AD350" i="41"/>
  <c r="AE350" i="41"/>
  <c r="AF350" i="41"/>
  <c r="AG350" i="41"/>
  <c r="AC351" i="41"/>
  <c r="AD351" i="41"/>
  <c r="AE351" i="41"/>
  <c r="AF351" i="41"/>
  <c r="AG351" i="41"/>
  <c r="AC352" i="41"/>
  <c r="AD352" i="41"/>
  <c r="AE352" i="41"/>
  <c r="AF352" i="41"/>
  <c r="AG352" i="41"/>
  <c r="AC353" i="41"/>
  <c r="AD353" i="41"/>
  <c r="AE353" i="41"/>
  <c r="AF353" i="41"/>
  <c r="AG353" i="41"/>
  <c r="AC354" i="41"/>
  <c r="AD354" i="41"/>
  <c r="AE354" i="41"/>
  <c r="AF354" i="41"/>
  <c r="AG354" i="41"/>
  <c r="AC355" i="41"/>
  <c r="AD355" i="41"/>
  <c r="AE355" i="41"/>
  <c r="AF355" i="41"/>
  <c r="AG355" i="41"/>
  <c r="AC356" i="41"/>
  <c r="AD356" i="41"/>
  <c r="AE356" i="41"/>
  <c r="AF356" i="41"/>
  <c r="AG356" i="41"/>
  <c r="AC357" i="41"/>
  <c r="AD357" i="41"/>
  <c r="AE357" i="41"/>
  <c r="AF357" i="41"/>
  <c r="AG357" i="41"/>
  <c r="AC358" i="41"/>
  <c r="AD358" i="41"/>
  <c r="AE358" i="41"/>
  <c r="AF358" i="41"/>
  <c r="AG358" i="41"/>
  <c r="AC359" i="41"/>
  <c r="AD359" i="41"/>
  <c r="AE359" i="41"/>
  <c r="AF359" i="41"/>
  <c r="AG359" i="41"/>
  <c r="AC360" i="41"/>
  <c r="AD360" i="41"/>
  <c r="AE360" i="41"/>
  <c r="AF360" i="41"/>
  <c r="AG360" i="41"/>
  <c r="AC361" i="41"/>
  <c r="AD361" i="41"/>
  <c r="AE361" i="41"/>
  <c r="AF361" i="41"/>
  <c r="AG361" i="41"/>
  <c r="AC362" i="41"/>
  <c r="AD362" i="41"/>
  <c r="AE362" i="41"/>
  <c r="AF362" i="41"/>
  <c r="AG362" i="41"/>
  <c r="AC363" i="41"/>
  <c r="AD363" i="41"/>
  <c r="AE363" i="41"/>
  <c r="AF363" i="41"/>
  <c r="AG363" i="41"/>
  <c r="AC364" i="41"/>
  <c r="AD364" i="41"/>
  <c r="AE364" i="41"/>
  <c r="AF364" i="41"/>
  <c r="AG364" i="41"/>
  <c r="AC365" i="41"/>
  <c r="AD365" i="41"/>
  <c r="AE365" i="41"/>
  <c r="AF365" i="41"/>
  <c r="AG365" i="41"/>
  <c r="AC366" i="41"/>
  <c r="AD366" i="41"/>
  <c r="AE366" i="41"/>
  <c r="AF366" i="41"/>
  <c r="AG366" i="41"/>
  <c r="AC367" i="41"/>
  <c r="AD367" i="41"/>
  <c r="AE367" i="41"/>
  <c r="AF367" i="41"/>
  <c r="AG367" i="41"/>
  <c r="AC368" i="41"/>
  <c r="AD368" i="41"/>
  <c r="AE368" i="41"/>
  <c r="AF368" i="41"/>
  <c r="AG368" i="41"/>
  <c r="AC369" i="41"/>
  <c r="AD369" i="41"/>
  <c r="AE369" i="41"/>
  <c r="AF369" i="41"/>
  <c r="AG369" i="41"/>
  <c r="AC370" i="41"/>
  <c r="AD370" i="41"/>
  <c r="AE370" i="41"/>
  <c r="AF370" i="41"/>
  <c r="AG370" i="41"/>
  <c r="AC371" i="41"/>
  <c r="AD371" i="41"/>
  <c r="AE371" i="41"/>
  <c r="AF371" i="41"/>
  <c r="AG371" i="41"/>
  <c r="AC372" i="41"/>
  <c r="AD372" i="41"/>
  <c r="AE372" i="41"/>
  <c r="AF372" i="41"/>
  <c r="AG372" i="41"/>
  <c r="AC373" i="41"/>
  <c r="AD373" i="41"/>
  <c r="AE373" i="41"/>
  <c r="AF373" i="41"/>
  <c r="AG373" i="41"/>
  <c r="AC374" i="41"/>
  <c r="AD374" i="41"/>
  <c r="AE374" i="41"/>
  <c r="AF374" i="41"/>
  <c r="AG374" i="41"/>
  <c r="AC375" i="41"/>
  <c r="AD375" i="41"/>
  <c r="AE375" i="41"/>
  <c r="AF375" i="41"/>
  <c r="AG375" i="41"/>
  <c r="AC376" i="41"/>
  <c r="AD376" i="41"/>
  <c r="AE376" i="41"/>
  <c r="AF376" i="41"/>
  <c r="AG376" i="41"/>
  <c r="AC377" i="41"/>
  <c r="AD377" i="41"/>
  <c r="AE377" i="41"/>
  <c r="AF377" i="41"/>
  <c r="AG377" i="41"/>
  <c r="AC378" i="41"/>
  <c r="AD378" i="41"/>
  <c r="AE378" i="41"/>
  <c r="AF378" i="41"/>
  <c r="AG378" i="41"/>
  <c r="AC379" i="41"/>
  <c r="AD379" i="41"/>
  <c r="AE379" i="41"/>
  <c r="AF379" i="41"/>
  <c r="AG379" i="41"/>
  <c r="AC380" i="41"/>
  <c r="AD380" i="41"/>
  <c r="AE380" i="41"/>
  <c r="AF380" i="41"/>
  <c r="AG380" i="41"/>
  <c r="AC381" i="41"/>
  <c r="AD381" i="41"/>
  <c r="AE381" i="41"/>
  <c r="AF381" i="41"/>
  <c r="AG381" i="41"/>
  <c r="AC382" i="41"/>
  <c r="AD382" i="41"/>
  <c r="AE382" i="41"/>
  <c r="AF382" i="41"/>
  <c r="AG382" i="41"/>
  <c r="AC383" i="41"/>
  <c r="AD383" i="41"/>
  <c r="AE383" i="41"/>
  <c r="AF383" i="41"/>
  <c r="AG383" i="41"/>
  <c r="AC384" i="41"/>
  <c r="AD384" i="41"/>
  <c r="AE384" i="41"/>
  <c r="AF384" i="41"/>
  <c r="AG384" i="41"/>
  <c r="AC385" i="41"/>
  <c r="AD385" i="41"/>
  <c r="AE385" i="41"/>
  <c r="AF385" i="41"/>
  <c r="AG385" i="41"/>
  <c r="AC386" i="41"/>
  <c r="AD386" i="41"/>
  <c r="AE386" i="41"/>
  <c r="AF386" i="41"/>
  <c r="AG386" i="41"/>
  <c r="AC387" i="41"/>
  <c r="AD387" i="41"/>
  <c r="AE387" i="41"/>
  <c r="AF387" i="41"/>
  <c r="AG387" i="41"/>
  <c r="AC388" i="41"/>
  <c r="AD388" i="41"/>
  <c r="AE388" i="41"/>
  <c r="AF388" i="41"/>
  <c r="AG388" i="41"/>
  <c r="AC389" i="41"/>
  <c r="AD389" i="41"/>
  <c r="AE389" i="41"/>
  <c r="AF389" i="41"/>
  <c r="AG389" i="41"/>
  <c r="AC390" i="41"/>
  <c r="AD390" i="41"/>
  <c r="AE390" i="41"/>
  <c r="AF390" i="41"/>
  <c r="AG390" i="41"/>
  <c r="AC391" i="41"/>
  <c r="AD391" i="41"/>
  <c r="AE391" i="41"/>
  <c r="AF391" i="41"/>
  <c r="AG391" i="41"/>
  <c r="AC392" i="41"/>
  <c r="AD392" i="41"/>
  <c r="AE392" i="41"/>
  <c r="AF392" i="41"/>
  <c r="AG392" i="41"/>
  <c r="AC393" i="41"/>
  <c r="AD393" i="41"/>
  <c r="AE393" i="41"/>
  <c r="AF393" i="41"/>
  <c r="AG393" i="41"/>
  <c r="AC394" i="41"/>
  <c r="AD394" i="41"/>
  <c r="AE394" i="41"/>
  <c r="AF394" i="41"/>
  <c r="AG394" i="41"/>
  <c r="AC395" i="41"/>
  <c r="AD395" i="41"/>
  <c r="AE395" i="41"/>
  <c r="AF395" i="41"/>
  <c r="AG395" i="41"/>
  <c r="AC396" i="41"/>
  <c r="AD396" i="41"/>
  <c r="AE396" i="41"/>
  <c r="AF396" i="41"/>
  <c r="AG396" i="41"/>
  <c r="AC397" i="41"/>
  <c r="AD397" i="41"/>
  <c r="AE397" i="41"/>
  <c r="AF397" i="41"/>
  <c r="AG397" i="41"/>
  <c r="AC398" i="41"/>
  <c r="AD398" i="41"/>
  <c r="AE398" i="41"/>
  <c r="AF398" i="41"/>
  <c r="AG398" i="41"/>
  <c r="AC399" i="41"/>
  <c r="AD399" i="41"/>
  <c r="AE399" i="41"/>
  <c r="AF399" i="41"/>
  <c r="AG399" i="41"/>
  <c r="AC400" i="41"/>
  <c r="AD400" i="41"/>
  <c r="AE400" i="41"/>
  <c r="AF400" i="41"/>
  <c r="AG400" i="41"/>
  <c r="AC401" i="41"/>
  <c r="AD401" i="41"/>
  <c r="AE401" i="41"/>
  <c r="AF401" i="41"/>
  <c r="AG401" i="41"/>
  <c r="AC402" i="41"/>
  <c r="AD402" i="41"/>
  <c r="AE402" i="41"/>
  <c r="AF402" i="41"/>
  <c r="AG402" i="41"/>
  <c r="AC403" i="41"/>
  <c r="AD403" i="41"/>
  <c r="AE403" i="41"/>
  <c r="AF403" i="41"/>
  <c r="AG403" i="41"/>
  <c r="AC404" i="41"/>
  <c r="AD404" i="41"/>
  <c r="AE404" i="41"/>
  <c r="AF404" i="41"/>
  <c r="AG404" i="41"/>
  <c r="AC405" i="41"/>
  <c r="AD405" i="41"/>
  <c r="AE405" i="41"/>
  <c r="AF405" i="41"/>
  <c r="AG405" i="41"/>
  <c r="AC406" i="41"/>
  <c r="AD406" i="41"/>
  <c r="AE406" i="41"/>
  <c r="AF406" i="41"/>
  <c r="AG406" i="41"/>
  <c r="AC407" i="41"/>
  <c r="AD407" i="41"/>
  <c r="AE407" i="41"/>
  <c r="AF407" i="41"/>
  <c r="AG407" i="41"/>
  <c r="AC408" i="41"/>
  <c r="AD408" i="41"/>
  <c r="AE408" i="41"/>
  <c r="AF408" i="41"/>
  <c r="AG408" i="41"/>
  <c r="AC409" i="41"/>
  <c r="AD409" i="41"/>
  <c r="AE409" i="41"/>
  <c r="AF409" i="41"/>
  <c r="AG409" i="41"/>
  <c r="AC410" i="41"/>
  <c r="AD410" i="41"/>
  <c r="AE410" i="41"/>
  <c r="AF410" i="41"/>
  <c r="AG410" i="41"/>
  <c r="AC411" i="41"/>
  <c r="AD411" i="41"/>
  <c r="AE411" i="41"/>
  <c r="AF411" i="41"/>
  <c r="AG411" i="41"/>
  <c r="AC412" i="41"/>
  <c r="AD412" i="41"/>
  <c r="AE412" i="41"/>
  <c r="AF412" i="41"/>
  <c r="AG412" i="41"/>
  <c r="AC413" i="41"/>
  <c r="AD413" i="41"/>
  <c r="AE413" i="41"/>
  <c r="AF413" i="41"/>
  <c r="AG413" i="41"/>
  <c r="AC414" i="41"/>
  <c r="AD414" i="41"/>
  <c r="AE414" i="41"/>
  <c r="AF414" i="41"/>
  <c r="AG414" i="41"/>
  <c r="AC415" i="41"/>
  <c r="AD415" i="41"/>
  <c r="AE415" i="41"/>
  <c r="AF415" i="41"/>
  <c r="AG415" i="41"/>
  <c r="AC416" i="41"/>
  <c r="AD416" i="41"/>
  <c r="AE416" i="41"/>
  <c r="AF416" i="41"/>
  <c r="AG416" i="41"/>
  <c r="AC417" i="41"/>
  <c r="AD417" i="41"/>
  <c r="AE417" i="41"/>
  <c r="AF417" i="41"/>
  <c r="AG417" i="41"/>
  <c r="AC418" i="41"/>
  <c r="AD418" i="41"/>
  <c r="AE418" i="41"/>
  <c r="AF418" i="41"/>
  <c r="AG418" i="41"/>
  <c r="AC419" i="41"/>
  <c r="AD419" i="41"/>
  <c r="AE419" i="41"/>
  <c r="AF419" i="41"/>
  <c r="AG419" i="41"/>
  <c r="AC420" i="41"/>
  <c r="AD420" i="41"/>
  <c r="AE420" i="41"/>
  <c r="AF420" i="41"/>
  <c r="AG420" i="41"/>
  <c r="AC421" i="41"/>
  <c r="AD421" i="41"/>
  <c r="AE421" i="41"/>
  <c r="AF421" i="41"/>
  <c r="AG421" i="41"/>
  <c r="AC422" i="41"/>
  <c r="AD422" i="41"/>
  <c r="AE422" i="41"/>
  <c r="AF422" i="41"/>
  <c r="AG422" i="41"/>
  <c r="AC423" i="41"/>
  <c r="AD423" i="41"/>
  <c r="AE423" i="41"/>
  <c r="AF423" i="41"/>
  <c r="AG423" i="41"/>
  <c r="AC424" i="41"/>
  <c r="AD424" i="41"/>
  <c r="AE424" i="41"/>
  <c r="AF424" i="41"/>
  <c r="AG424" i="41"/>
  <c r="AC425" i="41"/>
  <c r="AD425" i="41"/>
  <c r="AE425" i="41"/>
  <c r="AF425" i="41"/>
  <c r="AG425" i="41"/>
  <c r="AC426" i="41"/>
  <c r="AD426" i="41"/>
  <c r="AE426" i="41"/>
  <c r="AF426" i="41"/>
  <c r="AG426" i="41"/>
  <c r="AC427" i="41"/>
  <c r="AD427" i="41"/>
  <c r="AE427" i="41"/>
  <c r="AF427" i="41"/>
  <c r="AG427" i="41"/>
  <c r="AC428" i="41"/>
  <c r="AD428" i="41"/>
  <c r="AE428" i="41"/>
  <c r="AF428" i="41"/>
  <c r="AG428" i="41"/>
  <c r="AC429" i="41"/>
  <c r="AD429" i="41"/>
  <c r="AE429" i="41"/>
  <c r="AF429" i="41"/>
  <c r="AG429" i="41"/>
  <c r="AC430" i="41"/>
  <c r="AD430" i="41"/>
  <c r="AE430" i="41"/>
  <c r="AF430" i="41"/>
  <c r="AG430" i="41"/>
  <c r="AC431" i="41"/>
  <c r="AD431" i="41"/>
  <c r="AE431" i="41"/>
  <c r="AF431" i="41"/>
  <c r="AG431" i="41"/>
  <c r="AC432" i="41"/>
  <c r="AD432" i="41"/>
  <c r="AE432" i="41"/>
  <c r="AF432" i="41"/>
  <c r="AG432" i="41"/>
  <c r="AC433" i="41"/>
  <c r="AD433" i="41"/>
  <c r="AE433" i="41"/>
  <c r="AF433" i="41"/>
  <c r="AG433" i="41"/>
  <c r="AC434" i="41"/>
  <c r="AD434" i="41"/>
  <c r="AE434" i="41"/>
  <c r="AF434" i="41"/>
  <c r="AG434" i="41"/>
  <c r="AC435" i="41"/>
  <c r="AD435" i="41"/>
  <c r="AE435" i="41"/>
  <c r="AF435" i="41"/>
  <c r="AG435" i="41"/>
  <c r="AC436" i="41"/>
  <c r="AD436" i="41"/>
  <c r="AE436" i="41"/>
  <c r="AF436" i="41"/>
  <c r="AG436" i="41"/>
  <c r="AC437" i="41"/>
  <c r="AD437" i="41"/>
  <c r="AE437" i="41"/>
  <c r="AF437" i="41"/>
  <c r="AG437" i="41"/>
  <c r="AC438" i="41"/>
  <c r="AD438" i="41"/>
  <c r="AE438" i="41"/>
  <c r="AF438" i="41"/>
  <c r="AG438" i="41"/>
  <c r="AC439" i="41"/>
  <c r="AD439" i="41"/>
  <c r="AE439" i="41"/>
  <c r="AF439" i="41"/>
  <c r="AG439" i="41"/>
  <c r="AC440" i="41"/>
  <c r="AD440" i="41"/>
  <c r="AE440" i="41"/>
  <c r="AF440" i="41"/>
  <c r="AG440" i="41"/>
  <c r="AC441" i="41"/>
  <c r="AD441" i="41"/>
  <c r="AE441" i="41"/>
  <c r="AF441" i="41"/>
  <c r="AG441" i="41"/>
  <c r="AC442" i="41"/>
  <c r="AD442" i="41"/>
  <c r="AE442" i="41"/>
  <c r="AF442" i="41"/>
  <c r="AG442" i="41"/>
  <c r="AC443" i="41"/>
  <c r="AD443" i="41"/>
  <c r="AE443" i="41"/>
  <c r="AF443" i="41"/>
  <c r="AG443" i="41"/>
  <c r="AC444" i="41"/>
  <c r="AD444" i="41"/>
  <c r="AE444" i="41"/>
  <c r="AF444" i="41"/>
  <c r="AG444" i="41"/>
  <c r="AC445" i="41"/>
  <c r="AD445" i="41"/>
  <c r="AE445" i="41"/>
  <c r="AF445" i="41"/>
  <c r="AG445" i="41"/>
  <c r="AC446" i="41"/>
  <c r="AD446" i="41"/>
  <c r="AE446" i="41"/>
  <c r="AF446" i="41"/>
  <c r="AG446" i="41"/>
  <c r="AC447" i="41"/>
  <c r="AD447" i="41"/>
  <c r="AE447" i="41"/>
  <c r="AF447" i="41"/>
  <c r="AG447" i="41"/>
  <c r="AC448" i="41"/>
  <c r="AD448" i="41"/>
  <c r="AE448" i="41"/>
  <c r="AF448" i="41"/>
  <c r="AG448" i="41"/>
  <c r="AC449" i="41"/>
  <c r="AD449" i="41"/>
  <c r="AE449" i="41"/>
  <c r="AF449" i="41"/>
  <c r="AG449" i="41"/>
  <c r="AC450" i="41"/>
  <c r="AD450" i="41"/>
  <c r="AE450" i="41"/>
  <c r="AF450" i="41"/>
  <c r="AG450" i="41"/>
  <c r="AC451" i="41"/>
  <c r="AD451" i="41"/>
  <c r="AE451" i="41"/>
  <c r="AF451" i="41"/>
  <c r="AG451" i="41"/>
  <c r="AC452" i="41"/>
  <c r="AD452" i="41"/>
  <c r="AE452" i="41"/>
  <c r="AF452" i="41"/>
  <c r="AG452" i="41"/>
  <c r="AC453" i="41"/>
  <c r="AD453" i="41"/>
  <c r="AE453" i="41"/>
  <c r="AF453" i="41"/>
  <c r="AG453" i="41"/>
  <c r="AC454" i="41"/>
  <c r="AD454" i="41"/>
  <c r="AE454" i="41"/>
  <c r="AF454" i="41"/>
  <c r="AG454" i="41"/>
  <c r="AC455" i="41"/>
  <c r="AD455" i="41"/>
  <c r="AE455" i="41"/>
  <c r="AF455" i="41"/>
  <c r="AG455" i="41"/>
  <c r="AC456" i="41"/>
  <c r="AD456" i="41"/>
  <c r="AE456" i="41"/>
  <c r="AF456" i="41"/>
  <c r="AG456" i="41"/>
  <c r="AC457" i="41"/>
  <c r="AD457" i="41"/>
  <c r="AE457" i="41"/>
  <c r="AF457" i="41"/>
  <c r="AG457" i="41"/>
  <c r="AC458" i="41"/>
  <c r="AD458" i="41"/>
  <c r="AE458" i="41"/>
  <c r="AF458" i="41"/>
  <c r="AG458" i="41"/>
  <c r="AC459" i="41"/>
  <c r="AD459" i="41"/>
  <c r="AE459" i="41"/>
  <c r="AF459" i="41"/>
  <c r="AG459" i="41"/>
  <c r="AC460" i="41"/>
  <c r="AD460" i="41"/>
  <c r="AE460" i="41"/>
  <c r="AF460" i="41"/>
  <c r="AG460" i="41"/>
  <c r="AC461" i="41"/>
  <c r="AD461" i="41"/>
  <c r="AE461" i="41"/>
  <c r="AF461" i="41"/>
  <c r="AG461" i="41"/>
  <c r="AC462" i="41"/>
  <c r="AD462" i="41"/>
  <c r="AE462" i="41"/>
  <c r="AF462" i="41"/>
  <c r="AG462" i="41"/>
  <c r="AC463" i="41"/>
  <c r="AD463" i="41"/>
  <c r="AE463" i="41"/>
  <c r="AF463" i="41"/>
  <c r="AG463" i="41"/>
  <c r="AC464" i="41"/>
  <c r="AD464" i="41"/>
  <c r="AE464" i="41"/>
  <c r="AF464" i="41"/>
  <c r="AG464" i="41"/>
  <c r="AC465" i="41"/>
  <c r="AD465" i="41"/>
  <c r="AE465" i="41"/>
  <c r="AF465" i="41"/>
  <c r="AG465" i="41"/>
  <c r="AC466" i="41"/>
  <c r="AD466" i="41"/>
  <c r="AE466" i="41"/>
  <c r="AF466" i="41"/>
  <c r="AG466" i="41"/>
  <c r="AC467" i="41"/>
  <c r="AD467" i="41"/>
  <c r="AE467" i="41"/>
  <c r="AF467" i="41"/>
  <c r="AG467" i="41"/>
  <c r="AC468" i="41"/>
  <c r="AD468" i="41"/>
  <c r="AE468" i="41"/>
  <c r="AF468" i="41"/>
  <c r="AG468" i="41"/>
  <c r="AC469" i="41"/>
  <c r="AD469" i="41"/>
  <c r="AE469" i="41"/>
  <c r="AF469" i="41"/>
  <c r="AG469" i="41"/>
  <c r="AC470" i="41"/>
  <c r="AD470" i="41"/>
  <c r="AE470" i="41"/>
  <c r="AF470" i="41"/>
  <c r="AG470" i="41"/>
  <c r="AC471" i="41"/>
  <c r="AD471" i="41"/>
  <c r="AE471" i="41"/>
  <c r="AF471" i="41"/>
  <c r="AG471" i="41"/>
  <c r="AC472" i="41"/>
  <c r="AD472" i="41"/>
  <c r="AE472" i="41"/>
  <c r="AF472" i="41"/>
  <c r="AG472" i="41"/>
  <c r="AC473" i="41"/>
  <c r="AD473" i="41"/>
  <c r="AE473" i="41"/>
  <c r="AF473" i="41"/>
  <c r="AG473" i="41"/>
  <c r="AC474" i="41"/>
  <c r="AD474" i="41"/>
  <c r="AE474" i="41"/>
  <c r="AF474" i="41"/>
  <c r="AG474" i="41"/>
  <c r="AC475" i="41"/>
  <c r="AD475" i="41"/>
  <c r="AE475" i="41"/>
  <c r="AF475" i="41"/>
  <c r="AG475" i="41"/>
  <c r="AC476" i="41"/>
  <c r="AD476" i="41"/>
  <c r="AE476" i="41"/>
  <c r="AF476" i="41"/>
  <c r="AG476" i="41"/>
  <c r="AC477" i="41"/>
  <c r="AD477" i="41"/>
  <c r="AE477" i="41"/>
  <c r="AF477" i="41"/>
  <c r="AG477" i="41"/>
  <c r="AC478" i="41"/>
  <c r="AD478" i="41"/>
  <c r="AE478" i="41"/>
  <c r="AF478" i="41"/>
  <c r="AG478" i="41"/>
  <c r="AC479" i="41"/>
  <c r="AD479" i="41"/>
  <c r="AE479" i="41"/>
  <c r="AF479" i="41"/>
  <c r="AG479" i="41"/>
  <c r="AC480" i="41"/>
  <c r="AD480" i="41"/>
  <c r="AE480" i="41"/>
  <c r="AF480" i="41"/>
  <c r="AG480" i="41"/>
  <c r="AC481" i="41"/>
  <c r="AD481" i="41"/>
  <c r="AE481" i="41"/>
  <c r="AF481" i="41"/>
  <c r="AG481" i="41"/>
  <c r="AC482" i="41"/>
  <c r="AD482" i="41"/>
  <c r="AE482" i="41"/>
  <c r="AF482" i="41"/>
  <c r="AG482" i="41"/>
  <c r="AC483" i="41"/>
  <c r="AD483" i="41"/>
  <c r="AE483" i="41"/>
  <c r="AF483" i="41"/>
  <c r="AG483" i="41"/>
  <c r="AC484" i="41"/>
  <c r="AD484" i="41"/>
  <c r="AE484" i="41"/>
  <c r="AF484" i="41"/>
  <c r="AG484" i="41"/>
  <c r="AC485" i="41"/>
  <c r="AD485" i="41"/>
  <c r="AE485" i="41"/>
  <c r="AF485" i="41"/>
  <c r="AG485" i="41"/>
  <c r="AC486" i="41"/>
  <c r="AD486" i="41"/>
  <c r="AE486" i="41"/>
  <c r="AF486" i="41"/>
  <c r="AG486" i="41"/>
  <c r="AC487" i="41"/>
  <c r="AD487" i="41"/>
  <c r="AE487" i="41"/>
  <c r="AF487" i="41"/>
  <c r="AG487" i="41"/>
  <c r="AC488" i="41"/>
  <c r="AD488" i="41"/>
  <c r="AE488" i="41"/>
  <c r="AF488" i="41"/>
  <c r="AG488" i="41"/>
  <c r="AC489" i="41"/>
  <c r="AD489" i="41"/>
  <c r="AE489" i="41"/>
  <c r="AF489" i="41"/>
  <c r="AG489" i="41"/>
  <c r="AC490" i="41"/>
  <c r="AD490" i="41"/>
  <c r="AE490" i="41"/>
  <c r="AF490" i="41"/>
  <c r="AG490" i="41"/>
  <c r="AC491" i="41"/>
  <c r="AD491" i="41"/>
  <c r="AE491" i="41"/>
  <c r="AF491" i="41"/>
  <c r="AG491" i="41"/>
  <c r="AC492" i="41"/>
  <c r="AD492" i="41"/>
  <c r="AE492" i="41"/>
  <c r="AF492" i="41"/>
  <c r="AG492" i="41"/>
  <c r="AC493" i="41"/>
  <c r="AD493" i="41"/>
  <c r="AE493" i="41"/>
  <c r="AF493" i="41"/>
  <c r="AG493" i="41"/>
  <c r="AC494" i="41"/>
  <c r="AD494" i="41"/>
  <c r="AE494" i="41"/>
  <c r="AF494" i="41"/>
  <c r="AG494" i="41"/>
  <c r="AC495" i="41"/>
  <c r="AD495" i="41"/>
  <c r="AE495" i="41"/>
  <c r="AF495" i="41"/>
  <c r="AG495" i="41"/>
  <c r="AC496" i="41"/>
  <c r="AD496" i="41"/>
  <c r="AE496" i="41"/>
  <c r="AF496" i="41"/>
  <c r="AG496" i="41"/>
  <c r="AC497" i="41"/>
  <c r="AD497" i="41"/>
  <c r="AE497" i="41"/>
  <c r="AF497" i="41"/>
  <c r="AG497" i="41"/>
  <c r="AC498" i="41"/>
  <c r="AD498" i="41"/>
  <c r="AE498" i="41"/>
  <c r="AF498" i="41"/>
  <c r="AG498" i="41"/>
  <c r="AC499" i="41"/>
  <c r="AD499" i="41"/>
  <c r="AE499" i="41"/>
  <c r="AF499" i="41"/>
  <c r="AG499" i="41"/>
  <c r="AC500" i="41"/>
  <c r="AD500" i="41"/>
  <c r="AE500" i="41"/>
  <c r="AF500" i="41"/>
  <c r="AG500" i="41"/>
  <c r="AC501" i="41"/>
  <c r="AD501" i="41"/>
  <c r="AE501" i="41"/>
  <c r="AF501" i="41"/>
  <c r="AG501" i="41"/>
  <c r="AC502" i="41"/>
  <c r="AD502" i="41"/>
  <c r="AE502" i="41"/>
  <c r="AF502" i="41"/>
  <c r="AG502" i="41"/>
  <c r="AC503" i="41"/>
  <c r="AD503" i="41"/>
  <c r="AE503" i="41"/>
  <c r="AF503" i="41"/>
  <c r="AG503" i="41"/>
  <c r="AC504" i="41"/>
  <c r="AD504" i="41"/>
  <c r="AE504" i="41"/>
  <c r="AF504" i="41"/>
  <c r="AG504" i="41"/>
  <c r="AC505" i="41"/>
  <c r="AD505" i="41"/>
  <c r="AE505" i="41"/>
  <c r="AF505" i="41"/>
  <c r="AG505" i="41"/>
  <c r="AC506" i="41"/>
  <c r="AD506" i="41"/>
  <c r="AE506" i="41"/>
  <c r="AF506" i="41"/>
  <c r="AG506" i="41"/>
  <c r="AC507" i="41"/>
  <c r="AD507" i="41"/>
  <c r="AE507" i="41"/>
  <c r="AF507" i="41"/>
  <c r="AG507" i="41"/>
  <c r="AC508" i="41"/>
  <c r="AD508" i="41"/>
  <c r="AE508" i="41"/>
  <c r="AF508" i="41"/>
  <c r="AG508" i="41"/>
  <c r="AC509" i="41"/>
  <c r="AD509" i="41"/>
  <c r="AE509" i="41"/>
  <c r="AF509" i="41"/>
  <c r="AG509" i="41"/>
  <c r="AC510" i="41"/>
  <c r="AD510" i="41"/>
  <c r="AE510" i="41"/>
  <c r="AF510" i="41"/>
  <c r="AG510" i="41"/>
  <c r="AC511" i="41"/>
  <c r="AD511" i="41"/>
  <c r="AE511" i="41"/>
  <c r="AF511" i="41"/>
  <c r="AG511" i="41"/>
  <c r="AC512" i="41"/>
  <c r="AD512" i="41"/>
  <c r="AE512" i="41"/>
  <c r="AF512" i="41"/>
  <c r="AG512" i="41"/>
  <c r="AC513" i="41"/>
  <c r="AD513" i="41"/>
  <c r="AE513" i="41"/>
  <c r="AF513" i="41"/>
  <c r="AG513" i="41"/>
  <c r="AC514" i="41"/>
  <c r="AD514" i="41"/>
  <c r="AE514" i="41"/>
  <c r="AF514" i="41"/>
  <c r="AG514" i="41"/>
  <c r="AC515" i="41"/>
  <c r="AD515" i="41"/>
  <c r="AE515" i="41"/>
  <c r="AF515" i="41"/>
  <c r="AG515" i="41"/>
  <c r="AC516" i="41"/>
  <c r="AD516" i="41"/>
  <c r="AE516" i="41"/>
  <c r="AF516" i="41"/>
  <c r="AG516" i="41"/>
  <c r="AC517" i="41"/>
  <c r="AD517" i="41"/>
  <c r="AE517" i="41"/>
  <c r="AF517" i="41"/>
  <c r="AG517" i="41"/>
  <c r="AC518" i="41"/>
  <c r="AD518" i="41"/>
  <c r="AE518" i="41"/>
  <c r="AF518" i="41"/>
  <c r="AG518" i="41"/>
  <c r="AC519" i="41"/>
  <c r="AD519" i="41"/>
  <c r="AE519" i="41"/>
  <c r="AF519" i="41"/>
  <c r="AG519" i="41"/>
  <c r="AC520" i="41"/>
  <c r="AD520" i="41"/>
  <c r="AE520" i="41"/>
  <c r="AF520" i="41"/>
  <c r="AG520" i="41"/>
  <c r="AC521" i="41"/>
  <c r="AD521" i="41"/>
  <c r="AE521" i="41"/>
  <c r="AF521" i="41"/>
  <c r="AG521" i="41"/>
  <c r="AC522" i="41"/>
  <c r="AD522" i="41"/>
  <c r="AE522" i="41"/>
  <c r="AF522" i="41"/>
  <c r="AG522" i="41"/>
  <c r="AC523" i="41"/>
  <c r="AD523" i="41"/>
  <c r="AE523" i="41"/>
  <c r="AF523" i="41"/>
  <c r="AG523" i="41"/>
  <c r="AC524" i="41"/>
  <c r="AD524" i="41"/>
  <c r="AE524" i="41"/>
  <c r="AF524" i="41"/>
  <c r="AG524" i="41"/>
  <c r="AC525" i="41"/>
  <c r="AD525" i="41"/>
  <c r="AE525" i="41"/>
  <c r="AF525" i="41"/>
  <c r="AG525" i="41"/>
  <c r="AC526" i="41"/>
  <c r="AD526" i="41"/>
  <c r="AE526" i="41"/>
  <c r="AF526" i="41"/>
  <c r="AG526" i="41"/>
  <c r="AC527" i="41"/>
  <c r="AD527" i="41"/>
  <c r="AE527" i="41"/>
  <c r="AF527" i="41"/>
  <c r="AG527" i="41"/>
  <c r="AC528" i="41"/>
  <c r="AD528" i="41"/>
  <c r="AE528" i="41"/>
  <c r="AF528" i="41"/>
  <c r="AG528" i="41"/>
  <c r="AC529" i="41"/>
  <c r="AD529" i="41"/>
  <c r="AE529" i="41"/>
  <c r="AF529" i="41"/>
  <c r="AG529" i="41"/>
  <c r="AC530" i="41"/>
  <c r="AD530" i="41"/>
  <c r="AE530" i="41"/>
  <c r="AF530" i="41"/>
  <c r="AG530" i="41"/>
  <c r="AC531" i="41"/>
  <c r="AD531" i="41"/>
  <c r="AE531" i="41"/>
  <c r="AF531" i="41"/>
  <c r="AG531" i="41"/>
  <c r="AC532" i="41"/>
  <c r="AD532" i="41"/>
  <c r="AE532" i="41"/>
  <c r="AF532" i="41"/>
  <c r="AG532" i="41"/>
  <c r="AC533" i="41"/>
  <c r="AD533" i="41"/>
  <c r="AE533" i="41"/>
  <c r="AF533" i="41"/>
  <c r="AG533" i="41"/>
  <c r="AC534" i="41"/>
  <c r="AD534" i="41"/>
  <c r="AE534" i="41"/>
  <c r="AF534" i="41"/>
  <c r="AG534" i="41"/>
  <c r="AC535" i="41"/>
  <c r="AD535" i="41"/>
  <c r="AE535" i="41"/>
  <c r="AF535" i="41"/>
  <c r="AG535" i="41"/>
  <c r="AC536" i="41"/>
  <c r="AD536" i="41"/>
  <c r="AE536" i="41"/>
  <c r="AF536" i="41"/>
  <c r="AG536" i="41"/>
  <c r="AC537" i="41"/>
  <c r="AD537" i="41"/>
  <c r="AE537" i="41"/>
  <c r="AF537" i="41"/>
  <c r="AG537" i="41"/>
  <c r="AC538" i="41"/>
  <c r="AD538" i="41"/>
  <c r="AE538" i="41"/>
  <c r="AF538" i="41"/>
  <c r="AG538" i="41"/>
  <c r="AC539" i="41"/>
  <c r="AD539" i="41"/>
  <c r="AE539" i="41"/>
  <c r="AF539" i="41"/>
  <c r="AG539" i="41"/>
  <c r="AC540" i="41"/>
  <c r="AD540" i="41"/>
  <c r="AE540" i="41"/>
  <c r="AF540" i="41"/>
  <c r="AG540" i="41"/>
  <c r="AC541" i="41"/>
  <c r="AD541" i="41"/>
  <c r="AE541" i="41"/>
  <c r="AF541" i="41"/>
  <c r="AG541" i="41"/>
  <c r="AC542" i="41"/>
  <c r="AD542" i="41"/>
  <c r="AE542" i="41"/>
  <c r="AF542" i="41"/>
  <c r="AG542" i="41"/>
  <c r="AC543" i="41"/>
  <c r="AD543" i="41"/>
  <c r="AE543" i="41"/>
  <c r="AF543" i="41"/>
  <c r="AG543" i="41"/>
  <c r="AC544" i="41"/>
  <c r="AD544" i="41"/>
  <c r="AE544" i="41"/>
  <c r="AF544" i="41"/>
  <c r="AG544" i="41"/>
  <c r="AC545" i="41"/>
  <c r="AD545" i="41"/>
  <c r="AE545" i="41"/>
  <c r="AF545" i="41"/>
  <c r="AG545" i="41"/>
  <c r="AC546" i="41"/>
  <c r="AD546" i="41"/>
  <c r="AE546" i="41"/>
  <c r="AF546" i="41"/>
  <c r="AG546" i="41"/>
  <c r="AC547" i="41"/>
  <c r="AD547" i="41"/>
  <c r="AE547" i="41"/>
  <c r="AF547" i="41"/>
  <c r="AG547" i="41"/>
  <c r="AC548" i="41"/>
  <c r="AD548" i="41"/>
  <c r="AE548" i="41"/>
  <c r="AF548" i="41"/>
  <c r="AG548" i="41"/>
  <c r="AC549" i="41"/>
  <c r="AD549" i="41"/>
  <c r="AE549" i="41"/>
  <c r="AF549" i="41"/>
  <c r="AG549" i="41"/>
  <c r="AC550" i="41"/>
  <c r="AD550" i="41"/>
  <c r="AE550" i="41"/>
  <c r="AF550" i="41"/>
  <c r="AG550" i="41"/>
  <c r="AC551" i="41"/>
  <c r="AD551" i="41"/>
  <c r="AE551" i="41"/>
  <c r="AF551" i="41"/>
  <c r="AG551" i="41"/>
  <c r="AC552" i="41"/>
  <c r="AD552" i="41"/>
  <c r="AE552" i="41"/>
  <c r="AF552" i="41"/>
  <c r="AG552" i="41"/>
  <c r="AC553" i="41"/>
  <c r="AD553" i="41"/>
  <c r="AE553" i="41"/>
  <c r="AF553" i="41"/>
  <c r="AG553" i="41"/>
  <c r="AC554" i="41"/>
  <c r="AD554" i="41"/>
  <c r="AE554" i="41"/>
  <c r="AF554" i="41"/>
  <c r="AG554" i="41"/>
  <c r="AC555" i="41"/>
  <c r="AD555" i="41"/>
  <c r="AE555" i="41"/>
  <c r="AF555" i="41"/>
  <c r="AG555" i="41"/>
  <c r="AC556" i="41"/>
  <c r="AD556" i="41"/>
  <c r="AE556" i="41"/>
  <c r="AF556" i="41"/>
  <c r="AG556" i="41"/>
  <c r="AC557" i="41"/>
  <c r="AD557" i="41"/>
  <c r="AE557" i="41"/>
  <c r="AF557" i="41"/>
  <c r="AG557" i="41"/>
  <c r="AC558" i="41"/>
  <c r="AD558" i="41"/>
  <c r="AE558" i="41"/>
  <c r="AF558" i="41"/>
  <c r="AG558" i="41"/>
  <c r="AC559" i="41"/>
  <c r="AD559" i="41"/>
  <c r="AE559" i="41"/>
  <c r="AF559" i="41"/>
  <c r="AG559" i="41"/>
  <c r="AC560" i="41"/>
  <c r="AD560" i="41"/>
  <c r="AE560" i="41"/>
  <c r="AF560" i="41"/>
  <c r="AG560" i="41"/>
  <c r="AC561" i="41"/>
  <c r="AD561" i="41"/>
  <c r="AE561" i="41"/>
  <c r="AF561" i="41"/>
  <c r="AG561" i="41"/>
  <c r="AC562" i="41"/>
  <c r="AD562" i="41"/>
  <c r="AE562" i="41"/>
  <c r="AF562" i="41"/>
  <c r="AG562" i="41"/>
  <c r="AC563" i="41"/>
  <c r="AD563" i="41"/>
  <c r="AE563" i="41"/>
  <c r="AF563" i="41"/>
  <c r="AG563" i="41"/>
  <c r="AC564" i="41"/>
  <c r="AD564" i="41"/>
  <c r="AE564" i="41"/>
  <c r="AF564" i="41"/>
  <c r="AG564" i="41"/>
  <c r="AC565" i="41"/>
  <c r="AD565" i="41"/>
  <c r="AE565" i="41"/>
  <c r="AF565" i="41"/>
  <c r="AG565" i="41"/>
  <c r="AC566" i="41"/>
  <c r="AD566" i="41"/>
  <c r="AE566" i="41"/>
  <c r="AF566" i="41"/>
  <c r="AG566" i="41"/>
  <c r="AC567" i="41"/>
  <c r="AD567" i="41"/>
  <c r="AE567" i="41"/>
  <c r="AF567" i="41"/>
  <c r="AG567" i="41"/>
  <c r="AC568" i="41"/>
  <c r="AD568" i="41"/>
  <c r="AE568" i="41"/>
  <c r="AF568" i="41"/>
  <c r="AG568" i="41"/>
  <c r="AC569" i="41"/>
  <c r="AD569" i="41"/>
  <c r="AE569" i="41"/>
  <c r="AF569" i="41"/>
  <c r="AG569" i="41"/>
  <c r="AC570" i="41"/>
  <c r="AD570" i="41"/>
  <c r="AE570" i="41"/>
  <c r="AF570" i="41"/>
  <c r="AG570" i="41"/>
  <c r="AC571" i="41"/>
  <c r="AD571" i="41"/>
  <c r="AE571" i="41"/>
  <c r="AF571" i="41"/>
  <c r="AG571" i="41"/>
  <c r="AC572" i="41"/>
  <c r="AD572" i="41"/>
  <c r="AE572" i="41"/>
  <c r="AF572" i="41"/>
  <c r="AG572" i="41"/>
  <c r="AC573" i="41"/>
  <c r="AD573" i="41"/>
  <c r="AE573" i="41"/>
  <c r="AF573" i="41"/>
  <c r="AG573" i="41"/>
  <c r="AC574" i="41"/>
  <c r="AD574" i="41"/>
  <c r="AE574" i="41"/>
  <c r="AF574" i="41"/>
  <c r="AG574" i="41"/>
  <c r="AC575" i="41"/>
  <c r="AD575" i="41"/>
  <c r="AE575" i="41"/>
  <c r="AF575" i="41"/>
  <c r="AG575" i="41"/>
  <c r="AC576" i="41"/>
  <c r="AD576" i="41"/>
  <c r="AE576" i="41"/>
  <c r="AF576" i="41"/>
  <c r="AG576" i="41"/>
  <c r="AC577" i="41"/>
  <c r="AD577" i="41"/>
  <c r="AE577" i="41"/>
  <c r="AF577" i="41"/>
  <c r="AG577" i="41"/>
  <c r="AC578" i="41"/>
  <c r="AD578" i="41"/>
  <c r="AE578" i="41"/>
  <c r="AF578" i="41"/>
  <c r="AG578" i="41"/>
  <c r="AC579" i="41"/>
  <c r="AD579" i="41"/>
  <c r="AE579" i="41"/>
  <c r="AF579" i="41"/>
  <c r="AG579" i="41"/>
  <c r="AC580" i="41"/>
  <c r="AD580" i="41"/>
  <c r="AE580" i="41"/>
  <c r="AF580" i="41"/>
  <c r="AG580" i="41"/>
  <c r="AC581" i="41"/>
  <c r="AD581" i="41"/>
  <c r="AE581" i="41"/>
  <c r="AF581" i="41"/>
  <c r="AG581" i="41"/>
  <c r="AC582" i="41"/>
  <c r="AD582" i="41"/>
  <c r="AE582" i="41"/>
  <c r="AF582" i="41"/>
  <c r="AG582" i="41"/>
  <c r="AC583" i="41"/>
  <c r="AD583" i="41"/>
  <c r="AE583" i="41"/>
  <c r="AF583" i="41"/>
  <c r="AG583" i="41"/>
  <c r="AC584" i="41"/>
  <c r="AD584" i="41"/>
  <c r="AE584" i="41"/>
  <c r="AF584" i="41"/>
  <c r="AG584" i="41"/>
  <c r="AC585" i="41"/>
  <c r="AD585" i="41"/>
  <c r="AE585" i="41"/>
  <c r="AF585" i="41"/>
  <c r="AG585" i="41"/>
  <c r="AC586" i="41"/>
  <c r="AD586" i="41"/>
  <c r="AE586" i="41"/>
  <c r="AF586" i="41"/>
  <c r="AG586" i="41"/>
  <c r="AC587" i="41"/>
  <c r="AD587" i="41"/>
  <c r="AE587" i="41"/>
  <c r="AF587" i="41"/>
  <c r="AG587" i="41"/>
  <c r="AC588" i="41"/>
  <c r="AD588" i="41"/>
  <c r="AE588" i="41"/>
  <c r="AF588" i="41"/>
  <c r="AG588" i="41"/>
  <c r="AC589" i="41"/>
  <c r="AD589" i="41"/>
  <c r="AE589" i="41"/>
  <c r="AF589" i="41"/>
  <c r="AG589" i="41"/>
  <c r="AC590" i="41"/>
  <c r="AD590" i="41"/>
  <c r="AE590" i="41"/>
  <c r="AF590" i="41"/>
  <c r="AG590" i="41"/>
  <c r="AC591" i="41"/>
  <c r="AD591" i="41"/>
  <c r="AE591" i="41"/>
  <c r="AF591" i="41"/>
  <c r="AG591" i="41"/>
  <c r="AC592" i="41"/>
  <c r="AD592" i="41"/>
  <c r="AE592" i="41"/>
  <c r="AF592" i="41"/>
  <c r="AG592" i="41"/>
  <c r="AC593" i="41"/>
  <c r="AD593" i="41"/>
  <c r="AE593" i="41"/>
  <c r="AF593" i="41"/>
  <c r="AG593" i="41"/>
  <c r="AC594" i="41"/>
  <c r="AD594" i="41"/>
  <c r="AE594" i="41"/>
  <c r="AF594" i="41"/>
  <c r="AG594" i="41"/>
  <c r="AC595" i="41"/>
  <c r="AD595" i="41"/>
  <c r="AE595" i="41"/>
  <c r="AF595" i="41"/>
  <c r="AG595" i="41"/>
  <c r="AC596" i="41"/>
  <c r="AD596" i="41"/>
  <c r="AE596" i="41"/>
  <c r="AF596" i="41"/>
  <c r="AG596" i="41"/>
  <c r="AC597" i="41"/>
  <c r="AD597" i="41"/>
  <c r="AE597" i="41"/>
  <c r="AF597" i="41"/>
  <c r="AG597" i="41"/>
  <c r="AC598" i="41"/>
  <c r="AD598" i="41"/>
  <c r="AE598" i="41"/>
  <c r="AF598" i="41"/>
  <c r="AG598" i="41"/>
  <c r="AC599" i="41"/>
  <c r="AD599" i="41"/>
  <c r="AE599" i="41"/>
  <c r="AF599" i="41"/>
  <c r="AG599" i="41"/>
  <c r="AC600" i="41"/>
  <c r="AD600" i="41"/>
  <c r="AE600" i="41"/>
  <c r="AF600" i="41"/>
  <c r="AG600" i="41"/>
  <c r="AC601" i="41"/>
  <c r="AD601" i="41"/>
  <c r="AE601" i="41"/>
  <c r="AF601" i="41"/>
  <c r="AG601" i="41"/>
  <c r="AC602" i="41"/>
  <c r="AD602" i="41"/>
  <c r="AE602" i="41"/>
  <c r="AF602" i="41"/>
  <c r="AG602" i="41"/>
  <c r="AC603" i="41"/>
  <c r="AD603" i="41"/>
  <c r="AE603" i="41"/>
  <c r="AF603" i="41"/>
  <c r="AG603" i="41"/>
  <c r="AC604" i="41"/>
  <c r="AD604" i="41"/>
  <c r="AE604" i="41"/>
  <c r="AF604" i="41"/>
  <c r="AG604" i="41"/>
  <c r="AC605" i="41"/>
  <c r="AD605" i="41"/>
  <c r="AE605" i="41"/>
  <c r="AF605" i="41"/>
  <c r="AG605" i="41"/>
  <c r="AC606" i="41"/>
  <c r="AD606" i="41"/>
  <c r="AE606" i="41"/>
  <c r="AF606" i="41"/>
  <c r="AG606" i="41"/>
  <c r="AC607" i="41"/>
  <c r="AD607" i="41"/>
  <c r="AE607" i="41"/>
  <c r="AF607" i="41"/>
  <c r="AG607" i="41"/>
  <c r="AC608" i="41"/>
  <c r="AD608" i="41"/>
  <c r="AE608" i="41"/>
  <c r="AF608" i="41"/>
  <c r="AG608" i="41"/>
  <c r="AC609" i="41"/>
  <c r="AD609" i="41"/>
  <c r="AE609" i="41"/>
  <c r="AF609" i="41"/>
  <c r="AG609" i="41"/>
  <c r="AC610" i="41"/>
  <c r="AD610" i="41"/>
  <c r="AE610" i="41"/>
  <c r="AF610" i="41"/>
  <c r="AG610" i="41"/>
  <c r="AC611" i="41"/>
  <c r="AD611" i="41"/>
  <c r="AE611" i="41"/>
  <c r="AF611" i="41"/>
  <c r="AG611" i="41"/>
  <c r="AC612" i="41"/>
  <c r="AD612" i="41"/>
  <c r="AE612" i="41"/>
  <c r="AF612" i="41"/>
  <c r="AG612" i="41"/>
  <c r="AC613" i="41"/>
  <c r="AD613" i="41"/>
  <c r="AE613" i="41"/>
  <c r="AF613" i="41"/>
  <c r="AG613" i="41"/>
  <c r="AC614" i="41"/>
  <c r="AD614" i="41"/>
  <c r="AE614" i="41"/>
  <c r="AF614" i="41"/>
  <c r="AG614" i="41"/>
  <c r="AC615" i="41"/>
  <c r="AD615" i="41"/>
  <c r="AE615" i="41"/>
  <c r="AF615" i="41"/>
  <c r="AG615" i="41"/>
  <c r="AC616" i="41"/>
  <c r="AD616" i="41"/>
  <c r="AE616" i="41"/>
  <c r="AF616" i="41"/>
  <c r="AG616" i="41"/>
  <c r="AC617" i="41"/>
  <c r="AD617" i="41"/>
  <c r="AE617" i="41"/>
  <c r="AF617" i="41"/>
  <c r="AG617" i="41"/>
  <c r="AC618" i="41"/>
  <c r="AD618" i="41"/>
  <c r="AE618" i="41"/>
  <c r="AF618" i="41"/>
  <c r="AG618" i="41"/>
  <c r="AC619" i="41"/>
  <c r="AD619" i="41"/>
  <c r="AE619" i="41"/>
  <c r="AF619" i="41"/>
  <c r="AG619" i="41"/>
  <c r="AC620" i="41"/>
  <c r="AD620" i="41"/>
  <c r="AE620" i="41"/>
  <c r="AF620" i="41"/>
  <c r="AG620" i="41"/>
  <c r="AC621" i="41"/>
  <c r="AD621" i="41"/>
  <c r="AE621" i="41"/>
  <c r="AF621" i="41"/>
  <c r="AG621" i="41"/>
  <c r="AC622" i="41"/>
  <c r="AD622" i="41"/>
  <c r="AE622" i="41"/>
  <c r="AF622" i="41"/>
  <c r="AG622" i="41"/>
  <c r="AC623" i="41"/>
  <c r="AD623" i="41"/>
  <c r="AE623" i="41"/>
  <c r="AF623" i="41"/>
  <c r="AG623" i="41"/>
  <c r="AC624" i="41"/>
  <c r="AD624" i="41"/>
  <c r="AE624" i="41"/>
  <c r="AF624" i="41"/>
  <c r="AG624" i="41"/>
  <c r="AC625" i="41"/>
  <c r="AD625" i="41"/>
  <c r="AE625" i="41"/>
  <c r="AF625" i="41"/>
  <c r="AG625" i="41"/>
  <c r="AC626" i="41"/>
  <c r="AD626" i="41"/>
  <c r="AE626" i="41"/>
  <c r="AF626" i="41"/>
  <c r="AG626" i="41"/>
  <c r="AC627" i="41"/>
  <c r="AD627" i="41"/>
  <c r="AE627" i="41"/>
  <c r="AF627" i="41"/>
  <c r="AG627" i="41"/>
  <c r="AC628" i="41"/>
  <c r="AD628" i="41"/>
  <c r="AE628" i="41"/>
  <c r="AF628" i="41"/>
  <c r="AG628" i="41"/>
  <c r="AC629" i="41"/>
  <c r="AD629" i="41"/>
  <c r="AE629" i="41"/>
  <c r="AF629" i="41"/>
  <c r="AG629" i="41"/>
  <c r="AC630" i="41"/>
  <c r="AD630" i="41"/>
  <c r="AE630" i="41"/>
  <c r="AF630" i="41"/>
  <c r="AG630" i="41"/>
  <c r="AC631" i="41"/>
  <c r="AD631" i="41"/>
  <c r="AE631" i="41"/>
  <c r="AF631" i="41"/>
  <c r="AG631" i="41"/>
  <c r="AC632" i="41"/>
  <c r="AD632" i="41"/>
  <c r="AE632" i="41"/>
  <c r="AF632" i="41"/>
  <c r="AG632" i="41"/>
  <c r="AC633" i="41"/>
  <c r="AD633" i="41"/>
  <c r="AE633" i="41"/>
  <c r="AF633" i="41"/>
  <c r="AG633" i="41"/>
  <c r="AC634" i="41"/>
  <c r="AD634" i="41"/>
  <c r="AE634" i="41"/>
  <c r="AF634" i="41"/>
  <c r="AG634" i="41"/>
  <c r="AC635" i="41"/>
  <c r="AD635" i="41"/>
  <c r="AE635" i="41"/>
  <c r="AF635" i="41"/>
  <c r="AG635" i="41"/>
  <c r="AC636" i="41"/>
  <c r="AD636" i="41"/>
  <c r="AE636" i="41"/>
  <c r="AF636" i="41"/>
  <c r="AG636" i="41"/>
  <c r="AC637" i="41"/>
  <c r="AD637" i="41"/>
  <c r="AE637" i="41"/>
  <c r="AF637" i="41"/>
  <c r="AG637" i="41"/>
  <c r="AC638" i="41"/>
  <c r="AD638" i="41"/>
  <c r="AE638" i="41"/>
  <c r="AF638" i="41"/>
  <c r="AG638" i="41"/>
  <c r="AC639" i="41"/>
  <c r="AD639" i="41"/>
  <c r="AE639" i="41"/>
  <c r="AF639" i="41"/>
  <c r="AG639" i="41"/>
  <c r="AC640" i="41"/>
  <c r="AD640" i="41"/>
  <c r="AE640" i="41"/>
  <c r="AF640" i="41"/>
  <c r="AG640" i="41"/>
  <c r="AC641" i="41"/>
  <c r="AD641" i="41"/>
  <c r="AE641" i="41"/>
  <c r="AF641" i="41"/>
  <c r="AG641" i="41"/>
  <c r="AC642" i="41"/>
  <c r="AD642" i="41"/>
  <c r="AE642" i="41"/>
  <c r="AF642" i="41"/>
  <c r="AG642" i="41"/>
  <c r="AC643" i="41"/>
  <c r="AD643" i="41"/>
  <c r="AE643" i="41"/>
  <c r="AF643" i="41"/>
  <c r="AG643" i="41"/>
  <c r="AC644" i="41"/>
  <c r="AD644" i="41"/>
  <c r="AE644" i="41"/>
  <c r="AF644" i="41"/>
  <c r="AG644" i="41"/>
  <c r="AC645" i="41"/>
  <c r="AD645" i="41"/>
  <c r="AE645" i="41"/>
  <c r="AF645" i="41"/>
  <c r="AG645" i="41"/>
  <c r="AC646" i="41"/>
  <c r="AD646" i="41"/>
  <c r="AE646" i="41"/>
  <c r="AF646" i="41"/>
  <c r="AG646" i="41"/>
  <c r="AC647" i="41"/>
  <c r="AD647" i="41"/>
  <c r="AE647" i="41"/>
  <c r="AF647" i="41"/>
  <c r="AG647" i="41"/>
  <c r="AC648" i="41"/>
  <c r="AD648" i="41"/>
  <c r="AE648" i="41"/>
  <c r="AF648" i="41"/>
  <c r="AG648" i="41"/>
  <c r="AC649" i="41"/>
  <c r="AD649" i="41"/>
  <c r="AE649" i="41"/>
  <c r="AF649" i="41"/>
  <c r="AG649" i="41"/>
  <c r="AC650" i="41"/>
  <c r="AD650" i="41"/>
  <c r="AE650" i="41"/>
  <c r="AF650" i="41"/>
  <c r="AG650" i="41"/>
  <c r="AC651" i="41"/>
  <c r="AD651" i="41"/>
  <c r="AE651" i="41"/>
  <c r="AF651" i="41"/>
  <c r="AG651" i="41"/>
  <c r="AC652" i="41"/>
  <c r="AD652" i="41"/>
  <c r="AE652" i="41"/>
  <c r="AF652" i="41"/>
  <c r="AG652" i="41"/>
  <c r="AC653" i="41"/>
  <c r="AD653" i="41"/>
  <c r="AE653" i="41"/>
  <c r="AF653" i="41"/>
  <c r="AG653" i="41"/>
  <c r="AC654" i="41"/>
  <c r="AD654" i="41"/>
  <c r="AE654" i="41"/>
  <c r="AF654" i="41"/>
  <c r="AG654" i="41"/>
  <c r="AC655" i="41"/>
  <c r="AD655" i="41"/>
  <c r="AE655" i="41"/>
  <c r="AF655" i="41"/>
  <c r="AG655" i="41"/>
  <c r="AC656" i="41"/>
  <c r="AD656" i="41"/>
  <c r="AE656" i="41"/>
  <c r="AF656" i="41"/>
  <c r="AG656" i="41"/>
  <c r="AC657" i="41"/>
  <c r="AD657" i="41"/>
  <c r="AE657" i="41"/>
  <c r="AF657" i="41"/>
  <c r="AG657" i="41"/>
  <c r="AC658" i="41"/>
  <c r="AD658" i="41"/>
  <c r="AE658" i="41"/>
  <c r="AF658" i="41"/>
  <c r="AG658" i="41"/>
  <c r="AC659" i="41"/>
  <c r="AD659" i="41"/>
  <c r="AE659" i="41"/>
  <c r="AF659" i="41"/>
  <c r="AG659" i="41"/>
  <c r="AC660" i="41"/>
  <c r="AD660" i="41"/>
  <c r="AE660" i="41"/>
  <c r="AF660" i="41"/>
  <c r="AG660" i="41"/>
  <c r="AC661" i="41"/>
  <c r="AD661" i="41"/>
  <c r="AE661" i="41"/>
  <c r="AF661" i="41"/>
  <c r="AG661" i="41"/>
  <c r="AC662" i="41"/>
  <c r="AD662" i="41"/>
  <c r="AE662" i="41"/>
  <c r="AF662" i="41"/>
  <c r="AG662" i="41"/>
  <c r="AC663" i="41"/>
  <c r="AD663" i="41"/>
  <c r="AE663" i="41"/>
  <c r="AF663" i="41"/>
  <c r="AG663" i="41"/>
  <c r="AC664" i="41"/>
  <c r="AD664" i="41"/>
  <c r="AE664" i="41"/>
  <c r="AF664" i="41"/>
  <c r="AG664" i="41"/>
  <c r="AC665" i="41"/>
  <c r="AD665" i="41"/>
  <c r="AE665" i="41"/>
  <c r="AF665" i="41"/>
  <c r="AG665" i="41"/>
  <c r="AC666" i="41"/>
  <c r="AD666" i="41"/>
  <c r="AE666" i="41"/>
  <c r="AF666" i="41"/>
  <c r="AG666" i="41"/>
  <c r="AC667" i="41"/>
  <c r="AD667" i="41"/>
  <c r="AE667" i="41"/>
  <c r="AF667" i="41"/>
  <c r="AG667" i="41"/>
  <c r="AC668" i="41"/>
  <c r="AD668" i="41"/>
  <c r="AE668" i="41"/>
  <c r="AF668" i="41"/>
  <c r="AG668" i="41"/>
  <c r="AC669" i="41"/>
  <c r="AD669" i="41"/>
  <c r="AE669" i="41"/>
  <c r="AF669" i="41"/>
  <c r="AG669" i="41"/>
  <c r="AC670" i="41"/>
  <c r="AD670" i="41"/>
  <c r="AE670" i="41"/>
  <c r="AF670" i="41"/>
  <c r="AG670" i="41"/>
  <c r="AC671" i="41"/>
  <c r="AD671" i="41"/>
  <c r="AE671" i="41"/>
  <c r="AF671" i="41"/>
  <c r="AG671" i="41"/>
  <c r="AC672" i="41"/>
  <c r="AD672" i="41"/>
  <c r="AE672" i="41"/>
  <c r="AF672" i="41"/>
  <c r="AG672" i="41"/>
  <c r="AC673" i="41"/>
  <c r="AD673" i="41"/>
  <c r="AE673" i="41"/>
  <c r="AF673" i="41"/>
  <c r="AG673" i="41"/>
  <c r="AC674" i="41"/>
  <c r="AD674" i="41"/>
  <c r="AE674" i="41"/>
  <c r="AF674" i="41"/>
  <c r="AG674" i="41"/>
  <c r="AC675" i="41"/>
  <c r="AD675" i="41"/>
  <c r="AE675" i="41"/>
  <c r="AF675" i="41"/>
  <c r="AG675" i="41"/>
  <c r="AC676" i="41"/>
  <c r="AD676" i="41"/>
  <c r="AE676" i="41"/>
  <c r="AF676" i="41"/>
  <c r="AG676" i="41"/>
  <c r="AC677" i="41"/>
  <c r="AD677" i="41"/>
  <c r="AE677" i="41"/>
  <c r="AF677" i="41"/>
  <c r="AG677" i="41"/>
  <c r="AC678" i="41"/>
  <c r="AD678" i="41"/>
  <c r="AE678" i="41"/>
  <c r="AF678" i="41"/>
  <c r="AG678" i="41"/>
  <c r="AC679" i="41"/>
  <c r="AD679" i="41"/>
  <c r="AE679" i="41"/>
  <c r="AF679" i="41"/>
  <c r="AG679" i="41"/>
  <c r="AC680" i="41"/>
  <c r="AD680" i="41"/>
  <c r="AE680" i="41"/>
  <c r="AF680" i="41"/>
  <c r="AG680" i="41"/>
  <c r="AC681" i="41"/>
  <c r="AD681" i="41"/>
  <c r="AE681" i="41"/>
  <c r="AF681" i="41"/>
  <c r="AG681" i="41"/>
  <c r="AC682" i="41"/>
  <c r="AD682" i="41"/>
  <c r="AE682" i="41"/>
  <c r="AF682" i="41"/>
  <c r="AG682" i="41"/>
  <c r="AC683" i="41"/>
  <c r="AD683" i="41"/>
  <c r="AE683" i="41"/>
  <c r="AF683" i="41"/>
  <c r="AG683" i="41"/>
  <c r="AC684" i="41"/>
  <c r="AD684" i="41"/>
  <c r="AE684" i="41"/>
  <c r="AF684" i="41"/>
  <c r="AG684" i="41"/>
  <c r="AC685" i="41"/>
  <c r="AD685" i="41"/>
  <c r="AE685" i="41"/>
  <c r="AF685" i="41"/>
  <c r="AG685" i="41"/>
  <c r="AC686" i="41"/>
  <c r="AD686" i="41"/>
  <c r="AE686" i="41"/>
  <c r="AF686" i="41"/>
  <c r="AG686" i="41"/>
  <c r="AC687" i="41"/>
  <c r="AD687" i="41"/>
  <c r="AE687" i="41"/>
  <c r="AF687" i="41"/>
  <c r="AG687" i="41"/>
  <c r="AC688" i="41"/>
  <c r="AD688" i="41"/>
  <c r="AE688" i="41"/>
  <c r="AF688" i="41"/>
  <c r="AG688" i="41"/>
  <c r="AC689" i="41"/>
  <c r="AD689" i="41"/>
  <c r="AE689" i="41"/>
  <c r="AF689" i="41"/>
  <c r="AG689" i="41"/>
  <c r="AC690" i="41"/>
  <c r="AD690" i="41"/>
  <c r="AE690" i="41"/>
  <c r="AF690" i="41"/>
  <c r="AG690" i="41"/>
  <c r="AC691" i="41"/>
  <c r="AD691" i="41"/>
  <c r="AE691" i="41"/>
  <c r="AF691" i="41"/>
  <c r="AG691" i="41"/>
  <c r="AC692" i="41"/>
  <c r="AD692" i="41"/>
  <c r="AE692" i="41"/>
  <c r="AF692" i="41"/>
  <c r="AG692" i="41"/>
  <c r="AC693" i="41"/>
  <c r="AD693" i="41"/>
  <c r="AE693" i="41"/>
  <c r="AF693" i="41"/>
  <c r="AG693" i="41"/>
  <c r="AC694" i="41"/>
  <c r="AD694" i="41"/>
  <c r="AE694" i="41"/>
  <c r="AF694" i="41"/>
  <c r="AG694" i="41"/>
  <c r="AC695" i="41"/>
  <c r="AD695" i="41"/>
  <c r="AE695" i="41"/>
  <c r="AF695" i="41"/>
  <c r="AG695" i="41"/>
  <c r="AC696" i="41"/>
  <c r="AD696" i="41"/>
  <c r="AE696" i="41"/>
  <c r="AF696" i="41"/>
  <c r="AG696" i="41"/>
  <c r="AC697" i="41"/>
  <c r="AD697" i="41"/>
  <c r="AE697" i="41"/>
  <c r="AF697" i="41"/>
  <c r="AG697" i="41"/>
  <c r="AC698" i="41"/>
  <c r="AD698" i="41"/>
  <c r="AE698" i="41"/>
  <c r="AF698" i="41"/>
  <c r="AG698" i="41"/>
  <c r="AC699" i="41"/>
  <c r="AD699" i="41"/>
  <c r="AE699" i="41"/>
  <c r="AF699" i="41"/>
  <c r="AG699" i="41"/>
  <c r="AC700" i="41"/>
  <c r="AD700" i="41"/>
  <c r="AE700" i="41"/>
  <c r="AF700" i="41"/>
  <c r="AG700" i="41"/>
  <c r="AC701" i="41"/>
  <c r="AD701" i="41"/>
  <c r="AE701" i="41"/>
  <c r="AF701" i="41"/>
  <c r="AG701" i="41"/>
  <c r="AC702" i="41"/>
  <c r="AD702" i="41"/>
  <c r="AE702" i="41"/>
  <c r="AF702" i="41"/>
  <c r="AG702" i="41"/>
  <c r="AC703" i="41"/>
  <c r="AD703" i="41"/>
  <c r="AE703" i="41"/>
  <c r="AF703" i="41"/>
  <c r="AG703" i="41"/>
  <c r="AC704" i="41"/>
  <c r="AD704" i="41"/>
  <c r="AE704" i="41"/>
  <c r="AF704" i="41"/>
  <c r="AG704" i="41"/>
  <c r="AC705" i="41"/>
  <c r="AD705" i="41"/>
  <c r="AE705" i="41"/>
  <c r="AF705" i="41"/>
  <c r="AG705" i="41"/>
  <c r="AC706" i="41"/>
  <c r="AD706" i="41"/>
  <c r="AE706" i="41"/>
  <c r="AF706" i="41"/>
  <c r="AG706" i="41"/>
  <c r="AC707" i="41"/>
  <c r="AD707" i="41"/>
  <c r="AE707" i="41"/>
  <c r="AF707" i="41"/>
  <c r="AG707" i="41"/>
  <c r="AC708" i="41"/>
  <c r="AD708" i="41"/>
  <c r="AE708" i="41"/>
  <c r="AF708" i="41"/>
  <c r="AG708" i="41"/>
  <c r="AC709" i="41"/>
  <c r="AD709" i="41"/>
  <c r="AE709" i="41"/>
  <c r="AF709" i="41"/>
  <c r="AG709" i="41"/>
  <c r="AC710" i="41"/>
  <c r="AD710" i="41"/>
  <c r="AE710" i="41"/>
  <c r="AF710" i="41"/>
  <c r="AG710" i="41"/>
  <c r="AC711" i="41"/>
  <c r="AD711" i="41"/>
  <c r="AE711" i="41"/>
  <c r="AF711" i="41"/>
  <c r="AG711" i="41"/>
  <c r="AC712" i="41"/>
  <c r="AD712" i="41"/>
  <c r="AE712" i="41"/>
  <c r="AF712" i="41"/>
  <c r="AG712" i="41"/>
  <c r="AC713" i="41"/>
  <c r="AD713" i="41"/>
  <c r="AE713" i="41"/>
  <c r="AF713" i="41"/>
  <c r="AG713" i="41"/>
  <c r="AC714" i="41"/>
  <c r="AD714" i="41"/>
  <c r="AE714" i="41"/>
  <c r="AF714" i="41"/>
  <c r="AG714" i="41"/>
  <c r="AC715" i="41"/>
  <c r="AD715" i="41"/>
  <c r="AE715" i="41"/>
  <c r="AF715" i="41"/>
  <c r="AG715" i="41"/>
  <c r="AC716" i="41"/>
  <c r="AD716" i="41"/>
  <c r="AE716" i="41"/>
  <c r="AF716" i="41"/>
  <c r="AG716" i="41"/>
  <c r="AC717" i="41"/>
  <c r="AD717" i="41"/>
  <c r="AE717" i="41"/>
  <c r="AF717" i="41"/>
  <c r="AG717" i="41"/>
  <c r="AC718" i="41"/>
  <c r="AD718" i="41"/>
  <c r="AE718" i="41"/>
  <c r="AF718" i="41"/>
  <c r="AG718" i="41"/>
  <c r="AC719" i="41"/>
  <c r="AD719" i="41"/>
  <c r="AE719" i="41"/>
  <c r="AF719" i="41"/>
  <c r="AG719" i="41"/>
  <c r="AC720" i="41"/>
  <c r="AD720" i="41"/>
  <c r="AE720" i="41"/>
  <c r="AF720" i="41"/>
  <c r="AG720" i="41"/>
  <c r="AC721" i="41"/>
  <c r="AD721" i="41"/>
  <c r="AE721" i="41"/>
  <c r="AF721" i="41"/>
  <c r="AG721" i="41"/>
  <c r="AC722" i="41"/>
  <c r="AD722" i="41"/>
  <c r="AE722" i="41"/>
  <c r="AF722" i="41"/>
  <c r="AG722" i="41"/>
  <c r="AC723" i="41"/>
  <c r="AD723" i="41"/>
  <c r="AE723" i="41"/>
  <c r="AF723" i="41"/>
  <c r="AG723" i="41"/>
  <c r="AC724" i="41"/>
  <c r="AD724" i="41"/>
  <c r="AE724" i="41"/>
  <c r="AF724" i="41"/>
  <c r="AG724" i="41"/>
  <c r="AC725" i="41"/>
  <c r="AD725" i="41"/>
  <c r="AE725" i="41"/>
  <c r="AF725" i="41"/>
  <c r="AG725" i="41"/>
  <c r="AC726" i="41"/>
  <c r="AD726" i="41"/>
  <c r="AE726" i="41"/>
  <c r="AF726" i="41"/>
  <c r="AG726" i="41"/>
  <c r="AC727" i="41"/>
  <c r="AD727" i="41"/>
  <c r="AE727" i="41"/>
  <c r="AF727" i="41"/>
  <c r="AG727" i="41"/>
  <c r="AC728" i="41"/>
  <c r="AD728" i="41"/>
  <c r="AE728" i="41"/>
  <c r="AF728" i="41"/>
  <c r="AG728" i="41"/>
  <c r="AC729" i="41"/>
  <c r="AD729" i="41"/>
  <c r="AE729" i="41"/>
  <c r="AF729" i="41"/>
  <c r="AG729" i="41"/>
  <c r="AC730" i="41"/>
  <c r="AD730" i="41"/>
  <c r="AE730" i="41"/>
  <c r="AF730" i="41"/>
  <c r="AG730" i="41"/>
  <c r="AC731" i="41"/>
  <c r="AD731" i="41"/>
  <c r="AE731" i="41"/>
  <c r="AF731" i="41"/>
  <c r="AG731" i="41"/>
  <c r="AC732" i="41"/>
  <c r="AD732" i="41"/>
  <c r="AE732" i="41"/>
  <c r="AF732" i="41"/>
  <c r="AG732" i="41"/>
  <c r="AC733" i="41"/>
  <c r="AD733" i="41"/>
  <c r="AE733" i="41"/>
  <c r="AF733" i="41"/>
  <c r="AG733" i="41"/>
  <c r="AC734" i="41"/>
  <c r="AD734" i="41"/>
  <c r="AE734" i="41"/>
  <c r="AF734" i="41"/>
  <c r="AG734" i="41"/>
  <c r="AC735" i="41"/>
  <c r="AD735" i="41"/>
  <c r="AE735" i="41"/>
  <c r="AF735" i="41"/>
  <c r="AG735" i="41"/>
  <c r="AC736" i="41"/>
  <c r="AD736" i="41"/>
  <c r="AE736" i="41"/>
  <c r="AF736" i="41"/>
  <c r="AG736" i="41"/>
  <c r="AC737" i="41"/>
  <c r="AD737" i="41"/>
  <c r="AE737" i="41"/>
  <c r="AF737" i="41"/>
  <c r="AG737" i="41"/>
  <c r="AC738" i="41"/>
  <c r="AD738" i="41"/>
  <c r="AE738" i="41"/>
  <c r="AF738" i="41"/>
  <c r="AG738" i="41"/>
  <c r="AC739" i="41"/>
  <c r="AD739" i="41"/>
  <c r="AE739" i="41"/>
  <c r="AF739" i="41"/>
  <c r="AG739" i="41"/>
  <c r="AC740" i="41"/>
  <c r="AD740" i="41"/>
  <c r="AE740" i="41"/>
  <c r="AF740" i="41"/>
  <c r="AG740" i="41"/>
  <c r="AC741" i="41"/>
  <c r="AD741" i="41"/>
  <c r="AE741" i="41"/>
  <c r="AF741" i="41"/>
  <c r="AG741" i="41"/>
  <c r="AC742" i="41"/>
  <c r="AD742" i="41"/>
  <c r="AE742" i="41"/>
  <c r="AF742" i="41"/>
  <c r="AG742" i="41"/>
  <c r="AC743" i="41"/>
  <c r="AD743" i="41"/>
  <c r="AE743" i="41"/>
  <c r="AF743" i="41"/>
  <c r="AG743" i="41"/>
  <c r="AC744" i="41"/>
  <c r="AD744" i="41"/>
  <c r="AE744" i="41"/>
  <c r="AF744" i="41"/>
  <c r="AG744" i="41"/>
  <c r="AC745" i="41"/>
  <c r="AD745" i="41"/>
  <c r="AE745" i="41"/>
  <c r="AF745" i="41"/>
  <c r="AG745" i="41"/>
  <c r="AC746" i="41"/>
  <c r="AD746" i="41"/>
  <c r="AE746" i="41"/>
  <c r="AF746" i="41"/>
  <c r="AG746" i="41"/>
  <c r="AC747" i="41"/>
  <c r="AD747" i="41"/>
  <c r="AE747" i="41"/>
  <c r="AF747" i="41"/>
  <c r="AG747" i="41"/>
  <c r="AC748" i="41"/>
  <c r="AD748" i="41"/>
  <c r="AE748" i="41"/>
  <c r="AF748" i="41"/>
  <c r="AG748" i="41"/>
  <c r="AC749" i="41"/>
  <c r="AD749" i="41"/>
  <c r="AE749" i="41"/>
  <c r="AF749" i="41"/>
  <c r="AG749" i="41"/>
  <c r="AC750" i="41"/>
  <c r="AD750" i="41"/>
  <c r="AE750" i="41"/>
  <c r="AF750" i="41"/>
  <c r="AG750" i="41"/>
  <c r="AC751" i="41"/>
  <c r="AD751" i="41"/>
  <c r="AE751" i="41"/>
  <c r="AF751" i="41"/>
  <c r="AG751" i="41"/>
  <c r="AC752" i="41"/>
  <c r="AD752" i="41"/>
  <c r="AE752" i="41"/>
  <c r="AF752" i="41"/>
  <c r="AG752" i="41"/>
  <c r="AC753" i="41"/>
  <c r="AD753" i="41"/>
  <c r="AE753" i="41"/>
  <c r="AF753" i="41"/>
  <c r="AG753" i="41"/>
  <c r="AC754" i="41"/>
  <c r="AD754" i="41"/>
  <c r="AE754" i="41"/>
  <c r="AF754" i="41"/>
  <c r="AG754" i="41"/>
  <c r="AC755" i="41"/>
  <c r="AD755" i="41"/>
  <c r="AE755" i="41"/>
  <c r="AF755" i="41"/>
  <c r="AG755" i="41"/>
  <c r="AC756" i="41"/>
  <c r="AD756" i="41"/>
  <c r="AE756" i="41"/>
  <c r="AF756" i="41"/>
  <c r="AG756" i="41"/>
  <c r="AC757" i="41"/>
  <c r="AD757" i="41"/>
  <c r="AE757" i="41"/>
  <c r="AF757" i="41"/>
  <c r="AG757" i="41"/>
  <c r="AC758" i="41"/>
  <c r="AD758" i="41"/>
  <c r="AE758" i="41"/>
  <c r="AF758" i="41"/>
  <c r="AG758" i="41"/>
  <c r="AC759" i="41"/>
  <c r="AD759" i="41"/>
  <c r="AE759" i="41"/>
  <c r="AF759" i="41"/>
  <c r="AG759" i="41"/>
  <c r="AC760" i="41"/>
  <c r="AD760" i="41"/>
  <c r="AE760" i="41"/>
  <c r="AF760" i="41"/>
  <c r="AG760" i="41"/>
  <c r="AC761" i="41"/>
  <c r="AD761" i="41"/>
  <c r="AE761" i="41"/>
  <c r="AF761" i="41"/>
  <c r="AG761" i="41"/>
  <c r="AC762" i="41"/>
  <c r="AD762" i="41"/>
  <c r="AE762" i="41"/>
  <c r="AF762" i="41"/>
  <c r="AG762" i="41"/>
  <c r="AC763" i="41"/>
  <c r="AD763" i="41"/>
  <c r="AE763" i="41"/>
  <c r="AF763" i="41"/>
  <c r="AG763" i="41"/>
  <c r="AC764" i="41"/>
  <c r="AD764" i="41"/>
  <c r="AE764" i="41"/>
  <c r="AF764" i="41"/>
  <c r="AG764" i="41"/>
  <c r="AC765" i="41"/>
  <c r="AD765" i="41"/>
  <c r="AE765" i="41"/>
  <c r="AF765" i="41"/>
  <c r="AG765" i="41"/>
  <c r="AC766" i="41"/>
  <c r="AD766" i="41"/>
  <c r="AE766" i="41"/>
  <c r="AF766" i="41"/>
  <c r="AG766" i="41"/>
  <c r="AC767" i="41"/>
  <c r="AD767" i="41"/>
  <c r="AE767" i="41"/>
  <c r="AF767" i="41"/>
  <c r="AG767" i="41"/>
  <c r="AC768" i="41"/>
  <c r="AD768" i="41"/>
  <c r="AE768" i="41"/>
  <c r="AF768" i="41"/>
  <c r="AG768" i="41"/>
  <c r="AC769" i="41"/>
  <c r="AD769" i="41"/>
  <c r="AE769" i="41"/>
  <c r="AF769" i="41"/>
  <c r="AG769" i="41"/>
  <c r="AC770" i="41"/>
  <c r="AD770" i="41"/>
  <c r="AE770" i="41"/>
  <c r="AF770" i="41"/>
  <c r="AG770" i="41"/>
  <c r="AC771" i="41"/>
  <c r="AD771" i="41"/>
  <c r="AE771" i="41"/>
  <c r="AF771" i="41"/>
  <c r="AG771" i="41"/>
  <c r="AC772" i="41"/>
  <c r="AD772" i="41"/>
  <c r="AE772" i="41"/>
  <c r="AF772" i="41"/>
  <c r="AG772" i="41"/>
  <c r="AC773" i="41"/>
  <c r="AD773" i="41"/>
  <c r="AE773" i="41"/>
  <c r="AF773" i="41"/>
  <c r="AG773" i="41"/>
  <c r="AC774" i="41"/>
  <c r="AD774" i="41"/>
  <c r="AE774" i="41"/>
  <c r="AF774" i="41"/>
  <c r="AG774" i="41"/>
  <c r="AC775" i="41"/>
  <c r="AD775" i="41"/>
  <c r="AE775" i="41"/>
  <c r="AF775" i="41"/>
  <c r="AG775" i="41"/>
  <c r="AC776" i="41"/>
  <c r="AD776" i="41"/>
  <c r="AE776" i="41"/>
  <c r="AF776" i="41"/>
  <c r="AG776" i="41"/>
  <c r="AC777" i="41"/>
  <c r="AD777" i="41"/>
  <c r="AE777" i="41"/>
  <c r="AF777" i="41"/>
  <c r="AG777" i="41"/>
  <c r="AC778" i="41"/>
  <c r="AD778" i="41"/>
  <c r="AE778" i="41"/>
  <c r="AF778" i="41"/>
  <c r="AG778" i="41"/>
  <c r="AC779" i="41"/>
  <c r="AD779" i="41"/>
  <c r="AE779" i="41"/>
  <c r="AF779" i="41"/>
  <c r="AG779" i="41"/>
  <c r="AC780" i="41"/>
  <c r="AD780" i="41"/>
  <c r="AE780" i="41"/>
  <c r="AF780" i="41"/>
  <c r="AG780" i="41"/>
  <c r="AC781" i="41"/>
  <c r="AD781" i="41"/>
  <c r="AE781" i="41"/>
  <c r="AF781" i="41"/>
  <c r="AG781" i="41"/>
  <c r="AC782" i="41"/>
  <c r="AD782" i="41"/>
  <c r="AE782" i="41"/>
  <c r="AF782" i="41"/>
  <c r="AG782" i="41"/>
  <c r="AC783" i="41"/>
  <c r="AD783" i="41"/>
  <c r="AE783" i="41"/>
  <c r="AF783" i="41"/>
  <c r="AG783" i="41"/>
  <c r="AC784" i="41"/>
  <c r="AD784" i="41"/>
  <c r="AE784" i="41"/>
  <c r="AF784" i="41"/>
  <c r="AG784" i="41"/>
  <c r="AC785" i="41"/>
  <c r="AD785" i="41"/>
  <c r="AE785" i="41"/>
  <c r="AF785" i="41"/>
  <c r="AG785" i="41"/>
  <c r="AC786" i="41"/>
  <c r="AD786" i="41"/>
  <c r="AE786" i="41"/>
  <c r="AF786" i="41"/>
  <c r="AG786" i="41"/>
  <c r="AC787" i="41"/>
  <c r="AD787" i="41"/>
  <c r="AE787" i="41"/>
  <c r="AF787" i="41"/>
  <c r="AG787" i="41"/>
  <c r="AC788" i="41"/>
  <c r="AD788" i="41"/>
  <c r="AE788" i="41"/>
  <c r="AF788" i="41"/>
  <c r="AG788" i="41"/>
  <c r="AC789" i="41"/>
  <c r="AD789" i="41"/>
  <c r="AE789" i="41"/>
  <c r="AF789" i="41"/>
  <c r="AG789" i="41"/>
  <c r="AC790" i="41"/>
  <c r="AD790" i="41"/>
  <c r="AE790" i="41"/>
  <c r="AF790" i="41"/>
  <c r="AG790" i="41"/>
  <c r="AC791" i="41"/>
  <c r="AD791" i="41"/>
  <c r="AE791" i="41"/>
  <c r="AF791" i="41"/>
  <c r="AG791" i="41"/>
  <c r="AC792" i="41"/>
  <c r="AD792" i="41"/>
  <c r="AE792" i="41"/>
  <c r="AF792" i="41"/>
  <c r="AG792" i="41"/>
  <c r="AC793" i="41"/>
  <c r="AD793" i="41"/>
  <c r="AE793" i="41"/>
  <c r="AF793" i="41"/>
  <c r="AG793" i="41"/>
  <c r="AC794" i="41"/>
  <c r="AD794" i="41"/>
  <c r="AE794" i="41"/>
  <c r="AF794" i="41"/>
  <c r="AG794" i="41"/>
  <c r="AC795" i="41"/>
  <c r="AD795" i="41"/>
  <c r="AE795" i="41"/>
  <c r="AF795" i="41"/>
  <c r="AG795" i="41"/>
  <c r="AC796" i="41"/>
  <c r="AD796" i="41"/>
  <c r="AE796" i="41"/>
  <c r="AF796" i="41"/>
  <c r="AG796" i="41"/>
  <c r="AC797" i="41"/>
  <c r="AD797" i="41"/>
  <c r="AE797" i="41"/>
  <c r="AF797" i="41"/>
  <c r="AG797" i="41"/>
  <c r="AC798" i="41"/>
  <c r="AD798" i="41"/>
  <c r="AE798" i="41"/>
  <c r="AF798" i="41"/>
  <c r="AG798" i="41"/>
  <c r="AC799" i="41"/>
  <c r="AD799" i="41"/>
  <c r="AE799" i="41"/>
  <c r="AF799" i="41"/>
  <c r="AG799" i="41"/>
  <c r="AC800" i="41"/>
  <c r="AD800" i="41"/>
  <c r="AE800" i="41"/>
  <c r="AF800" i="41"/>
  <c r="AG800" i="41"/>
  <c r="AC801" i="41"/>
  <c r="AD801" i="41"/>
  <c r="AE801" i="41"/>
  <c r="AF801" i="41"/>
  <c r="AG801" i="41"/>
  <c r="AC802" i="41"/>
  <c r="AD802" i="41"/>
  <c r="AE802" i="41"/>
  <c r="AF802" i="41"/>
  <c r="AG802" i="41"/>
  <c r="AC803" i="41"/>
  <c r="AD803" i="41"/>
  <c r="AE803" i="41"/>
  <c r="AF803" i="41"/>
  <c r="AG803" i="41"/>
  <c r="AC804" i="41"/>
  <c r="AD804" i="41"/>
  <c r="AE804" i="41"/>
  <c r="AF804" i="41"/>
  <c r="AG804" i="41"/>
  <c r="AC805" i="41"/>
  <c r="AD805" i="41"/>
  <c r="AE805" i="41"/>
  <c r="AF805" i="41"/>
  <c r="AG805" i="41"/>
  <c r="AC806" i="41"/>
  <c r="AD806" i="41"/>
  <c r="AE806" i="41"/>
  <c r="AF806" i="41"/>
  <c r="AG806" i="41"/>
  <c r="AC807" i="41"/>
  <c r="AD807" i="41"/>
  <c r="AE807" i="41"/>
  <c r="AF807" i="41"/>
  <c r="AG807" i="41"/>
  <c r="AC808" i="41"/>
  <c r="AD808" i="41"/>
  <c r="AE808" i="41"/>
  <c r="AF808" i="41"/>
  <c r="AG808" i="41"/>
  <c r="AC809" i="41"/>
  <c r="AD809" i="41"/>
  <c r="AE809" i="41"/>
  <c r="AF809" i="41"/>
  <c r="AG809" i="41"/>
  <c r="AC810" i="41"/>
  <c r="AD810" i="41"/>
  <c r="AE810" i="41"/>
  <c r="AF810" i="41"/>
  <c r="AG810" i="41"/>
  <c r="AC811" i="41"/>
  <c r="AD811" i="41"/>
  <c r="AE811" i="41"/>
  <c r="AF811" i="41"/>
  <c r="AG811" i="41"/>
  <c r="AC812" i="41"/>
  <c r="AD812" i="41"/>
  <c r="AE812" i="41"/>
  <c r="AF812" i="41"/>
  <c r="AG812" i="41"/>
  <c r="AC813" i="41"/>
  <c r="AD813" i="41"/>
  <c r="AE813" i="41"/>
  <c r="AF813" i="41"/>
  <c r="AG813" i="41"/>
  <c r="AC814" i="41"/>
  <c r="AD814" i="41"/>
  <c r="AE814" i="41"/>
  <c r="AF814" i="41"/>
  <c r="AG814" i="41"/>
  <c r="AC815" i="41"/>
  <c r="AD815" i="41"/>
  <c r="AE815" i="41"/>
  <c r="AF815" i="41"/>
  <c r="AG815" i="41"/>
  <c r="AC816" i="41"/>
  <c r="AD816" i="41"/>
  <c r="AE816" i="41"/>
  <c r="AF816" i="41"/>
  <c r="AG816" i="41"/>
  <c r="AC817" i="41"/>
  <c r="AD817" i="41"/>
  <c r="AE817" i="41"/>
  <c r="AF817" i="41"/>
  <c r="AG817" i="41"/>
  <c r="AC818" i="41"/>
  <c r="AD818" i="41"/>
  <c r="AE818" i="41"/>
  <c r="AF818" i="41"/>
  <c r="AG818" i="41"/>
  <c r="AC819" i="41"/>
  <c r="AD819" i="41"/>
  <c r="AE819" i="41"/>
  <c r="AF819" i="41"/>
  <c r="AG819" i="41"/>
  <c r="AC820" i="41"/>
  <c r="AD820" i="41"/>
  <c r="AE820" i="41"/>
  <c r="AF820" i="41"/>
  <c r="AG820" i="41"/>
  <c r="AC821" i="41"/>
  <c r="AD821" i="41"/>
  <c r="AE821" i="41"/>
  <c r="AF821" i="41"/>
  <c r="AG821" i="41"/>
  <c r="AC822" i="41"/>
  <c r="AD822" i="41"/>
  <c r="AE822" i="41"/>
  <c r="AF822" i="41"/>
  <c r="AG822" i="41"/>
  <c r="AC823" i="41"/>
  <c r="AD823" i="41"/>
  <c r="AE823" i="41"/>
  <c r="AF823" i="41"/>
  <c r="AG823" i="41"/>
  <c r="AC824" i="41"/>
  <c r="AD824" i="41"/>
  <c r="AE824" i="41"/>
  <c r="AF824" i="41"/>
  <c r="AG824" i="41"/>
  <c r="AC825" i="41"/>
  <c r="AD825" i="41"/>
  <c r="AE825" i="41"/>
  <c r="AF825" i="41"/>
  <c r="AG825" i="41"/>
  <c r="AC826" i="41"/>
  <c r="AD826" i="41"/>
  <c r="AE826" i="41"/>
  <c r="AF826" i="41"/>
  <c r="AG826" i="41"/>
  <c r="AC827" i="41"/>
  <c r="AD827" i="41"/>
  <c r="AE827" i="41"/>
  <c r="AF827" i="41"/>
  <c r="AG827" i="41"/>
  <c r="AC828" i="41"/>
  <c r="AD828" i="41"/>
  <c r="AE828" i="41"/>
  <c r="AF828" i="41"/>
  <c r="AG828" i="41"/>
  <c r="AC829" i="41"/>
  <c r="AD829" i="41"/>
  <c r="AE829" i="41"/>
  <c r="AF829" i="41"/>
  <c r="AG829" i="41"/>
  <c r="AC830" i="41"/>
  <c r="AD830" i="41"/>
  <c r="AE830" i="41"/>
  <c r="AF830" i="41"/>
  <c r="AG830" i="41"/>
  <c r="AC831" i="41"/>
  <c r="AD831" i="41"/>
  <c r="AE831" i="41"/>
  <c r="AF831" i="41"/>
  <c r="AG831" i="41"/>
  <c r="AC832" i="41"/>
  <c r="AD832" i="41"/>
  <c r="AE832" i="41"/>
  <c r="AF832" i="41"/>
  <c r="AG832" i="41"/>
  <c r="AC833" i="41"/>
  <c r="AD833" i="41"/>
  <c r="AE833" i="41"/>
  <c r="AF833" i="41"/>
  <c r="AG833" i="41"/>
  <c r="AC834" i="41"/>
  <c r="AD834" i="41"/>
  <c r="AE834" i="41"/>
  <c r="AF834" i="41"/>
  <c r="AG834" i="41"/>
  <c r="AC835" i="41"/>
  <c r="AD835" i="41"/>
  <c r="AE835" i="41"/>
  <c r="AF835" i="41"/>
  <c r="AG835" i="41"/>
  <c r="AC836" i="41"/>
  <c r="AD836" i="41"/>
  <c r="AE836" i="41"/>
  <c r="AF836" i="41"/>
  <c r="AG836" i="41"/>
  <c r="AC837" i="41"/>
  <c r="AD837" i="41"/>
  <c r="AE837" i="41"/>
  <c r="AF837" i="41"/>
  <c r="AG837" i="41"/>
  <c r="AC838" i="41"/>
  <c r="AD838" i="41"/>
  <c r="AE838" i="41"/>
  <c r="AF838" i="41"/>
  <c r="AG838" i="41"/>
  <c r="AC839" i="41"/>
  <c r="AD839" i="41"/>
  <c r="AE839" i="41"/>
  <c r="AF839" i="41"/>
  <c r="AG839" i="41"/>
  <c r="AC840" i="41"/>
  <c r="AD840" i="41"/>
  <c r="AE840" i="41"/>
  <c r="AF840" i="41"/>
  <c r="AG840" i="41"/>
  <c r="AC841" i="41"/>
  <c r="AD841" i="41"/>
  <c r="AE841" i="41"/>
  <c r="AF841" i="41"/>
  <c r="AG841" i="41"/>
  <c r="AC842" i="41"/>
  <c r="AD842" i="41"/>
  <c r="AE842" i="41"/>
  <c r="AF842" i="41"/>
  <c r="AG842" i="41"/>
  <c r="AC843" i="41"/>
  <c r="AD843" i="41"/>
  <c r="AE843" i="41"/>
  <c r="AF843" i="41"/>
  <c r="AG843" i="41"/>
  <c r="AC844" i="41"/>
  <c r="AD844" i="41"/>
  <c r="AE844" i="41"/>
  <c r="AF844" i="41"/>
  <c r="AG844" i="41"/>
  <c r="AC845" i="41"/>
  <c r="AD845" i="41"/>
  <c r="AE845" i="41"/>
  <c r="AF845" i="41"/>
  <c r="AG845" i="41"/>
  <c r="AC846" i="41"/>
  <c r="AD846" i="41"/>
  <c r="AE846" i="41"/>
  <c r="AF846" i="41"/>
  <c r="AG846" i="41"/>
  <c r="AC847" i="41"/>
  <c r="AD847" i="41"/>
  <c r="AE847" i="41"/>
  <c r="AF847" i="41"/>
  <c r="AG847" i="41"/>
  <c r="AC848" i="41"/>
  <c r="AD848" i="41"/>
  <c r="AE848" i="41"/>
  <c r="AF848" i="41"/>
  <c r="AG848" i="41"/>
  <c r="AC849" i="41"/>
  <c r="AD849" i="41"/>
  <c r="AE849" i="41"/>
  <c r="AF849" i="41"/>
  <c r="AG849" i="41"/>
  <c r="AC850" i="41"/>
  <c r="AD850" i="41"/>
  <c r="AE850" i="41"/>
  <c r="AF850" i="41"/>
  <c r="AG850" i="41"/>
  <c r="AC851" i="41"/>
  <c r="AD851" i="41"/>
  <c r="AE851" i="41"/>
  <c r="AF851" i="41"/>
  <c r="AG851" i="41"/>
  <c r="AC852" i="41"/>
  <c r="AD852" i="41"/>
  <c r="AE852" i="41"/>
  <c r="AF852" i="41"/>
  <c r="AG852" i="41"/>
  <c r="AC853" i="41"/>
  <c r="AD853" i="41"/>
  <c r="AE853" i="41"/>
  <c r="AF853" i="41"/>
  <c r="AG853" i="41"/>
  <c r="AC854" i="41"/>
  <c r="AD854" i="41"/>
  <c r="AE854" i="41"/>
  <c r="AF854" i="41"/>
  <c r="AG854" i="41"/>
  <c r="AC855" i="41"/>
  <c r="AD855" i="41"/>
  <c r="AE855" i="41"/>
  <c r="AF855" i="41"/>
  <c r="AG855" i="41"/>
  <c r="AC856" i="41"/>
  <c r="AD856" i="41"/>
  <c r="AE856" i="41"/>
  <c r="AF856" i="41"/>
  <c r="AG856" i="41"/>
  <c r="AC857" i="41"/>
  <c r="AD857" i="41"/>
  <c r="AE857" i="41"/>
  <c r="AF857" i="41"/>
  <c r="AG857" i="41"/>
  <c r="AC858" i="41"/>
  <c r="AD858" i="41"/>
  <c r="AE858" i="41"/>
  <c r="AF858" i="41"/>
  <c r="AG858" i="41"/>
  <c r="AC859" i="41"/>
  <c r="AD859" i="41"/>
  <c r="AE859" i="41"/>
  <c r="AF859" i="41"/>
  <c r="AG859" i="41"/>
  <c r="AC860" i="41"/>
  <c r="AD860" i="41"/>
  <c r="AE860" i="41"/>
  <c r="AF860" i="41"/>
  <c r="AG860" i="41"/>
  <c r="AC861" i="41"/>
  <c r="AD861" i="41"/>
  <c r="AE861" i="41"/>
  <c r="AF861" i="41"/>
  <c r="AG861" i="41"/>
  <c r="AC862" i="41"/>
  <c r="AD862" i="41"/>
  <c r="AE862" i="41"/>
  <c r="AF862" i="41"/>
  <c r="AG862" i="41"/>
  <c r="AC863" i="41"/>
  <c r="AD863" i="41"/>
  <c r="AE863" i="41"/>
  <c r="AF863" i="41"/>
  <c r="AG863" i="41"/>
  <c r="AC864" i="41"/>
  <c r="AD864" i="41"/>
  <c r="AE864" i="41"/>
  <c r="AF864" i="41"/>
  <c r="AG864" i="41"/>
  <c r="AC865" i="41"/>
  <c r="AD865" i="41"/>
  <c r="AE865" i="41"/>
  <c r="AF865" i="41"/>
  <c r="AG865" i="41"/>
  <c r="AC866" i="41"/>
  <c r="AD866" i="41"/>
  <c r="AE866" i="41"/>
  <c r="AF866" i="41"/>
  <c r="AG866" i="41"/>
  <c r="AC867" i="41"/>
  <c r="AD867" i="41"/>
  <c r="AE867" i="41"/>
  <c r="AF867" i="41"/>
  <c r="AG867" i="41"/>
  <c r="AC868" i="41"/>
  <c r="AD868" i="41"/>
  <c r="AE868" i="41"/>
  <c r="AF868" i="41"/>
  <c r="AG868" i="41"/>
  <c r="AC869" i="41"/>
  <c r="AD869" i="41"/>
  <c r="AE869" i="41"/>
  <c r="AF869" i="41"/>
  <c r="AG869" i="41"/>
  <c r="AC870" i="41"/>
  <c r="AD870" i="41"/>
  <c r="AE870" i="41"/>
  <c r="AF870" i="41"/>
  <c r="AG870" i="41"/>
  <c r="AC871" i="41"/>
  <c r="AD871" i="41"/>
  <c r="AE871" i="41"/>
  <c r="AF871" i="41"/>
  <c r="AG871" i="41"/>
  <c r="AC872" i="41"/>
  <c r="AD872" i="41"/>
  <c r="AE872" i="41"/>
  <c r="AF872" i="41"/>
  <c r="AG872" i="41"/>
  <c r="AC873" i="41"/>
  <c r="AD873" i="41"/>
  <c r="AE873" i="41"/>
  <c r="AF873" i="41"/>
  <c r="AG873" i="41"/>
  <c r="AC874" i="41"/>
  <c r="AD874" i="41"/>
  <c r="AE874" i="41"/>
  <c r="AF874" i="41"/>
  <c r="AG874" i="41"/>
  <c r="AC875" i="41"/>
  <c r="AD875" i="41"/>
  <c r="AE875" i="41"/>
  <c r="AF875" i="41"/>
  <c r="AG875" i="41"/>
  <c r="AC876" i="41"/>
  <c r="AD876" i="41"/>
  <c r="AE876" i="41"/>
  <c r="AF876" i="41"/>
  <c r="AG876" i="41"/>
  <c r="AC877" i="41"/>
  <c r="AD877" i="41"/>
  <c r="AE877" i="41"/>
  <c r="AF877" i="41"/>
  <c r="AG877" i="41"/>
  <c r="AC878" i="41"/>
  <c r="AD878" i="41"/>
  <c r="AE878" i="41"/>
  <c r="AF878" i="41"/>
  <c r="AG878" i="41"/>
  <c r="AC879" i="41"/>
  <c r="AD879" i="41"/>
  <c r="AE879" i="41"/>
  <c r="AF879" i="41"/>
  <c r="AG879" i="41"/>
  <c r="AC880" i="41"/>
  <c r="AD880" i="41"/>
  <c r="AE880" i="41"/>
  <c r="AF880" i="41"/>
  <c r="AG880" i="41"/>
  <c r="AC881" i="41"/>
  <c r="AD881" i="41"/>
  <c r="AE881" i="41"/>
  <c r="AF881" i="41"/>
  <c r="AG881" i="41"/>
  <c r="AC882" i="41"/>
  <c r="AD882" i="41"/>
  <c r="AE882" i="41"/>
  <c r="AF882" i="41"/>
  <c r="AG882" i="41"/>
  <c r="AC883" i="41"/>
  <c r="AD883" i="41"/>
  <c r="AE883" i="41"/>
  <c r="AF883" i="41"/>
  <c r="AG883" i="41"/>
  <c r="AC884" i="41"/>
  <c r="AD884" i="41"/>
  <c r="AE884" i="41"/>
  <c r="AF884" i="41"/>
  <c r="AG884" i="41"/>
  <c r="AC885" i="41"/>
  <c r="AD885" i="41"/>
  <c r="AE885" i="41"/>
  <c r="AF885" i="41"/>
  <c r="AG885" i="41"/>
  <c r="AC886" i="41"/>
  <c r="AD886" i="41"/>
  <c r="AE886" i="41"/>
  <c r="AF886" i="41"/>
  <c r="AG886" i="41"/>
  <c r="AC887" i="41"/>
  <c r="AD887" i="41"/>
  <c r="AE887" i="41"/>
  <c r="AF887" i="41"/>
  <c r="AG887" i="41"/>
  <c r="AC888" i="41"/>
  <c r="AD888" i="41"/>
  <c r="AE888" i="41"/>
  <c r="AF888" i="41"/>
  <c r="AG888" i="41"/>
  <c r="AC889" i="41"/>
  <c r="AD889" i="41"/>
  <c r="AE889" i="41"/>
  <c r="AF889" i="41"/>
  <c r="AG889" i="41"/>
  <c r="AC890" i="41"/>
  <c r="AD890" i="41"/>
  <c r="AE890" i="41"/>
  <c r="AF890" i="41"/>
  <c r="AG890" i="41"/>
  <c r="AC891" i="41"/>
  <c r="AD891" i="41"/>
  <c r="AE891" i="41"/>
  <c r="AF891" i="41"/>
  <c r="AG891" i="41"/>
  <c r="AC892" i="41"/>
  <c r="AD892" i="41"/>
  <c r="AE892" i="41"/>
  <c r="AF892" i="41"/>
  <c r="AG892" i="41"/>
  <c r="AC893" i="41"/>
  <c r="AD893" i="41"/>
  <c r="AE893" i="41"/>
  <c r="AF893" i="41"/>
  <c r="AG893" i="41"/>
  <c r="AC894" i="41"/>
  <c r="AD894" i="41"/>
  <c r="AE894" i="41"/>
  <c r="AF894" i="41"/>
  <c r="AG894" i="41"/>
  <c r="AC895" i="41"/>
  <c r="AD895" i="41"/>
  <c r="AE895" i="41"/>
  <c r="AF895" i="41"/>
  <c r="AG895" i="41"/>
  <c r="AC896" i="41"/>
  <c r="AD896" i="41"/>
  <c r="AE896" i="41"/>
  <c r="AF896" i="41"/>
  <c r="AG896" i="41"/>
  <c r="AC897" i="41"/>
  <c r="AD897" i="41"/>
  <c r="AE897" i="41"/>
  <c r="AF897" i="41"/>
  <c r="AG897" i="41"/>
  <c r="AC898" i="41"/>
  <c r="AD898" i="41"/>
  <c r="AE898" i="41"/>
  <c r="AF898" i="41"/>
  <c r="AG898" i="41"/>
  <c r="AC899" i="41"/>
  <c r="AD899" i="41"/>
  <c r="AE899" i="41"/>
  <c r="AF899" i="41"/>
  <c r="AG899" i="41"/>
  <c r="AC900" i="41"/>
  <c r="AD900" i="41"/>
  <c r="AE900" i="41"/>
  <c r="AF900" i="41"/>
  <c r="AG900" i="41"/>
  <c r="AC901" i="41"/>
  <c r="AD901" i="41"/>
  <c r="AE901" i="41"/>
  <c r="AF901" i="41"/>
  <c r="AG901" i="41"/>
  <c r="AC902" i="41"/>
  <c r="AD902" i="41"/>
  <c r="AE902" i="41"/>
  <c r="AF902" i="41"/>
  <c r="AG902" i="41"/>
  <c r="AC903" i="41"/>
  <c r="AD903" i="41"/>
  <c r="AE903" i="41"/>
  <c r="AF903" i="41"/>
  <c r="AG903" i="41"/>
  <c r="AC904" i="41"/>
  <c r="AD904" i="41"/>
  <c r="AE904" i="41"/>
  <c r="AF904" i="41"/>
  <c r="AG904" i="41"/>
  <c r="AC905" i="41"/>
  <c r="AD905" i="41"/>
  <c r="AE905" i="41"/>
  <c r="AF905" i="41"/>
  <c r="AG905" i="41"/>
  <c r="AC906" i="41"/>
  <c r="AD906" i="41"/>
  <c r="AE906" i="41"/>
  <c r="AF906" i="41"/>
  <c r="AG906" i="41"/>
  <c r="AC907" i="41"/>
  <c r="AD907" i="41"/>
  <c r="AE907" i="41"/>
  <c r="AF907" i="41"/>
  <c r="AG907" i="41"/>
  <c r="AC908" i="41"/>
  <c r="AD908" i="41"/>
  <c r="AE908" i="41"/>
  <c r="AF908" i="41"/>
  <c r="AG908" i="41"/>
  <c r="AC909" i="41"/>
  <c r="AD909" i="41"/>
  <c r="AE909" i="41"/>
  <c r="AF909" i="41"/>
  <c r="AG909" i="41"/>
  <c r="AC910" i="41"/>
  <c r="AD910" i="41"/>
  <c r="AE910" i="41"/>
  <c r="AF910" i="41"/>
  <c r="AG910" i="41"/>
  <c r="AC911" i="41"/>
  <c r="AD911" i="41"/>
  <c r="AE911" i="41"/>
  <c r="AF911" i="41"/>
  <c r="AG911" i="41"/>
  <c r="AC912" i="41"/>
  <c r="AD912" i="41"/>
  <c r="AE912" i="41"/>
  <c r="AF912" i="41"/>
  <c r="AG912" i="41"/>
  <c r="AC913" i="41"/>
  <c r="AD913" i="41"/>
  <c r="AE913" i="41"/>
  <c r="AF913" i="41"/>
  <c r="AG913" i="41"/>
  <c r="AC914" i="41"/>
  <c r="AD914" i="41"/>
  <c r="AE914" i="41"/>
  <c r="AF914" i="41"/>
  <c r="AG914" i="41"/>
  <c r="AC915" i="41"/>
  <c r="AD915" i="41"/>
  <c r="AE915" i="41"/>
  <c r="AF915" i="41"/>
  <c r="AG915" i="41"/>
  <c r="AC916" i="41"/>
  <c r="AD916" i="41"/>
  <c r="AE916" i="41"/>
  <c r="AF916" i="41"/>
  <c r="AG916" i="41"/>
  <c r="AC917" i="41"/>
  <c r="AD917" i="41"/>
  <c r="AE917" i="41"/>
  <c r="AF917" i="41"/>
  <c r="AG917" i="41"/>
  <c r="AC918" i="41"/>
  <c r="AD918" i="41"/>
  <c r="AE918" i="41"/>
  <c r="AF918" i="41"/>
  <c r="AG918" i="41"/>
  <c r="AC919" i="41"/>
  <c r="AD919" i="41"/>
  <c r="AE919" i="41"/>
  <c r="AF919" i="41"/>
  <c r="AG919" i="41"/>
  <c r="AC920" i="41"/>
  <c r="AD920" i="41"/>
  <c r="AE920" i="41"/>
  <c r="AF920" i="41"/>
  <c r="AG920" i="41"/>
  <c r="AC921" i="41"/>
  <c r="AD921" i="41"/>
  <c r="AE921" i="41"/>
  <c r="AF921" i="41"/>
  <c r="AG921" i="41"/>
  <c r="AC922" i="41"/>
  <c r="AD922" i="41"/>
  <c r="AE922" i="41"/>
  <c r="AF922" i="41"/>
  <c r="AG922" i="41"/>
  <c r="AC923" i="41"/>
  <c r="AD923" i="41"/>
  <c r="AE923" i="41"/>
  <c r="AF923" i="41"/>
  <c r="AG923" i="41"/>
  <c r="AC924" i="41"/>
  <c r="AD924" i="41"/>
  <c r="AE924" i="41"/>
  <c r="AF924" i="41"/>
  <c r="AG924" i="41"/>
  <c r="AC925" i="41"/>
  <c r="AD925" i="41"/>
  <c r="AE925" i="41"/>
  <c r="AF925" i="41"/>
  <c r="AG925" i="41"/>
  <c r="AC926" i="41"/>
  <c r="AD926" i="41"/>
  <c r="AE926" i="41"/>
  <c r="AF926" i="41"/>
  <c r="AG926" i="41"/>
  <c r="AC927" i="41"/>
  <c r="AD927" i="41"/>
  <c r="AE927" i="41"/>
  <c r="AF927" i="41"/>
  <c r="AG927" i="41"/>
  <c r="AC928" i="41"/>
  <c r="AD928" i="41"/>
  <c r="AE928" i="41"/>
  <c r="AF928" i="41"/>
  <c r="AG928" i="41"/>
  <c r="AC929" i="41"/>
  <c r="AD929" i="41"/>
  <c r="AE929" i="41"/>
  <c r="AF929" i="41"/>
  <c r="AG929" i="41"/>
  <c r="AC930" i="41"/>
  <c r="AD930" i="41"/>
  <c r="AE930" i="41"/>
  <c r="AF930" i="41"/>
  <c r="AG930" i="41"/>
  <c r="AC931" i="41"/>
  <c r="AD931" i="41"/>
  <c r="AE931" i="41"/>
  <c r="AF931" i="41"/>
  <c r="AG931" i="41"/>
  <c r="AC932" i="41"/>
  <c r="AD932" i="41"/>
  <c r="AE932" i="41"/>
  <c r="AF932" i="41"/>
  <c r="AG932" i="41"/>
  <c r="AC933" i="41"/>
  <c r="AD933" i="41"/>
  <c r="AE933" i="41"/>
  <c r="AF933" i="41"/>
  <c r="AG933" i="41"/>
  <c r="AC934" i="41"/>
  <c r="AD934" i="41"/>
  <c r="AE934" i="41"/>
  <c r="AF934" i="41"/>
  <c r="AG934" i="41"/>
  <c r="AC935" i="41"/>
  <c r="AD935" i="41"/>
  <c r="AE935" i="41"/>
  <c r="AF935" i="41"/>
  <c r="AG935" i="41"/>
  <c r="AC936" i="41"/>
  <c r="AD936" i="41"/>
  <c r="AE936" i="41"/>
  <c r="AF936" i="41"/>
  <c r="AG936" i="41"/>
  <c r="AC937" i="41"/>
  <c r="AD937" i="41"/>
  <c r="AE937" i="41"/>
  <c r="AF937" i="41"/>
  <c r="AG937" i="41"/>
  <c r="AC938" i="41"/>
  <c r="AD938" i="41"/>
  <c r="AE938" i="41"/>
  <c r="AF938" i="41"/>
  <c r="AG938" i="41"/>
  <c r="AC939" i="41"/>
  <c r="AD939" i="41"/>
  <c r="AE939" i="41"/>
  <c r="AF939" i="41"/>
  <c r="AG939" i="41"/>
  <c r="AC940" i="41"/>
  <c r="AD940" i="41"/>
  <c r="AE940" i="41"/>
  <c r="AF940" i="41"/>
  <c r="AG940" i="41"/>
  <c r="AC941" i="41"/>
  <c r="AD941" i="41"/>
  <c r="AE941" i="41"/>
  <c r="AF941" i="41"/>
  <c r="AG941" i="41"/>
  <c r="AC942" i="41"/>
  <c r="AD942" i="41"/>
  <c r="AE942" i="41"/>
  <c r="AF942" i="41"/>
  <c r="AG942" i="41"/>
  <c r="AC943" i="41"/>
  <c r="AD943" i="41"/>
  <c r="AE943" i="41"/>
  <c r="AF943" i="41"/>
  <c r="AG943" i="41"/>
  <c r="AC944" i="41"/>
  <c r="AD944" i="41"/>
  <c r="AE944" i="41"/>
  <c r="AF944" i="41"/>
  <c r="AG944" i="41"/>
  <c r="AC945" i="41"/>
  <c r="AD945" i="41"/>
  <c r="AE945" i="41"/>
  <c r="AF945" i="41"/>
  <c r="AG945" i="41"/>
  <c r="AC946" i="41"/>
  <c r="AD946" i="41"/>
  <c r="AE946" i="41"/>
  <c r="AF946" i="41"/>
  <c r="AG946" i="41"/>
  <c r="AC947" i="41"/>
  <c r="AD947" i="41"/>
  <c r="AE947" i="41"/>
  <c r="AF947" i="41"/>
  <c r="AG947" i="41"/>
  <c r="AC948" i="41"/>
  <c r="AD948" i="41"/>
  <c r="AE948" i="41"/>
  <c r="AF948" i="41"/>
  <c r="AG948" i="41"/>
  <c r="AC949" i="41"/>
  <c r="AD949" i="41"/>
  <c r="AE949" i="41"/>
  <c r="AF949" i="41"/>
  <c r="AG949" i="41"/>
  <c r="AC950" i="41"/>
  <c r="AD950" i="41"/>
  <c r="AE950" i="41"/>
  <c r="AF950" i="41"/>
  <c r="AG950" i="41"/>
  <c r="AC951" i="41"/>
  <c r="AD951" i="41"/>
  <c r="AE951" i="41"/>
  <c r="AF951" i="41"/>
  <c r="AG951" i="41"/>
  <c r="AC952" i="41"/>
  <c r="AD952" i="41"/>
  <c r="AE952" i="41"/>
  <c r="AF952" i="41"/>
  <c r="AG952" i="41"/>
  <c r="AC953" i="41"/>
  <c r="AD953" i="41"/>
  <c r="AE953" i="41"/>
  <c r="AF953" i="41"/>
  <c r="AG953" i="41"/>
  <c r="AC954" i="41"/>
  <c r="AD954" i="41"/>
  <c r="AE954" i="41"/>
  <c r="AF954" i="41"/>
  <c r="AG954" i="41"/>
  <c r="AC955" i="41"/>
  <c r="AD955" i="41"/>
  <c r="AE955" i="41"/>
  <c r="AF955" i="41"/>
  <c r="AG955" i="41"/>
  <c r="AC956" i="41"/>
  <c r="AD956" i="41"/>
  <c r="AE956" i="41"/>
  <c r="AF956" i="41"/>
  <c r="AG956" i="41"/>
  <c r="AC957" i="41"/>
  <c r="AD957" i="41"/>
  <c r="AE957" i="41"/>
  <c r="AF957" i="41"/>
  <c r="AG957" i="41"/>
  <c r="AC958" i="41"/>
  <c r="AD958" i="41"/>
  <c r="AE958" i="41"/>
  <c r="AF958" i="41"/>
  <c r="AG958" i="41"/>
  <c r="AC959" i="41"/>
  <c r="AD959" i="41"/>
  <c r="AE959" i="41"/>
  <c r="AF959" i="41"/>
  <c r="AG959" i="41"/>
  <c r="AC960" i="41"/>
  <c r="AD960" i="41"/>
  <c r="AE960" i="41"/>
  <c r="AF960" i="41"/>
  <c r="AG960" i="41"/>
  <c r="AC961" i="41"/>
  <c r="AD961" i="41"/>
  <c r="AE961" i="41"/>
  <c r="AF961" i="41"/>
  <c r="AG961" i="41"/>
  <c r="AC962" i="41"/>
  <c r="AD962" i="41"/>
  <c r="AE962" i="41"/>
  <c r="AF962" i="41"/>
  <c r="AG962" i="41"/>
  <c r="AC963" i="41"/>
  <c r="AD963" i="41"/>
  <c r="AE963" i="41"/>
  <c r="AF963" i="41"/>
  <c r="AG963" i="41"/>
  <c r="AC964" i="41"/>
  <c r="AD964" i="41"/>
  <c r="AE964" i="41"/>
  <c r="AF964" i="41"/>
  <c r="AG964" i="41"/>
  <c r="AC965" i="41"/>
  <c r="AD965" i="41"/>
  <c r="AE965" i="41"/>
  <c r="AF965" i="41"/>
  <c r="AG965" i="41"/>
  <c r="AC966" i="41"/>
  <c r="AD966" i="41"/>
  <c r="AE966" i="41"/>
  <c r="AF966" i="41"/>
  <c r="AG966" i="41"/>
  <c r="AC967" i="41"/>
  <c r="AD967" i="41"/>
  <c r="AE967" i="41"/>
  <c r="AF967" i="41"/>
  <c r="AG967" i="41"/>
  <c r="AC968" i="41"/>
  <c r="AD968" i="41"/>
  <c r="AE968" i="41"/>
  <c r="AF968" i="41"/>
  <c r="AG968" i="41"/>
  <c r="AC969" i="41"/>
  <c r="AD969" i="41"/>
  <c r="AE969" i="41"/>
  <c r="AF969" i="41"/>
  <c r="AG969" i="41"/>
  <c r="AC970" i="41"/>
  <c r="AD970" i="41"/>
  <c r="AE970" i="41"/>
  <c r="AF970" i="41"/>
  <c r="AG970" i="41"/>
  <c r="AC971" i="41"/>
  <c r="AD971" i="41"/>
  <c r="AE971" i="41"/>
  <c r="AF971" i="41"/>
  <c r="AG971" i="41"/>
  <c r="AC972" i="41"/>
  <c r="AD972" i="41"/>
  <c r="AE972" i="41"/>
  <c r="AF972" i="41"/>
  <c r="AG972" i="41"/>
  <c r="AC973" i="41"/>
  <c r="AD973" i="41"/>
  <c r="AE973" i="41"/>
  <c r="AF973" i="41"/>
  <c r="AG973" i="41"/>
  <c r="AC974" i="41"/>
  <c r="AD974" i="41"/>
  <c r="AE974" i="41"/>
  <c r="AF974" i="41"/>
  <c r="AG974" i="41"/>
  <c r="AC975" i="41"/>
  <c r="AD975" i="41"/>
  <c r="AE975" i="41"/>
  <c r="AF975" i="41"/>
  <c r="AG975" i="41"/>
  <c r="AC976" i="41"/>
  <c r="AD976" i="41"/>
  <c r="AE976" i="41"/>
  <c r="AF976" i="41"/>
  <c r="AG976" i="41"/>
  <c r="AC977" i="41"/>
  <c r="AD977" i="41"/>
  <c r="AE977" i="41"/>
  <c r="AF977" i="41"/>
  <c r="AG977" i="41"/>
  <c r="AC978" i="41"/>
  <c r="AD978" i="41"/>
  <c r="AE978" i="41"/>
  <c r="AF978" i="41"/>
  <c r="AG978" i="41"/>
  <c r="AC979" i="41"/>
  <c r="AD979" i="41"/>
  <c r="AE979" i="41"/>
  <c r="AF979" i="41"/>
  <c r="AG979" i="41"/>
  <c r="AC980" i="41"/>
  <c r="AD980" i="41"/>
  <c r="AE980" i="41"/>
  <c r="AF980" i="41"/>
  <c r="AG980" i="41"/>
  <c r="AC981" i="41"/>
  <c r="AD981" i="41"/>
  <c r="AE981" i="41"/>
  <c r="AF981" i="41"/>
  <c r="AG981" i="41"/>
  <c r="AC982" i="41"/>
  <c r="AD982" i="41"/>
  <c r="AE982" i="41"/>
  <c r="AF982" i="41"/>
  <c r="AG982" i="41"/>
  <c r="AC983" i="41"/>
  <c r="AD983" i="41"/>
  <c r="AE983" i="41"/>
  <c r="AF983" i="41"/>
  <c r="AG983" i="41"/>
  <c r="AC984" i="41"/>
  <c r="AD984" i="41"/>
  <c r="AE984" i="41"/>
  <c r="AF984" i="41"/>
  <c r="AG984" i="41"/>
  <c r="AC985" i="41"/>
  <c r="AD985" i="41"/>
  <c r="AE985" i="41"/>
  <c r="AF985" i="41"/>
  <c r="AG985" i="41"/>
  <c r="AC986" i="41"/>
  <c r="AD986" i="41"/>
  <c r="AE986" i="41"/>
  <c r="AF986" i="41"/>
  <c r="AG986" i="41"/>
  <c r="AC987" i="41"/>
  <c r="AD987" i="41"/>
  <c r="AE987" i="41"/>
  <c r="AF987" i="41"/>
  <c r="AG987" i="41"/>
  <c r="AC988" i="41"/>
  <c r="AD988" i="41"/>
  <c r="AE988" i="41"/>
  <c r="AF988" i="41"/>
  <c r="AG988" i="41"/>
  <c r="AC989" i="41"/>
  <c r="AD989" i="41"/>
  <c r="AE989" i="41"/>
  <c r="AF989" i="41"/>
  <c r="AG989" i="41"/>
  <c r="AC990" i="41"/>
  <c r="AD990" i="41"/>
  <c r="AE990" i="41"/>
  <c r="AF990" i="41"/>
  <c r="AG990" i="41"/>
  <c r="AC991" i="41"/>
  <c r="AD991" i="41"/>
  <c r="AE991" i="41"/>
  <c r="AF991" i="41"/>
  <c r="AG991" i="41"/>
  <c r="AC992" i="41"/>
  <c r="AD992" i="41"/>
  <c r="AE992" i="41"/>
  <c r="AF992" i="41"/>
  <c r="AG992" i="41"/>
  <c r="AC993" i="41"/>
  <c r="AD993" i="41"/>
  <c r="AE993" i="41"/>
  <c r="AF993" i="41"/>
  <c r="AG993" i="41"/>
  <c r="AC994" i="41"/>
  <c r="AD994" i="41"/>
  <c r="AE994" i="41"/>
  <c r="AF994" i="41"/>
  <c r="AG994" i="41"/>
  <c r="AC995" i="41"/>
  <c r="AD995" i="41"/>
  <c r="AE995" i="41"/>
  <c r="AF995" i="41"/>
  <c r="AG995" i="41"/>
  <c r="AC996" i="41"/>
  <c r="AD996" i="41"/>
  <c r="AE996" i="41"/>
  <c r="AF996" i="41"/>
  <c r="AG996" i="41"/>
  <c r="AC997" i="41"/>
  <c r="AD997" i="41"/>
  <c r="AE997" i="41"/>
  <c r="AF997" i="41"/>
  <c r="AG997" i="41"/>
  <c r="AC998" i="41"/>
  <c r="AD998" i="41"/>
  <c r="AE998" i="41"/>
  <c r="AF998" i="41"/>
  <c r="AG998" i="41"/>
  <c r="AC999" i="41"/>
  <c r="AD999" i="41"/>
  <c r="AE999" i="41"/>
  <c r="AF999" i="41"/>
  <c r="AG999" i="41"/>
  <c r="AC1000" i="41"/>
  <c r="AD1000" i="41"/>
  <c r="AE1000" i="41"/>
  <c r="AF1000" i="41"/>
  <c r="AG1000" i="41"/>
  <c r="AC1001" i="41"/>
  <c r="AD1001" i="41"/>
  <c r="AE1001" i="41"/>
  <c r="AF1001" i="41"/>
  <c r="AG1001" i="41"/>
  <c r="AC1002" i="41"/>
  <c r="AD1002" i="41"/>
  <c r="AE1002" i="41"/>
  <c r="AF1002" i="41"/>
  <c r="AG1002" i="41"/>
  <c r="AC1003" i="41"/>
  <c r="AD1003" i="41"/>
  <c r="AE1003" i="41"/>
  <c r="AF1003" i="41"/>
  <c r="AG1003" i="41"/>
  <c r="AC1004" i="41"/>
  <c r="AD1004" i="41"/>
  <c r="AE1004" i="41"/>
  <c r="AF1004" i="41"/>
  <c r="AG1004" i="41"/>
  <c r="AC1005" i="41"/>
  <c r="AD1005" i="41"/>
  <c r="AE1005" i="41"/>
  <c r="AF1005" i="41"/>
  <c r="AG1005" i="41"/>
  <c r="AC1006" i="41"/>
  <c r="AD1006" i="41"/>
  <c r="AE1006" i="41"/>
  <c r="AF1006" i="41"/>
  <c r="AG1006" i="41"/>
  <c r="AC1007" i="41"/>
  <c r="AD1007" i="41"/>
  <c r="AE1007" i="41"/>
  <c r="AF1007" i="41"/>
  <c r="AG1007" i="41"/>
  <c r="AC1008" i="41"/>
  <c r="AD1008" i="41"/>
  <c r="AE1008" i="41"/>
  <c r="AF1008" i="41"/>
  <c r="AG1008" i="41"/>
  <c r="AC1009" i="41"/>
  <c r="AD1009" i="41"/>
  <c r="AE1009" i="41"/>
  <c r="AF1009" i="41"/>
  <c r="AG1009" i="41"/>
  <c r="AC1010" i="41"/>
  <c r="AD1010" i="41"/>
  <c r="AE1010" i="41"/>
  <c r="AF1010" i="41"/>
  <c r="AG1010" i="41"/>
  <c r="AC1011" i="41"/>
  <c r="AD1011" i="41"/>
  <c r="AE1011" i="41"/>
  <c r="AF1011" i="41"/>
  <c r="AG1011" i="41"/>
  <c r="AC1012" i="41"/>
  <c r="AD1012" i="41"/>
  <c r="AE1012" i="41"/>
  <c r="AF1012" i="41"/>
  <c r="AG1012" i="41"/>
  <c r="AC1013" i="41"/>
  <c r="AD1013" i="41"/>
  <c r="AE1013" i="41"/>
  <c r="AF1013" i="41"/>
  <c r="AG1013" i="41"/>
  <c r="AC1014" i="41"/>
  <c r="AD1014" i="41"/>
  <c r="AE1014" i="41"/>
  <c r="AF1014" i="41"/>
  <c r="AG1014" i="41"/>
  <c r="AC1015" i="41"/>
  <c r="AD1015" i="41"/>
  <c r="AE1015" i="41"/>
  <c r="AF1015" i="41"/>
  <c r="AG1015" i="41"/>
  <c r="AC1016" i="41"/>
  <c r="AD1016" i="41"/>
  <c r="AE1016" i="41"/>
  <c r="AF1016" i="41"/>
  <c r="AG1016" i="41"/>
  <c r="AC1017" i="41"/>
  <c r="AD1017" i="41"/>
  <c r="AE1017" i="41"/>
  <c r="AF1017" i="41"/>
  <c r="AG1017" i="41"/>
  <c r="AC1018" i="41"/>
  <c r="AD1018" i="41"/>
  <c r="AE1018" i="41"/>
  <c r="AF1018" i="41"/>
  <c r="AG1018" i="41"/>
  <c r="AC1019" i="41"/>
  <c r="AD1019" i="41"/>
  <c r="AE1019" i="41"/>
  <c r="AF1019" i="41"/>
  <c r="AG1019" i="41"/>
  <c r="AC1020" i="41"/>
  <c r="AD1020" i="41"/>
  <c r="AE1020" i="41"/>
  <c r="AF1020" i="41"/>
  <c r="AG1020" i="41"/>
  <c r="AC1021" i="41"/>
  <c r="AD1021" i="41"/>
  <c r="AE1021" i="41"/>
  <c r="AF1021" i="41"/>
  <c r="AG1021" i="41"/>
  <c r="AC1022" i="41"/>
  <c r="AD1022" i="41"/>
  <c r="AE1022" i="41"/>
  <c r="AF1022" i="41"/>
  <c r="AG1022" i="41"/>
  <c r="AC1023" i="41"/>
  <c r="AD1023" i="41"/>
  <c r="AE1023" i="41"/>
  <c r="AF1023" i="41"/>
  <c r="AG1023" i="41"/>
  <c r="AC1024" i="41"/>
  <c r="AD1024" i="41"/>
  <c r="AE1024" i="41"/>
  <c r="AF1024" i="41"/>
  <c r="AG1024" i="41"/>
  <c r="AC1025" i="41"/>
  <c r="AD1025" i="41"/>
  <c r="AE1025" i="41"/>
  <c r="AF1025" i="41"/>
  <c r="AG1025" i="41"/>
  <c r="AC1026" i="41"/>
  <c r="AD1026" i="41"/>
  <c r="AE1026" i="41"/>
  <c r="AF1026" i="41"/>
  <c r="AG1026" i="41"/>
  <c r="AC1027" i="41"/>
  <c r="AD1027" i="41"/>
  <c r="AE1027" i="41"/>
  <c r="AF1027" i="41"/>
  <c r="AG1027" i="41"/>
  <c r="AC1028" i="41"/>
  <c r="AD1028" i="41"/>
  <c r="AE1028" i="41"/>
  <c r="AF1028" i="41"/>
  <c r="AG1028" i="41"/>
  <c r="AC1029" i="41"/>
  <c r="AD1029" i="41"/>
  <c r="AE1029" i="41"/>
  <c r="AF1029" i="41"/>
  <c r="AG1029" i="41"/>
  <c r="AC1030" i="41"/>
  <c r="AD1030" i="41"/>
  <c r="AE1030" i="41"/>
  <c r="AF1030" i="41"/>
  <c r="AG1030" i="41"/>
  <c r="AC1031" i="41"/>
  <c r="AD1031" i="41"/>
  <c r="AE1031" i="41"/>
  <c r="AF1031" i="41"/>
  <c r="AG1031" i="41"/>
  <c r="AC1032" i="41"/>
  <c r="AD1032" i="41"/>
  <c r="AE1032" i="41"/>
  <c r="AF1032" i="41"/>
  <c r="AG1032" i="41"/>
  <c r="AC1033" i="41"/>
  <c r="AD1033" i="41"/>
  <c r="AE1033" i="41"/>
  <c r="AF1033" i="41"/>
  <c r="AG1033" i="41"/>
  <c r="AC1034" i="41"/>
  <c r="AD1034" i="41"/>
  <c r="AE1034" i="41"/>
  <c r="AF1034" i="41"/>
  <c r="AG1034" i="41"/>
  <c r="AC1035" i="41"/>
  <c r="AD1035" i="41"/>
  <c r="AE1035" i="41"/>
  <c r="AF1035" i="41"/>
  <c r="AG1035" i="41"/>
  <c r="AC1036" i="41"/>
  <c r="AD1036" i="41"/>
  <c r="AE1036" i="41"/>
  <c r="AF1036" i="41"/>
  <c r="AG1036" i="41"/>
  <c r="AC1037" i="41"/>
  <c r="AD1037" i="41"/>
  <c r="AE1037" i="41"/>
  <c r="AF1037" i="41"/>
  <c r="AG1037" i="41"/>
  <c r="AC1038" i="41"/>
  <c r="AD1038" i="41"/>
  <c r="AE1038" i="41"/>
  <c r="AF1038" i="41"/>
  <c r="AG1038" i="41"/>
  <c r="AC1039" i="41"/>
  <c r="AD1039" i="41"/>
  <c r="AE1039" i="41"/>
  <c r="AF1039" i="41"/>
  <c r="AG1039" i="41"/>
  <c r="AC1040" i="41"/>
  <c r="AD1040" i="41"/>
  <c r="AE1040" i="41"/>
  <c r="AF1040" i="41"/>
  <c r="AG1040" i="41"/>
  <c r="AC1041" i="41"/>
  <c r="AD1041" i="41"/>
  <c r="AE1041" i="41"/>
  <c r="AF1041" i="41"/>
  <c r="AG1041" i="41"/>
  <c r="AC1042" i="41"/>
  <c r="AD1042" i="41"/>
  <c r="AE1042" i="41"/>
  <c r="AF1042" i="41"/>
  <c r="AG1042" i="41"/>
  <c r="AC1043" i="41"/>
  <c r="AD1043" i="41"/>
  <c r="AE1043" i="41"/>
  <c r="AF1043" i="41"/>
  <c r="AG1043" i="41"/>
  <c r="AC1044" i="41"/>
  <c r="AD1044" i="41"/>
  <c r="AE1044" i="41"/>
  <c r="AF1044" i="41"/>
  <c r="AG1044" i="41"/>
  <c r="AC1045" i="41"/>
  <c r="AD1045" i="41"/>
  <c r="AE1045" i="41"/>
  <c r="AF1045" i="41"/>
  <c r="AG1045" i="41"/>
  <c r="AC1046" i="41"/>
  <c r="AD1046" i="41"/>
  <c r="AE1046" i="41"/>
  <c r="AF1046" i="41"/>
  <c r="AG1046" i="41"/>
  <c r="AC1047" i="41"/>
  <c r="AD1047" i="41"/>
  <c r="AE1047" i="41"/>
  <c r="AF1047" i="41"/>
  <c r="AG1047" i="41"/>
  <c r="AC1048" i="41"/>
  <c r="AD1048" i="41"/>
  <c r="AE1048" i="41"/>
  <c r="AF1048" i="41"/>
  <c r="AG1048" i="41"/>
  <c r="AC1049" i="41"/>
  <c r="AD1049" i="41"/>
  <c r="AE1049" i="41"/>
  <c r="AF1049" i="41"/>
  <c r="AG1049" i="41"/>
  <c r="AC1050" i="41"/>
  <c r="AD1050" i="41"/>
  <c r="AE1050" i="41"/>
  <c r="AF1050" i="41"/>
  <c r="AG1050" i="41"/>
  <c r="AC1051" i="41"/>
  <c r="AD1051" i="41"/>
  <c r="AE1051" i="41"/>
  <c r="AF1051" i="41"/>
  <c r="AG1051" i="41"/>
  <c r="AC1052" i="41"/>
  <c r="AD1052" i="41"/>
  <c r="AE1052" i="41"/>
  <c r="AF1052" i="41"/>
  <c r="AG1052" i="41"/>
  <c r="AC1053" i="41"/>
  <c r="AD1053" i="41"/>
  <c r="AE1053" i="41"/>
  <c r="AF1053" i="41"/>
  <c r="AG1053" i="41"/>
  <c r="AC1054" i="41"/>
  <c r="AD1054" i="41"/>
  <c r="AE1054" i="41"/>
  <c r="AF1054" i="41"/>
  <c r="AG1054" i="41"/>
  <c r="AC1055" i="41"/>
  <c r="AD1055" i="41"/>
  <c r="AE1055" i="41"/>
  <c r="AF1055" i="41"/>
  <c r="AG1055" i="41"/>
  <c r="AC1056" i="41"/>
  <c r="AD1056" i="41"/>
  <c r="AE1056" i="41"/>
  <c r="AF1056" i="41"/>
  <c r="AG1056" i="41"/>
  <c r="AC1057" i="41"/>
  <c r="AD1057" i="41"/>
  <c r="AE1057" i="41"/>
  <c r="AF1057" i="41"/>
  <c r="AG1057" i="41"/>
  <c r="AC1058" i="41"/>
  <c r="AD1058" i="41"/>
  <c r="AE1058" i="41"/>
  <c r="AF1058" i="41"/>
  <c r="AG1058" i="41"/>
  <c r="AC1059" i="41"/>
  <c r="AD1059" i="41"/>
  <c r="AE1059" i="41"/>
  <c r="AF1059" i="41"/>
  <c r="AG1059" i="41"/>
  <c r="AC1060" i="41"/>
  <c r="AD1060" i="41"/>
  <c r="AE1060" i="41"/>
  <c r="AF1060" i="41"/>
  <c r="AG1060" i="41"/>
  <c r="AC1061" i="41"/>
  <c r="AD1061" i="41"/>
  <c r="AE1061" i="41"/>
  <c r="AF1061" i="41"/>
  <c r="AG1061" i="41"/>
  <c r="AC1062" i="41"/>
  <c r="AD1062" i="41"/>
  <c r="AE1062" i="41"/>
  <c r="AF1062" i="41"/>
  <c r="AG1062" i="41"/>
  <c r="AC1063" i="41"/>
  <c r="AD1063" i="41"/>
  <c r="AE1063" i="41"/>
  <c r="AF1063" i="41"/>
  <c r="AG1063" i="41"/>
  <c r="AC1064" i="41"/>
  <c r="AD1064" i="41"/>
  <c r="AE1064" i="41"/>
  <c r="AF1064" i="41"/>
  <c r="AG1064" i="41"/>
  <c r="AC1065" i="41"/>
  <c r="AD1065" i="41"/>
  <c r="AE1065" i="41"/>
  <c r="AF1065" i="41"/>
  <c r="AG1065" i="41"/>
  <c r="AC1066" i="41"/>
  <c r="AD1066" i="41"/>
  <c r="AE1066" i="41"/>
  <c r="AF1066" i="41"/>
  <c r="AG1066" i="41"/>
  <c r="AC1067" i="41"/>
  <c r="AD1067" i="41"/>
  <c r="AE1067" i="41"/>
  <c r="AF1067" i="41"/>
  <c r="AG1067" i="41"/>
  <c r="AC1068" i="41"/>
  <c r="AD1068" i="41"/>
  <c r="AE1068" i="41"/>
  <c r="AF1068" i="41"/>
  <c r="AG1068" i="41"/>
  <c r="AC1069" i="41"/>
  <c r="AD1069" i="41"/>
  <c r="AE1069" i="41"/>
  <c r="AF1069" i="41"/>
  <c r="AG1069" i="41"/>
  <c r="AC1070" i="41"/>
  <c r="AD1070" i="41"/>
  <c r="AE1070" i="41"/>
  <c r="AF1070" i="41"/>
  <c r="AG1070" i="41"/>
  <c r="AC1071" i="41"/>
  <c r="AD1071" i="41"/>
  <c r="AE1071" i="41"/>
  <c r="AF1071" i="41"/>
  <c r="AG1071" i="41"/>
  <c r="AC1072" i="41"/>
  <c r="AD1072" i="41"/>
  <c r="AE1072" i="41"/>
  <c r="AF1072" i="41"/>
  <c r="AG1072" i="41"/>
  <c r="AC1073" i="41"/>
  <c r="AD1073" i="41"/>
  <c r="AE1073" i="41"/>
  <c r="AF1073" i="41"/>
  <c r="AG1073" i="41"/>
  <c r="AC1074" i="41"/>
  <c r="AD1074" i="41"/>
  <c r="AE1074" i="41"/>
  <c r="AF1074" i="41"/>
  <c r="AG1074" i="41"/>
  <c r="AC1075" i="41"/>
  <c r="AD1075" i="41"/>
  <c r="AE1075" i="41"/>
  <c r="AF1075" i="41"/>
  <c r="AG1075" i="41"/>
  <c r="AC1076" i="41"/>
  <c r="AD1076" i="41"/>
  <c r="AE1076" i="41"/>
  <c r="AF1076" i="41"/>
  <c r="AG1076" i="41"/>
  <c r="AC1077" i="41"/>
  <c r="AD1077" i="41"/>
  <c r="AE1077" i="41"/>
  <c r="AF1077" i="41"/>
  <c r="AG1077" i="41"/>
  <c r="AC1078" i="41"/>
  <c r="AD1078" i="41"/>
  <c r="AE1078" i="41"/>
  <c r="AF1078" i="41"/>
  <c r="AG1078" i="41"/>
  <c r="AC1079" i="41"/>
  <c r="AD1079" i="41"/>
  <c r="AE1079" i="41"/>
  <c r="AF1079" i="41"/>
  <c r="AG1079" i="41"/>
  <c r="AC1080" i="41"/>
  <c r="AD1080" i="41"/>
  <c r="AE1080" i="41"/>
  <c r="AF1080" i="41"/>
  <c r="AG1080" i="41"/>
  <c r="AC1081" i="41"/>
  <c r="AD1081" i="41"/>
  <c r="AE1081" i="41"/>
  <c r="AF1081" i="41"/>
  <c r="AG1081" i="41"/>
  <c r="AC1082" i="41"/>
  <c r="AD1082" i="41"/>
  <c r="AE1082" i="41"/>
  <c r="AF1082" i="41"/>
  <c r="AG1082" i="41"/>
  <c r="AC1083" i="41"/>
  <c r="AD1083" i="41"/>
  <c r="AE1083" i="41"/>
  <c r="AF1083" i="41"/>
  <c r="AG1083" i="41"/>
  <c r="AC1084" i="41"/>
  <c r="AD1084" i="41"/>
  <c r="AE1084" i="41"/>
  <c r="AF1084" i="41"/>
  <c r="AG1084" i="41"/>
  <c r="AC1085" i="41"/>
  <c r="AD1085" i="41"/>
  <c r="AE1085" i="41"/>
  <c r="AF1085" i="41"/>
  <c r="AG1085" i="41"/>
  <c r="AC1086" i="41"/>
  <c r="AD1086" i="41"/>
  <c r="AE1086" i="41"/>
  <c r="AF1086" i="41"/>
  <c r="AG1086" i="41"/>
  <c r="AC1087" i="41"/>
  <c r="AD1087" i="41"/>
  <c r="AE1087" i="41"/>
  <c r="AF1087" i="41"/>
  <c r="AG1087" i="41"/>
  <c r="AC1088" i="41"/>
  <c r="AD1088" i="41"/>
  <c r="AE1088" i="41"/>
  <c r="AF1088" i="41"/>
  <c r="AG1088" i="41"/>
  <c r="AC1089" i="41"/>
  <c r="AD1089" i="41"/>
  <c r="AE1089" i="41"/>
  <c r="AF1089" i="41"/>
  <c r="AG1089" i="41"/>
  <c r="AC1090" i="41"/>
  <c r="AD1090" i="41"/>
  <c r="AE1090" i="41"/>
  <c r="AF1090" i="41"/>
  <c r="AG1090" i="41"/>
  <c r="AC1091" i="41"/>
  <c r="AD1091" i="41"/>
  <c r="AE1091" i="41"/>
  <c r="AF1091" i="41"/>
  <c r="AG1091" i="41"/>
  <c r="AC1092" i="41"/>
  <c r="AD1092" i="41"/>
  <c r="AE1092" i="41"/>
  <c r="AF1092" i="41"/>
  <c r="AG1092" i="41"/>
  <c r="AC1093" i="41"/>
  <c r="AD1093" i="41"/>
  <c r="AE1093" i="41"/>
  <c r="AF1093" i="41"/>
  <c r="AG1093" i="41"/>
  <c r="AC1094" i="41"/>
  <c r="AD1094" i="41"/>
  <c r="AE1094" i="41"/>
  <c r="AF1094" i="41"/>
  <c r="AG1094" i="41"/>
  <c r="AC1095" i="41"/>
  <c r="AD1095" i="41"/>
  <c r="AE1095" i="41"/>
  <c r="AF1095" i="41"/>
  <c r="AG1095" i="41"/>
  <c r="AC1096" i="41"/>
  <c r="AD1096" i="41"/>
  <c r="AE1096" i="41"/>
  <c r="AF1096" i="41"/>
  <c r="AG1096" i="41"/>
  <c r="AC1097" i="41"/>
  <c r="AD1097" i="41"/>
  <c r="AE1097" i="41"/>
  <c r="AF1097" i="41"/>
  <c r="AG1097" i="41"/>
  <c r="AC1098" i="41"/>
  <c r="AD1098" i="41"/>
  <c r="AE1098" i="41"/>
  <c r="AF1098" i="41"/>
  <c r="AG1098" i="41"/>
  <c r="AC1099" i="41"/>
  <c r="AD1099" i="41"/>
  <c r="AE1099" i="41"/>
  <c r="AF1099" i="41"/>
  <c r="AG1099" i="41"/>
  <c r="AC1100" i="41"/>
  <c r="AD1100" i="41"/>
  <c r="AE1100" i="41"/>
  <c r="AF1100" i="41"/>
  <c r="AG1100" i="41"/>
  <c r="AC1101" i="41"/>
  <c r="AD1101" i="41"/>
  <c r="AE1101" i="41"/>
  <c r="AF1101" i="41"/>
  <c r="AG1101" i="41"/>
  <c r="AC1102" i="41"/>
  <c r="AD1102" i="41"/>
  <c r="AE1102" i="41"/>
  <c r="AF1102" i="41"/>
  <c r="AG1102" i="41"/>
  <c r="AC1103" i="41"/>
  <c r="AD1103" i="41"/>
  <c r="AE1103" i="41"/>
  <c r="AF1103" i="41"/>
  <c r="AG1103" i="41"/>
  <c r="AC1104" i="41"/>
  <c r="AD1104" i="41"/>
  <c r="AE1104" i="41"/>
  <c r="AF1104" i="41"/>
  <c r="AG1104" i="41"/>
  <c r="AC1105" i="41"/>
  <c r="AD1105" i="41"/>
  <c r="AE1105" i="41"/>
  <c r="AF1105" i="41"/>
  <c r="AG1105" i="41"/>
  <c r="AC1106" i="41"/>
  <c r="AD1106" i="41"/>
  <c r="AE1106" i="41"/>
  <c r="AF1106" i="41"/>
  <c r="AG1106" i="41"/>
  <c r="AC1107" i="41"/>
  <c r="AD1107" i="41"/>
  <c r="AE1107" i="41"/>
  <c r="AF1107" i="41"/>
  <c r="AG1107" i="41"/>
  <c r="AC1108" i="41"/>
  <c r="AD1108" i="41"/>
  <c r="AE1108" i="41"/>
  <c r="AF1108" i="41"/>
  <c r="AG1108" i="41"/>
  <c r="AC1109" i="41"/>
  <c r="AD1109" i="41"/>
  <c r="AE1109" i="41"/>
  <c r="AF1109" i="41"/>
  <c r="AG1109" i="41"/>
  <c r="AC1110" i="41"/>
  <c r="AD1110" i="41"/>
  <c r="AE1110" i="41"/>
  <c r="AF1110" i="41"/>
  <c r="AG1110" i="41"/>
  <c r="AC1111" i="41"/>
  <c r="AD1111" i="41"/>
  <c r="AE1111" i="41"/>
  <c r="AF1111" i="41"/>
  <c r="AG1111" i="41"/>
  <c r="AC1112" i="41"/>
  <c r="AD1112" i="41"/>
  <c r="AE1112" i="41"/>
  <c r="AF1112" i="41"/>
  <c r="AG1112" i="41"/>
  <c r="AC1113" i="41"/>
  <c r="AD1113" i="41"/>
  <c r="AE1113" i="41"/>
  <c r="AF1113" i="41"/>
  <c r="AG1113" i="41"/>
  <c r="AC1114" i="41"/>
  <c r="AD1114" i="41"/>
  <c r="AE1114" i="41"/>
  <c r="AF1114" i="41"/>
  <c r="AG1114" i="41"/>
  <c r="AC1115" i="41"/>
  <c r="AD1115" i="41"/>
  <c r="AE1115" i="41"/>
  <c r="AF1115" i="41"/>
  <c r="AG1115" i="41"/>
  <c r="AC1116" i="41"/>
  <c r="AD1116" i="41"/>
  <c r="AE1116" i="41"/>
  <c r="AF1116" i="41"/>
  <c r="AG1116" i="41"/>
  <c r="AC1117" i="41"/>
  <c r="AD1117" i="41"/>
  <c r="AE1117" i="41"/>
  <c r="AF1117" i="41"/>
  <c r="AG1117" i="41"/>
  <c r="AC1118" i="41"/>
  <c r="AD1118" i="41"/>
  <c r="AE1118" i="41"/>
  <c r="AF1118" i="41"/>
  <c r="AG1118" i="41"/>
  <c r="AC1119" i="41"/>
  <c r="AD1119" i="41"/>
  <c r="AE1119" i="41"/>
  <c r="AF1119" i="41"/>
  <c r="AG1119" i="41"/>
  <c r="AC1120" i="41"/>
  <c r="AD1120" i="41"/>
  <c r="AE1120" i="41"/>
  <c r="AF1120" i="41"/>
  <c r="AG1120" i="41"/>
  <c r="AC1121" i="41"/>
  <c r="AD1121" i="41"/>
  <c r="AE1121" i="41"/>
  <c r="AF1121" i="41"/>
  <c r="AG1121" i="41"/>
  <c r="AC1122" i="41"/>
  <c r="AD1122" i="41"/>
  <c r="AE1122" i="41"/>
  <c r="AF1122" i="41"/>
  <c r="AG1122" i="41"/>
  <c r="AC1123" i="41"/>
  <c r="AD1123" i="41"/>
  <c r="AE1123" i="41"/>
  <c r="AF1123" i="41"/>
  <c r="AG1123" i="41"/>
  <c r="AC1124" i="41"/>
  <c r="AD1124" i="41"/>
  <c r="AE1124" i="41"/>
  <c r="AF1124" i="41"/>
  <c r="AG1124" i="41"/>
  <c r="AC1125" i="41"/>
  <c r="AD1125" i="41"/>
  <c r="AE1125" i="41"/>
  <c r="AF1125" i="41"/>
  <c r="AG1125" i="41"/>
  <c r="AC1126" i="41"/>
  <c r="AD1126" i="41"/>
  <c r="AE1126" i="41"/>
  <c r="AF1126" i="41"/>
  <c r="AG1126" i="41"/>
  <c r="AC1127" i="41"/>
  <c r="AD1127" i="41"/>
  <c r="AE1127" i="41"/>
  <c r="AF1127" i="41"/>
  <c r="AG1127" i="41"/>
  <c r="AC1128" i="41"/>
  <c r="AD1128" i="41"/>
  <c r="AE1128" i="41"/>
  <c r="AF1128" i="41"/>
  <c r="AG1128" i="41"/>
  <c r="AC1129" i="41"/>
  <c r="AD1129" i="41"/>
  <c r="AE1129" i="41"/>
  <c r="AF1129" i="41"/>
  <c r="AG1129" i="41"/>
  <c r="AC1130" i="41"/>
  <c r="AD1130" i="41"/>
  <c r="AE1130" i="41"/>
  <c r="AF1130" i="41"/>
  <c r="AG1130" i="41"/>
  <c r="AC1131" i="41"/>
  <c r="AD1131" i="41"/>
  <c r="AE1131" i="41"/>
  <c r="AF1131" i="41"/>
  <c r="AG1131" i="41"/>
  <c r="AC1132" i="41"/>
  <c r="AD1132" i="41"/>
  <c r="AE1132" i="41"/>
  <c r="AF1132" i="41"/>
  <c r="AG1132" i="41"/>
  <c r="AC1133" i="41"/>
  <c r="AD1133" i="41"/>
  <c r="AE1133" i="41"/>
  <c r="AF1133" i="41"/>
  <c r="AG1133" i="41"/>
  <c r="AC1134" i="41"/>
  <c r="AD1134" i="41"/>
  <c r="AE1134" i="41"/>
  <c r="AF1134" i="41"/>
  <c r="AG1134" i="41"/>
  <c r="AC1135" i="41"/>
  <c r="AD1135" i="41"/>
  <c r="AE1135" i="41"/>
  <c r="AF1135" i="41"/>
  <c r="AG1135" i="41"/>
  <c r="AC1136" i="41"/>
  <c r="AD1136" i="41"/>
  <c r="AE1136" i="41"/>
  <c r="AF1136" i="41"/>
  <c r="AG1136" i="41"/>
  <c r="AC1137" i="41"/>
  <c r="AD1137" i="41"/>
  <c r="AE1137" i="41"/>
  <c r="AF1137" i="41"/>
  <c r="AG1137" i="41"/>
  <c r="AC1138" i="41"/>
  <c r="AD1138" i="41"/>
  <c r="AE1138" i="41"/>
  <c r="AF1138" i="41"/>
  <c r="AG1138" i="41"/>
  <c r="AC1139" i="41"/>
  <c r="AD1139" i="41"/>
  <c r="AE1139" i="41"/>
  <c r="AF1139" i="41"/>
  <c r="AG1139" i="41"/>
  <c r="AC1140" i="41"/>
  <c r="AD1140" i="41"/>
  <c r="AE1140" i="41"/>
  <c r="AF1140" i="41"/>
  <c r="AG1140" i="41"/>
  <c r="AC1141" i="41"/>
  <c r="AD1141" i="41"/>
  <c r="AE1141" i="41"/>
  <c r="AF1141" i="41"/>
  <c r="AG1141" i="41"/>
  <c r="AC1142" i="41"/>
  <c r="AD1142" i="41"/>
  <c r="AE1142" i="41"/>
  <c r="AF1142" i="41"/>
  <c r="AG1142" i="41"/>
  <c r="AC1143" i="41"/>
  <c r="AD1143" i="41"/>
  <c r="AE1143" i="41"/>
  <c r="AF1143" i="41"/>
  <c r="AG1143" i="41"/>
  <c r="AC1144" i="41"/>
  <c r="AD1144" i="41"/>
  <c r="AE1144" i="41"/>
  <c r="AF1144" i="41"/>
  <c r="AG1144" i="41"/>
  <c r="AC1145" i="41"/>
  <c r="AD1145" i="41"/>
  <c r="AE1145" i="41"/>
  <c r="AF1145" i="41"/>
  <c r="AG1145" i="41"/>
  <c r="AC1146" i="41"/>
  <c r="AD1146" i="41"/>
  <c r="AE1146" i="41"/>
  <c r="AF1146" i="41"/>
  <c r="AG1146" i="41"/>
  <c r="AC1147" i="41"/>
  <c r="AD1147" i="41"/>
  <c r="AE1147" i="41"/>
  <c r="AF1147" i="41"/>
  <c r="AG1147" i="41"/>
  <c r="AC1148" i="41"/>
  <c r="AD1148" i="41"/>
  <c r="AE1148" i="41"/>
  <c r="AF1148" i="41"/>
  <c r="AG1148" i="41"/>
  <c r="AC1149" i="41"/>
  <c r="AD1149" i="41"/>
  <c r="AE1149" i="41"/>
  <c r="AF1149" i="41"/>
  <c r="AG1149" i="41"/>
  <c r="AC1150" i="41"/>
  <c r="AD1150" i="41"/>
  <c r="AE1150" i="41"/>
  <c r="AF1150" i="41"/>
  <c r="AG1150" i="41"/>
  <c r="AC1151" i="41"/>
  <c r="AD1151" i="41"/>
  <c r="AE1151" i="41"/>
  <c r="AF1151" i="41"/>
  <c r="AG1151" i="41"/>
  <c r="AC1152" i="41"/>
  <c r="AD1152" i="41"/>
  <c r="AE1152" i="41"/>
  <c r="AF1152" i="41"/>
  <c r="AG1152" i="41"/>
  <c r="AC1153" i="41"/>
  <c r="AD1153" i="41"/>
  <c r="AE1153" i="41"/>
  <c r="AF1153" i="41"/>
  <c r="AG1153" i="41"/>
  <c r="AC1154" i="41"/>
  <c r="AD1154" i="41"/>
  <c r="AE1154" i="41"/>
  <c r="AF1154" i="41"/>
  <c r="AG1154" i="41"/>
  <c r="AC1155" i="41"/>
  <c r="AD1155" i="41"/>
  <c r="AE1155" i="41"/>
  <c r="AF1155" i="41"/>
  <c r="AG1155" i="41"/>
  <c r="AC1156" i="41"/>
  <c r="AD1156" i="41"/>
  <c r="AE1156" i="41"/>
  <c r="AF1156" i="41"/>
  <c r="AG1156" i="41"/>
  <c r="AC1157" i="41"/>
  <c r="AD1157" i="41"/>
  <c r="AE1157" i="41"/>
  <c r="AF1157" i="41"/>
  <c r="AG1157" i="41"/>
  <c r="AC1158" i="41"/>
  <c r="AD1158" i="41"/>
  <c r="AE1158" i="41"/>
  <c r="AF1158" i="41"/>
  <c r="AG1158" i="41"/>
  <c r="AC1159" i="41"/>
  <c r="AD1159" i="41"/>
  <c r="AE1159" i="41"/>
  <c r="AF1159" i="41"/>
  <c r="AG1159" i="41"/>
  <c r="AC1160" i="41"/>
  <c r="AD1160" i="41"/>
  <c r="AE1160" i="41"/>
  <c r="AF1160" i="41"/>
  <c r="AG1160" i="41"/>
  <c r="AC1161" i="41"/>
  <c r="AD1161" i="41"/>
  <c r="AE1161" i="41"/>
  <c r="AF1161" i="41"/>
  <c r="AG1161" i="41"/>
  <c r="AC1162" i="41"/>
  <c r="AD1162" i="41"/>
  <c r="AE1162" i="41"/>
  <c r="AF1162" i="41"/>
  <c r="AG1162" i="41"/>
  <c r="AC1163" i="41"/>
  <c r="AD1163" i="41"/>
  <c r="AE1163" i="41"/>
  <c r="AF1163" i="41"/>
  <c r="AG1163" i="41"/>
  <c r="AC1164" i="41"/>
  <c r="AD1164" i="41"/>
  <c r="AE1164" i="41"/>
  <c r="AF1164" i="41"/>
  <c r="AG1164" i="41"/>
  <c r="AC1165" i="41"/>
  <c r="AD1165" i="41"/>
  <c r="AE1165" i="41"/>
  <c r="AF1165" i="41"/>
  <c r="AG1165" i="41"/>
  <c r="AC1166" i="41"/>
  <c r="AD1166" i="41"/>
  <c r="AE1166" i="41"/>
  <c r="AF1166" i="41"/>
  <c r="AG1166" i="41"/>
  <c r="AC1167" i="41"/>
  <c r="AD1167" i="41"/>
  <c r="AE1167" i="41"/>
  <c r="AF1167" i="41"/>
  <c r="AG1167" i="41"/>
  <c r="AC1168" i="41"/>
  <c r="AD1168" i="41"/>
  <c r="AE1168" i="41"/>
  <c r="AF1168" i="41"/>
  <c r="AG1168" i="41"/>
  <c r="AC1169" i="41"/>
  <c r="AD1169" i="41"/>
  <c r="AE1169" i="41"/>
  <c r="AF1169" i="41"/>
  <c r="AG1169" i="41"/>
  <c r="AC1170" i="41"/>
  <c r="AD1170" i="41"/>
  <c r="AE1170" i="41"/>
  <c r="AF1170" i="41"/>
  <c r="AG1170" i="41"/>
  <c r="AC1171" i="41"/>
  <c r="AD1171" i="41"/>
  <c r="AE1171" i="41"/>
  <c r="AF1171" i="41"/>
  <c r="AG1171" i="41"/>
  <c r="AC1172" i="41"/>
  <c r="AD1172" i="41"/>
  <c r="AE1172" i="41"/>
  <c r="AF1172" i="41"/>
  <c r="AG1172" i="41"/>
  <c r="AC1173" i="41"/>
  <c r="AD1173" i="41"/>
  <c r="AE1173" i="41"/>
  <c r="AF1173" i="41"/>
  <c r="AG1173" i="41"/>
  <c r="AC1174" i="41"/>
  <c r="AD1174" i="41"/>
  <c r="AE1174" i="41"/>
  <c r="AF1174" i="41"/>
  <c r="AG1174" i="41"/>
  <c r="AC1175" i="41"/>
  <c r="AD1175" i="41"/>
  <c r="AE1175" i="41"/>
  <c r="AF1175" i="41"/>
  <c r="AG1175" i="41"/>
  <c r="AC1176" i="41"/>
  <c r="AD1176" i="41"/>
  <c r="AE1176" i="41"/>
  <c r="AF1176" i="41"/>
  <c r="AG1176" i="41"/>
  <c r="AC1177" i="41"/>
  <c r="AD1177" i="41"/>
  <c r="AE1177" i="41"/>
  <c r="AF1177" i="41"/>
  <c r="AG1177" i="41"/>
  <c r="AC1178" i="41"/>
  <c r="AD1178" i="41"/>
  <c r="AE1178" i="41"/>
  <c r="AF1178" i="41"/>
  <c r="AG1178" i="41"/>
  <c r="AC1179" i="41"/>
  <c r="AD1179" i="41"/>
  <c r="AE1179" i="41"/>
  <c r="AF1179" i="41"/>
  <c r="AG1179" i="41"/>
  <c r="AC1180" i="41"/>
  <c r="AD1180" i="41"/>
  <c r="AE1180" i="41"/>
  <c r="AF1180" i="41"/>
  <c r="AG1180" i="41"/>
  <c r="AC1181" i="41"/>
  <c r="AD1181" i="41"/>
  <c r="AE1181" i="41"/>
  <c r="AF1181" i="41"/>
  <c r="AG1181" i="41"/>
  <c r="AC1182" i="41"/>
  <c r="AD1182" i="41"/>
  <c r="AE1182" i="41"/>
  <c r="AF1182" i="41"/>
  <c r="AG1182" i="41"/>
  <c r="AC1183" i="41"/>
  <c r="AD1183" i="41"/>
  <c r="AE1183" i="41"/>
  <c r="AF1183" i="41"/>
  <c r="AG1183" i="41"/>
  <c r="AC1184" i="41"/>
  <c r="AD1184" i="41"/>
  <c r="AE1184" i="41"/>
  <c r="AF1184" i="41"/>
  <c r="AG1184" i="41"/>
  <c r="AC1185" i="41"/>
  <c r="AD1185" i="41"/>
  <c r="AE1185" i="41"/>
  <c r="AF1185" i="41"/>
  <c r="AG1185" i="41"/>
  <c r="AC1186" i="41"/>
  <c r="AD1186" i="41"/>
  <c r="AE1186" i="41"/>
  <c r="AF1186" i="41"/>
  <c r="AG1186" i="41"/>
  <c r="AC1187" i="41"/>
  <c r="AD1187" i="41"/>
  <c r="AE1187" i="41"/>
  <c r="AF1187" i="41"/>
  <c r="AG1187" i="41"/>
  <c r="AC1188" i="41"/>
  <c r="AD1188" i="41"/>
  <c r="AE1188" i="41"/>
  <c r="AF1188" i="41"/>
  <c r="AG1188" i="41"/>
  <c r="AC1189" i="41"/>
  <c r="AD1189" i="41"/>
  <c r="AE1189" i="41"/>
  <c r="AF1189" i="41"/>
  <c r="AG1189" i="41"/>
  <c r="AC1190" i="41"/>
  <c r="AD1190" i="41"/>
  <c r="AE1190" i="41"/>
  <c r="AF1190" i="41"/>
  <c r="AG1190" i="41"/>
  <c r="AC1191" i="41"/>
  <c r="AD1191" i="41"/>
  <c r="AE1191" i="41"/>
  <c r="AF1191" i="41"/>
  <c r="AG1191" i="41"/>
  <c r="AC1192" i="41"/>
  <c r="AD1192" i="41"/>
  <c r="AE1192" i="41"/>
  <c r="AF1192" i="41"/>
  <c r="AG1192" i="41"/>
  <c r="AC1193" i="41"/>
  <c r="AD1193" i="41"/>
  <c r="AE1193" i="41"/>
  <c r="AF1193" i="41"/>
  <c r="AG1193" i="41"/>
  <c r="AC1194" i="41"/>
  <c r="AD1194" i="41"/>
  <c r="AE1194" i="41"/>
  <c r="AF1194" i="41"/>
  <c r="AG1194" i="41"/>
  <c r="AC1195" i="41"/>
  <c r="AD1195" i="41"/>
  <c r="AE1195" i="41"/>
  <c r="AF1195" i="41"/>
  <c r="AG1195" i="41"/>
  <c r="AC1196" i="41"/>
  <c r="AD1196" i="41"/>
  <c r="AE1196" i="41"/>
  <c r="AF1196" i="41"/>
  <c r="AG1196" i="41"/>
  <c r="AC1197" i="41"/>
  <c r="AD1197" i="41"/>
  <c r="AE1197" i="41"/>
  <c r="AF1197" i="41"/>
  <c r="AG1197" i="41"/>
  <c r="AC1198" i="41"/>
  <c r="AD1198" i="41"/>
  <c r="AE1198" i="41"/>
  <c r="AF1198" i="41"/>
  <c r="AG1198" i="41"/>
  <c r="AC1199" i="41"/>
  <c r="AD1199" i="41"/>
  <c r="AE1199" i="41"/>
  <c r="AF1199" i="41"/>
  <c r="AG1199" i="41"/>
  <c r="AC1200" i="41"/>
  <c r="AD1200" i="41"/>
  <c r="AE1200" i="41"/>
  <c r="AF1200" i="41"/>
  <c r="AG1200" i="41"/>
  <c r="AC1201" i="41"/>
  <c r="AD1201" i="41"/>
  <c r="AE1201" i="41"/>
  <c r="AF1201" i="41"/>
  <c r="AG1201" i="41"/>
  <c r="AC1202" i="41"/>
  <c r="AD1202" i="41"/>
  <c r="AE1202" i="41"/>
  <c r="AF1202" i="41"/>
  <c r="AG1202" i="41"/>
  <c r="AC1203" i="41"/>
  <c r="AD1203" i="41"/>
  <c r="AE1203" i="41"/>
  <c r="AF1203" i="41"/>
  <c r="AG1203" i="41"/>
  <c r="AC1204" i="41"/>
  <c r="AD1204" i="41"/>
  <c r="AE1204" i="41"/>
  <c r="AF1204" i="41"/>
  <c r="AG1204" i="41"/>
  <c r="AC1205" i="41"/>
  <c r="AD1205" i="41"/>
  <c r="AE1205" i="41"/>
  <c r="AF1205" i="41"/>
  <c r="AG1205" i="41"/>
  <c r="AC1206" i="41"/>
  <c r="AD1206" i="41"/>
  <c r="AE1206" i="41"/>
  <c r="AF1206" i="41"/>
  <c r="AG1206" i="41"/>
  <c r="AC1207" i="41"/>
  <c r="AD1207" i="41"/>
  <c r="AE1207" i="41"/>
  <c r="AF1207" i="41"/>
  <c r="AG1207" i="41"/>
  <c r="AC1208" i="41"/>
  <c r="AD1208" i="41"/>
  <c r="AE1208" i="41"/>
  <c r="AF1208" i="41"/>
  <c r="AG1208" i="41"/>
  <c r="AC1209" i="41"/>
  <c r="AD1209" i="41"/>
  <c r="AE1209" i="41"/>
  <c r="AF1209" i="41"/>
  <c r="AG1209" i="41"/>
  <c r="AC1210" i="41"/>
  <c r="AD1210" i="41"/>
  <c r="AE1210" i="41"/>
  <c r="AF1210" i="41"/>
  <c r="AG1210" i="41"/>
  <c r="AC1211" i="41"/>
  <c r="AD1211" i="41"/>
  <c r="AE1211" i="41"/>
  <c r="AF1211" i="41"/>
  <c r="AG1211" i="41"/>
  <c r="AC1212" i="41"/>
  <c r="AD1212" i="41"/>
  <c r="AE1212" i="41"/>
  <c r="AF1212" i="41"/>
  <c r="AG1212" i="41"/>
  <c r="AC1213" i="41"/>
  <c r="AD1213" i="41"/>
  <c r="AE1213" i="41"/>
  <c r="AF1213" i="41"/>
  <c r="AG1213" i="41"/>
  <c r="AC1214" i="41"/>
  <c r="AD1214" i="41"/>
  <c r="AE1214" i="41"/>
  <c r="AF1214" i="41"/>
  <c r="AG1214" i="41"/>
  <c r="AC1215" i="41"/>
  <c r="AD1215" i="41"/>
  <c r="AE1215" i="41"/>
  <c r="AF1215" i="41"/>
  <c r="AG1215" i="41"/>
  <c r="AC1216" i="41"/>
  <c r="AD1216" i="41"/>
  <c r="AE1216" i="41"/>
  <c r="AF1216" i="41"/>
  <c r="AG1216" i="41"/>
  <c r="AC1217" i="41"/>
  <c r="AD1217" i="41"/>
  <c r="AE1217" i="41"/>
  <c r="AF1217" i="41"/>
  <c r="AG1217" i="41"/>
  <c r="AC1218" i="41"/>
  <c r="AD1218" i="41"/>
  <c r="AE1218" i="41"/>
  <c r="AF1218" i="41"/>
  <c r="AG1218" i="41"/>
  <c r="AC1219" i="41"/>
  <c r="AD1219" i="41"/>
  <c r="AE1219" i="41"/>
  <c r="AF1219" i="41"/>
  <c r="AG1219" i="41"/>
  <c r="AC1220" i="41"/>
  <c r="AD1220" i="41"/>
  <c r="AE1220" i="41"/>
  <c r="AF1220" i="41"/>
  <c r="AG1220" i="41"/>
  <c r="AC1221" i="41"/>
  <c r="AD1221" i="41"/>
  <c r="AE1221" i="41"/>
  <c r="AF1221" i="41"/>
  <c r="AG1221" i="41"/>
  <c r="AC1222" i="41"/>
  <c r="AD1222" i="41"/>
  <c r="AE1222" i="41"/>
  <c r="AF1222" i="41"/>
  <c r="AG1222" i="41"/>
  <c r="AC1223" i="41"/>
  <c r="AD1223" i="41"/>
  <c r="AE1223" i="41"/>
  <c r="AF1223" i="41"/>
  <c r="AG1223" i="41"/>
  <c r="AC1224" i="41"/>
  <c r="AD1224" i="41"/>
  <c r="AE1224" i="41"/>
  <c r="AF1224" i="41"/>
  <c r="AG1224" i="41"/>
  <c r="AC1225" i="41"/>
  <c r="AD1225" i="41"/>
  <c r="AE1225" i="41"/>
  <c r="AF1225" i="41"/>
  <c r="AG1225" i="41"/>
  <c r="AC1226" i="41"/>
  <c r="AD1226" i="41"/>
  <c r="AE1226" i="41"/>
  <c r="AF1226" i="41"/>
  <c r="AG1226" i="41"/>
  <c r="AC1227" i="41"/>
  <c r="AD1227" i="41"/>
  <c r="AE1227" i="41"/>
  <c r="AF1227" i="41"/>
  <c r="AG1227" i="41"/>
  <c r="AC1228" i="41"/>
  <c r="AD1228" i="41"/>
  <c r="AE1228" i="41"/>
  <c r="AF1228" i="41"/>
  <c r="AG1228" i="41"/>
  <c r="AC1229" i="41"/>
  <c r="AD1229" i="41"/>
  <c r="AE1229" i="41"/>
  <c r="AF1229" i="41"/>
  <c r="AG1229" i="41"/>
  <c r="AC1230" i="41"/>
  <c r="AD1230" i="41"/>
  <c r="AE1230" i="41"/>
  <c r="AF1230" i="41"/>
  <c r="AG1230" i="41"/>
  <c r="AC1231" i="41"/>
  <c r="AD1231" i="41"/>
  <c r="AE1231" i="41"/>
  <c r="AF1231" i="41"/>
  <c r="AG1231" i="41"/>
  <c r="AC1232" i="41"/>
  <c r="AD1232" i="41"/>
  <c r="AE1232" i="41"/>
  <c r="AF1232" i="41"/>
  <c r="AG1232" i="41"/>
  <c r="AC1233" i="41"/>
  <c r="AD1233" i="41"/>
  <c r="AE1233" i="41"/>
  <c r="AF1233" i="41"/>
  <c r="AG1233" i="41"/>
  <c r="AC1234" i="41"/>
  <c r="AD1234" i="41"/>
  <c r="AE1234" i="41"/>
  <c r="AF1234" i="41"/>
  <c r="AG1234" i="41"/>
  <c r="AC1235" i="41"/>
  <c r="AD1235" i="41"/>
  <c r="AE1235" i="41"/>
  <c r="AF1235" i="41"/>
  <c r="AG1235" i="41"/>
  <c r="AC1236" i="41"/>
  <c r="AD1236" i="41"/>
  <c r="AE1236" i="41"/>
  <c r="AF1236" i="41"/>
  <c r="AG1236" i="41"/>
  <c r="AC1237" i="41"/>
  <c r="AD1237" i="41"/>
  <c r="AE1237" i="41"/>
  <c r="AF1237" i="41"/>
  <c r="AG1237" i="41"/>
  <c r="AC1238" i="41"/>
  <c r="AD1238" i="41"/>
  <c r="AE1238" i="41"/>
  <c r="AF1238" i="41"/>
  <c r="AG1238" i="41"/>
  <c r="AC1239" i="41"/>
  <c r="AD1239" i="41"/>
  <c r="AE1239" i="41"/>
  <c r="AF1239" i="41"/>
  <c r="AG1239" i="41"/>
  <c r="AC1240" i="41"/>
  <c r="AD1240" i="41"/>
  <c r="AE1240" i="41"/>
  <c r="AF1240" i="41"/>
  <c r="AG1240" i="41"/>
  <c r="AC1241" i="41"/>
  <c r="AD1241" i="41"/>
  <c r="AE1241" i="41"/>
  <c r="AF1241" i="41"/>
  <c r="AG1241" i="41"/>
  <c r="AC1242" i="41"/>
  <c r="AD1242" i="41"/>
  <c r="AE1242" i="41"/>
  <c r="AF1242" i="41"/>
  <c r="AG1242" i="41"/>
  <c r="AC1243" i="41"/>
  <c r="AD1243" i="41"/>
  <c r="AE1243" i="41"/>
  <c r="AF1243" i="41"/>
  <c r="AG1243" i="41"/>
  <c r="AC1244" i="41"/>
  <c r="AD1244" i="41"/>
  <c r="AE1244" i="41"/>
  <c r="AF1244" i="41"/>
  <c r="AG1244" i="41"/>
  <c r="AC1245" i="41"/>
  <c r="AD1245" i="41"/>
  <c r="AE1245" i="41"/>
  <c r="AF1245" i="41"/>
  <c r="AG1245" i="41"/>
  <c r="AC1246" i="41"/>
  <c r="AD1246" i="41"/>
  <c r="AE1246" i="41"/>
  <c r="AF1246" i="41"/>
  <c r="AG1246" i="41"/>
  <c r="AC1247" i="41"/>
  <c r="AD1247" i="41"/>
  <c r="AE1247" i="41"/>
  <c r="AF1247" i="41"/>
  <c r="AG1247" i="41"/>
  <c r="AC1248" i="41"/>
  <c r="AD1248" i="41"/>
  <c r="AE1248" i="41"/>
  <c r="AF1248" i="41"/>
  <c r="AG1248" i="41"/>
  <c r="AC1249" i="41"/>
  <c r="AD1249" i="41"/>
  <c r="AE1249" i="41"/>
  <c r="AF1249" i="41"/>
  <c r="AG1249" i="41"/>
  <c r="AC1250" i="41"/>
  <c r="AD1250" i="41"/>
  <c r="AE1250" i="41"/>
  <c r="AF1250" i="41"/>
  <c r="AG1250" i="41"/>
  <c r="AC1251" i="41"/>
  <c r="AD1251" i="41"/>
  <c r="AE1251" i="41"/>
  <c r="AF1251" i="41"/>
  <c r="AG1251" i="41"/>
  <c r="AC1252" i="41"/>
  <c r="AD1252" i="41"/>
  <c r="AE1252" i="41"/>
  <c r="AF1252" i="41"/>
  <c r="AG1252" i="41"/>
  <c r="AC1253" i="41"/>
  <c r="AD1253" i="41"/>
  <c r="AE1253" i="41"/>
  <c r="AF1253" i="41"/>
  <c r="AG1253" i="41"/>
  <c r="AC1254" i="41"/>
  <c r="AD1254" i="41"/>
  <c r="AE1254" i="41"/>
  <c r="AF1254" i="41"/>
  <c r="AG1254" i="41"/>
  <c r="AC1255" i="41"/>
  <c r="AD1255" i="41"/>
  <c r="AE1255" i="41"/>
  <c r="AF1255" i="41"/>
  <c r="AG1255" i="41"/>
  <c r="AC1256" i="41"/>
  <c r="AD1256" i="41"/>
  <c r="AE1256" i="41"/>
  <c r="AF1256" i="41"/>
  <c r="AG1256" i="41"/>
  <c r="AC1257" i="41"/>
  <c r="AD1257" i="41"/>
  <c r="AE1257" i="41"/>
  <c r="AF1257" i="41"/>
  <c r="AG1257" i="41"/>
  <c r="AC1258" i="41"/>
  <c r="AD1258" i="41"/>
  <c r="AE1258" i="41"/>
  <c r="AF1258" i="41"/>
  <c r="AG1258" i="41"/>
  <c r="AC1259" i="41"/>
  <c r="AD1259" i="41"/>
  <c r="AE1259" i="41"/>
  <c r="AF1259" i="41"/>
  <c r="AG1259" i="41"/>
  <c r="AC1260" i="41"/>
  <c r="AD1260" i="41"/>
  <c r="AE1260" i="41"/>
  <c r="AF1260" i="41"/>
  <c r="AG1260" i="41"/>
  <c r="AC1261" i="41"/>
  <c r="AD1261" i="41"/>
  <c r="AE1261" i="41"/>
  <c r="AF1261" i="41"/>
  <c r="AG1261" i="41"/>
  <c r="AC1262" i="41"/>
  <c r="AD1262" i="41"/>
  <c r="AE1262" i="41"/>
  <c r="AF1262" i="41"/>
  <c r="AG1262" i="41"/>
  <c r="AC1263" i="41"/>
  <c r="AD1263" i="41"/>
  <c r="AE1263" i="41"/>
  <c r="AF1263" i="41"/>
  <c r="AG1263" i="41"/>
  <c r="AC1264" i="41"/>
  <c r="AD1264" i="41"/>
  <c r="AE1264" i="41"/>
  <c r="AF1264" i="41"/>
  <c r="AG1264" i="41"/>
  <c r="AC1265" i="41"/>
  <c r="AD1265" i="41"/>
  <c r="AE1265" i="41"/>
  <c r="AF1265" i="41"/>
  <c r="AG1265" i="41"/>
  <c r="AC1266" i="41"/>
  <c r="AD1266" i="41"/>
  <c r="AE1266" i="41"/>
  <c r="AF1266" i="41"/>
  <c r="AG1266" i="41"/>
  <c r="AC1267" i="41"/>
  <c r="AD1267" i="41"/>
  <c r="AE1267" i="41"/>
  <c r="AF1267" i="41"/>
  <c r="AG1267" i="41"/>
  <c r="AC1268" i="41"/>
  <c r="AD1268" i="41"/>
  <c r="AE1268" i="41"/>
  <c r="AF1268" i="41"/>
  <c r="AG1268" i="41"/>
  <c r="AC1269" i="41"/>
  <c r="AD1269" i="41"/>
  <c r="AE1269" i="41"/>
  <c r="AF1269" i="41"/>
  <c r="AG1269" i="41"/>
  <c r="AC1270" i="41"/>
  <c r="AD1270" i="41"/>
  <c r="AE1270" i="41"/>
  <c r="AF1270" i="41"/>
  <c r="AG1270" i="41"/>
  <c r="AC1271" i="41"/>
  <c r="AD1271" i="41"/>
  <c r="AE1271" i="41"/>
  <c r="AF1271" i="41"/>
  <c r="AG1271" i="41"/>
  <c r="AC1272" i="41"/>
  <c r="AD1272" i="41"/>
  <c r="AE1272" i="41"/>
  <c r="AF1272" i="41"/>
  <c r="AG1272" i="41"/>
  <c r="AC1273" i="41"/>
  <c r="AD1273" i="41"/>
  <c r="AE1273" i="41"/>
  <c r="AF1273" i="41"/>
  <c r="AG1273" i="41"/>
  <c r="AC1274" i="41"/>
  <c r="AD1274" i="41"/>
  <c r="AE1274" i="41"/>
  <c r="AF1274" i="41"/>
  <c r="AG1274" i="41"/>
  <c r="AC1275" i="41"/>
  <c r="AD1275" i="41"/>
  <c r="AE1275" i="41"/>
  <c r="AF1275" i="41"/>
  <c r="AG1275" i="41"/>
  <c r="AC1276" i="41"/>
  <c r="AD1276" i="41"/>
  <c r="AE1276" i="41"/>
  <c r="AF1276" i="41"/>
  <c r="AG1276" i="41"/>
  <c r="AC1277" i="41"/>
  <c r="AD1277" i="41"/>
  <c r="AE1277" i="41"/>
  <c r="AF1277" i="41"/>
  <c r="AG1277" i="41"/>
  <c r="AC1278" i="41"/>
  <c r="AD1278" i="41"/>
  <c r="AE1278" i="41"/>
  <c r="AF1278" i="41"/>
  <c r="AG1278" i="41"/>
  <c r="AC1279" i="41"/>
  <c r="AD1279" i="41"/>
  <c r="AE1279" i="41"/>
  <c r="AF1279" i="41"/>
  <c r="AG1279" i="41"/>
  <c r="AC1280" i="41"/>
  <c r="AD1280" i="41"/>
  <c r="AE1280" i="41"/>
  <c r="AF1280" i="41"/>
  <c r="AG1280" i="41"/>
  <c r="AC1281" i="41"/>
  <c r="AD1281" i="41"/>
  <c r="AE1281" i="41"/>
  <c r="AF1281" i="41"/>
  <c r="AG1281" i="41"/>
  <c r="AC1282" i="41"/>
  <c r="AD1282" i="41"/>
  <c r="AE1282" i="41"/>
  <c r="AF1282" i="41"/>
  <c r="AG1282" i="41"/>
  <c r="AC1283" i="41"/>
  <c r="AD1283" i="41"/>
  <c r="AE1283" i="41"/>
  <c r="AF1283" i="41"/>
  <c r="AG1283" i="41"/>
  <c r="AC1284" i="41"/>
  <c r="AD1284" i="41"/>
  <c r="AE1284" i="41"/>
  <c r="AF1284" i="41"/>
  <c r="AG1284" i="41"/>
  <c r="AC1285" i="41"/>
  <c r="AD1285" i="41"/>
  <c r="AE1285" i="41"/>
  <c r="AF1285" i="41"/>
  <c r="AG1285" i="41"/>
  <c r="AC1286" i="41"/>
  <c r="AD1286" i="41"/>
  <c r="AE1286" i="41"/>
  <c r="AF1286" i="41"/>
  <c r="AG1286" i="41"/>
  <c r="AC1287" i="41"/>
  <c r="AD1287" i="41"/>
  <c r="AE1287" i="41"/>
  <c r="AF1287" i="41"/>
  <c r="AG1287" i="41"/>
  <c r="AC1288" i="41"/>
  <c r="AD1288" i="41"/>
  <c r="AE1288" i="41"/>
  <c r="AF1288" i="41"/>
  <c r="AG1288" i="41"/>
  <c r="AC1289" i="41"/>
  <c r="AD1289" i="41"/>
  <c r="AE1289" i="41"/>
  <c r="AF1289" i="41"/>
  <c r="AG1289" i="41"/>
  <c r="AC1290" i="41"/>
  <c r="AD1290" i="41"/>
  <c r="AE1290" i="41"/>
  <c r="AF1290" i="41"/>
  <c r="AG1290" i="41"/>
  <c r="AC1291" i="41"/>
  <c r="AD1291" i="41"/>
  <c r="AE1291" i="41"/>
  <c r="AF1291" i="41"/>
  <c r="AG1291" i="41"/>
  <c r="AC1292" i="41"/>
  <c r="AD1292" i="41"/>
  <c r="AE1292" i="41"/>
  <c r="AF1292" i="41"/>
  <c r="AG1292" i="41"/>
  <c r="AC1293" i="41"/>
  <c r="AD1293" i="41"/>
  <c r="AE1293" i="41"/>
  <c r="AF1293" i="41"/>
  <c r="AG1293" i="41"/>
  <c r="AC1294" i="41"/>
  <c r="AD1294" i="41"/>
  <c r="AE1294" i="41"/>
  <c r="AF1294" i="41"/>
  <c r="AG1294" i="41"/>
  <c r="AC1295" i="41"/>
  <c r="AD1295" i="41"/>
  <c r="AE1295" i="41"/>
  <c r="AF1295" i="41"/>
  <c r="AG1295" i="41"/>
  <c r="AC1296" i="41"/>
  <c r="AD1296" i="41"/>
  <c r="AE1296" i="41"/>
  <c r="AF1296" i="41"/>
  <c r="AG1296" i="41"/>
  <c r="AC1297" i="41"/>
  <c r="AD1297" i="41"/>
  <c r="AE1297" i="41"/>
  <c r="AF1297" i="41"/>
  <c r="AG1297" i="41"/>
  <c r="AC1298" i="41"/>
  <c r="AD1298" i="41"/>
  <c r="AE1298" i="41"/>
  <c r="AF1298" i="41"/>
  <c r="AG1298" i="41"/>
  <c r="AC1299" i="41"/>
  <c r="AD1299" i="41"/>
  <c r="AE1299" i="41"/>
  <c r="AF1299" i="41"/>
  <c r="AG1299" i="41"/>
  <c r="AC1300" i="41"/>
  <c r="AD1300" i="41"/>
  <c r="AE1300" i="41"/>
  <c r="AF1300" i="41"/>
  <c r="AG1300" i="41"/>
  <c r="AC1301" i="41"/>
  <c r="AD1301" i="41"/>
  <c r="AE1301" i="41"/>
  <c r="AF1301" i="41"/>
  <c r="AG1301" i="41"/>
  <c r="AC1302" i="41"/>
  <c r="AD1302" i="41"/>
  <c r="AE1302" i="41"/>
  <c r="AF1302" i="41"/>
  <c r="AG1302" i="41"/>
  <c r="AC1303" i="41"/>
  <c r="AD1303" i="41"/>
  <c r="AE1303" i="41"/>
  <c r="AF1303" i="41"/>
  <c r="AG1303" i="41"/>
  <c r="AC1304" i="41"/>
  <c r="AD1304" i="41"/>
  <c r="AE1304" i="41"/>
  <c r="AF1304" i="41"/>
  <c r="AG1304" i="41"/>
  <c r="AC1305" i="41"/>
  <c r="AD1305" i="41"/>
  <c r="AE1305" i="41"/>
  <c r="AF1305" i="41"/>
  <c r="AG1305" i="41"/>
  <c r="AC1306" i="41"/>
  <c r="AD1306" i="41"/>
  <c r="AE1306" i="41"/>
  <c r="AF1306" i="41"/>
  <c r="AG1306" i="41"/>
  <c r="AC1307" i="41"/>
  <c r="AD1307" i="41"/>
  <c r="AE1307" i="41"/>
  <c r="AF1307" i="41"/>
  <c r="AG1307" i="41"/>
  <c r="AC1308" i="41"/>
  <c r="AD1308" i="41"/>
  <c r="AE1308" i="41"/>
  <c r="AF1308" i="41"/>
  <c r="AG1308" i="41"/>
  <c r="AC1309" i="41"/>
  <c r="AD1309" i="41"/>
  <c r="AE1309" i="41"/>
  <c r="AF1309" i="41"/>
  <c r="AG1309" i="41"/>
  <c r="AC1310" i="41"/>
  <c r="AD1310" i="41"/>
  <c r="AE1310" i="41"/>
  <c r="AF1310" i="41"/>
  <c r="AG1310" i="41"/>
  <c r="AC1311" i="41"/>
  <c r="AD1311" i="41"/>
  <c r="AE1311" i="41"/>
  <c r="AF1311" i="41"/>
  <c r="AG1311" i="41"/>
  <c r="AC1312" i="41"/>
  <c r="AD1312" i="41"/>
  <c r="AE1312" i="41"/>
  <c r="AF1312" i="41"/>
  <c r="AG1312" i="41"/>
  <c r="AC1313" i="41"/>
  <c r="AD1313" i="41"/>
  <c r="AE1313" i="41"/>
  <c r="AF1313" i="41"/>
  <c r="AG1313" i="41"/>
  <c r="AC1314" i="41"/>
  <c r="AD1314" i="41"/>
  <c r="AE1314" i="41"/>
  <c r="AF1314" i="41"/>
  <c r="AG1314" i="41"/>
  <c r="AC1315" i="41"/>
  <c r="AD1315" i="41"/>
  <c r="AE1315" i="41"/>
  <c r="AF1315" i="41"/>
  <c r="AG1315" i="41"/>
  <c r="AC1316" i="41"/>
  <c r="AD1316" i="41"/>
  <c r="AE1316" i="41"/>
  <c r="AF1316" i="41"/>
  <c r="AG1316" i="41"/>
  <c r="AC1317" i="41"/>
  <c r="AD1317" i="41"/>
  <c r="AE1317" i="41"/>
  <c r="AF1317" i="41"/>
  <c r="AG1317" i="41"/>
  <c r="AC1318" i="41"/>
  <c r="AD1318" i="41"/>
  <c r="AE1318" i="41"/>
  <c r="AF1318" i="41"/>
  <c r="AG1318" i="41"/>
  <c r="AC1319" i="41"/>
  <c r="AD1319" i="41"/>
  <c r="AE1319" i="41"/>
  <c r="AF1319" i="41"/>
  <c r="AG1319" i="41"/>
  <c r="AC1320" i="41"/>
  <c r="AD1320" i="41"/>
  <c r="AE1320" i="41"/>
  <c r="AF1320" i="41"/>
  <c r="AG1320" i="41"/>
  <c r="AC1321" i="41"/>
  <c r="AD1321" i="41"/>
  <c r="AE1321" i="41"/>
  <c r="AF1321" i="41"/>
  <c r="AG1321" i="41"/>
  <c r="AC1322" i="41"/>
  <c r="AD1322" i="41"/>
  <c r="AE1322" i="41"/>
  <c r="AF1322" i="41"/>
  <c r="AG1322" i="41"/>
  <c r="AC1323" i="41"/>
  <c r="AD1323" i="41"/>
  <c r="AE1323" i="41"/>
  <c r="AF1323" i="41"/>
  <c r="AG1323" i="41"/>
  <c r="AC1324" i="41"/>
  <c r="AD1324" i="41"/>
  <c r="AE1324" i="41"/>
  <c r="AF1324" i="41"/>
  <c r="AG1324" i="41"/>
  <c r="AC1325" i="41"/>
  <c r="AD1325" i="41"/>
  <c r="AE1325" i="41"/>
  <c r="AF1325" i="41"/>
  <c r="AG1325" i="41"/>
  <c r="AC1326" i="41"/>
  <c r="AD1326" i="41"/>
  <c r="AE1326" i="41"/>
  <c r="AF1326" i="41"/>
  <c r="AG1326" i="41"/>
  <c r="AC1327" i="41"/>
  <c r="AD1327" i="41"/>
  <c r="AE1327" i="41"/>
  <c r="AF1327" i="41"/>
  <c r="AG1327" i="41"/>
  <c r="AC1328" i="41"/>
  <c r="AD1328" i="41"/>
  <c r="AE1328" i="41"/>
  <c r="AF1328" i="41"/>
  <c r="AG1328" i="41"/>
  <c r="AC1329" i="41"/>
  <c r="AD1329" i="41"/>
  <c r="AE1329" i="41"/>
  <c r="AF1329" i="41"/>
  <c r="AG1329" i="41"/>
  <c r="AC1330" i="41"/>
  <c r="AD1330" i="41"/>
  <c r="AE1330" i="41"/>
  <c r="AF1330" i="41"/>
  <c r="AG1330" i="41"/>
  <c r="AC1331" i="41"/>
  <c r="AD1331" i="41"/>
  <c r="AE1331" i="41"/>
  <c r="AF1331" i="41"/>
  <c r="AG1331" i="41"/>
  <c r="AC1332" i="41"/>
  <c r="AD1332" i="41"/>
  <c r="AE1332" i="41"/>
  <c r="AF1332" i="41"/>
  <c r="AG1332" i="41"/>
  <c r="AC1333" i="41"/>
  <c r="AD1333" i="41"/>
  <c r="AE1333" i="41"/>
  <c r="AF1333" i="41"/>
  <c r="AG1333" i="41"/>
  <c r="AC1334" i="41"/>
  <c r="AD1334" i="41"/>
  <c r="AE1334" i="41"/>
  <c r="AF1334" i="41"/>
  <c r="AG1334" i="41"/>
  <c r="AC1335" i="41"/>
  <c r="AD1335" i="41"/>
  <c r="AE1335" i="41"/>
  <c r="AF1335" i="41"/>
  <c r="AG1335" i="41"/>
  <c r="AC1336" i="41"/>
  <c r="AD1336" i="41"/>
  <c r="AE1336" i="41"/>
  <c r="AF1336" i="41"/>
  <c r="AG1336" i="41"/>
  <c r="AC1337" i="41"/>
  <c r="AD1337" i="41"/>
  <c r="AE1337" i="41"/>
  <c r="AF1337" i="41"/>
  <c r="AG1337" i="41"/>
  <c r="AC1338" i="41"/>
  <c r="AD1338" i="41"/>
  <c r="AE1338" i="41"/>
  <c r="AF1338" i="41"/>
  <c r="AG1338" i="41"/>
  <c r="AC1339" i="41"/>
  <c r="AD1339" i="41"/>
  <c r="AE1339" i="41"/>
  <c r="AF1339" i="41"/>
  <c r="AG1339" i="41"/>
  <c r="AC1340" i="41"/>
  <c r="AD1340" i="41"/>
  <c r="AE1340" i="41"/>
  <c r="AF1340" i="41"/>
  <c r="AG1340" i="41"/>
  <c r="AC1341" i="41"/>
  <c r="AD1341" i="41"/>
  <c r="AE1341" i="41"/>
  <c r="AF1341" i="41"/>
  <c r="AG1341" i="41"/>
  <c r="AC1342" i="41"/>
  <c r="AD1342" i="41"/>
  <c r="AE1342" i="41"/>
  <c r="AF1342" i="41"/>
  <c r="AG1342" i="41"/>
  <c r="AC1343" i="41"/>
  <c r="AD1343" i="41"/>
  <c r="AE1343" i="41"/>
  <c r="AF1343" i="41"/>
  <c r="AG1343" i="41"/>
  <c r="AC1344" i="41"/>
  <c r="AD1344" i="41"/>
  <c r="AE1344" i="41"/>
  <c r="AF1344" i="41"/>
  <c r="AG1344" i="41"/>
  <c r="AC1345" i="41"/>
  <c r="AD1345" i="41"/>
  <c r="AE1345" i="41"/>
  <c r="AF1345" i="41"/>
  <c r="AG1345" i="41"/>
  <c r="AC1346" i="41"/>
  <c r="AD1346" i="41"/>
  <c r="AE1346" i="41"/>
  <c r="AF1346" i="41"/>
  <c r="AG1346" i="41"/>
  <c r="AC1347" i="41"/>
  <c r="AD1347" i="41"/>
  <c r="AE1347" i="41"/>
  <c r="AF1347" i="41"/>
  <c r="AG1347" i="41"/>
  <c r="AC1348" i="41"/>
  <c r="AD1348" i="41"/>
  <c r="AE1348" i="41"/>
  <c r="AF1348" i="41"/>
  <c r="AG1348" i="41"/>
  <c r="AC1349" i="41"/>
  <c r="AD1349" i="41"/>
  <c r="AE1349" i="41"/>
  <c r="AF1349" i="41"/>
  <c r="AG1349" i="41"/>
  <c r="AC1350" i="41"/>
  <c r="AD1350" i="41"/>
  <c r="AE1350" i="41"/>
  <c r="AF1350" i="41"/>
  <c r="AG1350" i="41"/>
  <c r="AC1351" i="41"/>
  <c r="AD1351" i="41"/>
  <c r="AE1351" i="41"/>
  <c r="AF1351" i="41"/>
  <c r="AG1351" i="41"/>
  <c r="AC1352" i="41"/>
  <c r="AD1352" i="41"/>
  <c r="AE1352" i="41"/>
  <c r="AF1352" i="41"/>
  <c r="AG1352" i="41"/>
  <c r="AC1353" i="41"/>
  <c r="AD1353" i="41"/>
  <c r="AE1353" i="41"/>
  <c r="AF1353" i="41"/>
  <c r="AG1353" i="41"/>
  <c r="AC1354" i="41"/>
  <c r="AD1354" i="41"/>
  <c r="AE1354" i="41"/>
  <c r="AF1354" i="41"/>
  <c r="AG1354" i="41"/>
  <c r="AC1355" i="41"/>
  <c r="AD1355" i="41"/>
  <c r="AE1355" i="41"/>
  <c r="AF1355" i="41"/>
  <c r="AG1355" i="41"/>
  <c r="AC1356" i="41"/>
  <c r="AD1356" i="41"/>
  <c r="AE1356" i="41"/>
  <c r="AF1356" i="41"/>
  <c r="AG1356" i="41"/>
  <c r="AC1357" i="41"/>
  <c r="AD1357" i="41"/>
  <c r="AE1357" i="41"/>
  <c r="AF1357" i="41"/>
  <c r="AG1357" i="41"/>
  <c r="AC1358" i="41"/>
  <c r="AD1358" i="41"/>
  <c r="AE1358" i="41"/>
  <c r="AF1358" i="41"/>
  <c r="AG1358" i="41"/>
  <c r="AC1359" i="41"/>
  <c r="AD1359" i="41"/>
  <c r="AE1359" i="41"/>
  <c r="AF1359" i="41"/>
  <c r="AG1359" i="41"/>
  <c r="AC1360" i="41"/>
  <c r="AD1360" i="41"/>
  <c r="AE1360" i="41"/>
  <c r="AF1360" i="41"/>
  <c r="AG1360" i="41"/>
  <c r="AC1361" i="41"/>
  <c r="AD1361" i="41"/>
  <c r="AE1361" i="41"/>
  <c r="AF1361" i="41"/>
  <c r="AG1361" i="41"/>
  <c r="AC1362" i="41"/>
  <c r="AD1362" i="41"/>
  <c r="AE1362" i="41"/>
  <c r="AF1362" i="41"/>
  <c r="AG1362" i="41"/>
  <c r="AC1363" i="41"/>
  <c r="AD1363" i="41"/>
  <c r="AE1363" i="41"/>
  <c r="AF1363" i="41"/>
  <c r="AG1363" i="41"/>
  <c r="AC1364" i="41"/>
  <c r="AD1364" i="41"/>
  <c r="AE1364" i="41"/>
  <c r="AF1364" i="41"/>
  <c r="AG1364" i="41"/>
  <c r="AC1365" i="41"/>
  <c r="AD1365" i="41"/>
  <c r="AE1365" i="41"/>
  <c r="AF1365" i="41"/>
  <c r="AG1365" i="41"/>
  <c r="AC1366" i="41"/>
  <c r="AD1366" i="41"/>
  <c r="AE1366" i="41"/>
  <c r="AF1366" i="41"/>
  <c r="AG1366" i="41"/>
  <c r="AC1367" i="41"/>
  <c r="AD1367" i="41"/>
  <c r="AE1367" i="41"/>
  <c r="AF1367" i="41"/>
  <c r="AG1367" i="41"/>
  <c r="AC1368" i="41"/>
  <c r="AD1368" i="41"/>
  <c r="AE1368" i="41"/>
  <c r="AF1368" i="41"/>
  <c r="AG1368" i="41"/>
  <c r="AC1369" i="41"/>
  <c r="AD1369" i="41"/>
  <c r="AE1369" i="41"/>
  <c r="AF1369" i="41"/>
  <c r="AG1369" i="41"/>
  <c r="AC1370" i="41"/>
  <c r="AD1370" i="41"/>
  <c r="AE1370" i="41"/>
  <c r="AF1370" i="41"/>
  <c r="AG1370" i="41"/>
  <c r="AC1371" i="41"/>
  <c r="AD1371" i="41"/>
  <c r="AE1371" i="41"/>
  <c r="AF1371" i="41"/>
  <c r="AG1371" i="41"/>
  <c r="AC1372" i="41"/>
  <c r="AD1372" i="41"/>
  <c r="AE1372" i="41"/>
  <c r="AF1372" i="41"/>
  <c r="AG1372" i="41"/>
  <c r="AC1373" i="41"/>
  <c r="AD1373" i="41"/>
  <c r="AE1373" i="41"/>
  <c r="AF1373" i="41"/>
  <c r="AG1373" i="41"/>
  <c r="AC1374" i="41"/>
  <c r="AD1374" i="41"/>
  <c r="AE1374" i="41"/>
  <c r="AF1374" i="41"/>
  <c r="AG1374" i="41"/>
  <c r="AC1375" i="41"/>
  <c r="AD1375" i="41"/>
  <c r="AE1375" i="41"/>
  <c r="AF1375" i="41"/>
  <c r="AG1375" i="41"/>
  <c r="AC1376" i="41"/>
  <c r="AD1376" i="41"/>
  <c r="AE1376" i="41"/>
  <c r="AF1376" i="41"/>
  <c r="AG1376" i="41"/>
  <c r="AC1377" i="41"/>
  <c r="AD1377" i="41"/>
  <c r="AE1377" i="41"/>
  <c r="AF1377" i="41"/>
  <c r="AG1377" i="41"/>
  <c r="AC1378" i="41"/>
  <c r="AD1378" i="41"/>
  <c r="AE1378" i="41"/>
  <c r="AF1378" i="41"/>
  <c r="AG1378" i="41"/>
  <c r="AC1379" i="41"/>
  <c r="AD1379" i="41"/>
  <c r="AE1379" i="41"/>
  <c r="AF1379" i="41"/>
  <c r="AG1379" i="41"/>
  <c r="AC1380" i="41"/>
  <c r="AD1380" i="41"/>
  <c r="AE1380" i="41"/>
  <c r="AF1380" i="41"/>
  <c r="AG1380" i="41"/>
  <c r="AC1381" i="41"/>
  <c r="AD1381" i="41"/>
  <c r="AE1381" i="41"/>
  <c r="AF1381" i="41"/>
  <c r="AG1381" i="41"/>
  <c r="AC1382" i="41"/>
  <c r="AD1382" i="41"/>
  <c r="AE1382" i="41"/>
  <c r="AF1382" i="41"/>
  <c r="AG1382" i="41"/>
  <c r="AC1383" i="41"/>
  <c r="AD1383" i="41"/>
  <c r="AE1383" i="41"/>
  <c r="AF1383" i="41"/>
  <c r="AG1383" i="41"/>
  <c r="AC1384" i="41"/>
  <c r="AD1384" i="41"/>
  <c r="AE1384" i="41"/>
  <c r="AF1384" i="41"/>
  <c r="AG1384" i="41"/>
  <c r="AC1385" i="41"/>
  <c r="AD1385" i="41"/>
  <c r="AE1385" i="41"/>
  <c r="AF1385" i="41"/>
  <c r="AG1385" i="41"/>
  <c r="AC1386" i="41"/>
  <c r="AD1386" i="41"/>
  <c r="AE1386" i="41"/>
  <c r="AF1386" i="41"/>
  <c r="AG1386" i="41"/>
  <c r="AC1387" i="41"/>
  <c r="AD1387" i="41"/>
  <c r="AE1387" i="41"/>
  <c r="AF1387" i="41"/>
  <c r="AG1387" i="41"/>
  <c r="AC1388" i="41"/>
  <c r="AD1388" i="41"/>
  <c r="AE1388" i="41"/>
  <c r="AF1388" i="41"/>
  <c r="AG1388" i="41"/>
  <c r="AC1389" i="41"/>
  <c r="AD1389" i="41"/>
  <c r="AE1389" i="41"/>
  <c r="AF1389" i="41"/>
  <c r="AG1389" i="41"/>
  <c r="AC1390" i="41"/>
  <c r="AD1390" i="41"/>
  <c r="AE1390" i="41"/>
  <c r="AF1390" i="41"/>
  <c r="AG1390" i="41"/>
  <c r="AC1391" i="41"/>
  <c r="AD1391" i="41"/>
  <c r="AE1391" i="41"/>
  <c r="AF1391" i="41"/>
  <c r="AG1391" i="41"/>
  <c r="AC1392" i="41"/>
  <c r="AD1392" i="41"/>
  <c r="AE1392" i="41"/>
  <c r="AF1392" i="41"/>
  <c r="AG1392" i="41"/>
  <c r="AC1393" i="41"/>
  <c r="AD1393" i="41"/>
  <c r="AE1393" i="41"/>
  <c r="AF1393" i="41"/>
  <c r="AG1393" i="41"/>
  <c r="AC1394" i="41"/>
  <c r="AD1394" i="41"/>
  <c r="AE1394" i="41"/>
  <c r="AF1394" i="41"/>
  <c r="AG1394" i="41"/>
  <c r="AC1395" i="41"/>
  <c r="AD1395" i="41"/>
  <c r="AE1395" i="41"/>
  <c r="AF1395" i="41"/>
  <c r="AG1395" i="41"/>
  <c r="AC1396" i="41"/>
  <c r="AD1396" i="41"/>
  <c r="AE1396" i="41"/>
  <c r="AF1396" i="41"/>
  <c r="AG1396" i="41"/>
  <c r="AC1397" i="41"/>
  <c r="AD1397" i="41"/>
  <c r="AE1397" i="41"/>
  <c r="AF1397" i="41"/>
  <c r="AG1397" i="41"/>
  <c r="AC1398" i="41"/>
  <c r="AD1398" i="41"/>
  <c r="AE1398" i="41"/>
  <c r="AF1398" i="41"/>
  <c r="AG1398" i="41"/>
  <c r="AC1399" i="41"/>
  <c r="AD1399" i="41"/>
  <c r="AE1399" i="41"/>
  <c r="AF1399" i="41"/>
  <c r="AG1399" i="41"/>
  <c r="AC1400" i="41"/>
  <c r="AD1400" i="41"/>
  <c r="AE1400" i="41"/>
  <c r="AF1400" i="41"/>
  <c r="AG1400" i="41"/>
  <c r="AC1401" i="41"/>
  <c r="AD1401" i="41"/>
  <c r="AE1401" i="41"/>
  <c r="AF1401" i="41"/>
  <c r="AG1401" i="41"/>
  <c r="AC1402" i="41"/>
  <c r="AD1402" i="41"/>
  <c r="AE1402" i="41"/>
  <c r="AF1402" i="41"/>
  <c r="AG1402" i="41"/>
  <c r="AC1403" i="41"/>
  <c r="AD1403" i="41"/>
  <c r="AE1403" i="41"/>
  <c r="AF1403" i="41"/>
  <c r="AG1403" i="41"/>
  <c r="AC1404" i="41"/>
  <c r="AD1404" i="41"/>
  <c r="AE1404" i="41"/>
  <c r="AF1404" i="41"/>
  <c r="AG1404" i="41"/>
  <c r="AC1405" i="41"/>
  <c r="AD1405" i="41"/>
  <c r="AE1405" i="41"/>
  <c r="AF1405" i="41"/>
  <c r="AG1405" i="41"/>
  <c r="AC1406" i="41"/>
  <c r="AD1406" i="41"/>
  <c r="AE1406" i="41"/>
  <c r="AF1406" i="41"/>
  <c r="AG1406" i="41"/>
  <c r="AC1407" i="41"/>
  <c r="AD1407" i="41"/>
  <c r="AE1407" i="41"/>
  <c r="AF1407" i="41"/>
  <c r="AG1407" i="41"/>
  <c r="AC1408" i="41"/>
  <c r="AD1408" i="41"/>
  <c r="AE1408" i="41"/>
  <c r="AF1408" i="41"/>
  <c r="AG1408" i="41"/>
  <c r="AC1409" i="41"/>
  <c r="AD1409" i="41"/>
  <c r="AE1409" i="41"/>
  <c r="AF1409" i="41"/>
  <c r="AG1409" i="41"/>
  <c r="AC1410" i="41"/>
  <c r="AD1410" i="41"/>
  <c r="AE1410" i="41"/>
  <c r="AF1410" i="41"/>
  <c r="AG1410" i="41"/>
  <c r="AC1411" i="41"/>
  <c r="AD1411" i="41"/>
  <c r="AE1411" i="41"/>
  <c r="AF1411" i="41"/>
  <c r="AG1411" i="41"/>
  <c r="AC1412" i="41"/>
  <c r="AD1412" i="41"/>
  <c r="AE1412" i="41"/>
  <c r="AF1412" i="41"/>
  <c r="AG1412" i="41"/>
  <c r="AC1413" i="41"/>
  <c r="AD1413" i="41"/>
  <c r="AE1413" i="41"/>
  <c r="AF1413" i="41"/>
  <c r="AG1413" i="41"/>
  <c r="AC1414" i="41"/>
  <c r="AD1414" i="41"/>
  <c r="AE1414" i="41"/>
  <c r="AF1414" i="41"/>
  <c r="AG1414" i="41"/>
  <c r="AC1415" i="41"/>
  <c r="AD1415" i="41"/>
  <c r="AE1415" i="41"/>
  <c r="AF1415" i="41"/>
  <c r="AG1415" i="41"/>
  <c r="AC1416" i="41"/>
  <c r="AD1416" i="41"/>
  <c r="AE1416" i="41"/>
  <c r="AF1416" i="41"/>
  <c r="AG1416" i="41"/>
  <c r="AC1417" i="41"/>
  <c r="AD1417" i="41"/>
  <c r="AE1417" i="41"/>
  <c r="AF1417" i="41"/>
  <c r="AG1417" i="41"/>
  <c r="AC1418" i="41"/>
  <c r="AD1418" i="41"/>
  <c r="AE1418" i="41"/>
  <c r="AF1418" i="41"/>
  <c r="AG1418" i="41"/>
  <c r="AC1419" i="41"/>
  <c r="AD1419" i="41"/>
  <c r="AE1419" i="41"/>
  <c r="AF1419" i="41"/>
  <c r="AG1419" i="41"/>
  <c r="AC1420" i="41"/>
  <c r="AD1420" i="41"/>
  <c r="AE1420" i="41"/>
  <c r="AF1420" i="41"/>
  <c r="AG1420" i="41"/>
  <c r="AC1421" i="41"/>
  <c r="AD1421" i="41"/>
  <c r="AE1421" i="41"/>
  <c r="AF1421" i="41"/>
  <c r="AG1421" i="41"/>
  <c r="AC1422" i="41"/>
  <c r="AD1422" i="41"/>
  <c r="AE1422" i="41"/>
  <c r="AF1422" i="41"/>
  <c r="AG1422" i="41"/>
  <c r="AC1423" i="41"/>
  <c r="AD1423" i="41"/>
  <c r="AE1423" i="41"/>
  <c r="AF1423" i="41"/>
  <c r="AG1423" i="41"/>
  <c r="AC1424" i="41"/>
  <c r="AD1424" i="41"/>
  <c r="AE1424" i="41"/>
  <c r="AF1424" i="41"/>
  <c r="AG1424" i="41"/>
  <c r="AC1425" i="41"/>
  <c r="AD1425" i="41"/>
  <c r="AE1425" i="41"/>
  <c r="AF1425" i="41"/>
  <c r="AG1425" i="41"/>
  <c r="AC1426" i="41"/>
  <c r="AD1426" i="41"/>
  <c r="AE1426" i="41"/>
  <c r="AF1426" i="41"/>
  <c r="AG1426" i="41"/>
  <c r="AC1427" i="41"/>
  <c r="AD1427" i="41"/>
  <c r="AE1427" i="41"/>
  <c r="AF1427" i="41"/>
  <c r="AG1427" i="41"/>
  <c r="AC1428" i="41"/>
  <c r="AD1428" i="41"/>
  <c r="AE1428" i="41"/>
  <c r="AF1428" i="41"/>
  <c r="AG1428" i="41"/>
  <c r="AC1429" i="41"/>
  <c r="AD1429" i="41"/>
  <c r="AE1429" i="41"/>
  <c r="AF1429" i="41"/>
  <c r="AG1429" i="41"/>
  <c r="AC1430" i="41"/>
  <c r="AD1430" i="41"/>
  <c r="AE1430" i="41"/>
  <c r="AF1430" i="41"/>
  <c r="AG1430" i="41"/>
  <c r="AC1431" i="41"/>
  <c r="AD1431" i="41"/>
  <c r="AE1431" i="41"/>
  <c r="AF1431" i="41"/>
  <c r="AG1431" i="41"/>
  <c r="AC1432" i="41"/>
  <c r="AD1432" i="41"/>
  <c r="AE1432" i="41"/>
  <c r="AF1432" i="41"/>
  <c r="AG1432" i="41"/>
  <c r="AC1433" i="41"/>
  <c r="AD1433" i="41"/>
  <c r="AE1433" i="41"/>
  <c r="AF1433" i="41"/>
  <c r="AG1433" i="41"/>
  <c r="AC1434" i="41"/>
  <c r="AD1434" i="41"/>
  <c r="AE1434" i="41"/>
  <c r="AF1434" i="41"/>
  <c r="AG1434" i="41"/>
  <c r="AC1435" i="41"/>
  <c r="AD1435" i="41"/>
  <c r="AE1435" i="41"/>
  <c r="AF1435" i="41"/>
  <c r="AG1435" i="41"/>
  <c r="AC1436" i="41"/>
  <c r="AD1436" i="41"/>
  <c r="AE1436" i="41"/>
  <c r="AF1436" i="41"/>
  <c r="AG1436" i="41"/>
  <c r="AC1437" i="41"/>
  <c r="AD1437" i="41"/>
  <c r="AE1437" i="41"/>
  <c r="AF1437" i="41"/>
  <c r="AG1437" i="41"/>
  <c r="AC1438" i="41"/>
  <c r="AD1438" i="41"/>
  <c r="AE1438" i="41"/>
  <c r="AF1438" i="41"/>
  <c r="AG1438" i="41"/>
  <c r="AC1439" i="41"/>
  <c r="AD1439" i="41"/>
  <c r="AE1439" i="41"/>
  <c r="AF1439" i="41"/>
  <c r="AG1439" i="41"/>
  <c r="AC1440" i="41"/>
  <c r="AD1440" i="41"/>
  <c r="AE1440" i="41"/>
  <c r="AF1440" i="41"/>
  <c r="AG1440" i="41"/>
  <c r="AC1441" i="41"/>
  <c r="AD1441" i="41"/>
  <c r="AE1441" i="41"/>
  <c r="AF1441" i="41"/>
  <c r="AG1441" i="41"/>
  <c r="AC1442" i="41"/>
  <c r="AD1442" i="41"/>
  <c r="AE1442" i="41"/>
  <c r="AF1442" i="41"/>
  <c r="AG1442" i="41"/>
  <c r="AC1443" i="41"/>
  <c r="AD1443" i="41"/>
  <c r="AE1443" i="41"/>
  <c r="AF1443" i="41"/>
  <c r="AG1443" i="41"/>
  <c r="AC1444" i="41"/>
  <c r="AD1444" i="41"/>
  <c r="AE1444" i="41"/>
  <c r="AF1444" i="41"/>
  <c r="AG1444" i="41"/>
  <c r="AC1445" i="41"/>
  <c r="AD1445" i="41"/>
  <c r="AE1445" i="41"/>
  <c r="AF1445" i="41"/>
  <c r="AG1445" i="41"/>
  <c r="AC1446" i="41"/>
  <c r="AD1446" i="41"/>
  <c r="AE1446" i="41"/>
  <c r="AF1446" i="41"/>
  <c r="AG1446" i="41"/>
  <c r="AC1447" i="41"/>
  <c r="AD1447" i="41"/>
  <c r="AE1447" i="41"/>
  <c r="AF1447" i="41"/>
  <c r="AG1447" i="41"/>
  <c r="AC1448" i="41"/>
  <c r="AD1448" i="41"/>
  <c r="AE1448" i="41"/>
  <c r="AF1448" i="41"/>
  <c r="AG1448" i="41"/>
  <c r="AC1449" i="41"/>
  <c r="AD1449" i="41"/>
  <c r="AE1449" i="41"/>
  <c r="AF1449" i="41"/>
  <c r="AG1449" i="41"/>
  <c r="AC1450" i="41"/>
  <c r="AD1450" i="41"/>
  <c r="AE1450" i="41"/>
  <c r="AF1450" i="41"/>
  <c r="AG1450" i="41"/>
  <c r="AC1451" i="41"/>
  <c r="AD1451" i="41"/>
  <c r="AE1451" i="41"/>
  <c r="AF1451" i="41"/>
  <c r="AG1451" i="41"/>
  <c r="AC1452" i="41"/>
  <c r="AD1452" i="41"/>
  <c r="AE1452" i="41"/>
  <c r="AF1452" i="41"/>
  <c r="AG1452" i="41"/>
  <c r="AC1453" i="41"/>
  <c r="AD1453" i="41"/>
  <c r="AE1453" i="41"/>
  <c r="AF1453" i="41"/>
  <c r="AG1453" i="41"/>
  <c r="AC1454" i="41"/>
  <c r="AD1454" i="41"/>
  <c r="AE1454" i="41"/>
  <c r="AF1454" i="41"/>
  <c r="AG1454" i="41"/>
  <c r="AC1455" i="41"/>
  <c r="AD1455" i="41"/>
  <c r="AE1455" i="41"/>
  <c r="AF1455" i="41"/>
  <c r="AG1455" i="41"/>
  <c r="AC1456" i="41"/>
  <c r="AD1456" i="41"/>
  <c r="AE1456" i="41"/>
  <c r="AF1456" i="41"/>
  <c r="AG1456" i="41"/>
  <c r="AC1457" i="41"/>
  <c r="AD1457" i="41"/>
  <c r="AE1457" i="41"/>
  <c r="AF1457" i="41"/>
  <c r="AG1457" i="41"/>
  <c r="AC1458" i="41"/>
  <c r="AD1458" i="41"/>
  <c r="AE1458" i="41"/>
  <c r="AF1458" i="41"/>
  <c r="AG1458" i="41"/>
  <c r="AC1459" i="41"/>
  <c r="AD1459" i="41"/>
  <c r="AE1459" i="41"/>
  <c r="AF1459" i="41"/>
  <c r="AG1459" i="41"/>
  <c r="AC1460" i="41"/>
  <c r="AD1460" i="41"/>
  <c r="AE1460" i="41"/>
  <c r="AF1460" i="41"/>
  <c r="AG1460" i="41"/>
  <c r="AC1461" i="41"/>
  <c r="AD1461" i="41"/>
  <c r="AE1461" i="41"/>
  <c r="AF1461" i="41"/>
  <c r="AG1461" i="41"/>
  <c r="AC1462" i="41"/>
  <c r="AD1462" i="41"/>
  <c r="AE1462" i="41"/>
  <c r="AF1462" i="41"/>
  <c r="AG1462" i="41"/>
  <c r="AC1463" i="41"/>
  <c r="AD1463" i="41"/>
  <c r="AE1463" i="41"/>
  <c r="AF1463" i="41"/>
  <c r="AG1463" i="41"/>
  <c r="AC1464" i="41"/>
  <c r="AD1464" i="41"/>
  <c r="AE1464" i="41"/>
  <c r="AF1464" i="41"/>
  <c r="AG1464" i="41"/>
  <c r="AC1465" i="41"/>
  <c r="AD1465" i="41"/>
  <c r="AE1465" i="41"/>
  <c r="AF1465" i="41"/>
  <c r="AG1465" i="41"/>
  <c r="AC1466" i="41"/>
  <c r="AD1466" i="41"/>
  <c r="AE1466" i="41"/>
  <c r="AF1466" i="41"/>
  <c r="AG1466" i="41"/>
  <c r="AC1467" i="41"/>
  <c r="AD1467" i="41"/>
  <c r="AE1467" i="41"/>
  <c r="AF1467" i="41"/>
  <c r="AG1467" i="41"/>
  <c r="AC1468" i="41"/>
  <c r="AD1468" i="41"/>
  <c r="AE1468" i="41"/>
  <c r="AF1468" i="41"/>
  <c r="AG1468" i="41"/>
  <c r="AC1469" i="41"/>
  <c r="AD1469" i="41"/>
  <c r="AE1469" i="41"/>
  <c r="AF1469" i="41"/>
  <c r="AG1469" i="41"/>
  <c r="AC1470" i="41"/>
  <c r="AD1470" i="41"/>
  <c r="AE1470" i="41"/>
  <c r="AF1470" i="41"/>
  <c r="AG1470" i="41"/>
  <c r="AC1471" i="41"/>
  <c r="AD1471" i="41"/>
  <c r="AE1471" i="41"/>
  <c r="AF1471" i="41"/>
  <c r="AG1471" i="41"/>
  <c r="AC1472" i="41"/>
  <c r="AD1472" i="41"/>
  <c r="AE1472" i="41"/>
  <c r="AF1472" i="41"/>
  <c r="AG1472" i="41"/>
  <c r="AC1473" i="41"/>
  <c r="AD1473" i="41"/>
  <c r="AE1473" i="41"/>
  <c r="AF1473" i="41"/>
  <c r="AG1473" i="41"/>
  <c r="AC1474" i="41"/>
  <c r="AD1474" i="41"/>
  <c r="AE1474" i="41"/>
  <c r="AF1474" i="41"/>
  <c r="AG1474" i="41"/>
  <c r="AC1475" i="41"/>
  <c r="AD1475" i="41"/>
  <c r="AE1475" i="41"/>
  <c r="AF1475" i="41"/>
  <c r="AG1475" i="41"/>
  <c r="AC1476" i="41"/>
  <c r="AD1476" i="41"/>
  <c r="AE1476" i="41"/>
  <c r="AF1476" i="41"/>
  <c r="AG1476" i="41"/>
  <c r="AC1477" i="41"/>
  <c r="AD1477" i="41"/>
  <c r="AE1477" i="41"/>
  <c r="AF1477" i="41"/>
  <c r="AG1477" i="41"/>
  <c r="AC1478" i="41"/>
  <c r="AD1478" i="41"/>
  <c r="AE1478" i="41"/>
  <c r="AF1478" i="41"/>
  <c r="AG1478" i="41"/>
  <c r="AC1479" i="41"/>
  <c r="AD1479" i="41"/>
  <c r="AE1479" i="41"/>
  <c r="AF1479" i="41"/>
  <c r="AG1479" i="41"/>
  <c r="AC1480" i="41"/>
  <c r="AD1480" i="41"/>
  <c r="AE1480" i="41"/>
  <c r="AF1480" i="41"/>
  <c r="AG1480" i="41"/>
  <c r="AC1481" i="41"/>
  <c r="AD1481" i="41"/>
  <c r="AE1481" i="41"/>
  <c r="AF1481" i="41"/>
  <c r="AG1481" i="41"/>
  <c r="AC1482" i="41"/>
  <c r="AD1482" i="41"/>
  <c r="AE1482" i="41"/>
  <c r="AF1482" i="41"/>
  <c r="AG1482" i="41"/>
  <c r="AC1483" i="41"/>
  <c r="AD1483" i="41"/>
  <c r="AE1483" i="41"/>
  <c r="AF1483" i="41"/>
  <c r="AG1483" i="41"/>
  <c r="AC1484" i="41"/>
  <c r="AD1484" i="41"/>
  <c r="AE1484" i="41"/>
  <c r="AF1484" i="41"/>
  <c r="AG1484" i="41"/>
  <c r="AC1485" i="41"/>
  <c r="AD1485" i="41"/>
  <c r="AE1485" i="41"/>
  <c r="AF1485" i="41"/>
  <c r="AG1485" i="41"/>
  <c r="AC1486" i="41"/>
  <c r="AD1486" i="41"/>
  <c r="AE1486" i="41"/>
  <c r="AF1486" i="41"/>
  <c r="AG1486" i="41"/>
  <c r="AC1487" i="41"/>
  <c r="AD1487" i="41"/>
  <c r="AE1487" i="41"/>
  <c r="AF1487" i="41"/>
  <c r="AG1487" i="41"/>
  <c r="AC1488" i="41"/>
  <c r="AD1488" i="41"/>
  <c r="AE1488" i="41"/>
  <c r="AF1488" i="41"/>
  <c r="AG1488" i="41"/>
  <c r="AC1489" i="41"/>
  <c r="AD1489" i="41"/>
  <c r="AE1489" i="41"/>
  <c r="AF1489" i="41"/>
  <c r="AG1489" i="41"/>
  <c r="AC1490" i="41"/>
  <c r="AD1490" i="41"/>
  <c r="AE1490" i="41"/>
  <c r="AF1490" i="41"/>
  <c r="AG1490" i="41"/>
  <c r="AC1491" i="41"/>
  <c r="AD1491" i="41"/>
  <c r="AE1491" i="41"/>
  <c r="AF1491" i="41"/>
  <c r="AG1491" i="41"/>
  <c r="AC1492" i="41"/>
  <c r="AD1492" i="41"/>
  <c r="AE1492" i="41"/>
  <c r="AF1492" i="41"/>
  <c r="AG1492" i="41"/>
  <c r="AC1493" i="41"/>
  <c r="AD1493" i="41"/>
  <c r="AE1493" i="41"/>
  <c r="AF1493" i="41"/>
  <c r="AG1493" i="41"/>
  <c r="AC1494" i="41"/>
  <c r="AD1494" i="41"/>
  <c r="AE1494" i="41"/>
  <c r="AF1494" i="41"/>
  <c r="AG1494" i="41"/>
  <c r="AC1495" i="41"/>
  <c r="AD1495" i="41"/>
  <c r="AE1495" i="41"/>
  <c r="AF1495" i="41"/>
  <c r="AG1495" i="41"/>
  <c r="AC1496" i="41"/>
  <c r="AD1496" i="41"/>
  <c r="AE1496" i="41"/>
  <c r="AF1496" i="41"/>
  <c r="AG1496" i="41"/>
  <c r="AC1497" i="41"/>
  <c r="AD1497" i="41"/>
  <c r="AE1497" i="41"/>
  <c r="AF1497" i="41"/>
  <c r="AG1497" i="41"/>
  <c r="AC1498" i="41"/>
  <c r="AD1498" i="41"/>
  <c r="AE1498" i="41"/>
  <c r="AF1498" i="41"/>
  <c r="AG1498" i="41"/>
  <c r="AC1499" i="41"/>
  <c r="AD1499" i="41"/>
  <c r="AE1499" i="41"/>
  <c r="AF1499" i="41"/>
  <c r="AG1499" i="41"/>
  <c r="AC1500" i="41"/>
  <c r="AD1500" i="41"/>
  <c r="AE1500" i="41"/>
  <c r="AF1500" i="41"/>
  <c r="AG1500" i="41"/>
  <c r="AC1501" i="41"/>
  <c r="AD1501" i="41"/>
  <c r="AE1501" i="41"/>
  <c r="AF1501" i="41"/>
  <c r="AG1501" i="41"/>
  <c r="AC1502" i="41"/>
  <c r="AD1502" i="41"/>
  <c r="AE1502" i="41"/>
  <c r="AF1502" i="41"/>
  <c r="AG1502" i="41"/>
  <c r="AC1503" i="41"/>
  <c r="AD1503" i="41"/>
  <c r="AE1503" i="41"/>
  <c r="AF1503" i="41"/>
  <c r="AG1503" i="41"/>
  <c r="AC1504" i="41"/>
  <c r="AD1504" i="41"/>
  <c r="AE1504" i="41"/>
  <c r="AF1504" i="41"/>
  <c r="AG1504" i="41"/>
  <c r="AC1505" i="41"/>
  <c r="AD1505" i="41"/>
  <c r="AE1505" i="41"/>
  <c r="AF1505" i="41"/>
  <c r="AG1505" i="41"/>
  <c r="AC1506" i="41"/>
  <c r="AD1506" i="41"/>
  <c r="AE1506" i="41"/>
  <c r="AF1506" i="41"/>
  <c r="AG1506" i="41"/>
  <c r="AC1507" i="41"/>
  <c r="AD1507" i="41"/>
  <c r="AE1507" i="41"/>
  <c r="AF1507" i="41"/>
  <c r="AG1507" i="41"/>
  <c r="AC1508" i="41"/>
  <c r="AD1508" i="41"/>
  <c r="AE1508" i="41"/>
  <c r="AF1508" i="41"/>
  <c r="AG1508" i="41"/>
  <c r="AC1509" i="41"/>
  <c r="AD1509" i="41"/>
  <c r="AE1509" i="41"/>
  <c r="AF1509" i="41"/>
  <c r="AG1509" i="41"/>
  <c r="AC1510" i="41"/>
  <c r="AD1510" i="41"/>
  <c r="AE1510" i="41"/>
  <c r="AF1510" i="41"/>
  <c r="AG1510" i="41"/>
  <c r="AC1511" i="41"/>
  <c r="AD1511" i="41"/>
  <c r="AE1511" i="41"/>
  <c r="AF1511" i="41"/>
  <c r="AG1511" i="41"/>
  <c r="AC1512" i="41"/>
  <c r="AD1512" i="41"/>
  <c r="AE1512" i="41"/>
  <c r="AF1512" i="41"/>
  <c r="AG1512" i="41"/>
  <c r="AC1513" i="41"/>
  <c r="AD1513" i="41"/>
  <c r="AE1513" i="41"/>
  <c r="AF1513" i="41"/>
  <c r="AG1513" i="41"/>
  <c r="AC1514" i="41"/>
  <c r="AD1514" i="41"/>
  <c r="AE1514" i="41"/>
  <c r="AF1514" i="41"/>
  <c r="AG1514" i="41"/>
  <c r="AC1515" i="41"/>
  <c r="AD1515" i="41"/>
  <c r="AE1515" i="41"/>
  <c r="AF1515" i="41"/>
  <c r="AG1515" i="41"/>
  <c r="AC1516" i="41"/>
  <c r="AD1516" i="41"/>
  <c r="AE1516" i="41"/>
  <c r="AF1516" i="41"/>
  <c r="AG1516" i="41"/>
  <c r="AC1517" i="41"/>
  <c r="AD1517" i="41"/>
  <c r="AE1517" i="41"/>
  <c r="AF1517" i="41"/>
  <c r="AG1517" i="41"/>
  <c r="AC1518" i="41"/>
  <c r="AD1518" i="41"/>
  <c r="AE1518" i="41"/>
  <c r="AF1518" i="41"/>
  <c r="AG1518" i="41"/>
  <c r="AC1519" i="41"/>
  <c r="AD1519" i="41"/>
  <c r="AE1519" i="41"/>
  <c r="AF1519" i="41"/>
  <c r="AG1519" i="41"/>
  <c r="AC1520" i="41"/>
  <c r="AD1520" i="41"/>
  <c r="AE1520" i="41"/>
  <c r="AF1520" i="41"/>
  <c r="AG1520" i="41"/>
  <c r="AC1521" i="41"/>
  <c r="AD1521" i="41"/>
  <c r="AE1521" i="41"/>
  <c r="AF1521" i="41"/>
  <c r="AG1521" i="41"/>
  <c r="AC1522" i="41"/>
  <c r="AD1522" i="41"/>
  <c r="AE1522" i="41"/>
  <c r="AF1522" i="41"/>
  <c r="AG1522" i="41"/>
  <c r="AC1523" i="41"/>
  <c r="AD1523" i="41"/>
  <c r="AE1523" i="41"/>
  <c r="AF1523" i="41"/>
  <c r="AG1523" i="41"/>
  <c r="AC1524" i="41"/>
  <c r="AD1524" i="41"/>
  <c r="AE1524" i="41"/>
  <c r="AF1524" i="41"/>
  <c r="AG1524" i="41"/>
  <c r="AC1525" i="41"/>
  <c r="AD1525" i="41"/>
  <c r="AE1525" i="41"/>
  <c r="AF1525" i="41"/>
  <c r="AG1525" i="41"/>
  <c r="AC1526" i="41"/>
  <c r="AD1526" i="41"/>
  <c r="AE1526" i="41"/>
  <c r="AF1526" i="41"/>
  <c r="AG1526" i="41"/>
  <c r="AC1527" i="41"/>
  <c r="AD1527" i="41"/>
  <c r="AE1527" i="41"/>
  <c r="AF1527" i="41"/>
  <c r="AG1527" i="41"/>
  <c r="AC1528" i="41"/>
  <c r="AD1528" i="41"/>
  <c r="AE1528" i="41"/>
  <c r="AF1528" i="41"/>
  <c r="AG1528" i="41"/>
  <c r="AC1529" i="41"/>
  <c r="AD1529" i="41"/>
  <c r="AE1529" i="41"/>
  <c r="AF1529" i="41"/>
  <c r="AG1529" i="41"/>
  <c r="AC1530" i="41"/>
  <c r="AD1530" i="41"/>
  <c r="AE1530" i="41"/>
  <c r="AF1530" i="41"/>
  <c r="AG1530" i="41"/>
  <c r="AC1531" i="41"/>
  <c r="AD1531" i="41"/>
  <c r="AE1531" i="41"/>
  <c r="AF1531" i="41"/>
  <c r="AG1531" i="41"/>
  <c r="AC1532" i="41"/>
  <c r="AD1532" i="41"/>
  <c r="AE1532" i="41"/>
  <c r="AF1532" i="41"/>
  <c r="AG1532" i="41"/>
  <c r="AC1533" i="41"/>
  <c r="AD1533" i="41"/>
  <c r="AE1533" i="41"/>
  <c r="AF1533" i="41"/>
  <c r="AG1533" i="41"/>
  <c r="AC1534" i="41"/>
  <c r="AD1534" i="41"/>
  <c r="AE1534" i="41"/>
  <c r="AF1534" i="41"/>
  <c r="AG1534" i="41"/>
  <c r="AC1535" i="41"/>
  <c r="AD1535" i="41"/>
  <c r="AE1535" i="41"/>
  <c r="AF1535" i="41"/>
  <c r="AG1535" i="41"/>
  <c r="AC1536" i="41"/>
  <c r="AD1536" i="41"/>
  <c r="AE1536" i="41"/>
  <c r="AF1536" i="41"/>
  <c r="AG1536" i="41"/>
  <c r="AC1537" i="41"/>
  <c r="AD1537" i="41"/>
  <c r="AE1537" i="41"/>
  <c r="AF1537" i="41"/>
  <c r="AG1537" i="41"/>
  <c r="AC1538" i="41"/>
  <c r="AD1538" i="41"/>
  <c r="AE1538" i="41"/>
  <c r="AF1538" i="41"/>
  <c r="AG1538" i="41"/>
  <c r="AC1539" i="41"/>
  <c r="AD1539" i="41"/>
  <c r="AE1539" i="41"/>
  <c r="AF1539" i="41"/>
  <c r="AG1539" i="41"/>
  <c r="AC1540" i="41"/>
  <c r="AD1540" i="41"/>
  <c r="AE1540" i="41"/>
  <c r="AF1540" i="41"/>
  <c r="AG1540" i="41"/>
  <c r="AC1541" i="41"/>
  <c r="AD1541" i="41"/>
  <c r="AE1541" i="41"/>
  <c r="AF1541" i="41"/>
  <c r="AG1541" i="41"/>
  <c r="AC1542" i="41"/>
  <c r="AD1542" i="41"/>
  <c r="AE1542" i="41"/>
  <c r="AF1542" i="41"/>
  <c r="AG1542" i="41"/>
  <c r="AC1543" i="41"/>
  <c r="AD1543" i="41"/>
  <c r="AE1543" i="41"/>
  <c r="AF1543" i="41"/>
  <c r="AG1543" i="41"/>
  <c r="AC1544" i="41"/>
  <c r="AD1544" i="41"/>
  <c r="AE1544" i="41"/>
  <c r="AF1544" i="41"/>
  <c r="AG1544" i="41"/>
  <c r="AC1545" i="41"/>
  <c r="AD1545" i="41"/>
  <c r="AE1545" i="41"/>
  <c r="AF1545" i="41"/>
  <c r="AG1545" i="41"/>
  <c r="AC1546" i="41"/>
  <c r="AD1546" i="41"/>
  <c r="AE1546" i="41"/>
  <c r="AF1546" i="41"/>
  <c r="AG1546" i="41"/>
  <c r="AC1547" i="41"/>
  <c r="AD1547" i="41"/>
  <c r="AE1547" i="41"/>
  <c r="AF1547" i="41"/>
  <c r="AG1547" i="41"/>
  <c r="AC1548" i="41"/>
  <c r="AD1548" i="41"/>
  <c r="AE1548" i="41"/>
  <c r="AF1548" i="41"/>
  <c r="AG1548" i="41"/>
  <c r="AC1549" i="41"/>
  <c r="AD1549" i="41"/>
  <c r="AE1549" i="41"/>
  <c r="AF1549" i="41"/>
  <c r="AG1549" i="41"/>
  <c r="AC1550" i="41"/>
  <c r="AD1550" i="41"/>
  <c r="AE1550" i="41"/>
  <c r="AF1550" i="41"/>
  <c r="AG1550" i="41"/>
  <c r="AC1551" i="41"/>
  <c r="AD1551" i="41"/>
  <c r="AE1551" i="41"/>
  <c r="AF1551" i="41"/>
  <c r="AG1551" i="41"/>
  <c r="AC1552" i="41"/>
  <c r="AD1552" i="41"/>
  <c r="AE1552" i="41"/>
  <c r="AF1552" i="41"/>
  <c r="AG1552" i="41"/>
  <c r="AC1553" i="41"/>
  <c r="AD1553" i="41"/>
  <c r="AE1553" i="41"/>
  <c r="AF1553" i="41"/>
  <c r="AG1553" i="41"/>
  <c r="AC1554" i="41"/>
  <c r="AD1554" i="41"/>
  <c r="AE1554" i="41"/>
  <c r="AF1554" i="41"/>
  <c r="AG1554" i="41"/>
  <c r="AC1555" i="41"/>
  <c r="AD1555" i="41"/>
  <c r="AE1555" i="41"/>
  <c r="AF1555" i="41"/>
  <c r="AG1555" i="41"/>
  <c r="AC1556" i="41"/>
  <c r="AD1556" i="41"/>
  <c r="AE1556" i="41"/>
  <c r="AF1556" i="41"/>
  <c r="AG1556" i="41"/>
  <c r="AC1557" i="41"/>
  <c r="AD1557" i="41"/>
  <c r="AE1557" i="41"/>
  <c r="AF1557" i="41"/>
  <c r="AG1557" i="41"/>
  <c r="AC1558" i="41"/>
  <c r="AD1558" i="41"/>
  <c r="AE1558" i="41"/>
  <c r="AF1558" i="41"/>
  <c r="AG1558" i="41"/>
  <c r="AC1559" i="41"/>
  <c r="AD1559" i="41"/>
  <c r="AE1559" i="41"/>
  <c r="AF1559" i="41"/>
  <c r="AG1559" i="41"/>
  <c r="AC1560" i="41"/>
  <c r="AD1560" i="41"/>
  <c r="AE1560" i="41"/>
  <c r="AF1560" i="41"/>
  <c r="AG1560" i="41"/>
  <c r="AC1561" i="41"/>
  <c r="AD1561" i="41"/>
  <c r="AE1561" i="41"/>
  <c r="AF1561" i="41"/>
  <c r="AG1561" i="41"/>
  <c r="AC1562" i="41"/>
  <c r="AD1562" i="41"/>
  <c r="AE1562" i="41"/>
  <c r="AF1562" i="41"/>
  <c r="AG1562" i="41"/>
  <c r="AC1563" i="41"/>
  <c r="AD1563" i="41"/>
  <c r="AE1563" i="41"/>
  <c r="AF1563" i="41"/>
  <c r="AG1563" i="41"/>
  <c r="AC1564" i="41"/>
  <c r="AD1564" i="41"/>
  <c r="AE1564" i="41"/>
  <c r="AF1564" i="41"/>
  <c r="AG1564" i="41"/>
  <c r="AC1565" i="41"/>
  <c r="AD1565" i="41"/>
  <c r="AE1565" i="41"/>
  <c r="AF1565" i="41"/>
  <c r="AG1565" i="41"/>
  <c r="AC1566" i="41"/>
  <c r="AD1566" i="41"/>
  <c r="AE1566" i="41"/>
  <c r="AF1566" i="41"/>
  <c r="AG1566" i="41"/>
  <c r="AC1567" i="41"/>
  <c r="AD1567" i="41"/>
  <c r="AE1567" i="41"/>
  <c r="AF1567" i="41"/>
  <c r="AG1567" i="41"/>
  <c r="AC1568" i="41"/>
  <c r="AD1568" i="41"/>
  <c r="AE1568" i="41"/>
  <c r="AF1568" i="41"/>
  <c r="AG1568" i="41"/>
  <c r="AC1569" i="41"/>
  <c r="AD1569" i="41"/>
  <c r="AE1569" i="41"/>
  <c r="AF1569" i="41"/>
  <c r="AG1569" i="41"/>
  <c r="AC1570" i="41"/>
  <c r="AD1570" i="41"/>
  <c r="AE1570" i="41"/>
  <c r="AF1570" i="41"/>
  <c r="AG1570" i="41"/>
  <c r="AC1571" i="41"/>
  <c r="AD1571" i="41"/>
  <c r="AE1571" i="41"/>
  <c r="AF1571" i="41"/>
  <c r="AG1571" i="41"/>
  <c r="AC1572" i="41"/>
  <c r="AD1572" i="41"/>
  <c r="AE1572" i="41"/>
  <c r="AF1572" i="41"/>
  <c r="AG1572" i="41"/>
  <c r="AC1573" i="41"/>
  <c r="AD1573" i="41"/>
  <c r="AE1573" i="41"/>
  <c r="AF1573" i="41"/>
  <c r="AG1573" i="41"/>
  <c r="AC1574" i="41"/>
  <c r="AD1574" i="41"/>
  <c r="AE1574" i="41"/>
  <c r="AF1574" i="41"/>
  <c r="AG1574" i="41"/>
  <c r="AC1575" i="41"/>
  <c r="AD1575" i="41"/>
  <c r="AE1575" i="41"/>
  <c r="AF1575" i="41"/>
  <c r="AG1575" i="41"/>
  <c r="AC1576" i="41"/>
  <c r="AD1576" i="41"/>
  <c r="AE1576" i="41"/>
  <c r="AF1576" i="41"/>
  <c r="AG1576" i="41"/>
  <c r="AC1577" i="41"/>
  <c r="AD1577" i="41"/>
  <c r="AE1577" i="41"/>
  <c r="AF1577" i="41"/>
  <c r="AG1577" i="41"/>
  <c r="AC1578" i="41"/>
  <c r="AD1578" i="41"/>
  <c r="AE1578" i="41"/>
  <c r="AF1578" i="41"/>
  <c r="AG1578" i="41"/>
  <c r="AC1579" i="41"/>
  <c r="AD1579" i="41"/>
  <c r="AE1579" i="41"/>
  <c r="AF1579" i="41"/>
  <c r="AG1579" i="41"/>
  <c r="AC1580" i="41"/>
  <c r="AD1580" i="41"/>
  <c r="AE1580" i="41"/>
  <c r="AF1580" i="41"/>
  <c r="AG1580" i="41"/>
  <c r="AC1581" i="41"/>
  <c r="AD1581" i="41"/>
  <c r="AE1581" i="41"/>
  <c r="AF1581" i="41"/>
  <c r="AG1581" i="41"/>
  <c r="AC1582" i="41"/>
  <c r="AD1582" i="41"/>
  <c r="AE1582" i="41"/>
  <c r="AF1582" i="41"/>
  <c r="AG1582" i="41"/>
  <c r="AC1583" i="41"/>
  <c r="AD1583" i="41"/>
  <c r="AE1583" i="41"/>
  <c r="AF1583" i="41"/>
  <c r="AG1583" i="41"/>
  <c r="AC1584" i="41"/>
  <c r="AD1584" i="41"/>
  <c r="AE1584" i="41"/>
  <c r="AF1584" i="41"/>
  <c r="AG1584" i="41"/>
  <c r="AC1585" i="41"/>
  <c r="AD1585" i="41"/>
  <c r="AE1585" i="41"/>
  <c r="AF1585" i="41"/>
  <c r="AG1585" i="41"/>
  <c r="AC1586" i="41"/>
  <c r="AD1586" i="41"/>
  <c r="AE1586" i="41"/>
  <c r="AF1586" i="41"/>
  <c r="AG1586" i="41"/>
  <c r="AC1587" i="41"/>
  <c r="AD1587" i="41"/>
  <c r="AE1587" i="41"/>
  <c r="AF1587" i="41"/>
  <c r="AG1587" i="41"/>
  <c r="AC1588" i="41"/>
  <c r="AD1588" i="41"/>
  <c r="AE1588" i="41"/>
  <c r="AF1588" i="41"/>
  <c r="AG1588" i="41"/>
  <c r="AC1589" i="41"/>
  <c r="AD1589" i="41"/>
  <c r="AE1589" i="41"/>
  <c r="AF1589" i="41"/>
  <c r="AG1589" i="41"/>
  <c r="AC1590" i="41"/>
  <c r="AD1590" i="41"/>
  <c r="AE1590" i="41"/>
  <c r="AF1590" i="41"/>
  <c r="AG1590" i="41"/>
  <c r="AC1591" i="41"/>
  <c r="AD1591" i="41"/>
  <c r="AE1591" i="41"/>
  <c r="AF1591" i="41"/>
  <c r="AG1591" i="41"/>
  <c r="AC1592" i="41"/>
  <c r="AD1592" i="41"/>
  <c r="AE1592" i="41"/>
  <c r="AF1592" i="41"/>
  <c r="AG1592" i="41"/>
  <c r="AC1593" i="41"/>
  <c r="AD1593" i="41"/>
  <c r="AE1593" i="41"/>
  <c r="AF1593" i="41"/>
  <c r="AG1593" i="41"/>
  <c r="AC1594" i="41"/>
  <c r="AD1594" i="41"/>
  <c r="AE1594" i="41"/>
  <c r="AF1594" i="41"/>
  <c r="AG1594" i="41"/>
  <c r="AC1595" i="41"/>
  <c r="AD1595" i="41"/>
  <c r="AE1595" i="41"/>
  <c r="AF1595" i="41"/>
  <c r="AG1595" i="41"/>
  <c r="AC1596" i="41"/>
  <c r="AD1596" i="41"/>
  <c r="AE1596" i="41"/>
  <c r="AF1596" i="41"/>
  <c r="AG1596" i="41"/>
  <c r="AC1597" i="41"/>
  <c r="AD1597" i="41"/>
  <c r="AE1597" i="41"/>
  <c r="AF1597" i="41"/>
  <c r="AG1597" i="41"/>
  <c r="AC1598" i="41"/>
  <c r="AD1598" i="41"/>
  <c r="AE1598" i="41"/>
  <c r="AF1598" i="41"/>
  <c r="AG1598" i="41"/>
  <c r="AC1599" i="41"/>
  <c r="AD1599" i="41"/>
  <c r="AE1599" i="41"/>
  <c r="AF1599" i="41"/>
  <c r="AG1599" i="41"/>
  <c r="AC1600" i="41"/>
  <c r="AD1600" i="41"/>
  <c r="AE1600" i="41"/>
  <c r="AF1600" i="41"/>
  <c r="AG1600" i="41"/>
  <c r="AC1601" i="41"/>
  <c r="AD1601" i="41"/>
  <c r="AE1601" i="41"/>
  <c r="AF1601" i="41"/>
  <c r="AG1601" i="41"/>
  <c r="AC1602" i="41"/>
  <c r="AD1602" i="41"/>
  <c r="AE1602" i="41"/>
  <c r="AF1602" i="41"/>
  <c r="AG1602" i="41"/>
  <c r="AC1603" i="41"/>
  <c r="AD1603" i="41"/>
  <c r="AE1603" i="41"/>
  <c r="AF1603" i="41"/>
  <c r="AG1603" i="41"/>
  <c r="AC1604" i="41"/>
  <c r="AD1604" i="41"/>
  <c r="AE1604" i="41"/>
  <c r="AF1604" i="41"/>
  <c r="AG1604" i="41"/>
  <c r="AC1605" i="41"/>
  <c r="AD1605" i="41"/>
  <c r="AE1605" i="41"/>
  <c r="AF1605" i="41"/>
  <c r="AG1605" i="41"/>
  <c r="AC1606" i="41"/>
  <c r="AD1606" i="41"/>
  <c r="AE1606" i="41"/>
  <c r="AF1606" i="41"/>
  <c r="AG1606" i="41"/>
  <c r="AC1607" i="41"/>
  <c r="AD1607" i="41"/>
  <c r="AE1607" i="41"/>
  <c r="AF1607" i="41"/>
  <c r="AG1607" i="41"/>
  <c r="AC1608" i="41"/>
  <c r="AD1608" i="41"/>
  <c r="AE1608" i="41"/>
  <c r="AF1608" i="41"/>
  <c r="AG1608" i="41"/>
  <c r="AC1609" i="41"/>
  <c r="AD1609" i="41"/>
  <c r="AE1609" i="41"/>
  <c r="AF1609" i="41"/>
  <c r="AG1609" i="41"/>
  <c r="AC1610" i="41"/>
  <c r="AD1610" i="41"/>
  <c r="AE1610" i="41"/>
  <c r="AF1610" i="41"/>
  <c r="AG1610" i="41"/>
  <c r="AC1611" i="41"/>
  <c r="AD1611" i="41"/>
  <c r="AE1611" i="41"/>
  <c r="AF1611" i="41"/>
  <c r="AG1611" i="41"/>
  <c r="AC1612" i="41"/>
  <c r="AD1612" i="41"/>
  <c r="AE1612" i="41"/>
  <c r="AF1612" i="41"/>
  <c r="AG1612" i="41"/>
  <c r="AC1613" i="41"/>
  <c r="AD1613" i="41"/>
  <c r="AE1613" i="41"/>
  <c r="AF1613" i="41"/>
  <c r="AG1613" i="41"/>
  <c r="AC1614" i="41"/>
  <c r="AD1614" i="41"/>
  <c r="AE1614" i="41"/>
  <c r="AF1614" i="41"/>
  <c r="AG1614" i="41"/>
  <c r="AC1615" i="41"/>
  <c r="AD1615" i="41"/>
  <c r="AE1615" i="41"/>
  <c r="AF1615" i="41"/>
  <c r="AG1615" i="41"/>
  <c r="AC1616" i="41"/>
  <c r="AD1616" i="41"/>
  <c r="AE1616" i="41"/>
  <c r="AF1616" i="41"/>
  <c r="AG1616" i="41"/>
  <c r="AC1617" i="41"/>
  <c r="AD1617" i="41"/>
  <c r="AE1617" i="41"/>
  <c r="AF1617" i="41"/>
  <c r="AG1617" i="41"/>
  <c r="AC1618" i="41"/>
  <c r="AD1618" i="41"/>
  <c r="AE1618" i="41"/>
  <c r="AF1618" i="41"/>
  <c r="AG1618" i="41"/>
  <c r="AC1619" i="41"/>
  <c r="AD1619" i="41"/>
  <c r="AE1619" i="41"/>
  <c r="AF1619" i="41"/>
  <c r="AG1619" i="41"/>
  <c r="AE7" i="7"/>
  <c r="AF7" i="7"/>
  <c r="AG7" i="7"/>
  <c r="AH7" i="7"/>
  <c r="AI7" i="7"/>
  <c r="AE8" i="7"/>
  <c r="AF8" i="7"/>
  <c r="AG8" i="7"/>
  <c r="AH8" i="7"/>
  <c r="AI8" i="7"/>
  <c r="AE9" i="7"/>
  <c r="AF9" i="7"/>
  <c r="AG9" i="7"/>
  <c r="AH9" i="7"/>
  <c r="AI9" i="7"/>
  <c r="AE10" i="7"/>
  <c r="AF10" i="7"/>
  <c r="AG10" i="7"/>
  <c r="AH10" i="7"/>
  <c r="AI10" i="7"/>
  <c r="AE11" i="7"/>
  <c r="AF11" i="7"/>
  <c r="AG11" i="7"/>
  <c r="AH11" i="7"/>
  <c r="AI11" i="7"/>
  <c r="AE12" i="7"/>
  <c r="AF12" i="7"/>
  <c r="AG12" i="7"/>
  <c r="AH12" i="7"/>
  <c r="AI12" i="7"/>
  <c r="AE13" i="7"/>
  <c r="AF13" i="7"/>
  <c r="AG13" i="7"/>
  <c r="AH13" i="7"/>
  <c r="AI13" i="7"/>
  <c r="AE14" i="7"/>
  <c r="AF14" i="7"/>
  <c r="AG14" i="7"/>
  <c r="AH14" i="7"/>
  <c r="AI14" i="7"/>
  <c r="AE15" i="7"/>
  <c r="AF15" i="7"/>
  <c r="AG15" i="7"/>
  <c r="AH15" i="7"/>
  <c r="AI15" i="7"/>
  <c r="AE16" i="7"/>
  <c r="AF16" i="7"/>
  <c r="AG16" i="7"/>
  <c r="AH16" i="7"/>
  <c r="AI16" i="7"/>
  <c r="AE17" i="7"/>
  <c r="AF17" i="7"/>
  <c r="AG17" i="7"/>
  <c r="AH17" i="7"/>
  <c r="AI17" i="7"/>
  <c r="AE18" i="7"/>
  <c r="AF18" i="7"/>
  <c r="AG18" i="7"/>
  <c r="AH18" i="7"/>
  <c r="AI18" i="7"/>
  <c r="AE19" i="7"/>
  <c r="AF19" i="7"/>
  <c r="AG19" i="7"/>
  <c r="AH19" i="7"/>
  <c r="AI19" i="7"/>
  <c r="AE20" i="7"/>
  <c r="AF20" i="7"/>
  <c r="AG20" i="7"/>
  <c r="AH20" i="7"/>
  <c r="AI20" i="7"/>
  <c r="AE21" i="7"/>
  <c r="AF21" i="7"/>
  <c r="AG21" i="7"/>
  <c r="AH21" i="7"/>
  <c r="AI21" i="7"/>
  <c r="AE22" i="7"/>
  <c r="AF22" i="7"/>
  <c r="AG22" i="7"/>
  <c r="AH22" i="7"/>
  <c r="AI22" i="7"/>
  <c r="AE23" i="7"/>
  <c r="AF23" i="7"/>
  <c r="AG23" i="7"/>
  <c r="AH23" i="7"/>
  <c r="AI23" i="7"/>
  <c r="AE24" i="7"/>
  <c r="AF24" i="7"/>
  <c r="AG24" i="7"/>
  <c r="AH24" i="7"/>
  <c r="AI24" i="7"/>
  <c r="AE25" i="7"/>
  <c r="AF25" i="7"/>
  <c r="AG25" i="7"/>
  <c r="AH25" i="7"/>
  <c r="AI25" i="7"/>
  <c r="AE26" i="7"/>
  <c r="AF26" i="7"/>
  <c r="AG26" i="7"/>
  <c r="AH26" i="7"/>
  <c r="AI26" i="7"/>
  <c r="AE27" i="7"/>
  <c r="AF27" i="7"/>
  <c r="AG27" i="7"/>
  <c r="AH27" i="7"/>
  <c r="AI27" i="7"/>
  <c r="AE28" i="7"/>
  <c r="AF28" i="7"/>
  <c r="AG28" i="7"/>
  <c r="AH28" i="7"/>
  <c r="AI28" i="7"/>
  <c r="AE29" i="7"/>
  <c r="AF29" i="7"/>
  <c r="AG29" i="7"/>
  <c r="AH29" i="7"/>
  <c r="AI29" i="7"/>
  <c r="AE30" i="7"/>
  <c r="AF30" i="7"/>
  <c r="AG30" i="7"/>
  <c r="AH30" i="7"/>
  <c r="AI30" i="7"/>
  <c r="AE31" i="7"/>
  <c r="AF31" i="7"/>
  <c r="AG31" i="7"/>
  <c r="AH31" i="7"/>
  <c r="AI31" i="7"/>
  <c r="AE32" i="7"/>
  <c r="AF32" i="7"/>
  <c r="AG32" i="7"/>
  <c r="AH32" i="7"/>
  <c r="AI32" i="7"/>
  <c r="AE33" i="7"/>
  <c r="AF33" i="7"/>
  <c r="AG33" i="7"/>
  <c r="AH33" i="7"/>
  <c r="AI33" i="7"/>
  <c r="AE34" i="7"/>
  <c r="AF34" i="7"/>
  <c r="AG34" i="7"/>
  <c r="AH34" i="7"/>
  <c r="AI34" i="7"/>
  <c r="AE35" i="7"/>
  <c r="AF35" i="7"/>
  <c r="AG35" i="7"/>
  <c r="AH35" i="7"/>
  <c r="AI35" i="7"/>
  <c r="AE36" i="7"/>
  <c r="AF36" i="7"/>
  <c r="AG36" i="7"/>
  <c r="AH36" i="7"/>
  <c r="AI36" i="7"/>
  <c r="AE37" i="7"/>
  <c r="AF37" i="7"/>
  <c r="AG37" i="7"/>
  <c r="AH37" i="7"/>
  <c r="AI37" i="7"/>
  <c r="AE38" i="7"/>
  <c r="AF38" i="7"/>
  <c r="AG38" i="7"/>
  <c r="AH38" i="7"/>
  <c r="AI38" i="7"/>
  <c r="AE39" i="7"/>
  <c r="AF39" i="7"/>
  <c r="AG39" i="7"/>
  <c r="AH39" i="7"/>
  <c r="AI39" i="7"/>
  <c r="AE40" i="7"/>
  <c r="AF40" i="7"/>
  <c r="AG40" i="7"/>
  <c r="AH40" i="7"/>
  <c r="AI40" i="7"/>
  <c r="AE41" i="7"/>
  <c r="AF41" i="7"/>
  <c r="AG41" i="7"/>
  <c r="AH41" i="7"/>
  <c r="AI41" i="7"/>
  <c r="AE42" i="7"/>
  <c r="AF42" i="7"/>
  <c r="AG42" i="7"/>
  <c r="AH42" i="7"/>
  <c r="AI42" i="7"/>
  <c r="AE43" i="7"/>
  <c r="AF43" i="7"/>
  <c r="AG43" i="7"/>
  <c r="AH43" i="7"/>
  <c r="AI43" i="7"/>
  <c r="AE44" i="7"/>
  <c r="AF44" i="7"/>
  <c r="AG44" i="7"/>
  <c r="AH44" i="7"/>
  <c r="AI44" i="7"/>
  <c r="AE45" i="7"/>
  <c r="AF45" i="7"/>
  <c r="AG45" i="7"/>
  <c r="AH45" i="7"/>
  <c r="AI45" i="7"/>
  <c r="AE46" i="7"/>
  <c r="AF46" i="7"/>
  <c r="AG46" i="7"/>
  <c r="AH46" i="7"/>
  <c r="AI46" i="7"/>
  <c r="AE47" i="7"/>
  <c r="AF47" i="7"/>
  <c r="AG47" i="7"/>
  <c r="AH47" i="7"/>
  <c r="AI47" i="7"/>
  <c r="AE48" i="7"/>
  <c r="AF48" i="7"/>
  <c r="AG48" i="7"/>
  <c r="AH48" i="7"/>
  <c r="AI48" i="7"/>
  <c r="AE49" i="7"/>
  <c r="AF49" i="7"/>
  <c r="AG49" i="7"/>
  <c r="AH49" i="7"/>
  <c r="AI49" i="7"/>
  <c r="AE50" i="7"/>
  <c r="AF50" i="7"/>
  <c r="AG50" i="7"/>
  <c r="AH50" i="7"/>
  <c r="AI50" i="7"/>
  <c r="AE51" i="7"/>
  <c r="AF51" i="7"/>
  <c r="AG51" i="7"/>
  <c r="AH51" i="7"/>
  <c r="AI51" i="7"/>
  <c r="AE52" i="7"/>
  <c r="AF52" i="7"/>
  <c r="AG52" i="7"/>
  <c r="AH52" i="7"/>
  <c r="AI52" i="7"/>
  <c r="AE53" i="7"/>
  <c r="AF53" i="7"/>
  <c r="AG53" i="7"/>
  <c r="AH53" i="7"/>
  <c r="AI53" i="7"/>
  <c r="AE54" i="7"/>
  <c r="AF54" i="7"/>
  <c r="AG54" i="7"/>
  <c r="AH54" i="7"/>
  <c r="AI54" i="7"/>
  <c r="AE55" i="7"/>
  <c r="AF55" i="7"/>
  <c r="AG55" i="7"/>
  <c r="AH55" i="7"/>
  <c r="AI55" i="7"/>
  <c r="AE56" i="7"/>
  <c r="AF56" i="7"/>
  <c r="AG56" i="7"/>
  <c r="AH56" i="7"/>
  <c r="AI56" i="7"/>
  <c r="AE57" i="7"/>
  <c r="AF57" i="7"/>
  <c r="AG57" i="7"/>
  <c r="AH57" i="7"/>
  <c r="AI57" i="7"/>
  <c r="AE58" i="7"/>
  <c r="AF58" i="7"/>
  <c r="AG58" i="7"/>
  <c r="AH58" i="7"/>
  <c r="AI58" i="7"/>
  <c r="AE59" i="7"/>
  <c r="AF59" i="7"/>
  <c r="AG59" i="7"/>
  <c r="AH59" i="7"/>
  <c r="AI59" i="7"/>
  <c r="AE60" i="7"/>
  <c r="AF60" i="7"/>
  <c r="AG60" i="7"/>
  <c r="AH60" i="7"/>
  <c r="AI60" i="7"/>
  <c r="AE61" i="7"/>
  <c r="AF61" i="7"/>
  <c r="AG61" i="7"/>
  <c r="AH61" i="7"/>
  <c r="AI61" i="7"/>
  <c r="AE62" i="7"/>
  <c r="AF62" i="7"/>
  <c r="AG62" i="7"/>
  <c r="AH62" i="7"/>
  <c r="AI62" i="7"/>
  <c r="AE63" i="7"/>
  <c r="AF63" i="7"/>
  <c r="AG63" i="7"/>
  <c r="AH63" i="7"/>
  <c r="AI63" i="7"/>
  <c r="AE64" i="7"/>
  <c r="AF64" i="7"/>
  <c r="AG64" i="7"/>
  <c r="AH64" i="7"/>
  <c r="AI64" i="7"/>
  <c r="AE65" i="7"/>
  <c r="AF65" i="7"/>
  <c r="AG65" i="7"/>
  <c r="AH65" i="7"/>
  <c r="AI65" i="7"/>
  <c r="AE66" i="7"/>
  <c r="AF66" i="7"/>
  <c r="AG66" i="7"/>
  <c r="AH66" i="7"/>
  <c r="AI66" i="7"/>
  <c r="AE67" i="7"/>
  <c r="AF67" i="7"/>
  <c r="AG67" i="7"/>
  <c r="AH67" i="7"/>
  <c r="AI67" i="7"/>
  <c r="AE68" i="7"/>
  <c r="AF68" i="7"/>
  <c r="AG68" i="7"/>
  <c r="AH68" i="7"/>
  <c r="AI68" i="7"/>
  <c r="AE69" i="7"/>
  <c r="AF69" i="7"/>
  <c r="AG69" i="7"/>
  <c r="AH69" i="7"/>
  <c r="AI69" i="7"/>
  <c r="AE70" i="7"/>
  <c r="AF70" i="7"/>
  <c r="AG70" i="7"/>
  <c r="AH70" i="7"/>
  <c r="AI70" i="7"/>
  <c r="AE71" i="7"/>
  <c r="AF71" i="7"/>
  <c r="AG71" i="7"/>
  <c r="AH71" i="7"/>
  <c r="AI71" i="7"/>
  <c r="AE72" i="7"/>
  <c r="AF72" i="7"/>
  <c r="AG72" i="7"/>
  <c r="AH72" i="7"/>
  <c r="AI72" i="7"/>
  <c r="AE73" i="7"/>
  <c r="AF73" i="7"/>
  <c r="AG73" i="7"/>
  <c r="AH73" i="7"/>
  <c r="AI73" i="7"/>
  <c r="AE74" i="7"/>
  <c r="AF74" i="7"/>
  <c r="AG74" i="7"/>
  <c r="AH74" i="7"/>
  <c r="AI74" i="7"/>
  <c r="AE75" i="7"/>
  <c r="AF75" i="7"/>
  <c r="AG75" i="7"/>
  <c r="AH75" i="7"/>
  <c r="AI75" i="7"/>
  <c r="AE76" i="7"/>
  <c r="AF76" i="7"/>
  <c r="AG76" i="7"/>
  <c r="AH76" i="7"/>
  <c r="AI76" i="7"/>
  <c r="AE77" i="7"/>
  <c r="AF77" i="7"/>
  <c r="AG77" i="7"/>
  <c r="AH77" i="7"/>
  <c r="AI77" i="7"/>
  <c r="AE78" i="7"/>
  <c r="AF78" i="7"/>
  <c r="AG78" i="7"/>
  <c r="AH78" i="7"/>
  <c r="AI78" i="7"/>
  <c r="AE79" i="7"/>
  <c r="AF79" i="7"/>
  <c r="AG79" i="7"/>
  <c r="AH79" i="7"/>
  <c r="AI79" i="7"/>
  <c r="AE80" i="7"/>
  <c r="AF80" i="7"/>
  <c r="AG80" i="7"/>
  <c r="AH80" i="7"/>
  <c r="AI80" i="7"/>
  <c r="AE81" i="7"/>
  <c r="AF81" i="7"/>
  <c r="AG81" i="7"/>
  <c r="AH81" i="7"/>
  <c r="AI81" i="7"/>
  <c r="AE82" i="7"/>
  <c r="AF82" i="7"/>
  <c r="AG82" i="7"/>
  <c r="AH82" i="7"/>
  <c r="AI82" i="7"/>
  <c r="AE83" i="7"/>
  <c r="AF83" i="7"/>
  <c r="AG83" i="7"/>
  <c r="AH83" i="7"/>
  <c r="AI83" i="7"/>
  <c r="AE84" i="7"/>
  <c r="AF84" i="7"/>
  <c r="AG84" i="7"/>
  <c r="AH84" i="7"/>
  <c r="AI84" i="7"/>
  <c r="AE85" i="7"/>
  <c r="AF85" i="7"/>
  <c r="AG85" i="7"/>
  <c r="AH85" i="7"/>
  <c r="AI85" i="7"/>
  <c r="AE86" i="7"/>
  <c r="AF86" i="7"/>
  <c r="AG86" i="7"/>
  <c r="AH86" i="7"/>
  <c r="AI86" i="7"/>
  <c r="AE87" i="7"/>
  <c r="AF87" i="7"/>
  <c r="AG87" i="7"/>
  <c r="AH87" i="7"/>
  <c r="AI87" i="7"/>
  <c r="AE88" i="7"/>
  <c r="AF88" i="7"/>
  <c r="AG88" i="7"/>
  <c r="AH88" i="7"/>
  <c r="AI88" i="7"/>
  <c r="AE89" i="7"/>
  <c r="AF89" i="7"/>
  <c r="AG89" i="7"/>
  <c r="AH89" i="7"/>
  <c r="AI89" i="7"/>
  <c r="AE90" i="7"/>
  <c r="AF90" i="7"/>
  <c r="AG90" i="7"/>
  <c r="AH90" i="7"/>
  <c r="AI90" i="7"/>
  <c r="AE91" i="7"/>
  <c r="AF91" i="7"/>
  <c r="AG91" i="7"/>
  <c r="AH91" i="7"/>
  <c r="AI91" i="7"/>
  <c r="AE92" i="7"/>
  <c r="AF92" i="7"/>
  <c r="AG92" i="7"/>
  <c r="AH92" i="7"/>
  <c r="AI92" i="7"/>
  <c r="AE93" i="7"/>
  <c r="AF93" i="7"/>
  <c r="AG93" i="7"/>
  <c r="AH93" i="7"/>
  <c r="AI93" i="7"/>
  <c r="AE94" i="7"/>
  <c r="AF94" i="7"/>
  <c r="AG94" i="7"/>
  <c r="AH94" i="7"/>
  <c r="AI94" i="7"/>
  <c r="AE95" i="7"/>
  <c r="AF95" i="7"/>
  <c r="AG95" i="7"/>
  <c r="AH95" i="7"/>
  <c r="AI95" i="7"/>
  <c r="AE96" i="7"/>
  <c r="AF96" i="7"/>
  <c r="AG96" i="7"/>
  <c r="AH96" i="7"/>
  <c r="AI96" i="7"/>
  <c r="AE97" i="7"/>
  <c r="AF97" i="7"/>
  <c r="AG97" i="7"/>
  <c r="AH97" i="7"/>
  <c r="AI97" i="7"/>
  <c r="AE98" i="7"/>
  <c r="AF98" i="7"/>
  <c r="AG98" i="7"/>
  <c r="AH98" i="7"/>
  <c r="AI98" i="7"/>
  <c r="AE99" i="7"/>
  <c r="AF99" i="7"/>
  <c r="AG99" i="7"/>
  <c r="AH99" i="7"/>
  <c r="AI99" i="7"/>
  <c r="AE100" i="7"/>
  <c r="AF100" i="7"/>
  <c r="AG100" i="7"/>
  <c r="AH100" i="7"/>
  <c r="AI100" i="7"/>
  <c r="AE101" i="7"/>
  <c r="AF101" i="7"/>
  <c r="AG101" i="7"/>
  <c r="AH101" i="7"/>
  <c r="AI101" i="7"/>
  <c r="AE102" i="7"/>
  <c r="AF102" i="7"/>
  <c r="AG102" i="7"/>
  <c r="AH102" i="7"/>
  <c r="AI102" i="7"/>
  <c r="AE103" i="7"/>
  <c r="AF103" i="7"/>
  <c r="AG103" i="7"/>
  <c r="AH103" i="7"/>
  <c r="AI103" i="7"/>
  <c r="AE104" i="7"/>
  <c r="AF104" i="7"/>
  <c r="AG104" i="7"/>
  <c r="AH104" i="7"/>
  <c r="AI104" i="7"/>
  <c r="AE105" i="7"/>
  <c r="AF105" i="7"/>
  <c r="AG105" i="7"/>
  <c r="AH105" i="7"/>
  <c r="AI105" i="7"/>
  <c r="AE106" i="7"/>
  <c r="AF106" i="7"/>
  <c r="AG106" i="7"/>
  <c r="AH106" i="7"/>
  <c r="AI106" i="7"/>
  <c r="AE107" i="7"/>
  <c r="AF107" i="7"/>
  <c r="AG107" i="7"/>
  <c r="AH107" i="7"/>
  <c r="AI107" i="7"/>
  <c r="AE108" i="7"/>
  <c r="AF108" i="7"/>
  <c r="AG108" i="7"/>
  <c r="AH108" i="7"/>
  <c r="AI108" i="7"/>
  <c r="AE109" i="7"/>
  <c r="AF109" i="7"/>
  <c r="AG109" i="7"/>
  <c r="AH109" i="7"/>
  <c r="AI109" i="7"/>
  <c r="AE110" i="7"/>
  <c r="AF110" i="7"/>
  <c r="AG110" i="7"/>
  <c r="AH110" i="7"/>
  <c r="AI110" i="7"/>
  <c r="AE111" i="7"/>
  <c r="AF111" i="7"/>
  <c r="AG111" i="7"/>
  <c r="AH111" i="7"/>
  <c r="AI111" i="7"/>
  <c r="AE112" i="7"/>
  <c r="AF112" i="7"/>
  <c r="AG112" i="7"/>
  <c r="AH112" i="7"/>
  <c r="AI112" i="7"/>
  <c r="AE113" i="7"/>
  <c r="AF113" i="7"/>
  <c r="AG113" i="7"/>
  <c r="AH113" i="7"/>
  <c r="AI113" i="7"/>
  <c r="AE114" i="7"/>
  <c r="AF114" i="7"/>
  <c r="AG114" i="7"/>
  <c r="AH114" i="7"/>
  <c r="AI114" i="7"/>
  <c r="AE115" i="7"/>
  <c r="AF115" i="7"/>
  <c r="AG115" i="7"/>
  <c r="AH115" i="7"/>
  <c r="AI115" i="7"/>
  <c r="AE116" i="7"/>
  <c r="AF116" i="7"/>
  <c r="AG116" i="7"/>
  <c r="AH116" i="7"/>
  <c r="AI116" i="7"/>
  <c r="AE117" i="7"/>
  <c r="AF117" i="7"/>
  <c r="AG117" i="7"/>
  <c r="AH117" i="7"/>
  <c r="AI117" i="7"/>
  <c r="AE118" i="7"/>
  <c r="AF118" i="7"/>
  <c r="AG118" i="7"/>
  <c r="AH118" i="7"/>
  <c r="AI118" i="7"/>
  <c r="AE119" i="7"/>
  <c r="AF119" i="7"/>
  <c r="AG119" i="7"/>
  <c r="AH119" i="7"/>
  <c r="AI119" i="7"/>
  <c r="AE120" i="7"/>
  <c r="AF120" i="7"/>
  <c r="AG120" i="7"/>
  <c r="AH120" i="7"/>
  <c r="AI120" i="7"/>
  <c r="AE121" i="7"/>
  <c r="AF121" i="7"/>
  <c r="AG121" i="7"/>
  <c r="AH121" i="7"/>
  <c r="AI121" i="7"/>
  <c r="AE122" i="7"/>
  <c r="AF122" i="7"/>
  <c r="AG122" i="7"/>
  <c r="AH122" i="7"/>
  <c r="AI122" i="7"/>
  <c r="AE123" i="7"/>
  <c r="AF123" i="7"/>
  <c r="AG123" i="7"/>
  <c r="AH123" i="7"/>
  <c r="AI123" i="7"/>
  <c r="AE124" i="7"/>
  <c r="AF124" i="7"/>
  <c r="AG124" i="7"/>
  <c r="AH124" i="7"/>
  <c r="AI124" i="7"/>
  <c r="AE125" i="7"/>
  <c r="AF125" i="7"/>
  <c r="AG125" i="7"/>
  <c r="AH125" i="7"/>
  <c r="AI125" i="7"/>
  <c r="AE126" i="7"/>
  <c r="AF126" i="7"/>
  <c r="AG126" i="7"/>
  <c r="AH126" i="7"/>
  <c r="AI126" i="7"/>
  <c r="AE127" i="7"/>
  <c r="AF127" i="7"/>
  <c r="AG127" i="7"/>
  <c r="AH127" i="7"/>
  <c r="AI127" i="7"/>
  <c r="AE128" i="7"/>
  <c r="AF128" i="7"/>
  <c r="AG128" i="7"/>
  <c r="AH128" i="7"/>
  <c r="AI128" i="7"/>
  <c r="AE129" i="7"/>
  <c r="AF129" i="7"/>
  <c r="AG129" i="7"/>
  <c r="AH129" i="7"/>
  <c r="AI129" i="7"/>
  <c r="AE130" i="7"/>
  <c r="AF130" i="7"/>
  <c r="AG130" i="7"/>
  <c r="AH130" i="7"/>
  <c r="AI130" i="7"/>
  <c r="AE131" i="7"/>
  <c r="AF131" i="7"/>
  <c r="AG131" i="7"/>
  <c r="AH131" i="7"/>
  <c r="AI131" i="7"/>
  <c r="AE132" i="7"/>
  <c r="AF132" i="7"/>
  <c r="AG132" i="7"/>
  <c r="AH132" i="7"/>
  <c r="AI132" i="7"/>
  <c r="AE133" i="7"/>
  <c r="AF133" i="7"/>
  <c r="AG133" i="7"/>
  <c r="AH133" i="7"/>
  <c r="AI133" i="7"/>
  <c r="AE134" i="7"/>
  <c r="AF134" i="7"/>
  <c r="AG134" i="7"/>
  <c r="AH134" i="7"/>
  <c r="AI134" i="7"/>
  <c r="AE135" i="7"/>
  <c r="AF135" i="7"/>
  <c r="AG135" i="7"/>
  <c r="AH135" i="7"/>
  <c r="AI135" i="7"/>
  <c r="AE136" i="7"/>
  <c r="AF136" i="7"/>
  <c r="AG136" i="7"/>
  <c r="AH136" i="7"/>
  <c r="AI136" i="7"/>
  <c r="AE137" i="7"/>
  <c r="AF137" i="7"/>
  <c r="AG137" i="7"/>
  <c r="AH137" i="7"/>
  <c r="AI137" i="7"/>
  <c r="AE138" i="7"/>
  <c r="AF138" i="7"/>
  <c r="AG138" i="7"/>
  <c r="AH138" i="7"/>
  <c r="AI138" i="7"/>
  <c r="AE139" i="7"/>
  <c r="AF139" i="7"/>
  <c r="AG139" i="7"/>
  <c r="AH139" i="7"/>
  <c r="AI139" i="7"/>
  <c r="AE140" i="7"/>
  <c r="AF140" i="7"/>
  <c r="AG140" i="7"/>
  <c r="AH140" i="7"/>
  <c r="AI140" i="7"/>
  <c r="AE141" i="7"/>
  <c r="AF141" i="7"/>
  <c r="AG141" i="7"/>
  <c r="AH141" i="7"/>
  <c r="AI141" i="7"/>
  <c r="AE142" i="7"/>
  <c r="AF142" i="7"/>
  <c r="AG142" i="7"/>
  <c r="AH142" i="7"/>
  <c r="AI142" i="7"/>
  <c r="AE143" i="7"/>
  <c r="AF143" i="7"/>
  <c r="AG143" i="7"/>
  <c r="AH143" i="7"/>
  <c r="AI143" i="7"/>
  <c r="AE144" i="7"/>
  <c r="AF144" i="7"/>
  <c r="AG144" i="7"/>
  <c r="AH144" i="7"/>
  <c r="AI144" i="7"/>
  <c r="AE145" i="7"/>
  <c r="AF145" i="7"/>
  <c r="AG145" i="7"/>
  <c r="AH145" i="7"/>
  <c r="AI145" i="7"/>
  <c r="AE146" i="7"/>
  <c r="AF146" i="7"/>
  <c r="AG146" i="7"/>
  <c r="AH146" i="7"/>
  <c r="AI146" i="7"/>
  <c r="AE147" i="7"/>
  <c r="AF147" i="7"/>
  <c r="AG147" i="7"/>
  <c r="AH147" i="7"/>
  <c r="AI147" i="7"/>
  <c r="AE148" i="7"/>
  <c r="AF148" i="7"/>
  <c r="AG148" i="7"/>
  <c r="AH148" i="7"/>
  <c r="AI148" i="7"/>
  <c r="AE149" i="7"/>
  <c r="AF149" i="7"/>
  <c r="AG149" i="7"/>
  <c r="AH149" i="7"/>
  <c r="AI149" i="7"/>
  <c r="AE150" i="7"/>
  <c r="AF150" i="7"/>
  <c r="AG150" i="7"/>
  <c r="AH150" i="7"/>
  <c r="AI150" i="7"/>
  <c r="AE151" i="7"/>
  <c r="AF151" i="7"/>
  <c r="AG151" i="7"/>
  <c r="AH151" i="7"/>
  <c r="AI151" i="7"/>
  <c r="AE152" i="7"/>
  <c r="AF152" i="7"/>
  <c r="AG152" i="7"/>
  <c r="AH152" i="7"/>
  <c r="AI152" i="7"/>
  <c r="AE153" i="7"/>
  <c r="AF153" i="7"/>
  <c r="AG153" i="7"/>
  <c r="AH153" i="7"/>
  <c r="AI153" i="7"/>
  <c r="AE154" i="7"/>
  <c r="AF154" i="7"/>
  <c r="AG154" i="7"/>
  <c r="AH154" i="7"/>
  <c r="AI154" i="7"/>
  <c r="AE155" i="7"/>
  <c r="AF155" i="7"/>
  <c r="AG155" i="7"/>
  <c r="AH155" i="7"/>
  <c r="AI155" i="7"/>
  <c r="AE156" i="7"/>
  <c r="AF156" i="7"/>
  <c r="AG156" i="7"/>
  <c r="AH156" i="7"/>
  <c r="AI156" i="7"/>
  <c r="AE157" i="7"/>
  <c r="AF157" i="7"/>
  <c r="AG157" i="7"/>
  <c r="AH157" i="7"/>
  <c r="AI157" i="7"/>
  <c r="AE158" i="7"/>
  <c r="AF158" i="7"/>
  <c r="AG158" i="7"/>
  <c r="AH158" i="7"/>
  <c r="AI158" i="7"/>
  <c r="AE159" i="7"/>
  <c r="AF159" i="7"/>
  <c r="AG159" i="7"/>
  <c r="AH159" i="7"/>
  <c r="AI159" i="7"/>
  <c r="AE160" i="7"/>
  <c r="AF160" i="7"/>
  <c r="AG160" i="7"/>
  <c r="AH160" i="7"/>
  <c r="AI160" i="7"/>
  <c r="AE161" i="7"/>
  <c r="AF161" i="7"/>
  <c r="AG161" i="7"/>
  <c r="AH161" i="7"/>
  <c r="AI161" i="7"/>
  <c r="AE162" i="7"/>
  <c r="AF162" i="7"/>
  <c r="AG162" i="7"/>
  <c r="AH162" i="7"/>
  <c r="AI162" i="7"/>
  <c r="AE163" i="7"/>
  <c r="AF163" i="7"/>
  <c r="AG163" i="7"/>
  <c r="AH163" i="7"/>
  <c r="AI163" i="7"/>
  <c r="AE164" i="7"/>
  <c r="AF164" i="7"/>
  <c r="AG164" i="7"/>
  <c r="AH164" i="7"/>
  <c r="AI164" i="7"/>
  <c r="AE165" i="7"/>
  <c r="AF165" i="7"/>
  <c r="AG165" i="7"/>
  <c r="AH165" i="7"/>
  <c r="AI165" i="7"/>
  <c r="AE166" i="7"/>
  <c r="AF166" i="7"/>
  <c r="AG166" i="7"/>
  <c r="AH166" i="7"/>
  <c r="AI166" i="7"/>
  <c r="AE167" i="7"/>
  <c r="AF167" i="7"/>
  <c r="AG167" i="7"/>
  <c r="AH167" i="7"/>
  <c r="AI167" i="7"/>
  <c r="AE168" i="7"/>
  <c r="AF168" i="7"/>
  <c r="AG168" i="7"/>
  <c r="AH168" i="7"/>
  <c r="AI168" i="7"/>
  <c r="AE169" i="7"/>
  <c r="AF169" i="7"/>
  <c r="AG169" i="7"/>
  <c r="AH169" i="7"/>
  <c r="AI169" i="7"/>
  <c r="AE170" i="7"/>
  <c r="AF170" i="7"/>
  <c r="AG170" i="7"/>
  <c r="AH170" i="7"/>
  <c r="AI170" i="7"/>
  <c r="AE171" i="7"/>
  <c r="AF171" i="7"/>
  <c r="AG171" i="7"/>
  <c r="AH171" i="7"/>
  <c r="AI171" i="7"/>
  <c r="AE172" i="7"/>
  <c r="AF172" i="7"/>
  <c r="AG172" i="7"/>
  <c r="AH172" i="7"/>
  <c r="AI172" i="7"/>
  <c r="AE173" i="7"/>
  <c r="AF173" i="7"/>
  <c r="AG173" i="7"/>
  <c r="AH173" i="7"/>
  <c r="AI173" i="7"/>
  <c r="AE174" i="7"/>
  <c r="AF174" i="7"/>
  <c r="AG174" i="7"/>
  <c r="AH174" i="7"/>
  <c r="AI174" i="7"/>
  <c r="AE175" i="7"/>
  <c r="AF175" i="7"/>
  <c r="AG175" i="7"/>
  <c r="AH175" i="7"/>
  <c r="AI175" i="7"/>
  <c r="AE176" i="7"/>
  <c r="AF176" i="7"/>
  <c r="AG176" i="7"/>
  <c r="AH176" i="7"/>
  <c r="AI176" i="7"/>
  <c r="AE177" i="7"/>
  <c r="AF177" i="7"/>
  <c r="AG177" i="7"/>
  <c r="AH177" i="7"/>
  <c r="AI177" i="7"/>
  <c r="AE178" i="7"/>
  <c r="AF178" i="7"/>
  <c r="AG178" i="7"/>
  <c r="AH178" i="7"/>
  <c r="AI178" i="7"/>
  <c r="AE179" i="7"/>
  <c r="AF179" i="7"/>
  <c r="AG179" i="7"/>
  <c r="AH179" i="7"/>
  <c r="AI179" i="7"/>
  <c r="AE180" i="7"/>
  <c r="AF180" i="7"/>
  <c r="AG180" i="7"/>
  <c r="AH180" i="7"/>
  <c r="AI180" i="7"/>
  <c r="AE181" i="7"/>
  <c r="AF181" i="7"/>
  <c r="AG181" i="7"/>
  <c r="AH181" i="7"/>
  <c r="AI181" i="7"/>
  <c r="AE182" i="7"/>
  <c r="AF182" i="7"/>
  <c r="AG182" i="7"/>
  <c r="AH182" i="7"/>
  <c r="AI182" i="7"/>
  <c r="AE183" i="7"/>
  <c r="AF183" i="7"/>
  <c r="AG183" i="7"/>
  <c r="AH183" i="7"/>
  <c r="AI183" i="7"/>
  <c r="AE184" i="7"/>
  <c r="AF184" i="7"/>
  <c r="AG184" i="7"/>
  <c r="AH184" i="7"/>
  <c r="AI184" i="7"/>
  <c r="AE185" i="7"/>
  <c r="AF185" i="7"/>
  <c r="AG185" i="7"/>
  <c r="AH185" i="7"/>
  <c r="AI185" i="7"/>
  <c r="AE186" i="7"/>
  <c r="AF186" i="7"/>
  <c r="AG186" i="7"/>
  <c r="AH186" i="7"/>
  <c r="AI186" i="7"/>
  <c r="AE187" i="7"/>
  <c r="AF187" i="7"/>
  <c r="AG187" i="7"/>
  <c r="AH187" i="7"/>
  <c r="AI187" i="7"/>
  <c r="AE188" i="7"/>
  <c r="AF188" i="7"/>
  <c r="AG188" i="7"/>
  <c r="AH188" i="7"/>
  <c r="AI188" i="7"/>
  <c r="AE189" i="7"/>
  <c r="AF189" i="7"/>
  <c r="AG189" i="7"/>
  <c r="AH189" i="7"/>
  <c r="AI189" i="7"/>
  <c r="AE190" i="7"/>
  <c r="AF190" i="7"/>
  <c r="AG190" i="7"/>
  <c r="AH190" i="7"/>
  <c r="AI190" i="7"/>
  <c r="AE191" i="7"/>
  <c r="AF191" i="7"/>
  <c r="AG191" i="7"/>
  <c r="AH191" i="7"/>
  <c r="AI191" i="7"/>
  <c r="AE192" i="7"/>
  <c r="AF192" i="7"/>
  <c r="AG192" i="7"/>
  <c r="AH192" i="7"/>
  <c r="AI192" i="7"/>
  <c r="AE193" i="7"/>
  <c r="AF193" i="7"/>
  <c r="AG193" i="7"/>
  <c r="AH193" i="7"/>
  <c r="AI193" i="7"/>
  <c r="AE194" i="7"/>
  <c r="AF194" i="7"/>
  <c r="AG194" i="7"/>
  <c r="AH194" i="7"/>
  <c r="AI194" i="7"/>
  <c r="AE195" i="7"/>
  <c r="AF195" i="7"/>
  <c r="AG195" i="7"/>
  <c r="AH195" i="7"/>
  <c r="AI195" i="7"/>
  <c r="AE196" i="7"/>
  <c r="AF196" i="7"/>
  <c r="AG196" i="7"/>
  <c r="AH196" i="7"/>
  <c r="AI196" i="7"/>
  <c r="AE197" i="7"/>
  <c r="AF197" i="7"/>
  <c r="AG197" i="7"/>
  <c r="AH197" i="7"/>
  <c r="AI197" i="7"/>
  <c r="AE198" i="7"/>
  <c r="AF198" i="7"/>
  <c r="AG198" i="7"/>
  <c r="AH198" i="7"/>
  <c r="AI198" i="7"/>
  <c r="AE199" i="7"/>
  <c r="AF199" i="7"/>
  <c r="AG199" i="7"/>
  <c r="AH199" i="7"/>
  <c r="AI199" i="7"/>
  <c r="AE200" i="7"/>
  <c r="AF200" i="7"/>
  <c r="AG200" i="7"/>
  <c r="AH200" i="7"/>
  <c r="AI200" i="7"/>
  <c r="AE201" i="7"/>
  <c r="AF201" i="7"/>
  <c r="AG201" i="7"/>
  <c r="AH201" i="7"/>
  <c r="AI201" i="7"/>
  <c r="AE202" i="7"/>
  <c r="AF202" i="7"/>
  <c r="AG202" i="7"/>
  <c r="AH202" i="7"/>
  <c r="AI202" i="7"/>
  <c r="AE203" i="7"/>
  <c r="AF203" i="7"/>
  <c r="AG203" i="7"/>
  <c r="AH203" i="7"/>
  <c r="AI203" i="7"/>
  <c r="AE204" i="7"/>
  <c r="AF204" i="7"/>
  <c r="AG204" i="7"/>
  <c r="AH204" i="7"/>
  <c r="AI204" i="7"/>
  <c r="AE205" i="7"/>
  <c r="AF205" i="7"/>
  <c r="AG205" i="7"/>
  <c r="AH205" i="7"/>
  <c r="AI205" i="7"/>
  <c r="AE206" i="7"/>
  <c r="AF206" i="7"/>
  <c r="AG206" i="7"/>
  <c r="AH206" i="7"/>
  <c r="AI206" i="7"/>
  <c r="AE207" i="7"/>
  <c r="AF207" i="7"/>
  <c r="AG207" i="7"/>
  <c r="AH207" i="7"/>
  <c r="AI207" i="7"/>
  <c r="AE208" i="7"/>
  <c r="AF208" i="7"/>
  <c r="AG208" i="7"/>
  <c r="AH208" i="7"/>
  <c r="AI208" i="7"/>
  <c r="AE209" i="7"/>
  <c r="AF209" i="7"/>
  <c r="AG209" i="7"/>
  <c r="AH209" i="7"/>
  <c r="AI209" i="7"/>
  <c r="AE210" i="7"/>
  <c r="AF210" i="7"/>
  <c r="AG210" i="7"/>
  <c r="AH210" i="7"/>
  <c r="AI210" i="7"/>
  <c r="AE211" i="7"/>
  <c r="AF211" i="7"/>
  <c r="AG211" i="7"/>
  <c r="AH211" i="7"/>
  <c r="AI211" i="7"/>
  <c r="AE212" i="7"/>
  <c r="AF212" i="7"/>
  <c r="AG212" i="7"/>
  <c r="AH212" i="7"/>
  <c r="AI212" i="7"/>
  <c r="AE213" i="7"/>
  <c r="AF213" i="7"/>
  <c r="AG213" i="7"/>
  <c r="AH213" i="7"/>
  <c r="AI213" i="7"/>
  <c r="AE214" i="7"/>
  <c r="AF214" i="7"/>
  <c r="AG214" i="7"/>
  <c r="AH214" i="7"/>
  <c r="AI214" i="7"/>
  <c r="AE215" i="7"/>
  <c r="AF215" i="7"/>
  <c r="AG215" i="7"/>
  <c r="AH215" i="7"/>
  <c r="AI215" i="7"/>
  <c r="AE216" i="7"/>
  <c r="AF216" i="7"/>
  <c r="AG216" i="7"/>
  <c r="AH216" i="7"/>
  <c r="AI216" i="7"/>
  <c r="AE217" i="7"/>
  <c r="AF217" i="7"/>
  <c r="AG217" i="7"/>
  <c r="AH217" i="7"/>
  <c r="AI217" i="7"/>
  <c r="AE218" i="7"/>
  <c r="AF218" i="7"/>
  <c r="AG218" i="7"/>
  <c r="AH218" i="7"/>
  <c r="AI218" i="7"/>
  <c r="AE219" i="7"/>
  <c r="AF219" i="7"/>
  <c r="AG219" i="7"/>
  <c r="AH219" i="7"/>
  <c r="AI219" i="7"/>
  <c r="AE220" i="7"/>
  <c r="AF220" i="7"/>
  <c r="AG220" i="7"/>
  <c r="AH220" i="7"/>
  <c r="AI220" i="7"/>
  <c r="AE221" i="7"/>
  <c r="AF221" i="7"/>
  <c r="AG221" i="7"/>
  <c r="AH221" i="7"/>
  <c r="AI221" i="7"/>
  <c r="AE222" i="7"/>
  <c r="AF222" i="7"/>
  <c r="AG222" i="7"/>
  <c r="AH222" i="7"/>
  <c r="AI222" i="7"/>
  <c r="AE223" i="7"/>
  <c r="AF223" i="7"/>
  <c r="AG223" i="7"/>
  <c r="AH223" i="7"/>
  <c r="AI223" i="7"/>
  <c r="AE224" i="7"/>
  <c r="AF224" i="7"/>
  <c r="AG224" i="7"/>
  <c r="AH224" i="7"/>
  <c r="AI224" i="7"/>
  <c r="AE225" i="7"/>
  <c r="AF225" i="7"/>
  <c r="AG225" i="7"/>
  <c r="AH225" i="7"/>
  <c r="AI225" i="7"/>
  <c r="AE226" i="7"/>
  <c r="AF226" i="7"/>
  <c r="AG226" i="7"/>
  <c r="AH226" i="7"/>
  <c r="AI226" i="7"/>
  <c r="AE227" i="7"/>
  <c r="AF227" i="7"/>
  <c r="AG227" i="7"/>
  <c r="AH227" i="7"/>
  <c r="AI227" i="7"/>
  <c r="AE228" i="7"/>
  <c r="AF228" i="7"/>
  <c r="AG228" i="7"/>
  <c r="AH228" i="7"/>
  <c r="AI228" i="7"/>
  <c r="AE229" i="7"/>
  <c r="AF229" i="7"/>
  <c r="AG229" i="7"/>
  <c r="AH229" i="7"/>
  <c r="AI229" i="7"/>
  <c r="AE230" i="7"/>
  <c r="AF230" i="7"/>
  <c r="AG230" i="7"/>
  <c r="AH230" i="7"/>
  <c r="AI230" i="7"/>
  <c r="AE231" i="7"/>
  <c r="AF231" i="7"/>
  <c r="AG231" i="7"/>
  <c r="AH231" i="7"/>
  <c r="AI231" i="7"/>
  <c r="AE232" i="7"/>
  <c r="AF232" i="7"/>
  <c r="AG232" i="7"/>
  <c r="AH232" i="7"/>
  <c r="AI232" i="7"/>
  <c r="AE233" i="7"/>
  <c r="AF233" i="7"/>
  <c r="AG233" i="7"/>
  <c r="AH233" i="7"/>
  <c r="AI233" i="7"/>
  <c r="AE234" i="7"/>
  <c r="AF234" i="7"/>
  <c r="AG234" i="7"/>
  <c r="AH234" i="7"/>
  <c r="AI234" i="7"/>
  <c r="AE235" i="7"/>
  <c r="AF235" i="7"/>
  <c r="AG235" i="7"/>
  <c r="AH235" i="7"/>
  <c r="AI235" i="7"/>
  <c r="AE236" i="7"/>
  <c r="AF236" i="7"/>
  <c r="AG236" i="7"/>
  <c r="AH236" i="7"/>
  <c r="AI236" i="7"/>
  <c r="AE237" i="7"/>
  <c r="AF237" i="7"/>
  <c r="AG237" i="7"/>
  <c r="AH237" i="7"/>
  <c r="AI237" i="7"/>
  <c r="AE238" i="7"/>
  <c r="AF238" i="7"/>
  <c r="AG238" i="7"/>
  <c r="AH238" i="7"/>
  <c r="AI238" i="7"/>
  <c r="AE239" i="7"/>
  <c r="AF239" i="7"/>
  <c r="AG239" i="7"/>
  <c r="AH239" i="7"/>
  <c r="AI239" i="7"/>
  <c r="AE240" i="7"/>
  <c r="AF240" i="7"/>
  <c r="AG240" i="7"/>
  <c r="AH240" i="7"/>
  <c r="AI240" i="7"/>
  <c r="AE241" i="7"/>
  <c r="AF241" i="7"/>
  <c r="AG241" i="7"/>
  <c r="AH241" i="7"/>
  <c r="AI241" i="7"/>
  <c r="AE242" i="7"/>
  <c r="AF242" i="7"/>
  <c r="AG242" i="7"/>
  <c r="AH242" i="7"/>
  <c r="AI242" i="7"/>
  <c r="AE243" i="7"/>
  <c r="AF243" i="7"/>
  <c r="AG243" i="7"/>
  <c r="AH243" i="7"/>
  <c r="AI243" i="7"/>
  <c r="AE244" i="7"/>
  <c r="AF244" i="7"/>
  <c r="AG244" i="7"/>
  <c r="AH244" i="7"/>
  <c r="AI244" i="7"/>
  <c r="AE245" i="7"/>
  <c r="AF245" i="7"/>
  <c r="AG245" i="7"/>
  <c r="AH245" i="7"/>
  <c r="AI245" i="7"/>
  <c r="AE246" i="7"/>
  <c r="AF246" i="7"/>
  <c r="AG246" i="7"/>
  <c r="AH246" i="7"/>
  <c r="AI246" i="7"/>
  <c r="AE247" i="7"/>
  <c r="AF247" i="7"/>
  <c r="AG247" i="7"/>
  <c r="AH247" i="7"/>
  <c r="AI247" i="7"/>
  <c r="AE248" i="7"/>
  <c r="AF248" i="7"/>
  <c r="AG248" i="7"/>
  <c r="AH248" i="7"/>
  <c r="AI248" i="7"/>
  <c r="AE249" i="7"/>
  <c r="AF249" i="7"/>
  <c r="AG249" i="7"/>
  <c r="AH249" i="7"/>
  <c r="AI249" i="7"/>
  <c r="AE250" i="7"/>
  <c r="AF250" i="7"/>
  <c r="AG250" i="7"/>
  <c r="AH250" i="7"/>
  <c r="AI250" i="7"/>
  <c r="AE251" i="7"/>
  <c r="AF251" i="7"/>
  <c r="AG251" i="7"/>
  <c r="AH251" i="7"/>
  <c r="AI251" i="7"/>
  <c r="AE252" i="7"/>
  <c r="AF252" i="7"/>
  <c r="AG252" i="7"/>
  <c r="AH252" i="7"/>
  <c r="AI252" i="7"/>
  <c r="AE253" i="7"/>
  <c r="AF253" i="7"/>
  <c r="AG253" i="7"/>
  <c r="AH253" i="7"/>
  <c r="AI253" i="7"/>
  <c r="AE254" i="7"/>
  <c r="AF254" i="7"/>
  <c r="AG254" i="7"/>
  <c r="AH254" i="7"/>
  <c r="AI254" i="7"/>
  <c r="AE255" i="7"/>
  <c r="AF255" i="7"/>
  <c r="AG255" i="7"/>
  <c r="AH255" i="7"/>
  <c r="AI255" i="7"/>
  <c r="AE256" i="7"/>
  <c r="AF256" i="7"/>
  <c r="AG256" i="7"/>
  <c r="AH256" i="7"/>
  <c r="AI256" i="7"/>
  <c r="AE257" i="7"/>
  <c r="AF257" i="7"/>
  <c r="AG257" i="7"/>
  <c r="AH257" i="7"/>
  <c r="AI257" i="7"/>
  <c r="AE258" i="7"/>
  <c r="AF258" i="7"/>
  <c r="AG258" i="7"/>
  <c r="AH258" i="7"/>
  <c r="AI258" i="7"/>
  <c r="AE259" i="7"/>
  <c r="AF259" i="7"/>
  <c r="AG259" i="7"/>
  <c r="AH259" i="7"/>
  <c r="AI259" i="7"/>
  <c r="AE260" i="7"/>
  <c r="AF260" i="7"/>
  <c r="AG260" i="7"/>
  <c r="AH260" i="7"/>
  <c r="AI260" i="7"/>
  <c r="AE261" i="7"/>
  <c r="AF261" i="7"/>
  <c r="AG261" i="7"/>
  <c r="AH261" i="7"/>
  <c r="AI261" i="7"/>
  <c r="AE262" i="7"/>
  <c r="AF262" i="7"/>
  <c r="AG262" i="7"/>
  <c r="AH262" i="7"/>
  <c r="AI262" i="7"/>
  <c r="AE263" i="7"/>
  <c r="AF263" i="7"/>
  <c r="AG263" i="7"/>
  <c r="AH263" i="7"/>
  <c r="AI263" i="7"/>
  <c r="AE264" i="7"/>
  <c r="AF264" i="7"/>
  <c r="AG264" i="7"/>
  <c r="AH264" i="7"/>
  <c r="AI264" i="7"/>
  <c r="AE265" i="7"/>
  <c r="AF265" i="7"/>
  <c r="AG265" i="7"/>
  <c r="AH265" i="7"/>
  <c r="AI265" i="7"/>
  <c r="AE266" i="7"/>
  <c r="AF266" i="7"/>
  <c r="AG266" i="7"/>
  <c r="AH266" i="7"/>
  <c r="AI266" i="7"/>
  <c r="AE267" i="7"/>
  <c r="AF267" i="7"/>
  <c r="AG267" i="7"/>
  <c r="AH267" i="7"/>
  <c r="AI267" i="7"/>
  <c r="AE268" i="7"/>
  <c r="AF268" i="7"/>
  <c r="AG268" i="7"/>
  <c r="AH268" i="7"/>
  <c r="AI268" i="7"/>
  <c r="AE269" i="7"/>
  <c r="AF269" i="7"/>
  <c r="AG269" i="7"/>
  <c r="AH269" i="7"/>
  <c r="AI269" i="7"/>
  <c r="AE270" i="7"/>
  <c r="AF270" i="7"/>
  <c r="AG270" i="7"/>
  <c r="AH270" i="7"/>
  <c r="AI270" i="7"/>
  <c r="AE271" i="7"/>
  <c r="AF271" i="7"/>
  <c r="AG271" i="7"/>
  <c r="AH271" i="7"/>
  <c r="AI271" i="7"/>
  <c r="AE272" i="7"/>
  <c r="AF272" i="7"/>
  <c r="AG272" i="7"/>
  <c r="AH272" i="7"/>
  <c r="AI272" i="7"/>
  <c r="AE273" i="7"/>
  <c r="AF273" i="7"/>
  <c r="AG273" i="7"/>
  <c r="AH273" i="7"/>
  <c r="AI273" i="7"/>
  <c r="AE274" i="7"/>
  <c r="AF274" i="7"/>
  <c r="AG274" i="7"/>
  <c r="AH274" i="7"/>
  <c r="AI274" i="7"/>
  <c r="AE275" i="7"/>
  <c r="AF275" i="7"/>
  <c r="AG275" i="7"/>
  <c r="AH275" i="7"/>
  <c r="AI275" i="7"/>
  <c r="AE276" i="7"/>
  <c r="AF276" i="7"/>
  <c r="AG276" i="7"/>
  <c r="AH276" i="7"/>
  <c r="AI276" i="7"/>
  <c r="AE277" i="7"/>
  <c r="AF277" i="7"/>
  <c r="AG277" i="7"/>
  <c r="AH277" i="7"/>
  <c r="AI277" i="7"/>
  <c r="AE278" i="7"/>
  <c r="AF278" i="7"/>
  <c r="AG278" i="7"/>
  <c r="AH278" i="7"/>
  <c r="AI278" i="7"/>
  <c r="AE279" i="7"/>
  <c r="AF279" i="7"/>
  <c r="AG279" i="7"/>
  <c r="AH279" i="7"/>
  <c r="AI279" i="7"/>
  <c r="AE280" i="7"/>
  <c r="AF280" i="7"/>
  <c r="AG280" i="7"/>
  <c r="AH280" i="7"/>
  <c r="AI280" i="7"/>
  <c r="AE281" i="7"/>
  <c r="AF281" i="7"/>
  <c r="AG281" i="7"/>
  <c r="AH281" i="7"/>
  <c r="AI281" i="7"/>
  <c r="AE282" i="7"/>
  <c r="AF282" i="7"/>
  <c r="AG282" i="7"/>
  <c r="AH282" i="7"/>
  <c r="AI282" i="7"/>
  <c r="AE283" i="7"/>
  <c r="AF283" i="7"/>
  <c r="AG283" i="7"/>
  <c r="AH283" i="7"/>
  <c r="AI283" i="7"/>
  <c r="AE284" i="7"/>
  <c r="AF284" i="7"/>
  <c r="AG284" i="7"/>
  <c r="AH284" i="7"/>
  <c r="AI284" i="7"/>
  <c r="AE285" i="7"/>
  <c r="AF285" i="7"/>
  <c r="AG285" i="7"/>
  <c r="AH285" i="7"/>
  <c r="AI285" i="7"/>
  <c r="AE286" i="7"/>
  <c r="AF286" i="7"/>
  <c r="AG286" i="7"/>
  <c r="AH286" i="7"/>
  <c r="AI286" i="7"/>
  <c r="AE287" i="7"/>
  <c r="AF287" i="7"/>
  <c r="AG287" i="7"/>
  <c r="AH287" i="7"/>
  <c r="AI287" i="7"/>
  <c r="AE288" i="7"/>
  <c r="AF288" i="7"/>
  <c r="AG288" i="7"/>
  <c r="AH288" i="7"/>
  <c r="AI288" i="7"/>
  <c r="AE289" i="7"/>
  <c r="AF289" i="7"/>
  <c r="AG289" i="7"/>
  <c r="AH289" i="7"/>
  <c r="AI289" i="7"/>
  <c r="AE290" i="7"/>
  <c r="AF290" i="7"/>
  <c r="AG290" i="7"/>
  <c r="AH290" i="7"/>
  <c r="AI290" i="7"/>
  <c r="AE291" i="7"/>
  <c r="AF291" i="7"/>
  <c r="AG291" i="7"/>
  <c r="AH291" i="7"/>
  <c r="AI291" i="7"/>
  <c r="AE292" i="7"/>
  <c r="AF292" i="7"/>
  <c r="AG292" i="7"/>
  <c r="AH292" i="7"/>
  <c r="AI292" i="7"/>
  <c r="AE293" i="7"/>
  <c r="AF293" i="7"/>
  <c r="AG293" i="7"/>
  <c r="AH293" i="7"/>
  <c r="AI293" i="7"/>
  <c r="AE294" i="7"/>
  <c r="AF294" i="7"/>
  <c r="AG294" i="7"/>
  <c r="AH294" i="7"/>
  <c r="AI294" i="7"/>
  <c r="AE295" i="7"/>
  <c r="AF295" i="7"/>
  <c r="AG295" i="7"/>
  <c r="AH295" i="7"/>
  <c r="AI295" i="7"/>
  <c r="AE296" i="7"/>
  <c r="AF296" i="7"/>
  <c r="AG296" i="7"/>
  <c r="AH296" i="7"/>
  <c r="AI296" i="7"/>
  <c r="AE297" i="7"/>
  <c r="AF297" i="7"/>
  <c r="AG297" i="7"/>
  <c r="AH297" i="7"/>
  <c r="AI297" i="7"/>
  <c r="AE298" i="7"/>
  <c r="AF298" i="7"/>
  <c r="AG298" i="7"/>
  <c r="AH298" i="7"/>
  <c r="AI298" i="7"/>
  <c r="AE299" i="7"/>
  <c r="AF299" i="7"/>
  <c r="AG299" i="7"/>
  <c r="AH299" i="7"/>
  <c r="AI299" i="7"/>
  <c r="AE300" i="7"/>
  <c r="AF300" i="7"/>
  <c r="AG300" i="7"/>
  <c r="AH300" i="7"/>
  <c r="AI300" i="7"/>
  <c r="AE301" i="7"/>
  <c r="AF301" i="7"/>
  <c r="AG301" i="7"/>
  <c r="AH301" i="7"/>
  <c r="AI301" i="7"/>
  <c r="AE302" i="7"/>
  <c r="AF302" i="7"/>
  <c r="AG302" i="7"/>
  <c r="AH302" i="7"/>
  <c r="AI302" i="7"/>
  <c r="AE303" i="7"/>
  <c r="AF303" i="7"/>
  <c r="AG303" i="7"/>
  <c r="AH303" i="7"/>
  <c r="AI303" i="7"/>
  <c r="AE304" i="7"/>
  <c r="AF304" i="7"/>
  <c r="AG304" i="7"/>
  <c r="AH304" i="7"/>
  <c r="AI304" i="7"/>
  <c r="AE305" i="7"/>
  <c r="AF305" i="7"/>
  <c r="AG305" i="7"/>
  <c r="AH305" i="7"/>
  <c r="AI305" i="7"/>
  <c r="AE306" i="7"/>
  <c r="AF306" i="7"/>
  <c r="AG306" i="7"/>
  <c r="AH306" i="7"/>
  <c r="AI306" i="7"/>
  <c r="AE307" i="7"/>
  <c r="AF307" i="7"/>
  <c r="AG307" i="7"/>
  <c r="AH307" i="7"/>
  <c r="AI307" i="7"/>
  <c r="AE308" i="7"/>
  <c r="AF308" i="7"/>
  <c r="AG308" i="7"/>
  <c r="AH308" i="7"/>
  <c r="AI308" i="7"/>
  <c r="AE309" i="7"/>
  <c r="AF309" i="7"/>
  <c r="AG309" i="7"/>
  <c r="AH309" i="7"/>
  <c r="AI309" i="7"/>
  <c r="AE310" i="7"/>
  <c r="AF310" i="7"/>
  <c r="AG310" i="7"/>
  <c r="AH310" i="7"/>
  <c r="AI310" i="7"/>
  <c r="AE311" i="7"/>
  <c r="AF311" i="7"/>
  <c r="AG311" i="7"/>
  <c r="AH311" i="7"/>
  <c r="AI311" i="7"/>
  <c r="AE312" i="7"/>
  <c r="AF312" i="7"/>
  <c r="AG312" i="7"/>
  <c r="AH312" i="7"/>
  <c r="AI312" i="7"/>
  <c r="AE313" i="7"/>
  <c r="AF313" i="7"/>
  <c r="AG313" i="7"/>
  <c r="AH313" i="7"/>
  <c r="AI313" i="7"/>
  <c r="AE314" i="7"/>
  <c r="AF314" i="7"/>
  <c r="AG314" i="7"/>
  <c r="AH314" i="7"/>
  <c r="AI314" i="7"/>
  <c r="AE315" i="7"/>
  <c r="AF315" i="7"/>
  <c r="AG315" i="7"/>
  <c r="AH315" i="7"/>
  <c r="AI315" i="7"/>
  <c r="AE316" i="7"/>
  <c r="AF316" i="7"/>
  <c r="AG316" i="7"/>
  <c r="AH316" i="7"/>
  <c r="AI316" i="7"/>
  <c r="AE317" i="7"/>
  <c r="AF317" i="7"/>
  <c r="AG317" i="7"/>
  <c r="AH317" i="7"/>
  <c r="AI317" i="7"/>
  <c r="AE318" i="7"/>
  <c r="AF318" i="7"/>
  <c r="AG318" i="7"/>
  <c r="AH318" i="7"/>
  <c r="AI318" i="7"/>
  <c r="AE319" i="7"/>
  <c r="AF319" i="7"/>
  <c r="AG319" i="7"/>
  <c r="AH319" i="7"/>
  <c r="AI319" i="7"/>
  <c r="AE320" i="7"/>
  <c r="AF320" i="7"/>
  <c r="AG320" i="7"/>
  <c r="AH320" i="7"/>
  <c r="AI320" i="7"/>
  <c r="AE321" i="7"/>
  <c r="AF321" i="7"/>
  <c r="AG321" i="7"/>
  <c r="AH321" i="7"/>
  <c r="AI321" i="7"/>
  <c r="AE322" i="7"/>
  <c r="AF322" i="7"/>
  <c r="AG322" i="7"/>
  <c r="AH322" i="7"/>
  <c r="AI322" i="7"/>
  <c r="AE323" i="7"/>
  <c r="AF323" i="7"/>
  <c r="AG323" i="7"/>
  <c r="AH323" i="7"/>
  <c r="AI323" i="7"/>
  <c r="AE324" i="7"/>
  <c r="AF324" i="7"/>
  <c r="AG324" i="7"/>
  <c r="AH324" i="7"/>
  <c r="AI324" i="7"/>
  <c r="AE325" i="7"/>
  <c r="AF325" i="7"/>
  <c r="AG325" i="7"/>
  <c r="AH325" i="7"/>
  <c r="AI325" i="7"/>
  <c r="AE326" i="7"/>
  <c r="AF326" i="7"/>
  <c r="AG326" i="7"/>
  <c r="AH326" i="7"/>
  <c r="AI326" i="7"/>
  <c r="AE327" i="7"/>
  <c r="AF327" i="7"/>
  <c r="AG327" i="7"/>
  <c r="AH327" i="7"/>
  <c r="AI327" i="7"/>
  <c r="AE328" i="7"/>
  <c r="AF328" i="7"/>
  <c r="AG328" i="7"/>
  <c r="AH328" i="7"/>
  <c r="AI328" i="7"/>
  <c r="AE329" i="7"/>
  <c r="AF329" i="7"/>
  <c r="AG329" i="7"/>
  <c r="AH329" i="7"/>
  <c r="AI329" i="7"/>
  <c r="AE330" i="7"/>
  <c r="AF330" i="7"/>
  <c r="AG330" i="7"/>
  <c r="AH330" i="7"/>
  <c r="AI330" i="7"/>
  <c r="AE331" i="7"/>
  <c r="AF331" i="7"/>
  <c r="AG331" i="7"/>
  <c r="AH331" i="7"/>
  <c r="AI331" i="7"/>
  <c r="AE332" i="7"/>
  <c r="AF332" i="7"/>
  <c r="AG332" i="7"/>
  <c r="AH332" i="7"/>
  <c r="AI332" i="7"/>
  <c r="AE333" i="7"/>
  <c r="AF333" i="7"/>
  <c r="AG333" i="7"/>
  <c r="AH333" i="7"/>
  <c r="AI333" i="7"/>
  <c r="AE334" i="7"/>
  <c r="AF334" i="7"/>
  <c r="AG334" i="7"/>
  <c r="AH334" i="7"/>
  <c r="AI334" i="7"/>
  <c r="AE335" i="7"/>
  <c r="AF335" i="7"/>
  <c r="AG335" i="7"/>
  <c r="AH335" i="7"/>
  <c r="AI335" i="7"/>
  <c r="AE336" i="7"/>
  <c r="AF336" i="7"/>
  <c r="AG336" i="7"/>
  <c r="AH336" i="7"/>
  <c r="AI336" i="7"/>
  <c r="AE337" i="7"/>
  <c r="AF337" i="7"/>
  <c r="AG337" i="7"/>
  <c r="AH337" i="7"/>
  <c r="AI337" i="7"/>
  <c r="AE338" i="7"/>
  <c r="AF338" i="7"/>
  <c r="AG338" i="7"/>
  <c r="AH338" i="7"/>
  <c r="AI338" i="7"/>
  <c r="AE339" i="7"/>
  <c r="AF339" i="7"/>
  <c r="AG339" i="7"/>
  <c r="AH339" i="7"/>
  <c r="AI339" i="7"/>
  <c r="AE340" i="7"/>
  <c r="AF340" i="7"/>
  <c r="AG340" i="7"/>
  <c r="AH340" i="7"/>
  <c r="AI340" i="7"/>
  <c r="AE341" i="7"/>
  <c r="AF341" i="7"/>
  <c r="AG341" i="7"/>
  <c r="AH341" i="7"/>
  <c r="AI341" i="7"/>
  <c r="AE342" i="7"/>
  <c r="AF342" i="7"/>
  <c r="AG342" i="7"/>
  <c r="AH342" i="7"/>
  <c r="AI342" i="7"/>
  <c r="AE343" i="7"/>
  <c r="AF343" i="7"/>
  <c r="AG343" i="7"/>
  <c r="AH343" i="7"/>
  <c r="AI343" i="7"/>
  <c r="AE344" i="7"/>
  <c r="AF344" i="7"/>
  <c r="AG344" i="7"/>
  <c r="AH344" i="7"/>
  <c r="AI344" i="7"/>
  <c r="AE345" i="7"/>
  <c r="AF345" i="7"/>
  <c r="AG345" i="7"/>
  <c r="AH345" i="7"/>
  <c r="AI345" i="7"/>
  <c r="AE346" i="7"/>
  <c r="AF346" i="7"/>
  <c r="AG346" i="7"/>
  <c r="AH346" i="7"/>
  <c r="AI346" i="7"/>
  <c r="AE347" i="7"/>
  <c r="AF347" i="7"/>
  <c r="AG347" i="7"/>
  <c r="AH347" i="7"/>
  <c r="AI347" i="7"/>
  <c r="AE348" i="7"/>
  <c r="AF348" i="7"/>
  <c r="AG348" i="7"/>
  <c r="AH348" i="7"/>
  <c r="AI348" i="7"/>
  <c r="AE349" i="7"/>
  <c r="AF349" i="7"/>
  <c r="AG349" i="7"/>
  <c r="AH349" i="7"/>
  <c r="AI349" i="7"/>
  <c r="AE350" i="7"/>
  <c r="AF350" i="7"/>
  <c r="AG350" i="7"/>
  <c r="AH350" i="7"/>
  <c r="AI350" i="7"/>
  <c r="AE351" i="7"/>
  <c r="AF351" i="7"/>
  <c r="AG351" i="7"/>
  <c r="AH351" i="7"/>
  <c r="AI351" i="7"/>
  <c r="AE352" i="7"/>
  <c r="AF352" i="7"/>
  <c r="AG352" i="7"/>
  <c r="AH352" i="7"/>
  <c r="AI352" i="7"/>
  <c r="AE353" i="7"/>
  <c r="AF353" i="7"/>
  <c r="AG353" i="7"/>
  <c r="AH353" i="7"/>
  <c r="AI353" i="7"/>
  <c r="AE354" i="7"/>
  <c r="AF354" i="7"/>
  <c r="AG354" i="7"/>
  <c r="AH354" i="7"/>
  <c r="AI354" i="7"/>
  <c r="AE355" i="7"/>
  <c r="AF355" i="7"/>
  <c r="AG355" i="7"/>
  <c r="AH355" i="7"/>
  <c r="AI355" i="7"/>
  <c r="AE356" i="7"/>
  <c r="AF356" i="7"/>
  <c r="AG356" i="7"/>
  <c r="AH356" i="7"/>
  <c r="AI356" i="7"/>
  <c r="AE357" i="7"/>
  <c r="AF357" i="7"/>
  <c r="AG357" i="7"/>
  <c r="AH357" i="7"/>
  <c r="AI357" i="7"/>
  <c r="AE358" i="7"/>
  <c r="AF358" i="7"/>
  <c r="AG358" i="7"/>
  <c r="AH358" i="7"/>
  <c r="AI358" i="7"/>
  <c r="AE359" i="7"/>
  <c r="AF359" i="7"/>
  <c r="AG359" i="7"/>
  <c r="AH359" i="7"/>
  <c r="AI359" i="7"/>
  <c r="AE360" i="7"/>
  <c r="AF360" i="7"/>
  <c r="AG360" i="7"/>
  <c r="AH360" i="7"/>
  <c r="AI360" i="7"/>
  <c r="AE361" i="7"/>
  <c r="AF361" i="7"/>
  <c r="AG361" i="7"/>
  <c r="AH361" i="7"/>
  <c r="AI361" i="7"/>
  <c r="AE362" i="7"/>
  <c r="AF362" i="7"/>
  <c r="AG362" i="7"/>
  <c r="AH362" i="7"/>
  <c r="AI362" i="7"/>
  <c r="AE363" i="7"/>
  <c r="AF363" i="7"/>
  <c r="AG363" i="7"/>
  <c r="AH363" i="7"/>
  <c r="AI363" i="7"/>
  <c r="AE364" i="7"/>
  <c r="AF364" i="7"/>
  <c r="AG364" i="7"/>
  <c r="AH364" i="7"/>
  <c r="AI364" i="7"/>
  <c r="AE365" i="7"/>
  <c r="AF365" i="7"/>
  <c r="AG365" i="7"/>
  <c r="AH365" i="7"/>
  <c r="AI365" i="7"/>
  <c r="AE366" i="7"/>
  <c r="AF366" i="7"/>
  <c r="AG366" i="7"/>
  <c r="AH366" i="7"/>
  <c r="AI366" i="7"/>
  <c r="AE367" i="7"/>
  <c r="AF367" i="7"/>
  <c r="AG367" i="7"/>
  <c r="AH367" i="7"/>
  <c r="AI367" i="7"/>
  <c r="AE368" i="7"/>
  <c r="AF368" i="7"/>
  <c r="AG368" i="7"/>
  <c r="AH368" i="7"/>
  <c r="AI368" i="7"/>
  <c r="AE369" i="7"/>
  <c r="AF369" i="7"/>
  <c r="AG369" i="7"/>
  <c r="AH369" i="7"/>
  <c r="AI369" i="7"/>
  <c r="AE370" i="7"/>
  <c r="AF370" i="7"/>
  <c r="AG370" i="7"/>
  <c r="AH370" i="7"/>
  <c r="AI370" i="7"/>
  <c r="AE371" i="7"/>
  <c r="AF371" i="7"/>
  <c r="AG371" i="7"/>
  <c r="AH371" i="7"/>
  <c r="AI371" i="7"/>
  <c r="AE372" i="7"/>
  <c r="AF372" i="7"/>
  <c r="AG372" i="7"/>
  <c r="AH372" i="7"/>
  <c r="AI372" i="7"/>
  <c r="AE373" i="7"/>
  <c r="AF373" i="7"/>
  <c r="AG373" i="7"/>
  <c r="AH373" i="7"/>
  <c r="AI373" i="7"/>
  <c r="AE374" i="7"/>
  <c r="AF374" i="7"/>
  <c r="AG374" i="7"/>
  <c r="AH374" i="7"/>
  <c r="AI374" i="7"/>
  <c r="AE375" i="7"/>
  <c r="AF375" i="7"/>
  <c r="AG375" i="7"/>
  <c r="AH375" i="7"/>
  <c r="AI375" i="7"/>
  <c r="AE376" i="7"/>
  <c r="AF376" i="7"/>
  <c r="AG376" i="7"/>
  <c r="AH376" i="7"/>
  <c r="AI376" i="7"/>
  <c r="AE377" i="7"/>
  <c r="AF377" i="7"/>
  <c r="AG377" i="7"/>
  <c r="AH377" i="7"/>
  <c r="AI377" i="7"/>
  <c r="AE378" i="7"/>
  <c r="AF378" i="7"/>
  <c r="AG378" i="7"/>
  <c r="AH378" i="7"/>
  <c r="AI378" i="7"/>
  <c r="AE379" i="7"/>
  <c r="AF379" i="7"/>
  <c r="AG379" i="7"/>
  <c r="AH379" i="7"/>
  <c r="AI379" i="7"/>
  <c r="AE380" i="7"/>
  <c r="AF380" i="7"/>
  <c r="AG380" i="7"/>
  <c r="AH380" i="7"/>
  <c r="AI380" i="7"/>
  <c r="AE381" i="7"/>
  <c r="AF381" i="7"/>
  <c r="AG381" i="7"/>
  <c r="AH381" i="7"/>
  <c r="AI381" i="7"/>
  <c r="AE382" i="7"/>
  <c r="AF382" i="7"/>
  <c r="AG382" i="7"/>
  <c r="AH382" i="7"/>
  <c r="AI382" i="7"/>
  <c r="AE383" i="7"/>
  <c r="AF383" i="7"/>
  <c r="AG383" i="7"/>
  <c r="AH383" i="7"/>
  <c r="AI383" i="7"/>
  <c r="AE384" i="7"/>
  <c r="AF384" i="7"/>
  <c r="AG384" i="7"/>
  <c r="AH384" i="7"/>
  <c r="AI384" i="7"/>
  <c r="AE385" i="7"/>
  <c r="AF385" i="7"/>
  <c r="AG385" i="7"/>
  <c r="AH385" i="7"/>
  <c r="AI385" i="7"/>
  <c r="AE386" i="7"/>
  <c r="AF386" i="7"/>
  <c r="AG386" i="7"/>
  <c r="AH386" i="7"/>
  <c r="AI386" i="7"/>
  <c r="AE387" i="7"/>
  <c r="AF387" i="7"/>
  <c r="AG387" i="7"/>
  <c r="AH387" i="7"/>
  <c r="AI387" i="7"/>
  <c r="AE388" i="7"/>
  <c r="AF388" i="7"/>
  <c r="AG388" i="7"/>
  <c r="AH388" i="7"/>
  <c r="AI388" i="7"/>
  <c r="AE389" i="7"/>
  <c r="AF389" i="7"/>
  <c r="AG389" i="7"/>
  <c r="AH389" i="7"/>
  <c r="AI389" i="7"/>
  <c r="AE390" i="7"/>
  <c r="AF390" i="7"/>
  <c r="AG390" i="7"/>
  <c r="AH390" i="7"/>
  <c r="AI390" i="7"/>
  <c r="AE391" i="7"/>
  <c r="AF391" i="7"/>
  <c r="AG391" i="7"/>
  <c r="AH391" i="7"/>
  <c r="AI391" i="7"/>
  <c r="AE392" i="7"/>
  <c r="AF392" i="7"/>
  <c r="AG392" i="7"/>
  <c r="AH392" i="7"/>
  <c r="AI392" i="7"/>
  <c r="AE393" i="7"/>
  <c r="AF393" i="7"/>
  <c r="AG393" i="7"/>
  <c r="AH393" i="7"/>
  <c r="AI393" i="7"/>
  <c r="AE394" i="7"/>
  <c r="AF394" i="7"/>
  <c r="AG394" i="7"/>
  <c r="AH394" i="7"/>
  <c r="AI394" i="7"/>
  <c r="AE395" i="7"/>
  <c r="AF395" i="7"/>
  <c r="AG395" i="7"/>
  <c r="AH395" i="7"/>
  <c r="AI395" i="7"/>
  <c r="AE396" i="7"/>
  <c r="AF396" i="7"/>
  <c r="AG396" i="7"/>
  <c r="AH396" i="7"/>
  <c r="AI396" i="7"/>
  <c r="AE397" i="7"/>
  <c r="AF397" i="7"/>
  <c r="AG397" i="7"/>
  <c r="AH397" i="7"/>
  <c r="AI397" i="7"/>
  <c r="AE398" i="7"/>
  <c r="AF398" i="7"/>
  <c r="AG398" i="7"/>
  <c r="AH398" i="7"/>
  <c r="AI398" i="7"/>
  <c r="AE399" i="7"/>
  <c r="AF399" i="7"/>
  <c r="AG399" i="7"/>
  <c r="AH399" i="7"/>
  <c r="AI399" i="7"/>
  <c r="AE400" i="7"/>
  <c r="AF400" i="7"/>
  <c r="AG400" i="7"/>
  <c r="AH400" i="7"/>
  <c r="AI400" i="7"/>
  <c r="AE401" i="7"/>
  <c r="AF401" i="7"/>
  <c r="AG401" i="7"/>
  <c r="AH401" i="7"/>
  <c r="AI401" i="7"/>
  <c r="AE402" i="7"/>
  <c r="AF402" i="7"/>
  <c r="AG402" i="7"/>
  <c r="AH402" i="7"/>
  <c r="AI402" i="7"/>
  <c r="AE403" i="7"/>
  <c r="AF403" i="7"/>
  <c r="AG403" i="7"/>
  <c r="AH403" i="7"/>
  <c r="AI403" i="7"/>
  <c r="AE404" i="7"/>
  <c r="AF404" i="7"/>
  <c r="AG404" i="7"/>
  <c r="AH404" i="7"/>
  <c r="AI404" i="7"/>
  <c r="AE405" i="7"/>
  <c r="AF405" i="7"/>
  <c r="AG405" i="7"/>
  <c r="AH405" i="7"/>
  <c r="AI405" i="7"/>
  <c r="AE406" i="7"/>
  <c r="AF406" i="7"/>
  <c r="AG406" i="7"/>
  <c r="AH406" i="7"/>
  <c r="AI406" i="7"/>
  <c r="AE407" i="7"/>
  <c r="AF407" i="7"/>
  <c r="AG407" i="7"/>
  <c r="AH407" i="7"/>
  <c r="AI407" i="7"/>
  <c r="AE408" i="7"/>
  <c r="AF408" i="7"/>
  <c r="AG408" i="7"/>
  <c r="AH408" i="7"/>
  <c r="AI408" i="7"/>
  <c r="AE409" i="7"/>
  <c r="AF409" i="7"/>
  <c r="AG409" i="7"/>
  <c r="AH409" i="7"/>
  <c r="AI409" i="7"/>
  <c r="AE410" i="7"/>
  <c r="AF410" i="7"/>
  <c r="AG410" i="7"/>
  <c r="AH410" i="7"/>
  <c r="AI410" i="7"/>
  <c r="AE411" i="7"/>
  <c r="AF411" i="7"/>
  <c r="AG411" i="7"/>
  <c r="AH411" i="7"/>
  <c r="AI411" i="7"/>
  <c r="AE412" i="7"/>
  <c r="AF412" i="7"/>
  <c r="AG412" i="7"/>
  <c r="AH412" i="7"/>
  <c r="AI412" i="7"/>
  <c r="AE413" i="7"/>
  <c r="AF413" i="7"/>
  <c r="AG413" i="7"/>
  <c r="AH413" i="7"/>
  <c r="AI413" i="7"/>
  <c r="AE414" i="7"/>
  <c r="AF414" i="7"/>
  <c r="AG414" i="7"/>
  <c r="AH414" i="7"/>
  <c r="AI414" i="7"/>
  <c r="AE415" i="7"/>
  <c r="AF415" i="7"/>
  <c r="AG415" i="7"/>
  <c r="AH415" i="7"/>
  <c r="AI415" i="7"/>
  <c r="AE416" i="7"/>
  <c r="AF416" i="7"/>
  <c r="AG416" i="7"/>
  <c r="AH416" i="7"/>
  <c r="AI416" i="7"/>
  <c r="AE417" i="7"/>
  <c r="AF417" i="7"/>
  <c r="AG417" i="7"/>
  <c r="AH417" i="7"/>
  <c r="AI417" i="7"/>
  <c r="AE418" i="7"/>
  <c r="AF418" i="7"/>
  <c r="AG418" i="7"/>
  <c r="AH418" i="7"/>
  <c r="AI418" i="7"/>
  <c r="AE419" i="7"/>
  <c r="AF419" i="7"/>
  <c r="AG419" i="7"/>
  <c r="AH419" i="7"/>
  <c r="AI419" i="7"/>
  <c r="AE420" i="7"/>
  <c r="AF420" i="7"/>
  <c r="AG420" i="7"/>
  <c r="AH420" i="7"/>
  <c r="AI420" i="7"/>
  <c r="AE421" i="7"/>
  <c r="AF421" i="7"/>
  <c r="AG421" i="7"/>
  <c r="AH421" i="7"/>
  <c r="AI421" i="7"/>
  <c r="AE422" i="7"/>
  <c r="AF422" i="7"/>
  <c r="AG422" i="7"/>
  <c r="AH422" i="7"/>
  <c r="AI422" i="7"/>
  <c r="AE423" i="7"/>
  <c r="AF423" i="7"/>
  <c r="AG423" i="7"/>
  <c r="AH423" i="7"/>
  <c r="AI423" i="7"/>
  <c r="AE424" i="7"/>
  <c r="AF424" i="7"/>
  <c r="AG424" i="7"/>
  <c r="AH424" i="7"/>
  <c r="AI424" i="7"/>
  <c r="AE425" i="7"/>
  <c r="AF425" i="7"/>
  <c r="AG425" i="7"/>
  <c r="AH425" i="7"/>
  <c r="AI425" i="7"/>
  <c r="AE426" i="7"/>
  <c r="AF426" i="7"/>
  <c r="AG426" i="7"/>
  <c r="AH426" i="7"/>
  <c r="AI426" i="7"/>
  <c r="AE427" i="7"/>
  <c r="AF427" i="7"/>
  <c r="AG427" i="7"/>
  <c r="AH427" i="7"/>
  <c r="AI427" i="7"/>
  <c r="AE428" i="7"/>
  <c r="AF428" i="7"/>
  <c r="AG428" i="7"/>
  <c r="AH428" i="7"/>
  <c r="AI428" i="7"/>
  <c r="AE429" i="7"/>
  <c r="AF429" i="7"/>
  <c r="AG429" i="7"/>
  <c r="AH429" i="7"/>
  <c r="AI429" i="7"/>
  <c r="AE430" i="7"/>
  <c r="AF430" i="7"/>
  <c r="AG430" i="7"/>
  <c r="AH430" i="7"/>
  <c r="AI430" i="7"/>
  <c r="AE431" i="7"/>
  <c r="AF431" i="7"/>
  <c r="AG431" i="7"/>
  <c r="AH431" i="7"/>
  <c r="AI431" i="7"/>
  <c r="AE432" i="7"/>
  <c r="AF432" i="7"/>
  <c r="AG432" i="7"/>
  <c r="AH432" i="7"/>
  <c r="AI432" i="7"/>
  <c r="AE433" i="7"/>
  <c r="AF433" i="7"/>
  <c r="AG433" i="7"/>
  <c r="AH433" i="7"/>
  <c r="AI433" i="7"/>
  <c r="AE434" i="7"/>
  <c r="AF434" i="7"/>
  <c r="AG434" i="7"/>
  <c r="AH434" i="7"/>
  <c r="AI434" i="7"/>
  <c r="AE435" i="7"/>
  <c r="AF435" i="7"/>
  <c r="AG435" i="7"/>
  <c r="AH435" i="7"/>
  <c r="AI435" i="7"/>
  <c r="AE436" i="7"/>
  <c r="AF436" i="7"/>
  <c r="AG436" i="7"/>
  <c r="AH436" i="7"/>
  <c r="AI436" i="7"/>
  <c r="AE437" i="7"/>
  <c r="AF437" i="7"/>
  <c r="AG437" i="7"/>
  <c r="AH437" i="7"/>
  <c r="AI437" i="7"/>
  <c r="AE438" i="7"/>
  <c r="AF438" i="7"/>
  <c r="AG438" i="7"/>
  <c r="AH438" i="7"/>
  <c r="AI438" i="7"/>
  <c r="AE439" i="7"/>
  <c r="AF439" i="7"/>
  <c r="AG439" i="7"/>
  <c r="AH439" i="7"/>
  <c r="AI439" i="7"/>
  <c r="AE440" i="7"/>
  <c r="AF440" i="7"/>
  <c r="AG440" i="7"/>
  <c r="AH440" i="7"/>
  <c r="AI440" i="7"/>
  <c r="AE441" i="7"/>
  <c r="AF441" i="7"/>
  <c r="AG441" i="7"/>
  <c r="AH441" i="7"/>
  <c r="AI441" i="7"/>
  <c r="AE442" i="7"/>
  <c r="AF442" i="7"/>
  <c r="AG442" i="7"/>
  <c r="AH442" i="7"/>
  <c r="AI442" i="7"/>
  <c r="AE443" i="7"/>
  <c r="AF443" i="7"/>
  <c r="AG443" i="7"/>
  <c r="AH443" i="7"/>
  <c r="AI443" i="7"/>
  <c r="AE444" i="7"/>
  <c r="AF444" i="7"/>
  <c r="AG444" i="7"/>
  <c r="AH444" i="7"/>
  <c r="AI444" i="7"/>
  <c r="AE445" i="7"/>
  <c r="AF445" i="7"/>
  <c r="AG445" i="7"/>
  <c r="AH445" i="7"/>
  <c r="AI445" i="7"/>
  <c r="AE446" i="7"/>
  <c r="AF446" i="7"/>
  <c r="AG446" i="7"/>
  <c r="AH446" i="7"/>
  <c r="AI446" i="7"/>
  <c r="AE447" i="7"/>
  <c r="AF447" i="7"/>
  <c r="AG447" i="7"/>
  <c r="AH447" i="7"/>
  <c r="AI447" i="7"/>
  <c r="AE448" i="7"/>
  <c r="AF448" i="7"/>
  <c r="AG448" i="7"/>
  <c r="AH448" i="7"/>
  <c r="AI448" i="7"/>
  <c r="AE449" i="7"/>
  <c r="AF449" i="7"/>
  <c r="AG449" i="7"/>
  <c r="AH449" i="7"/>
  <c r="AI449" i="7"/>
  <c r="AE450" i="7"/>
  <c r="AF450" i="7"/>
  <c r="AG450" i="7"/>
  <c r="AH450" i="7"/>
  <c r="AI450" i="7"/>
  <c r="AE451" i="7"/>
  <c r="AF451" i="7"/>
  <c r="AG451" i="7"/>
  <c r="AH451" i="7"/>
  <c r="AI451" i="7"/>
  <c r="AE452" i="7"/>
  <c r="AF452" i="7"/>
  <c r="AG452" i="7"/>
  <c r="AH452" i="7"/>
  <c r="AI452" i="7"/>
  <c r="AE453" i="7"/>
  <c r="AF453" i="7"/>
  <c r="AG453" i="7"/>
  <c r="AH453" i="7"/>
  <c r="AI453" i="7"/>
  <c r="AE454" i="7"/>
  <c r="AF454" i="7"/>
  <c r="AG454" i="7"/>
  <c r="AH454" i="7"/>
  <c r="AI454" i="7"/>
  <c r="AE455" i="7"/>
  <c r="AF455" i="7"/>
  <c r="AG455" i="7"/>
  <c r="AH455" i="7"/>
  <c r="AI455" i="7"/>
  <c r="AE456" i="7"/>
  <c r="AF456" i="7"/>
  <c r="AG456" i="7"/>
  <c r="AH456" i="7"/>
  <c r="AI456" i="7"/>
  <c r="AE457" i="7"/>
  <c r="AF457" i="7"/>
  <c r="AG457" i="7"/>
  <c r="AH457" i="7"/>
  <c r="AI457" i="7"/>
  <c r="AE458" i="7"/>
  <c r="AF458" i="7"/>
  <c r="AG458" i="7"/>
  <c r="AH458" i="7"/>
  <c r="AI458" i="7"/>
  <c r="AE459" i="7"/>
  <c r="AF459" i="7"/>
  <c r="AG459" i="7"/>
  <c r="AH459" i="7"/>
  <c r="AI459" i="7"/>
  <c r="AE460" i="7"/>
  <c r="AF460" i="7"/>
  <c r="AG460" i="7"/>
  <c r="AH460" i="7"/>
  <c r="AI460" i="7"/>
  <c r="AE461" i="7"/>
  <c r="AF461" i="7"/>
  <c r="AG461" i="7"/>
  <c r="AH461" i="7"/>
  <c r="AI461" i="7"/>
  <c r="AE462" i="7"/>
  <c r="AF462" i="7"/>
  <c r="AG462" i="7"/>
  <c r="AH462" i="7"/>
  <c r="AI462" i="7"/>
  <c r="AE463" i="7"/>
  <c r="AF463" i="7"/>
  <c r="AG463" i="7"/>
  <c r="AH463" i="7"/>
  <c r="AI463" i="7"/>
  <c r="AE464" i="7"/>
  <c r="AF464" i="7"/>
  <c r="AG464" i="7"/>
  <c r="AH464" i="7"/>
  <c r="AI464" i="7"/>
  <c r="AE465" i="7"/>
  <c r="AF465" i="7"/>
  <c r="AG465" i="7"/>
  <c r="AH465" i="7"/>
  <c r="AI465" i="7"/>
  <c r="AE466" i="7"/>
  <c r="AF466" i="7"/>
  <c r="AG466" i="7"/>
  <c r="AH466" i="7"/>
  <c r="AI466" i="7"/>
  <c r="AE467" i="7"/>
  <c r="AF467" i="7"/>
  <c r="AG467" i="7"/>
  <c r="AH467" i="7"/>
  <c r="AI467" i="7"/>
  <c r="AE468" i="7"/>
  <c r="AF468" i="7"/>
  <c r="AG468" i="7"/>
  <c r="AH468" i="7"/>
  <c r="AI468" i="7"/>
  <c r="AE469" i="7"/>
  <c r="AF469" i="7"/>
  <c r="AG469" i="7"/>
  <c r="AH469" i="7"/>
  <c r="AI469" i="7"/>
  <c r="AE470" i="7"/>
  <c r="AF470" i="7"/>
  <c r="AG470" i="7"/>
  <c r="AH470" i="7"/>
  <c r="AI470" i="7"/>
  <c r="AE471" i="7"/>
  <c r="AF471" i="7"/>
  <c r="AG471" i="7"/>
  <c r="AH471" i="7"/>
  <c r="AI471" i="7"/>
  <c r="AE472" i="7"/>
  <c r="AF472" i="7"/>
  <c r="AG472" i="7"/>
  <c r="AH472" i="7"/>
  <c r="AI472" i="7"/>
  <c r="AE473" i="7"/>
  <c r="AF473" i="7"/>
  <c r="AG473" i="7"/>
  <c r="AH473" i="7"/>
  <c r="AI473" i="7"/>
  <c r="AE474" i="7"/>
  <c r="AF474" i="7"/>
  <c r="AG474" i="7"/>
  <c r="AH474" i="7"/>
  <c r="AI474" i="7"/>
  <c r="AE475" i="7"/>
  <c r="AF475" i="7"/>
  <c r="AG475" i="7"/>
  <c r="AH475" i="7"/>
  <c r="AI475" i="7"/>
  <c r="AE476" i="7"/>
  <c r="AF476" i="7"/>
  <c r="AG476" i="7"/>
  <c r="AH476" i="7"/>
  <c r="AI476" i="7"/>
  <c r="AE477" i="7"/>
  <c r="AF477" i="7"/>
  <c r="AG477" i="7"/>
  <c r="AH477" i="7"/>
  <c r="AI477" i="7"/>
  <c r="AE478" i="7"/>
  <c r="AF478" i="7"/>
  <c r="AG478" i="7"/>
  <c r="AH478" i="7"/>
  <c r="AI478" i="7"/>
  <c r="AE479" i="7"/>
  <c r="AF479" i="7"/>
  <c r="AG479" i="7"/>
  <c r="AH479" i="7"/>
  <c r="AI479" i="7"/>
  <c r="AE480" i="7"/>
  <c r="AF480" i="7"/>
  <c r="AG480" i="7"/>
  <c r="AH480" i="7"/>
  <c r="AI480" i="7"/>
  <c r="AE481" i="7"/>
  <c r="AF481" i="7"/>
  <c r="AG481" i="7"/>
  <c r="AH481" i="7"/>
  <c r="AI481" i="7"/>
  <c r="AE482" i="7"/>
  <c r="AF482" i="7"/>
  <c r="AG482" i="7"/>
  <c r="AH482" i="7"/>
  <c r="AI482" i="7"/>
  <c r="AE483" i="7"/>
  <c r="AF483" i="7"/>
  <c r="AG483" i="7"/>
  <c r="AH483" i="7"/>
  <c r="AI483" i="7"/>
  <c r="AE484" i="7"/>
  <c r="AF484" i="7"/>
  <c r="AG484" i="7"/>
  <c r="AH484" i="7"/>
  <c r="AI484" i="7"/>
  <c r="AE485" i="7"/>
  <c r="AF485" i="7"/>
  <c r="AG485" i="7"/>
  <c r="AH485" i="7"/>
  <c r="AI485" i="7"/>
  <c r="AE486" i="7"/>
  <c r="AF486" i="7"/>
  <c r="AG486" i="7"/>
  <c r="AH486" i="7"/>
  <c r="AI486" i="7"/>
  <c r="AE487" i="7"/>
  <c r="AF487" i="7"/>
  <c r="AG487" i="7"/>
  <c r="AH487" i="7"/>
  <c r="AI487" i="7"/>
  <c r="AE488" i="7"/>
  <c r="AF488" i="7"/>
  <c r="AG488" i="7"/>
  <c r="AH488" i="7"/>
  <c r="AI488" i="7"/>
  <c r="AE489" i="7"/>
  <c r="AF489" i="7"/>
  <c r="AG489" i="7"/>
  <c r="AH489" i="7"/>
  <c r="AI489" i="7"/>
  <c r="AE490" i="7"/>
  <c r="AF490" i="7"/>
  <c r="AG490" i="7"/>
  <c r="AH490" i="7"/>
  <c r="AI490" i="7"/>
  <c r="AE491" i="7"/>
  <c r="AF491" i="7"/>
  <c r="AG491" i="7"/>
  <c r="AH491" i="7"/>
  <c r="AI491" i="7"/>
  <c r="AE492" i="7"/>
  <c r="AF492" i="7"/>
  <c r="AG492" i="7"/>
  <c r="AH492" i="7"/>
  <c r="AI492" i="7"/>
  <c r="AE493" i="7"/>
  <c r="AF493" i="7"/>
  <c r="AG493" i="7"/>
  <c r="AH493" i="7"/>
  <c r="AI493" i="7"/>
  <c r="AE494" i="7"/>
  <c r="AF494" i="7"/>
  <c r="AG494" i="7"/>
  <c r="AH494" i="7"/>
  <c r="AI494" i="7"/>
  <c r="AE495" i="7"/>
  <c r="AF495" i="7"/>
  <c r="AG495" i="7"/>
  <c r="AH495" i="7"/>
  <c r="AI495" i="7"/>
  <c r="AE496" i="7"/>
  <c r="AF496" i="7"/>
  <c r="AG496" i="7"/>
  <c r="AH496" i="7"/>
  <c r="AI496" i="7"/>
  <c r="AE497" i="7"/>
  <c r="AF497" i="7"/>
  <c r="AG497" i="7"/>
  <c r="AH497" i="7"/>
  <c r="AI497" i="7"/>
  <c r="AE498" i="7"/>
  <c r="AF498" i="7"/>
  <c r="AG498" i="7"/>
  <c r="AH498" i="7"/>
  <c r="AI498" i="7"/>
  <c r="AE499" i="7"/>
  <c r="AF499" i="7"/>
  <c r="AG499" i="7"/>
  <c r="AH499" i="7"/>
  <c r="AI499" i="7"/>
  <c r="AE500" i="7"/>
  <c r="AF500" i="7"/>
  <c r="AG500" i="7"/>
  <c r="AH500" i="7"/>
  <c r="AI500" i="7"/>
  <c r="AE501" i="7"/>
  <c r="AF501" i="7"/>
  <c r="AG501" i="7"/>
  <c r="AH501" i="7"/>
  <c r="AI501" i="7"/>
  <c r="AE502" i="7"/>
  <c r="AF502" i="7"/>
  <c r="AG502" i="7"/>
  <c r="AH502" i="7"/>
  <c r="AI502" i="7"/>
  <c r="AE503" i="7"/>
  <c r="AF503" i="7"/>
  <c r="AG503" i="7"/>
  <c r="AH503" i="7"/>
  <c r="AI503" i="7"/>
  <c r="AE504" i="7"/>
  <c r="AF504" i="7"/>
  <c r="AG504" i="7"/>
  <c r="AH504" i="7"/>
  <c r="AI504" i="7"/>
  <c r="AE505" i="7"/>
  <c r="AF505" i="7"/>
  <c r="AG505" i="7"/>
  <c r="AH505" i="7"/>
  <c r="AI505" i="7"/>
  <c r="AE506" i="7"/>
  <c r="AF506" i="7"/>
  <c r="AG506" i="7"/>
  <c r="AH506" i="7"/>
  <c r="AI506" i="7"/>
  <c r="AE507" i="7"/>
  <c r="AF507" i="7"/>
  <c r="AG507" i="7"/>
  <c r="AH507" i="7"/>
  <c r="AI507" i="7"/>
  <c r="AE508" i="7"/>
  <c r="AF508" i="7"/>
  <c r="AG508" i="7"/>
  <c r="AH508" i="7"/>
  <c r="AI508" i="7"/>
  <c r="AE509" i="7"/>
  <c r="AF509" i="7"/>
  <c r="AG509" i="7"/>
  <c r="AH509" i="7"/>
  <c r="AI509" i="7"/>
  <c r="AE510" i="7"/>
  <c r="AF510" i="7"/>
  <c r="AG510" i="7"/>
  <c r="AH510" i="7"/>
  <c r="AI510" i="7"/>
  <c r="AE511" i="7"/>
  <c r="AF511" i="7"/>
  <c r="AG511" i="7"/>
  <c r="AH511" i="7"/>
  <c r="AI511" i="7"/>
  <c r="AE512" i="7"/>
  <c r="AF512" i="7"/>
  <c r="AG512" i="7"/>
  <c r="AH512" i="7"/>
  <c r="AI512" i="7"/>
  <c r="AE513" i="7"/>
  <c r="AF513" i="7"/>
  <c r="AG513" i="7"/>
  <c r="AH513" i="7"/>
  <c r="AI513" i="7"/>
  <c r="AE514" i="7"/>
  <c r="AF514" i="7"/>
  <c r="AG514" i="7"/>
  <c r="AH514" i="7"/>
  <c r="AI514" i="7"/>
  <c r="AE515" i="7"/>
  <c r="AF515" i="7"/>
  <c r="AG515" i="7"/>
  <c r="AH515" i="7"/>
  <c r="AI515" i="7"/>
  <c r="AE516" i="7"/>
  <c r="AF516" i="7"/>
  <c r="AG516" i="7"/>
  <c r="AH516" i="7"/>
  <c r="AI516" i="7"/>
  <c r="AE517" i="7"/>
  <c r="AF517" i="7"/>
  <c r="AG517" i="7"/>
  <c r="AH517" i="7"/>
  <c r="AI517" i="7"/>
  <c r="AE518" i="7"/>
  <c r="AF518" i="7"/>
  <c r="AG518" i="7"/>
  <c r="AH518" i="7"/>
  <c r="AI518" i="7"/>
  <c r="AE519" i="7"/>
  <c r="AF519" i="7"/>
  <c r="AG519" i="7"/>
  <c r="AH519" i="7"/>
  <c r="AI519" i="7"/>
  <c r="AE520" i="7"/>
  <c r="AF520" i="7"/>
  <c r="AG520" i="7"/>
  <c r="AH520" i="7"/>
  <c r="AI520" i="7"/>
  <c r="AE521" i="7"/>
  <c r="AF521" i="7"/>
  <c r="AG521" i="7"/>
  <c r="AH521" i="7"/>
  <c r="AI521" i="7"/>
  <c r="AE522" i="7"/>
  <c r="AF522" i="7"/>
  <c r="AG522" i="7"/>
  <c r="AH522" i="7"/>
  <c r="AI522" i="7"/>
  <c r="AE523" i="7"/>
  <c r="AF523" i="7"/>
  <c r="AG523" i="7"/>
  <c r="AH523" i="7"/>
  <c r="AI523" i="7"/>
  <c r="AE524" i="7"/>
  <c r="AF524" i="7"/>
  <c r="AG524" i="7"/>
  <c r="AH524" i="7"/>
  <c r="AI524" i="7"/>
  <c r="AE525" i="7"/>
  <c r="AF525" i="7"/>
  <c r="AG525" i="7"/>
  <c r="AH525" i="7"/>
  <c r="AI525" i="7"/>
  <c r="AE526" i="7"/>
  <c r="AF526" i="7"/>
  <c r="AG526" i="7"/>
  <c r="AH526" i="7"/>
  <c r="AI526" i="7"/>
  <c r="AE527" i="7"/>
  <c r="AF527" i="7"/>
  <c r="AG527" i="7"/>
  <c r="AH527" i="7"/>
  <c r="AI527" i="7"/>
  <c r="AE528" i="7"/>
  <c r="AF528" i="7"/>
  <c r="AG528" i="7"/>
  <c r="AH528" i="7"/>
  <c r="AI528" i="7"/>
  <c r="AE529" i="7"/>
  <c r="AF529" i="7"/>
  <c r="AG529" i="7"/>
  <c r="AH529" i="7"/>
  <c r="AI529" i="7"/>
  <c r="AE530" i="7"/>
  <c r="AF530" i="7"/>
  <c r="AG530" i="7"/>
  <c r="AH530" i="7"/>
  <c r="AI530" i="7"/>
  <c r="AE531" i="7"/>
  <c r="AF531" i="7"/>
  <c r="AG531" i="7"/>
  <c r="AH531" i="7"/>
  <c r="AI531" i="7"/>
  <c r="AE532" i="7"/>
  <c r="AF532" i="7"/>
  <c r="AG532" i="7"/>
  <c r="AH532" i="7"/>
  <c r="AI532" i="7"/>
  <c r="AE533" i="7"/>
  <c r="AF533" i="7"/>
  <c r="AG533" i="7"/>
  <c r="AH533" i="7"/>
  <c r="AI533" i="7"/>
  <c r="AE534" i="7"/>
  <c r="AF534" i="7"/>
  <c r="AG534" i="7"/>
  <c r="AH534" i="7"/>
  <c r="AI534" i="7"/>
  <c r="AE535" i="7"/>
  <c r="AF535" i="7"/>
  <c r="AG535" i="7"/>
  <c r="AH535" i="7"/>
  <c r="AI535" i="7"/>
  <c r="AE536" i="7"/>
  <c r="AF536" i="7"/>
  <c r="AG536" i="7"/>
  <c r="AH536" i="7"/>
  <c r="AI536" i="7"/>
  <c r="AE537" i="7"/>
  <c r="AF537" i="7"/>
  <c r="AG537" i="7"/>
  <c r="AH537" i="7"/>
  <c r="AI537" i="7"/>
  <c r="AE538" i="7"/>
  <c r="AF538" i="7"/>
  <c r="AG538" i="7"/>
  <c r="AH538" i="7"/>
  <c r="AI538" i="7"/>
  <c r="AE539" i="7"/>
  <c r="AF539" i="7"/>
  <c r="AG539" i="7"/>
  <c r="AH539" i="7"/>
  <c r="AI539" i="7"/>
  <c r="AE540" i="7"/>
  <c r="AF540" i="7"/>
  <c r="AG540" i="7"/>
  <c r="AH540" i="7"/>
  <c r="AI540" i="7"/>
  <c r="AE541" i="7"/>
  <c r="AF541" i="7"/>
  <c r="AG541" i="7"/>
  <c r="AH541" i="7"/>
  <c r="AI541" i="7"/>
  <c r="AE542" i="7"/>
  <c r="AF542" i="7"/>
  <c r="AG542" i="7"/>
  <c r="AH542" i="7"/>
  <c r="AI542" i="7"/>
  <c r="AE543" i="7"/>
  <c r="AF543" i="7"/>
  <c r="AG543" i="7"/>
  <c r="AH543" i="7"/>
  <c r="AI543" i="7"/>
  <c r="AE544" i="7"/>
  <c r="AF544" i="7"/>
  <c r="AG544" i="7"/>
  <c r="AH544" i="7"/>
  <c r="AI544" i="7"/>
  <c r="AE545" i="7"/>
  <c r="AF545" i="7"/>
  <c r="AG545" i="7"/>
  <c r="AH545" i="7"/>
  <c r="AI545" i="7"/>
  <c r="AE546" i="7"/>
  <c r="AF546" i="7"/>
  <c r="AG546" i="7"/>
  <c r="AH546" i="7"/>
  <c r="AI546" i="7"/>
  <c r="AE547" i="7"/>
  <c r="AF547" i="7"/>
  <c r="AG547" i="7"/>
  <c r="AH547" i="7"/>
  <c r="AI547" i="7"/>
  <c r="AE548" i="7"/>
  <c r="AF548" i="7"/>
  <c r="AG548" i="7"/>
  <c r="AH548" i="7"/>
  <c r="AI548" i="7"/>
  <c r="AE549" i="7"/>
  <c r="AF549" i="7"/>
  <c r="AG549" i="7"/>
  <c r="AH549" i="7"/>
  <c r="AI549" i="7"/>
  <c r="AE550" i="7"/>
  <c r="AF550" i="7"/>
  <c r="AG550" i="7"/>
  <c r="AH550" i="7"/>
  <c r="AI550" i="7"/>
  <c r="AE551" i="7"/>
  <c r="AF551" i="7"/>
  <c r="AG551" i="7"/>
  <c r="AH551" i="7"/>
  <c r="AI551" i="7"/>
  <c r="AE552" i="7"/>
  <c r="AF552" i="7"/>
  <c r="AG552" i="7"/>
  <c r="AH552" i="7"/>
  <c r="AI552" i="7"/>
  <c r="AE553" i="7"/>
  <c r="AF553" i="7"/>
  <c r="AG553" i="7"/>
  <c r="AH553" i="7"/>
  <c r="AI553" i="7"/>
  <c r="AE554" i="7"/>
  <c r="AF554" i="7"/>
  <c r="AG554" i="7"/>
  <c r="AH554" i="7"/>
  <c r="AI554" i="7"/>
  <c r="AE555" i="7"/>
  <c r="AF555" i="7"/>
  <c r="AG555" i="7"/>
  <c r="AH555" i="7"/>
  <c r="AI555" i="7"/>
  <c r="AE556" i="7"/>
  <c r="AF556" i="7"/>
  <c r="AG556" i="7"/>
  <c r="AH556" i="7"/>
  <c r="AI556" i="7"/>
  <c r="AE557" i="7"/>
  <c r="AF557" i="7"/>
  <c r="AG557" i="7"/>
  <c r="AH557" i="7"/>
  <c r="AI557" i="7"/>
  <c r="AE558" i="7"/>
  <c r="AF558" i="7"/>
  <c r="AG558" i="7"/>
  <c r="AH558" i="7"/>
  <c r="AI558" i="7"/>
  <c r="AE559" i="7"/>
  <c r="AF559" i="7"/>
  <c r="AG559" i="7"/>
  <c r="AH559" i="7"/>
  <c r="AI559" i="7"/>
  <c r="AE560" i="7"/>
  <c r="AF560" i="7"/>
  <c r="AG560" i="7"/>
  <c r="AH560" i="7"/>
  <c r="AI560" i="7"/>
  <c r="AE561" i="7"/>
  <c r="AF561" i="7"/>
  <c r="AG561" i="7"/>
  <c r="AH561" i="7"/>
  <c r="AI561" i="7"/>
  <c r="AE562" i="7"/>
  <c r="AF562" i="7"/>
  <c r="AG562" i="7"/>
  <c r="AH562" i="7"/>
  <c r="AI562" i="7"/>
  <c r="AE563" i="7"/>
  <c r="AF563" i="7"/>
  <c r="AG563" i="7"/>
  <c r="AH563" i="7"/>
  <c r="AI563" i="7"/>
  <c r="AE564" i="7"/>
  <c r="AF564" i="7"/>
  <c r="AG564" i="7"/>
  <c r="AH564" i="7"/>
  <c r="AI564" i="7"/>
  <c r="AE565" i="7"/>
  <c r="AF565" i="7"/>
  <c r="AG565" i="7"/>
  <c r="AH565" i="7"/>
  <c r="AI565" i="7"/>
  <c r="AE566" i="7"/>
  <c r="AF566" i="7"/>
  <c r="AG566" i="7"/>
  <c r="AH566" i="7"/>
  <c r="AI566" i="7"/>
  <c r="AE567" i="7"/>
  <c r="AF567" i="7"/>
  <c r="AG567" i="7"/>
  <c r="AH567" i="7"/>
  <c r="AI567" i="7"/>
  <c r="AE568" i="7"/>
  <c r="AF568" i="7"/>
  <c r="AG568" i="7"/>
  <c r="AH568" i="7"/>
  <c r="AI568" i="7"/>
  <c r="AE569" i="7"/>
  <c r="AF569" i="7"/>
  <c r="AG569" i="7"/>
  <c r="AH569" i="7"/>
  <c r="AI569" i="7"/>
  <c r="AE570" i="7"/>
  <c r="AF570" i="7"/>
  <c r="AG570" i="7"/>
  <c r="AH570" i="7"/>
  <c r="AI570" i="7"/>
  <c r="AE571" i="7"/>
  <c r="AF571" i="7"/>
  <c r="AG571" i="7"/>
  <c r="AH571" i="7"/>
  <c r="AI571" i="7"/>
  <c r="AE572" i="7"/>
  <c r="AF572" i="7"/>
  <c r="AG572" i="7"/>
  <c r="AH572" i="7"/>
  <c r="AI572" i="7"/>
  <c r="AE573" i="7"/>
  <c r="AF573" i="7"/>
  <c r="AG573" i="7"/>
  <c r="AH573" i="7"/>
  <c r="AI573" i="7"/>
  <c r="AE574" i="7"/>
  <c r="AF574" i="7"/>
  <c r="AG574" i="7"/>
  <c r="AH574" i="7"/>
  <c r="AI574" i="7"/>
  <c r="AE575" i="7"/>
  <c r="AF575" i="7"/>
  <c r="AG575" i="7"/>
  <c r="AH575" i="7"/>
  <c r="AI575" i="7"/>
  <c r="AE576" i="7"/>
  <c r="AF576" i="7"/>
  <c r="AG576" i="7"/>
  <c r="AH576" i="7"/>
  <c r="AI576" i="7"/>
  <c r="AE577" i="7"/>
  <c r="AF577" i="7"/>
  <c r="AG577" i="7"/>
  <c r="AH577" i="7"/>
  <c r="AI577" i="7"/>
  <c r="AE578" i="7"/>
  <c r="AF578" i="7"/>
  <c r="AG578" i="7"/>
  <c r="AH578" i="7"/>
  <c r="AI578" i="7"/>
  <c r="AE579" i="7"/>
  <c r="AF579" i="7"/>
  <c r="AG579" i="7"/>
  <c r="AH579" i="7"/>
  <c r="AI579" i="7"/>
  <c r="AE580" i="7"/>
  <c r="AF580" i="7"/>
  <c r="AG580" i="7"/>
  <c r="AH580" i="7"/>
  <c r="AI580" i="7"/>
  <c r="AE581" i="7"/>
  <c r="AF581" i="7"/>
  <c r="AG581" i="7"/>
  <c r="AH581" i="7"/>
  <c r="AI581" i="7"/>
  <c r="AE582" i="7"/>
  <c r="AF582" i="7"/>
  <c r="AG582" i="7"/>
  <c r="AH582" i="7"/>
  <c r="AI582" i="7"/>
  <c r="AE583" i="7"/>
  <c r="AF583" i="7"/>
  <c r="AG583" i="7"/>
  <c r="AH583" i="7"/>
  <c r="AI583" i="7"/>
  <c r="AE584" i="7"/>
  <c r="AF584" i="7"/>
  <c r="AG584" i="7"/>
  <c r="AH584" i="7"/>
  <c r="AI584" i="7"/>
  <c r="AE585" i="7"/>
  <c r="AF585" i="7"/>
  <c r="AG585" i="7"/>
  <c r="AH585" i="7"/>
  <c r="AI585" i="7"/>
  <c r="AE586" i="7"/>
  <c r="AF586" i="7"/>
  <c r="AG586" i="7"/>
  <c r="AH586" i="7"/>
  <c r="AI586" i="7"/>
  <c r="AE587" i="7"/>
  <c r="AF587" i="7"/>
  <c r="AG587" i="7"/>
  <c r="AH587" i="7"/>
  <c r="AI587" i="7"/>
  <c r="AE588" i="7"/>
  <c r="AF588" i="7"/>
  <c r="AG588" i="7"/>
  <c r="AH588" i="7"/>
  <c r="AI588" i="7"/>
  <c r="AE589" i="7"/>
  <c r="AF589" i="7"/>
  <c r="AG589" i="7"/>
  <c r="AH589" i="7"/>
  <c r="AI589" i="7"/>
  <c r="AE590" i="7"/>
  <c r="AF590" i="7"/>
  <c r="AG590" i="7"/>
  <c r="AH590" i="7"/>
  <c r="AI590" i="7"/>
  <c r="AE591" i="7"/>
  <c r="AF591" i="7"/>
  <c r="AG591" i="7"/>
  <c r="AH591" i="7"/>
  <c r="AI591" i="7"/>
  <c r="AE592" i="7"/>
  <c r="AF592" i="7"/>
  <c r="AG592" i="7"/>
  <c r="AH592" i="7"/>
  <c r="AI592" i="7"/>
  <c r="AE593" i="7"/>
  <c r="AF593" i="7"/>
  <c r="AG593" i="7"/>
  <c r="AH593" i="7"/>
  <c r="AI593" i="7"/>
  <c r="AE594" i="7"/>
  <c r="AF594" i="7"/>
  <c r="AG594" i="7"/>
  <c r="AH594" i="7"/>
  <c r="AI594" i="7"/>
  <c r="AE595" i="7"/>
  <c r="AF595" i="7"/>
  <c r="AG595" i="7"/>
  <c r="AH595" i="7"/>
  <c r="AI595" i="7"/>
  <c r="AE596" i="7"/>
  <c r="AF596" i="7"/>
  <c r="AG596" i="7"/>
  <c r="AH596" i="7"/>
  <c r="AI596" i="7"/>
  <c r="AE597" i="7"/>
  <c r="AF597" i="7"/>
  <c r="AG597" i="7"/>
  <c r="AH597" i="7"/>
  <c r="AI597" i="7"/>
  <c r="AE598" i="7"/>
  <c r="AF598" i="7"/>
  <c r="AG598" i="7"/>
  <c r="AH598" i="7"/>
  <c r="AI598" i="7"/>
  <c r="AE599" i="7"/>
  <c r="AF599" i="7"/>
  <c r="AG599" i="7"/>
  <c r="AH599" i="7"/>
  <c r="AI599" i="7"/>
  <c r="AE600" i="7"/>
  <c r="AF600" i="7"/>
  <c r="AG600" i="7"/>
  <c r="AH600" i="7"/>
  <c r="AI600" i="7"/>
  <c r="AE601" i="7"/>
  <c r="AF601" i="7"/>
  <c r="AG601" i="7"/>
  <c r="AH601" i="7"/>
  <c r="AI601" i="7"/>
  <c r="AE602" i="7"/>
  <c r="AF602" i="7"/>
  <c r="AG602" i="7"/>
  <c r="AH602" i="7"/>
  <c r="AI602" i="7"/>
  <c r="AE603" i="7"/>
  <c r="AF603" i="7"/>
  <c r="AG603" i="7"/>
  <c r="AH603" i="7"/>
  <c r="AI603" i="7"/>
  <c r="AE604" i="7"/>
  <c r="AF604" i="7"/>
  <c r="AG604" i="7"/>
  <c r="AH604" i="7"/>
  <c r="AI604" i="7"/>
  <c r="AE605" i="7"/>
  <c r="AF605" i="7"/>
  <c r="AG605" i="7"/>
  <c r="AH605" i="7"/>
  <c r="AI605" i="7"/>
  <c r="AE606" i="7"/>
  <c r="AF606" i="7"/>
  <c r="AG606" i="7"/>
  <c r="AH606" i="7"/>
  <c r="AI606" i="7"/>
  <c r="AE607" i="7"/>
  <c r="AF607" i="7"/>
  <c r="AG607" i="7"/>
  <c r="AH607" i="7"/>
  <c r="AI607" i="7"/>
  <c r="AE608" i="7"/>
  <c r="AF608" i="7"/>
  <c r="AG608" i="7"/>
  <c r="AH608" i="7"/>
  <c r="AI608" i="7"/>
  <c r="AE609" i="7"/>
  <c r="AF609" i="7"/>
  <c r="AG609" i="7"/>
  <c r="AH609" i="7"/>
  <c r="AI609" i="7"/>
  <c r="AE610" i="7"/>
  <c r="AF610" i="7"/>
  <c r="AG610" i="7"/>
  <c r="AH610" i="7"/>
  <c r="AI610" i="7"/>
  <c r="AE611" i="7"/>
  <c r="AF611" i="7"/>
  <c r="AG611" i="7"/>
  <c r="AH611" i="7"/>
  <c r="AI611" i="7"/>
  <c r="AE612" i="7"/>
  <c r="AF612" i="7"/>
  <c r="AG612" i="7"/>
  <c r="AH612" i="7"/>
  <c r="AI612" i="7"/>
  <c r="AE613" i="7"/>
  <c r="AF613" i="7"/>
  <c r="AG613" i="7"/>
  <c r="AH613" i="7"/>
  <c r="AI613" i="7"/>
  <c r="AE614" i="7"/>
  <c r="AF614" i="7"/>
  <c r="AG614" i="7"/>
  <c r="AH614" i="7"/>
  <c r="AI614" i="7"/>
  <c r="AE615" i="7"/>
  <c r="AF615" i="7"/>
  <c r="AG615" i="7"/>
  <c r="AH615" i="7"/>
  <c r="AI615" i="7"/>
  <c r="AE616" i="7"/>
  <c r="AF616" i="7"/>
  <c r="AG616" i="7"/>
  <c r="AH616" i="7"/>
  <c r="AI616" i="7"/>
  <c r="AE617" i="7"/>
  <c r="AF617" i="7"/>
  <c r="AG617" i="7"/>
  <c r="AH617" i="7"/>
  <c r="AI617" i="7"/>
  <c r="AE618" i="7"/>
  <c r="AF618" i="7"/>
  <c r="AG618" i="7"/>
  <c r="AH618" i="7"/>
  <c r="AI618" i="7"/>
  <c r="AE619" i="7"/>
  <c r="AF619" i="7"/>
  <c r="AG619" i="7"/>
  <c r="AH619" i="7"/>
  <c r="AI619" i="7"/>
  <c r="AE620" i="7"/>
  <c r="AF620" i="7"/>
  <c r="AG620" i="7"/>
  <c r="AH620" i="7"/>
  <c r="AI620" i="7"/>
  <c r="AE621" i="7"/>
  <c r="AF621" i="7"/>
  <c r="AG621" i="7"/>
  <c r="AH621" i="7"/>
  <c r="AI621" i="7"/>
  <c r="AE622" i="7"/>
  <c r="AF622" i="7"/>
  <c r="AG622" i="7"/>
  <c r="AH622" i="7"/>
  <c r="AI622" i="7"/>
  <c r="AE623" i="7"/>
  <c r="AF623" i="7"/>
  <c r="AG623" i="7"/>
  <c r="AH623" i="7"/>
  <c r="AI623" i="7"/>
  <c r="AE624" i="7"/>
  <c r="AF624" i="7"/>
  <c r="AG624" i="7"/>
  <c r="AH624" i="7"/>
  <c r="AI624" i="7"/>
  <c r="AE625" i="7"/>
  <c r="AF625" i="7"/>
  <c r="AG625" i="7"/>
  <c r="AH625" i="7"/>
  <c r="AI625" i="7"/>
  <c r="AE626" i="7"/>
  <c r="AF626" i="7"/>
  <c r="AG626" i="7"/>
  <c r="AH626" i="7"/>
  <c r="AI626" i="7"/>
  <c r="AE627" i="7"/>
  <c r="AF627" i="7"/>
  <c r="AG627" i="7"/>
  <c r="AH627" i="7"/>
  <c r="AI627" i="7"/>
  <c r="AE628" i="7"/>
  <c r="AF628" i="7"/>
  <c r="AG628" i="7"/>
  <c r="AH628" i="7"/>
  <c r="AI628" i="7"/>
  <c r="AE629" i="7"/>
  <c r="AF629" i="7"/>
  <c r="AG629" i="7"/>
  <c r="AH629" i="7"/>
  <c r="AI629" i="7"/>
  <c r="AE630" i="7"/>
  <c r="AF630" i="7"/>
  <c r="AG630" i="7"/>
  <c r="AH630" i="7"/>
  <c r="AI630" i="7"/>
  <c r="AE631" i="7"/>
  <c r="AF631" i="7"/>
  <c r="AG631" i="7"/>
  <c r="AH631" i="7"/>
  <c r="AI631" i="7"/>
  <c r="AE632" i="7"/>
  <c r="AF632" i="7"/>
  <c r="AG632" i="7"/>
  <c r="AH632" i="7"/>
  <c r="AI632" i="7"/>
  <c r="AE633" i="7"/>
  <c r="AF633" i="7"/>
  <c r="AG633" i="7"/>
  <c r="AH633" i="7"/>
  <c r="AI633" i="7"/>
  <c r="AE634" i="7"/>
  <c r="AF634" i="7"/>
  <c r="AG634" i="7"/>
  <c r="AH634" i="7"/>
  <c r="AI634" i="7"/>
  <c r="AE635" i="7"/>
  <c r="AF635" i="7"/>
  <c r="AG635" i="7"/>
  <c r="AH635" i="7"/>
  <c r="AI635" i="7"/>
  <c r="AE636" i="7"/>
  <c r="AF636" i="7"/>
  <c r="AG636" i="7"/>
  <c r="AH636" i="7"/>
  <c r="AI636" i="7"/>
  <c r="AE637" i="7"/>
  <c r="AF637" i="7"/>
  <c r="AG637" i="7"/>
  <c r="AH637" i="7"/>
  <c r="AI637" i="7"/>
  <c r="AE638" i="7"/>
  <c r="AF638" i="7"/>
  <c r="AG638" i="7"/>
  <c r="AH638" i="7"/>
  <c r="AI638" i="7"/>
  <c r="AE639" i="7"/>
  <c r="AF639" i="7"/>
  <c r="AG639" i="7"/>
  <c r="AH639" i="7"/>
  <c r="AI639" i="7"/>
  <c r="AE640" i="7"/>
  <c r="AF640" i="7"/>
  <c r="AG640" i="7"/>
  <c r="AH640" i="7"/>
  <c r="AI640" i="7"/>
  <c r="AE641" i="7"/>
  <c r="AF641" i="7"/>
  <c r="AG641" i="7"/>
  <c r="AH641" i="7"/>
  <c r="AI641" i="7"/>
  <c r="AE642" i="7"/>
  <c r="AF642" i="7"/>
  <c r="AG642" i="7"/>
  <c r="AH642" i="7"/>
  <c r="AI642" i="7"/>
  <c r="AE643" i="7"/>
  <c r="AF643" i="7"/>
  <c r="AG643" i="7"/>
  <c r="AH643" i="7"/>
  <c r="AI643" i="7"/>
  <c r="AE644" i="7"/>
  <c r="AF644" i="7"/>
  <c r="AG644" i="7"/>
  <c r="AH644" i="7"/>
  <c r="AI644" i="7"/>
  <c r="AE645" i="7"/>
  <c r="AF645" i="7"/>
  <c r="AG645" i="7"/>
  <c r="AH645" i="7"/>
  <c r="AI645" i="7"/>
  <c r="AE646" i="7"/>
  <c r="AF646" i="7"/>
  <c r="AG646" i="7"/>
  <c r="AH646" i="7"/>
  <c r="AI646" i="7"/>
  <c r="AE647" i="7"/>
  <c r="AF647" i="7"/>
  <c r="AG647" i="7"/>
  <c r="AH647" i="7"/>
  <c r="AI647" i="7"/>
  <c r="AE648" i="7"/>
  <c r="AF648" i="7"/>
  <c r="AG648" i="7"/>
  <c r="AH648" i="7"/>
  <c r="AI648" i="7"/>
  <c r="AE649" i="7"/>
  <c r="AF649" i="7"/>
  <c r="AG649" i="7"/>
  <c r="AH649" i="7"/>
  <c r="AI649" i="7"/>
  <c r="AE650" i="7"/>
  <c r="AF650" i="7"/>
  <c r="AG650" i="7"/>
  <c r="AH650" i="7"/>
  <c r="AI650" i="7"/>
  <c r="AE651" i="7"/>
  <c r="AF651" i="7"/>
  <c r="AG651" i="7"/>
  <c r="AH651" i="7"/>
  <c r="AI651" i="7"/>
  <c r="AE652" i="7"/>
  <c r="AF652" i="7"/>
  <c r="AG652" i="7"/>
  <c r="AH652" i="7"/>
  <c r="AI652" i="7"/>
  <c r="AE653" i="7"/>
  <c r="AF653" i="7"/>
  <c r="AG653" i="7"/>
  <c r="AH653" i="7"/>
  <c r="AI653" i="7"/>
  <c r="AE654" i="7"/>
  <c r="AF654" i="7"/>
  <c r="AG654" i="7"/>
  <c r="AH654" i="7"/>
  <c r="AI654" i="7"/>
  <c r="AE655" i="7"/>
  <c r="AF655" i="7"/>
  <c r="AG655" i="7"/>
  <c r="AH655" i="7"/>
  <c r="AI655" i="7"/>
  <c r="AE656" i="7"/>
  <c r="AF656" i="7"/>
  <c r="AG656" i="7"/>
  <c r="AH656" i="7"/>
  <c r="AI656" i="7"/>
  <c r="AE657" i="7"/>
  <c r="AF657" i="7"/>
  <c r="AG657" i="7"/>
  <c r="AH657" i="7"/>
  <c r="AI657" i="7"/>
  <c r="AE658" i="7"/>
  <c r="AF658" i="7"/>
  <c r="AG658" i="7"/>
  <c r="AH658" i="7"/>
  <c r="AI658" i="7"/>
  <c r="AE659" i="7"/>
  <c r="AF659" i="7"/>
  <c r="AG659" i="7"/>
  <c r="AH659" i="7"/>
  <c r="AI659" i="7"/>
  <c r="AE660" i="7"/>
  <c r="AF660" i="7"/>
  <c r="AG660" i="7"/>
  <c r="AH660" i="7"/>
  <c r="AI660" i="7"/>
  <c r="AE661" i="7"/>
  <c r="AF661" i="7"/>
  <c r="AG661" i="7"/>
  <c r="AH661" i="7"/>
  <c r="AI661" i="7"/>
  <c r="AE662" i="7"/>
  <c r="AF662" i="7"/>
  <c r="AG662" i="7"/>
  <c r="AH662" i="7"/>
  <c r="AI662" i="7"/>
  <c r="AE663" i="7"/>
  <c r="AF663" i="7"/>
  <c r="AG663" i="7"/>
  <c r="AH663" i="7"/>
  <c r="AI663" i="7"/>
  <c r="AE664" i="7"/>
  <c r="AF664" i="7"/>
  <c r="AG664" i="7"/>
  <c r="AH664" i="7"/>
  <c r="AI664" i="7"/>
  <c r="AE665" i="7"/>
  <c r="AF665" i="7"/>
  <c r="AG665" i="7"/>
  <c r="AH665" i="7"/>
  <c r="AI665" i="7"/>
  <c r="AE666" i="7"/>
  <c r="AF666" i="7"/>
  <c r="AG666" i="7"/>
  <c r="AH666" i="7"/>
  <c r="AI666" i="7"/>
  <c r="AE667" i="7"/>
  <c r="AF667" i="7"/>
  <c r="AG667" i="7"/>
  <c r="AH667" i="7"/>
  <c r="AI667" i="7"/>
  <c r="AE668" i="7"/>
  <c r="AF668" i="7"/>
  <c r="AG668" i="7"/>
  <c r="AH668" i="7"/>
  <c r="AI668" i="7"/>
  <c r="AE669" i="7"/>
  <c r="AF669" i="7"/>
  <c r="AG669" i="7"/>
  <c r="AH669" i="7"/>
  <c r="AI669" i="7"/>
  <c r="AE670" i="7"/>
  <c r="AF670" i="7"/>
  <c r="AG670" i="7"/>
  <c r="AH670" i="7"/>
  <c r="AI670" i="7"/>
  <c r="AE671" i="7"/>
  <c r="AF671" i="7"/>
  <c r="AG671" i="7"/>
  <c r="AH671" i="7"/>
  <c r="AI671" i="7"/>
  <c r="AE672" i="7"/>
  <c r="AF672" i="7"/>
  <c r="AG672" i="7"/>
  <c r="AH672" i="7"/>
  <c r="AI672" i="7"/>
  <c r="AE673" i="7"/>
  <c r="AF673" i="7"/>
  <c r="AG673" i="7"/>
  <c r="AH673" i="7"/>
  <c r="AI673" i="7"/>
  <c r="AE674" i="7"/>
  <c r="AF674" i="7"/>
  <c r="AG674" i="7"/>
  <c r="AH674" i="7"/>
  <c r="AI674" i="7"/>
  <c r="AE675" i="7"/>
  <c r="AF675" i="7"/>
  <c r="AG675" i="7"/>
  <c r="AH675" i="7"/>
  <c r="AI675" i="7"/>
  <c r="AE676" i="7"/>
  <c r="AF676" i="7"/>
  <c r="AG676" i="7"/>
  <c r="AH676" i="7"/>
  <c r="AI676" i="7"/>
  <c r="AE677" i="7"/>
  <c r="AF677" i="7"/>
  <c r="AG677" i="7"/>
  <c r="AH677" i="7"/>
  <c r="AI677" i="7"/>
  <c r="AE678" i="7"/>
  <c r="AF678" i="7"/>
  <c r="AG678" i="7"/>
  <c r="AH678" i="7"/>
  <c r="AI678" i="7"/>
  <c r="AE679" i="7"/>
  <c r="AF679" i="7"/>
  <c r="AG679" i="7"/>
  <c r="AH679" i="7"/>
  <c r="AI679" i="7"/>
  <c r="AE680" i="7"/>
  <c r="AF680" i="7"/>
  <c r="AG680" i="7"/>
  <c r="AH680" i="7"/>
  <c r="AI680" i="7"/>
  <c r="AE681" i="7"/>
  <c r="AF681" i="7"/>
  <c r="AG681" i="7"/>
  <c r="AH681" i="7"/>
  <c r="AI681" i="7"/>
  <c r="AE682" i="7"/>
  <c r="AF682" i="7"/>
  <c r="AG682" i="7"/>
  <c r="AH682" i="7"/>
  <c r="AI682" i="7"/>
  <c r="AE683" i="7"/>
  <c r="AF683" i="7"/>
  <c r="AG683" i="7"/>
  <c r="AH683" i="7"/>
  <c r="AI683" i="7"/>
  <c r="AE684" i="7"/>
  <c r="AF684" i="7"/>
  <c r="AG684" i="7"/>
  <c r="AH684" i="7"/>
  <c r="AI684" i="7"/>
  <c r="AE685" i="7"/>
  <c r="AF685" i="7"/>
  <c r="AG685" i="7"/>
  <c r="AH685" i="7"/>
  <c r="AI685" i="7"/>
  <c r="AE686" i="7"/>
  <c r="AF686" i="7"/>
  <c r="AG686" i="7"/>
  <c r="AH686" i="7"/>
  <c r="AI686" i="7"/>
  <c r="AE687" i="7"/>
  <c r="AF687" i="7"/>
  <c r="AG687" i="7"/>
  <c r="AH687" i="7"/>
  <c r="AI687" i="7"/>
  <c r="AE688" i="7"/>
  <c r="AF688" i="7"/>
  <c r="AG688" i="7"/>
  <c r="AH688" i="7"/>
  <c r="AI688" i="7"/>
  <c r="AE689" i="7"/>
  <c r="AF689" i="7"/>
  <c r="AG689" i="7"/>
  <c r="AH689" i="7"/>
  <c r="AI689" i="7"/>
  <c r="AE690" i="7"/>
  <c r="AF690" i="7"/>
  <c r="AG690" i="7"/>
  <c r="AH690" i="7"/>
  <c r="AI690" i="7"/>
  <c r="AE691" i="7"/>
  <c r="AF691" i="7"/>
  <c r="AG691" i="7"/>
  <c r="AH691" i="7"/>
  <c r="AI691" i="7"/>
  <c r="AE692" i="7"/>
  <c r="AF692" i="7"/>
  <c r="AG692" i="7"/>
  <c r="AH692" i="7"/>
  <c r="AI692" i="7"/>
  <c r="AE693" i="7"/>
  <c r="AF693" i="7"/>
  <c r="AG693" i="7"/>
  <c r="AH693" i="7"/>
  <c r="AI693" i="7"/>
  <c r="AE694" i="7"/>
  <c r="AF694" i="7"/>
  <c r="AG694" i="7"/>
  <c r="AH694" i="7"/>
  <c r="AI694" i="7"/>
  <c r="AE695" i="7"/>
  <c r="AF695" i="7"/>
  <c r="AG695" i="7"/>
  <c r="AH695" i="7"/>
  <c r="AI695" i="7"/>
  <c r="AE696" i="7"/>
  <c r="AF696" i="7"/>
  <c r="AG696" i="7"/>
  <c r="AH696" i="7"/>
  <c r="AI696" i="7"/>
  <c r="AE697" i="7"/>
  <c r="AF697" i="7"/>
  <c r="AG697" i="7"/>
  <c r="AH697" i="7"/>
  <c r="AI697" i="7"/>
  <c r="AE698" i="7"/>
  <c r="AF698" i="7"/>
  <c r="AG698" i="7"/>
  <c r="AH698" i="7"/>
  <c r="AI698" i="7"/>
  <c r="AE699" i="7"/>
  <c r="AF699" i="7"/>
  <c r="AG699" i="7"/>
  <c r="AH699" i="7"/>
  <c r="AI699" i="7"/>
  <c r="AE700" i="7"/>
  <c r="AF700" i="7"/>
  <c r="AG700" i="7"/>
  <c r="AH700" i="7"/>
  <c r="AI700" i="7"/>
  <c r="AE701" i="7"/>
  <c r="AF701" i="7"/>
  <c r="AG701" i="7"/>
  <c r="AH701" i="7"/>
  <c r="AI701" i="7"/>
  <c r="AE702" i="7"/>
  <c r="AF702" i="7"/>
  <c r="AG702" i="7"/>
  <c r="AH702" i="7"/>
  <c r="AI702" i="7"/>
  <c r="AE703" i="7"/>
  <c r="AF703" i="7"/>
  <c r="AG703" i="7"/>
  <c r="AH703" i="7"/>
  <c r="AI703" i="7"/>
  <c r="AE704" i="7"/>
  <c r="AF704" i="7"/>
  <c r="AG704" i="7"/>
  <c r="AH704" i="7"/>
  <c r="AI704" i="7"/>
  <c r="AE705" i="7"/>
  <c r="AF705" i="7"/>
  <c r="AG705" i="7"/>
  <c r="AH705" i="7"/>
  <c r="AI705" i="7"/>
  <c r="AE706" i="7"/>
  <c r="AF706" i="7"/>
  <c r="AG706" i="7"/>
  <c r="AH706" i="7"/>
  <c r="AI706" i="7"/>
  <c r="AE707" i="7"/>
  <c r="AF707" i="7"/>
  <c r="AG707" i="7"/>
  <c r="AH707" i="7"/>
  <c r="AI707" i="7"/>
  <c r="AE708" i="7"/>
  <c r="AF708" i="7"/>
  <c r="AG708" i="7"/>
  <c r="AH708" i="7"/>
  <c r="AI708" i="7"/>
  <c r="AE709" i="7"/>
  <c r="AF709" i="7"/>
  <c r="AG709" i="7"/>
  <c r="AH709" i="7"/>
  <c r="AI709" i="7"/>
  <c r="AE710" i="7"/>
  <c r="AF710" i="7"/>
  <c r="AG710" i="7"/>
  <c r="AH710" i="7"/>
  <c r="AI710" i="7"/>
  <c r="AE711" i="7"/>
  <c r="AF711" i="7"/>
  <c r="AG711" i="7"/>
  <c r="AH711" i="7"/>
  <c r="AI711" i="7"/>
  <c r="AE712" i="7"/>
  <c r="AF712" i="7"/>
  <c r="AG712" i="7"/>
  <c r="AH712" i="7"/>
  <c r="AI712" i="7"/>
  <c r="AE713" i="7"/>
  <c r="AF713" i="7"/>
  <c r="AG713" i="7"/>
  <c r="AH713" i="7"/>
  <c r="AI713" i="7"/>
  <c r="AE714" i="7"/>
  <c r="AF714" i="7"/>
  <c r="AG714" i="7"/>
  <c r="AH714" i="7"/>
  <c r="AI714" i="7"/>
  <c r="AE715" i="7"/>
  <c r="AF715" i="7"/>
  <c r="AG715" i="7"/>
  <c r="AH715" i="7"/>
  <c r="AI715" i="7"/>
  <c r="AE716" i="7"/>
  <c r="AF716" i="7"/>
  <c r="AG716" i="7"/>
  <c r="AH716" i="7"/>
  <c r="AI716" i="7"/>
  <c r="AE717" i="7"/>
  <c r="AF717" i="7"/>
  <c r="AG717" i="7"/>
  <c r="AH717" i="7"/>
  <c r="AI717" i="7"/>
  <c r="AE718" i="7"/>
  <c r="AF718" i="7"/>
  <c r="AG718" i="7"/>
  <c r="AH718" i="7"/>
  <c r="AI718" i="7"/>
  <c r="AE719" i="7"/>
  <c r="AF719" i="7"/>
  <c r="AG719" i="7"/>
  <c r="AH719" i="7"/>
  <c r="AI719" i="7"/>
  <c r="AE720" i="7"/>
  <c r="AF720" i="7"/>
  <c r="AG720" i="7"/>
  <c r="AH720" i="7"/>
  <c r="AI720" i="7"/>
  <c r="AE721" i="7"/>
  <c r="AF721" i="7"/>
  <c r="AG721" i="7"/>
  <c r="AH721" i="7"/>
  <c r="AI721" i="7"/>
  <c r="AE722" i="7"/>
  <c r="AF722" i="7"/>
  <c r="AG722" i="7"/>
  <c r="AH722" i="7"/>
  <c r="AI722" i="7"/>
  <c r="AE723" i="7"/>
  <c r="AF723" i="7"/>
  <c r="AG723" i="7"/>
  <c r="AH723" i="7"/>
  <c r="AI723" i="7"/>
  <c r="AE724" i="7"/>
  <c r="AF724" i="7"/>
  <c r="AG724" i="7"/>
  <c r="AH724" i="7"/>
  <c r="AI724" i="7"/>
  <c r="AE725" i="7"/>
  <c r="AF725" i="7"/>
  <c r="AG725" i="7"/>
  <c r="AH725" i="7"/>
  <c r="AI725" i="7"/>
  <c r="AE726" i="7"/>
  <c r="AF726" i="7"/>
  <c r="AG726" i="7"/>
  <c r="AH726" i="7"/>
  <c r="AI726" i="7"/>
  <c r="AE727" i="7"/>
  <c r="AF727" i="7"/>
  <c r="AG727" i="7"/>
  <c r="AH727" i="7"/>
  <c r="AI727" i="7"/>
  <c r="AE728" i="7"/>
  <c r="AF728" i="7"/>
  <c r="AG728" i="7"/>
  <c r="AH728" i="7"/>
  <c r="AI728" i="7"/>
  <c r="AE729" i="7"/>
  <c r="AF729" i="7"/>
  <c r="AG729" i="7"/>
  <c r="AH729" i="7"/>
  <c r="AI729" i="7"/>
  <c r="AE730" i="7"/>
  <c r="AF730" i="7"/>
  <c r="AG730" i="7"/>
  <c r="AH730" i="7"/>
  <c r="AI730" i="7"/>
  <c r="AE731" i="7"/>
  <c r="AF731" i="7"/>
  <c r="AG731" i="7"/>
  <c r="AH731" i="7"/>
  <c r="AI731" i="7"/>
  <c r="AE732" i="7"/>
  <c r="AF732" i="7"/>
  <c r="AG732" i="7"/>
  <c r="AH732" i="7"/>
  <c r="AI732" i="7"/>
  <c r="AE733" i="7"/>
  <c r="AF733" i="7"/>
  <c r="AG733" i="7"/>
  <c r="AH733" i="7"/>
  <c r="AI733" i="7"/>
  <c r="AE734" i="7"/>
  <c r="AF734" i="7"/>
  <c r="AG734" i="7"/>
  <c r="AH734" i="7"/>
  <c r="AI734" i="7"/>
  <c r="AE735" i="7"/>
  <c r="AF735" i="7"/>
  <c r="AG735" i="7"/>
  <c r="AH735" i="7"/>
  <c r="AI735" i="7"/>
  <c r="AE736" i="7"/>
  <c r="AF736" i="7"/>
  <c r="AG736" i="7"/>
  <c r="AH736" i="7"/>
  <c r="AI736" i="7"/>
  <c r="AE737" i="7"/>
  <c r="AF737" i="7"/>
  <c r="AG737" i="7"/>
  <c r="AH737" i="7"/>
  <c r="AI737" i="7"/>
  <c r="AE738" i="7"/>
  <c r="AF738" i="7"/>
  <c r="AG738" i="7"/>
  <c r="AH738" i="7"/>
  <c r="AI738" i="7"/>
  <c r="AE739" i="7"/>
  <c r="AF739" i="7"/>
  <c r="AG739" i="7"/>
  <c r="AH739" i="7"/>
  <c r="AI739" i="7"/>
  <c r="AE740" i="7"/>
  <c r="AF740" i="7"/>
  <c r="AG740" i="7"/>
  <c r="AH740" i="7"/>
  <c r="AI740" i="7"/>
  <c r="AE741" i="7"/>
  <c r="AF741" i="7"/>
  <c r="AG741" i="7"/>
  <c r="AH741" i="7"/>
  <c r="AI741" i="7"/>
  <c r="AE742" i="7"/>
  <c r="AF742" i="7"/>
  <c r="AG742" i="7"/>
  <c r="AH742" i="7"/>
  <c r="AI742" i="7"/>
  <c r="AE743" i="7"/>
  <c r="AF743" i="7"/>
  <c r="AG743" i="7"/>
  <c r="AH743" i="7"/>
  <c r="AI743" i="7"/>
  <c r="AE744" i="7"/>
  <c r="AF744" i="7"/>
  <c r="AG744" i="7"/>
  <c r="AH744" i="7"/>
  <c r="AI744" i="7"/>
  <c r="AE745" i="7"/>
  <c r="AF745" i="7"/>
  <c r="AG745" i="7"/>
  <c r="AH745" i="7"/>
  <c r="AI745" i="7"/>
  <c r="AE746" i="7"/>
  <c r="AF746" i="7"/>
  <c r="AG746" i="7"/>
  <c r="AH746" i="7"/>
  <c r="AI746" i="7"/>
  <c r="AE747" i="7"/>
  <c r="AF747" i="7"/>
  <c r="AG747" i="7"/>
  <c r="AH747" i="7"/>
  <c r="AI747" i="7"/>
  <c r="AE748" i="7"/>
  <c r="AF748" i="7"/>
  <c r="AG748" i="7"/>
  <c r="AH748" i="7"/>
  <c r="AI748" i="7"/>
  <c r="AE749" i="7"/>
  <c r="AF749" i="7"/>
  <c r="AG749" i="7"/>
  <c r="AH749" i="7"/>
  <c r="AI749" i="7"/>
  <c r="AE750" i="7"/>
  <c r="AF750" i="7"/>
  <c r="AG750" i="7"/>
  <c r="AH750" i="7"/>
  <c r="AI750" i="7"/>
  <c r="AE751" i="7"/>
  <c r="AF751" i="7"/>
  <c r="AG751" i="7"/>
  <c r="AH751" i="7"/>
  <c r="AI751" i="7"/>
  <c r="AE752" i="7"/>
  <c r="AF752" i="7"/>
  <c r="AG752" i="7"/>
  <c r="AH752" i="7"/>
  <c r="AI752" i="7"/>
  <c r="AE753" i="7"/>
  <c r="AF753" i="7"/>
  <c r="AG753" i="7"/>
  <c r="AH753" i="7"/>
  <c r="AI753" i="7"/>
  <c r="AE754" i="7"/>
  <c r="AF754" i="7"/>
  <c r="AG754" i="7"/>
  <c r="AH754" i="7"/>
  <c r="AI754" i="7"/>
  <c r="AE755" i="7"/>
  <c r="AF755" i="7"/>
  <c r="AG755" i="7"/>
  <c r="AH755" i="7"/>
  <c r="AI755" i="7"/>
  <c r="AE756" i="7"/>
  <c r="AF756" i="7"/>
  <c r="AG756" i="7"/>
  <c r="AH756" i="7"/>
  <c r="AI756" i="7"/>
  <c r="AE757" i="7"/>
  <c r="AF757" i="7"/>
  <c r="AG757" i="7"/>
  <c r="AH757" i="7"/>
  <c r="AI757" i="7"/>
  <c r="AE758" i="7"/>
  <c r="AF758" i="7"/>
  <c r="AG758" i="7"/>
  <c r="AH758" i="7"/>
  <c r="AI758" i="7"/>
  <c r="AE759" i="7"/>
  <c r="AF759" i="7"/>
  <c r="AG759" i="7"/>
  <c r="AH759" i="7"/>
  <c r="AI759" i="7"/>
  <c r="AE760" i="7"/>
  <c r="AF760" i="7"/>
  <c r="AG760" i="7"/>
  <c r="AH760" i="7"/>
  <c r="AI760" i="7"/>
  <c r="AE761" i="7"/>
  <c r="AF761" i="7"/>
  <c r="AG761" i="7"/>
  <c r="AH761" i="7"/>
  <c r="AI761" i="7"/>
  <c r="AE762" i="7"/>
  <c r="AF762" i="7"/>
  <c r="AG762" i="7"/>
  <c r="AH762" i="7"/>
  <c r="AI762" i="7"/>
  <c r="AE763" i="7"/>
  <c r="AF763" i="7"/>
  <c r="AG763" i="7"/>
  <c r="AH763" i="7"/>
  <c r="AI763" i="7"/>
  <c r="AE764" i="7"/>
  <c r="AF764" i="7"/>
  <c r="AG764" i="7"/>
  <c r="AH764" i="7"/>
  <c r="AI764" i="7"/>
  <c r="AE765" i="7"/>
  <c r="AF765" i="7"/>
  <c r="AG765" i="7"/>
  <c r="AH765" i="7"/>
  <c r="AI765" i="7"/>
  <c r="AE766" i="7"/>
  <c r="AF766" i="7"/>
  <c r="AG766" i="7"/>
  <c r="AH766" i="7"/>
  <c r="AI766" i="7"/>
  <c r="AE767" i="7"/>
  <c r="AF767" i="7"/>
  <c r="AG767" i="7"/>
  <c r="AH767" i="7"/>
  <c r="AI767" i="7"/>
  <c r="AE768" i="7"/>
  <c r="AF768" i="7"/>
  <c r="AG768" i="7"/>
  <c r="AH768" i="7"/>
  <c r="AI768" i="7"/>
  <c r="AE769" i="7"/>
  <c r="AF769" i="7"/>
  <c r="AG769" i="7"/>
  <c r="AH769" i="7"/>
  <c r="AI769" i="7"/>
  <c r="AE770" i="7"/>
  <c r="AF770" i="7"/>
  <c r="AG770" i="7"/>
  <c r="AH770" i="7"/>
  <c r="AI770" i="7"/>
  <c r="AE771" i="7"/>
  <c r="AF771" i="7"/>
  <c r="AG771" i="7"/>
  <c r="AH771" i="7"/>
  <c r="AI771" i="7"/>
  <c r="AE772" i="7"/>
  <c r="AF772" i="7"/>
  <c r="AG772" i="7"/>
  <c r="AH772" i="7"/>
  <c r="AI772" i="7"/>
  <c r="AE773" i="7"/>
  <c r="AF773" i="7"/>
  <c r="AG773" i="7"/>
  <c r="AH773" i="7"/>
  <c r="AI773" i="7"/>
  <c r="AE774" i="7"/>
  <c r="AF774" i="7"/>
  <c r="AG774" i="7"/>
  <c r="AH774" i="7"/>
  <c r="AI774" i="7"/>
  <c r="AE775" i="7"/>
  <c r="AF775" i="7"/>
  <c r="AG775" i="7"/>
  <c r="AH775" i="7"/>
  <c r="AI775" i="7"/>
  <c r="AE776" i="7"/>
  <c r="AF776" i="7"/>
  <c r="AG776" i="7"/>
  <c r="AH776" i="7"/>
  <c r="AI776" i="7"/>
  <c r="AE777" i="7"/>
  <c r="AF777" i="7"/>
  <c r="AG777" i="7"/>
  <c r="AH777" i="7"/>
  <c r="AI777" i="7"/>
  <c r="AE778" i="7"/>
  <c r="AF778" i="7"/>
  <c r="AG778" i="7"/>
  <c r="AH778" i="7"/>
  <c r="AI778" i="7"/>
  <c r="AE779" i="7"/>
  <c r="AF779" i="7"/>
  <c r="AG779" i="7"/>
  <c r="AH779" i="7"/>
  <c r="AI779" i="7"/>
  <c r="AE780" i="7"/>
  <c r="AF780" i="7"/>
  <c r="AG780" i="7"/>
  <c r="AH780" i="7"/>
  <c r="AI780" i="7"/>
  <c r="AE781" i="7"/>
  <c r="AF781" i="7"/>
  <c r="AG781" i="7"/>
  <c r="AH781" i="7"/>
  <c r="AI781" i="7"/>
  <c r="AE782" i="7"/>
  <c r="AF782" i="7"/>
  <c r="AG782" i="7"/>
  <c r="AH782" i="7"/>
  <c r="AI782" i="7"/>
  <c r="AE783" i="7"/>
  <c r="AF783" i="7"/>
  <c r="AG783" i="7"/>
  <c r="AH783" i="7"/>
  <c r="AI783" i="7"/>
  <c r="AE784" i="7"/>
  <c r="AF784" i="7"/>
  <c r="AG784" i="7"/>
  <c r="AH784" i="7"/>
  <c r="AI784" i="7"/>
  <c r="AE785" i="7"/>
  <c r="AF785" i="7"/>
  <c r="AG785" i="7"/>
  <c r="AH785" i="7"/>
  <c r="AI785" i="7"/>
  <c r="AE786" i="7"/>
  <c r="AF786" i="7"/>
  <c r="AG786" i="7"/>
  <c r="AH786" i="7"/>
  <c r="AI786" i="7"/>
  <c r="AE787" i="7"/>
  <c r="AF787" i="7"/>
  <c r="AG787" i="7"/>
  <c r="AH787" i="7"/>
  <c r="AI787" i="7"/>
  <c r="AE788" i="7"/>
  <c r="AF788" i="7"/>
  <c r="AG788" i="7"/>
  <c r="AH788" i="7"/>
  <c r="AI788" i="7"/>
  <c r="AE789" i="7"/>
  <c r="AF789" i="7"/>
  <c r="AG789" i="7"/>
  <c r="AH789" i="7"/>
  <c r="AI789" i="7"/>
  <c r="AE790" i="7"/>
  <c r="AF790" i="7"/>
  <c r="AG790" i="7"/>
  <c r="AH790" i="7"/>
  <c r="AI790" i="7"/>
  <c r="AE791" i="7"/>
  <c r="AF791" i="7"/>
  <c r="AG791" i="7"/>
  <c r="AH791" i="7"/>
  <c r="AI791" i="7"/>
  <c r="AE792" i="7"/>
  <c r="AF792" i="7"/>
  <c r="AG792" i="7"/>
  <c r="AH792" i="7"/>
  <c r="AI792" i="7"/>
  <c r="AE793" i="7"/>
  <c r="AF793" i="7"/>
  <c r="AG793" i="7"/>
  <c r="AH793" i="7"/>
  <c r="AI793" i="7"/>
  <c r="AE794" i="7"/>
  <c r="AF794" i="7"/>
  <c r="AG794" i="7"/>
  <c r="AH794" i="7"/>
  <c r="AI794" i="7"/>
  <c r="AE795" i="7"/>
  <c r="AF795" i="7"/>
  <c r="AG795" i="7"/>
  <c r="AH795" i="7"/>
  <c r="AI795" i="7"/>
  <c r="AE796" i="7"/>
  <c r="AF796" i="7"/>
  <c r="AG796" i="7"/>
  <c r="AH796" i="7"/>
  <c r="AI796" i="7"/>
  <c r="AE797" i="7"/>
  <c r="AF797" i="7"/>
  <c r="AG797" i="7"/>
  <c r="AH797" i="7"/>
  <c r="AI797" i="7"/>
  <c r="AE798" i="7"/>
  <c r="AF798" i="7"/>
  <c r="AG798" i="7"/>
  <c r="AH798" i="7"/>
  <c r="AI798" i="7"/>
  <c r="AE799" i="7"/>
  <c r="AF799" i="7"/>
  <c r="AG799" i="7"/>
  <c r="AH799" i="7"/>
  <c r="AI799" i="7"/>
  <c r="AE800" i="7"/>
  <c r="AF800" i="7"/>
  <c r="AG800" i="7"/>
  <c r="AH800" i="7"/>
  <c r="AI800" i="7"/>
  <c r="AE801" i="7"/>
  <c r="AF801" i="7"/>
  <c r="AG801" i="7"/>
  <c r="AH801" i="7"/>
  <c r="AI801" i="7"/>
  <c r="AE802" i="7"/>
  <c r="AF802" i="7"/>
  <c r="AG802" i="7"/>
  <c r="AH802" i="7"/>
  <c r="AI802" i="7"/>
  <c r="AE803" i="7"/>
  <c r="AF803" i="7"/>
  <c r="AG803" i="7"/>
  <c r="AH803" i="7"/>
  <c r="AI803" i="7"/>
  <c r="AE804" i="7"/>
  <c r="AF804" i="7"/>
  <c r="AG804" i="7"/>
  <c r="AH804" i="7"/>
  <c r="AI804" i="7"/>
  <c r="AE805" i="7"/>
  <c r="AF805" i="7"/>
  <c r="AG805" i="7"/>
  <c r="AH805" i="7"/>
  <c r="AI805" i="7"/>
  <c r="AE806" i="7"/>
  <c r="AF806" i="7"/>
  <c r="AG806" i="7"/>
  <c r="AH806" i="7"/>
  <c r="AI806" i="7"/>
  <c r="AE807" i="7"/>
  <c r="AF807" i="7"/>
  <c r="AG807" i="7"/>
  <c r="AH807" i="7"/>
  <c r="AI807" i="7"/>
  <c r="AE808" i="7"/>
  <c r="AF808" i="7"/>
  <c r="AG808" i="7"/>
  <c r="AH808" i="7"/>
  <c r="AI808" i="7"/>
  <c r="AE809" i="7"/>
  <c r="AF809" i="7"/>
  <c r="AG809" i="7"/>
  <c r="AH809" i="7"/>
  <c r="AI809" i="7"/>
  <c r="AE810" i="7"/>
  <c r="AF810" i="7"/>
  <c r="AG810" i="7"/>
  <c r="AH810" i="7"/>
  <c r="AI810" i="7"/>
  <c r="AE811" i="7"/>
  <c r="AF811" i="7"/>
  <c r="AG811" i="7"/>
  <c r="AH811" i="7"/>
  <c r="AI811" i="7"/>
  <c r="AE812" i="7"/>
  <c r="AF812" i="7"/>
  <c r="AG812" i="7"/>
  <c r="AH812" i="7"/>
  <c r="AI812" i="7"/>
  <c r="AE813" i="7"/>
  <c r="AF813" i="7"/>
  <c r="AG813" i="7"/>
  <c r="AH813" i="7"/>
  <c r="AI813" i="7"/>
  <c r="AE814" i="7"/>
  <c r="AF814" i="7"/>
  <c r="AG814" i="7"/>
  <c r="AH814" i="7"/>
  <c r="AI814" i="7"/>
  <c r="AE815" i="7"/>
  <c r="AF815" i="7"/>
  <c r="AG815" i="7"/>
  <c r="AH815" i="7"/>
  <c r="AI815" i="7"/>
  <c r="AE816" i="7"/>
  <c r="AF816" i="7"/>
  <c r="AG816" i="7"/>
  <c r="AH816" i="7"/>
  <c r="AI816" i="7"/>
  <c r="AE817" i="7"/>
  <c r="AF817" i="7"/>
  <c r="AG817" i="7"/>
  <c r="AH817" i="7"/>
  <c r="AI817" i="7"/>
  <c r="AE818" i="7"/>
  <c r="AF818" i="7"/>
  <c r="AG818" i="7"/>
  <c r="AH818" i="7"/>
  <c r="AI818" i="7"/>
  <c r="AE819" i="7"/>
  <c r="AF819" i="7"/>
  <c r="AG819" i="7"/>
  <c r="AH819" i="7"/>
  <c r="AI819" i="7"/>
  <c r="AE820" i="7"/>
  <c r="AF820" i="7"/>
  <c r="AG820" i="7"/>
  <c r="AH820" i="7"/>
  <c r="AI820" i="7"/>
  <c r="AE821" i="7"/>
  <c r="AF821" i="7"/>
  <c r="AG821" i="7"/>
  <c r="AH821" i="7"/>
  <c r="AI821" i="7"/>
  <c r="AE822" i="7"/>
  <c r="AF822" i="7"/>
  <c r="AG822" i="7"/>
  <c r="AH822" i="7"/>
  <c r="AI822" i="7"/>
  <c r="AE823" i="7"/>
  <c r="AF823" i="7"/>
  <c r="AG823" i="7"/>
  <c r="AH823" i="7"/>
  <c r="AI823" i="7"/>
  <c r="AE824" i="7"/>
  <c r="AF824" i="7"/>
  <c r="AG824" i="7"/>
  <c r="AH824" i="7"/>
  <c r="AI824" i="7"/>
  <c r="AE825" i="7"/>
  <c r="AF825" i="7"/>
  <c r="AG825" i="7"/>
  <c r="AH825" i="7"/>
  <c r="AI825" i="7"/>
  <c r="AE826" i="7"/>
  <c r="AF826" i="7"/>
  <c r="AG826" i="7"/>
  <c r="AH826" i="7"/>
  <c r="AI826" i="7"/>
  <c r="AE827" i="7"/>
  <c r="AF827" i="7"/>
  <c r="AG827" i="7"/>
  <c r="AH827" i="7"/>
  <c r="AI827" i="7"/>
  <c r="AE828" i="7"/>
  <c r="AF828" i="7"/>
  <c r="AG828" i="7"/>
  <c r="AH828" i="7"/>
  <c r="AI828" i="7"/>
  <c r="AE829" i="7"/>
  <c r="AF829" i="7"/>
  <c r="AG829" i="7"/>
  <c r="AH829" i="7"/>
  <c r="AI829" i="7"/>
  <c r="AE830" i="7"/>
  <c r="AF830" i="7"/>
  <c r="AG830" i="7"/>
  <c r="AH830" i="7"/>
  <c r="AI830" i="7"/>
  <c r="AE831" i="7"/>
  <c r="AF831" i="7"/>
  <c r="AG831" i="7"/>
  <c r="AH831" i="7"/>
  <c r="AI831" i="7"/>
  <c r="AE832" i="7"/>
  <c r="AF832" i="7"/>
  <c r="AG832" i="7"/>
  <c r="AH832" i="7"/>
  <c r="AI832" i="7"/>
  <c r="AE833" i="7"/>
  <c r="AF833" i="7"/>
  <c r="AG833" i="7"/>
  <c r="AH833" i="7"/>
  <c r="AI833" i="7"/>
  <c r="AE834" i="7"/>
  <c r="AF834" i="7"/>
  <c r="AG834" i="7"/>
  <c r="AH834" i="7"/>
  <c r="AI834" i="7"/>
  <c r="AE835" i="7"/>
  <c r="AF835" i="7"/>
  <c r="AG835" i="7"/>
  <c r="AH835" i="7"/>
  <c r="AI835" i="7"/>
  <c r="AE836" i="7"/>
  <c r="AF836" i="7"/>
  <c r="AG836" i="7"/>
  <c r="AH836" i="7"/>
  <c r="AI836" i="7"/>
  <c r="AE837" i="7"/>
  <c r="AF837" i="7"/>
  <c r="AG837" i="7"/>
  <c r="AH837" i="7"/>
  <c r="AI837" i="7"/>
  <c r="AE838" i="7"/>
  <c r="AF838" i="7"/>
  <c r="AG838" i="7"/>
  <c r="AH838" i="7"/>
  <c r="AI838" i="7"/>
  <c r="AE839" i="7"/>
  <c r="AF839" i="7"/>
  <c r="AG839" i="7"/>
  <c r="AH839" i="7"/>
  <c r="AI839" i="7"/>
  <c r="AE840" i="7"/>
  <c r="AF840" i="7"/>
  <c r="AG840" i="7"/>
  <c r="AH840" i="7"/>
  <c r="AI840" i="7"/>
  <c r="AE841" i="7"/>
  <c r="AF841" i="7"/>
  <c r="AG841" i="7"/>
  <c r="AH841" i="7"/>
  <c r="AI841" i="7"/>
  <c r="AE842" i="7"/>
  <c r="AF842" i="7"/>
  <c r="AG842" i="7"/>
  <c r="AH842" i="7"/>
  <c r="AI842" i="7"/>
  <c r="AE843" i="7"/>
  <c r="AF843" i="7"/>
  <c r="AG843" i="7"/>
  <c r="AH843" i="7"/>
  <c r="AI843" i="7"/>
  <c r="AE844" i="7"/>
  <c r="AF844" i="7"/>
  <c r="AG844" i="7"/>
  <c r="AH844" i="7"/>
  <c r="AI844" i="7"/>
  <c r="AE845" i="7"/>
  <c r="AF845" i="7"/>
  <c r="AG845" i="7"/>
  <c r="AH845" i="7"/>
  <c r="AI845" i="7"/>
  <c r="AE846" i="7"/>
  <c r="AF846" i="7"/>
  <c r="AG846" i="7"/>
  <c r="AH846" i="7"/>
  <c r="AI846" i="7"/>
  <c r="AE847" i="7"/>
  <c r="AF847" i="7"/>
  <c r="AG847" i="7"/>
  <c r="AH847" i="7"/>
  <c r="AI847" i="7"/>
  <c r="AE848" i="7"/>
  <c r="AF848" i="7"/>
  <c r="AG848" i="7"/>
  <c r="AH848" i="7"/>
  <c r="AI848" i="7"/>
  <c r="AE849" i="7"/>
  <c r="AF849" i="7"/>
  <c r="AG849" i="7"/>
  <c r="AH849" i="7"/>
  <c r="AI849" i="7"/>
  <c r="AE850" i="7"/>
  <c r="AF850" i="7"/>
  <c r="AG850" i="7"/>
  <c r="AH850" i="7"/>
  <c r="AI850" i="7"/>
  <c r="AE851" i="7"/>
  <c r="AF851" i="7"/>
  <c r="AG851" i="7"/>
  <c r="AH851" i="7"/>
  <c r="AI851" i="7"/>
  <c r="AE852" i="7"/>
  <c r="AF852" i="7"/>
  <c r="AG852" i="7"/>
  <c r="AH852" i="7"/>
  <c r="AI852" i="7"/>
  <c r="AE853" i="7"/>
  <c r="AF853" i="7"/>
  <c r="AG853" i="7"/>
  <c r="AH853" i="7"/>
  <c r="AI853" i="7"/>
  <c r="AE854" i="7"/>
  <c r="AF854" i="7"/>
  <c r="AG854" i="7"/>
  <c r="AH854" i="7"/>
  <c r="AI854" i="7"/>
  <c r="AE855" i="7"/>
  <c r="AF855" i="7"/>
  <c r="AG855" i="7"/>
  <c r="AH855" i="7"/>
  <c r="AI855" i="7"/>
  <c r="AE856" i="7"/>
  <c r="AF856" i="7"/>
  <c r="AG856" i="7"/>
  <c r="AH856" i="7"/>
  <c r="AI856" i="7"/>
  <c r="AE857" i="7"/>
  <c r="AF857" i="7"/>
  <c r="AG857" i="7"/>
  <c r="AH857" i="7"/>
  <c r="AI857" i="7"/>
  <c r="AE858" i="7"/>
  <c r="AF858" i="7"/>
  <c r="AG858" i="7"/>
  <c r="AH858" i="7"/>
  <c r="AI858" i="7"/>
  <c r="AE859" i="7"/>
  <c r="AF859" i="7"/>
  <c r="AG859" i="7"/>
  <c r="AH859" i="7"/>
  <c r="AI859" i="7"/>
  <c r="AE860" i="7"/>
  <c r="AF860" i="7"/>
  <c r="AG860" i="7"/>
  <c r="AH860" i="7"/>
  <c r="AI860" i="7"/>
  <c r="AE861" i="7"/>
  <c r="AF861" i="7"/>
  <c r="AG861" i="7"/>
  <c r="AH861" i="7"/>
  <c r="AI861" i="7"/>
  <c r="AE862" i="7"/>
  <c r="AF862" i="7"/>
  <c r="AG862" i="7"/>
  <c r="AH862" i="7"/>
  <c r="AI862" i="7"/>
  <c r="AE863" i="7"/>
  <c r="AF863" i="7"/>
  <c r="AG863" i="7"/>
  <c r="AH863" i="7"/>
  <c r="AI863" i="7"/>
  <c r="AE864" i="7"/>
  <c r="AF864" i="7"/>
  <c r="AG864" i="7"/>
  <c r="AH864" i="7"/>
  <c r="AI864" i="7"/>
  <c r="AE865" i="7"/>
  <c r="AF865" i="7"/>
  <c r="AG865" i="7"/>
  <c r="AH865" i="7"/>
  <c r="AI865" i="7"/>
  <c r="AE866" i="7"/>
  <c r="AF866" i="7"/>
  <c r="AG866" i="7"/>
  <c r="AH866" i="7"/>
  <c r="AI866" i="7"/>
  <c r="AE867" i="7"/>
  <c r="AF867" i="7"/>
  <c r="AG867" i="7"/>
  <c r="AH867" i="7"/>
  <c r="AI867" i="7"/>
  <c r="AE868" i="7"/>
  <c r="AF868" i="7"/>
  <c r="AG868" i="7"/>
  <c r="AH868" i="7"/>
  <c r="AI868" i="7"/>
  <c r="AE869" i="7"/>
  <c r="AF869" i="7"/>
  <c r="AG869" i="7"/>
  <c r="AH869" i="7"/>
  <c r="AI869" i="7"/>
  <c r="AE870" i="7"/>
  <c r="AF870" i="7"/>
  <c r="AG870" i="7"/>
  <c r="AH870" i="7"/>
  <c r="AI870" i="7"/>
  <c r="AE871" i="7"/>
  <c r="AF871" i="7"/>
  <c r="AG871" i="7"/>
  <c r="AH871" i="7"/>
  <c r="AI871" i="7"/>
  <c r="AE872" i="7"/>
  <c r="AF872" i="7"/>
  <c r="AG872" i="7"/>
  <c r="AH872" i="7"/>
  <c r="AI872" i="7"/>
  <c r="AE873" i="7"/>
  <c r="AF873" i="7"/>
  <c r="AG873" i="7"/>
  <c r="AH873" i="7"/>
  <c r="AI873" i="7"/>
  <c r="AE874" i="7"/>
  <c r="AF874" i="7"/>
  <c r="AG874" i="7"/>
  <c r="AH874" i="7"/>
  <c r="AI874" i="7"/>
  <c r="AE875" i="7"/>
  <c r="AF875" i="7"/>
  <c r="AG875" i="7"/>
  <c r="AH875" i="7"/>
  <c r="AI875" i="7"/>
  <c r="AE876" i="7"/>
  <c r="AF876" i="7"/>
  <c r="AG876" i="7"/>
  <c r="AH876" i="7"/>
  <c r="AI876" i="7"/>
  <c r="AE877" i="7"/>
  <c r="AF877" i="7"/>
  <c r="AG877" i="7"/>
  <c r="AH877" i="7"/>
  <c r="AI877" i="7"/>
  <c r="AE878" i="7"/>
  <c r="AF878" i="7"/>
  <c r="AG878" i="7"/>
  <c r="AH878" i="7"/>
  <c r="AI878" i="7"/>
  <c r="AE879" i="7"/>
  <c r="AF879" i="7"/>
  <c r="AG879" i="7"/>
  <c r="AH879" i="7"/>
  <c r="AI879" i="7"/>
  <c r="AE880" i="7"/>
  <c r="AF880" i="7"/>
  <c r="AG880" i="7"/>
  <c r="AH880" i="7"/>
  <c r="AI880" i="7"/>
  <c r="AE881" i="7"/>
  <c r="AF881" i="7"/>
  <c r="AG881" i="7"/>
  <c r="AH881" i="7"/>
  <c r="AI881" i="7"/>
  <c r="AE882" i="7"/>
  <c r="AF882" i="7"/>
  <c r="AG882" i="7"/>
  <c r="AH882" i="7"/>
  <c r="AI882" i="7"/>
  <c r="AE883" i="7"/>
  <c r="AF883" i="7"/>
  <c r="AG883" i="7"/>
  <c r="AH883" i="7"/>
  <c r="AI883" i="7"/>
  <c r="AE884" i="7"/>
  <c r="AF884" i="7"/>
  <c r="AG884" i="7"/>
  <c r="AH884" i="7"/>
  <c r="AI884" i="7"/>
  <c r="AE885" i="7"/>
  <c r="AF885" i="7"/>
  <c r="AG885" i="7"/>
  <c r="AH885" i="7"/>
  <c r="AI885" i="7"/>
  <c r="AE886" i="7"/>
  <c r="AF886" i="7"/>
  <c r="AG886" i="7"/>
  <c r="AH886" i="7"/>
  <c r="AI886" i="7"/>
  <c r="AE887" i="7"/>
  <c r="AF887" i="7"/>
  <c r="AG887" i="7"/>
  <c r="AH887" i="7"/>
  <c r="AI887" i="7"/>
  <c r="AE888" i="7"/>
  <c r="AF888" i="7"/>
  <c r="AG888" i="7"/>
  <c r="AH888" i="7"/>
  <c r="AI888" i="7"/>
  <c r="AE889" i="7"/>
  <c r="AF889" i="7"/>
  <c r="AG889" i="7"/>
  <c r="AH889" i="7"/>
  <c r="AI889" i="7"/>
  <c r="AE890" i="7"/>
  <c r="AF890" i="7"/>
  <c r="AG890" i="7"/>
  <c r="AH890" i="7"/>
  <c r="AI890" i="7"/>
  <c r="AE891" i="7"/>
  <c r="AF891" i="7"/>
  <c r="AG891" i="7"/>
  <c r="AH891" i="7"/>
  <c r="AI891" i="7"/>
  <c r="AE892" i="7"/>
  <c r="AF892" i="7"/>
  <c r="AG892" i="7"/>
  <c r="AH892" i="7"/>
  <c r="AI892" i="7"/>
  <c r="AE893" i="7"/>
  <c r="AF893" i="7"/>
  <c r="AG893" i="7"/>
  <c r="AH893" i="7"/>
  <c r="AI893" i="7"/>
  <c r="AE894" i="7"/>
  <c r="AF894" i="7"/>
  <c r="AG894" i="7"/>
  <c r="AH894" i="7"/>
  <c r="AI894" i="7"/>
  <c r="AE895" i="7"/>
  <c r="AF895" i="7"/>
  <c r="AG895" i="7"/>
  <c r="AH895" i="7"/>
  <c r="AI895" i="7"/>
  <c r="AE896" i="7"/>
  <c r="AF896" i="7"/>
  <c r="AG896" i="7"/>
  <c r="AH896" i="7"/>
  <c r="AI896" i="7"/>
  <c r="AE897" i="7"/>
  <c r="AF897" i="7"/>
  <c r="AG897" i="7"/>
  <c r="AH897" i="7"/>
  <c r="AI897" i="7"/>
  <c r="AE898" i="7"/>
  <c r="AF898" i="7"/>
  <c r="AG898" i="7"/>
  <c r="AH898" i="7"/>
  <c r="AI898" i="7"/>
  <c r="AE899" i="7"/>
  <c r="AF899" i="7"/>
  <c r="AG899" i="7"/>
  <c r="AH899" i="7"/>
  <c r="AI899" i="7"/>
  <c r="AE900" i="7"/>
  <c r="AF900" i="7"/>
  <c r="AG900" i="7"/>
  <c r="AH900" i="7"/>
  <c r="AI900" i="7"/>
  <c r="AE901" i="7"/>
  <c r="AF901" i="7"/>
  <c r="AG901" i="7"/>
  <c r="AH901" i="7"/>
  <c r="AI901" i="7"/>
  <c r="AE902" i="7"/>
  <c r="AF902" i="7"/>
  <c r="AG902" i="7"/>
  <c r="AH902" i="7"/>
  <c r="AI902" i="7"/>
  <c r="AE903" i="7"/>
  <c r="AF903" i="7"/>
  <c r="AG903" i="7"/>
  <c r="AH903" i="7"/>
  <c r="AI903" i="7"/>
  <c r="AE904" i="7"/>
  <c r="AF904" i="7"/>
  <c r="AG904" i="7"/>
  <c r="AH904" i="7"/>
  <c r="AI904" i="7"/>
  <c r="AE905" i="7"/>
  <c r="AF905" i="7"/>
  <c r="AG905" i="7"/>
  <c r="AH905" i="7"/>
  <c r="AI905" i="7"/>
  <c r="AE906" i="7"/>
  <c r="AF906" i="7"/>
  <c r="AG906" i="7"/>
  <c r="AH906" i="7"/>
  <c r="AI906" i="7"/>
  <c r="AE907" i="7"/>
  <c r="AF907" i="7"/>
  <c r="AG907" i="7"/>
  <c r="AH907" i="7"/>
  <c r="AI907" i="7"/>
  <c r="AE908" i="7"/>
  <c r="AF908" i="7"/>
  <c r="AG908" i="7"/>
  <c r="AH908" i="7"/>
  <c r="AI908" i="7"/>
  <c r="AE909" i="7"/>
  <c r="AF909" i="7"/>
  <c r="AG909" i="7"/>
  <c r="AH909" i="7"/>
  <c r="AI909" i="7"/>
  <c r="AE910" i="7"/>
  <c r="AF910" i="7"/>
  <c r="AG910" i="7"/>
  <c r="AH910" i="7"/>
  <c r="AI910" i="7"/>
  <c r="AE911" i="7"/>
  <c r="AF911" i="7"/>
  <c r="AG911" i="7"/>
  <c r="AH911" i="7"/>
  <c r="AI911" i="7"/>
  <c r="AE912" i="7"/>
  <c r="AF912" i="7"/>
  <c r="AG912" i="7"/>
  <c r="AH912" i="7"/>
  <c r="AI912" i="7"/>
  <c r="AE913" i="7"/>
  <c r="AF913" i="7"/>
  <c r="AG913" i="7"/>
  <c r="AH913" i="7"/>
  <c r="AI913" i="7"/>
  <c r="AE914" i="7"/>
  <c r="AF914" i="7"/>
  <c r="AG914" i="7"/>
  <c r="AH914" i="7"/>
  <c r="AI914" i="7"/>
  <c r="AE915" i="7"/>
  <c r="AF915" i="7"/>
  <c r="AG915" i="7"/>
  <c r="AH915" i="7"/>
  <c r="AI915" i="7"/>
  <c r="AE916" i="7"/>
  <c r="AF916" i="7"/>
  <c r="AG916" i="7"/>
  <c r="AH916" i="7"/>
  <c r="AI916" i="7"/>
  <c r="AE917" i="7"/>
  <c r="AF917" i="7"/>
  <c r="AG917" i="7"/>
  <c r="AH917" i="7"/>
  <c r="AI917" i="7"/>
  <c r="AE918" i="7"/>
  <c r="AF918" i="7"/>
  <c r="AG918" i="7"/>
  <c r="AH918" i="7"/>
  <c r="AI918" i="7"/>
  <c r="AE919" i="7"/>
  <c r="AF919" i="7"/>
  <c r="AG919" i="7"/>
  <c r="AH919" i="7"/>
  <c r="AI919" i="7"/>
  <c r="AE920" i="7"/>
  <c r="AF920" i="7"/>
  <c r="AG920" i="7"/>
  <c r="AH920" i="7"/>
  <c r="AI920" i="7"/>
  <c r="AE921" i="7"/>
  <c r="AF921" i="7"/>
  <c r="AG921" i="7"/>
  <c r="AH921" i="7"/>
  <c r="AI921" i="7"/>
  <c r="AE922" i="7"/>
  <c r="AF922" i="7"/>
  <c r="AG922" i="7"/>
  <c r="AH922" i="7"/>
  <c r="AI922" i="7"/>
  <c r="AE923" i="7"/>
  <c r="AF923" i="7"/>
  <c r="AG923" i="7"/>
  <c r="AH923" i="7"/>
  <c r="AI923" i="7"/>
  <c r="AE924" i="7"/>
  <c r="AF924" i="7"/>
  <c r="AG924" i="7"/>
  <c r="AH924" i="7"/>
  <c r="AI924" i="7"/>
  <c r="AE925" i="7"/>
  <c r="AF925" i="7"/>
  <c r="AG925" i="7"/>
  <c r="AH925" i="7"/>
  <c r="AI925" i="7"/>
  <c r="AE926" i="7"/>
  <c r="AF926" i="7"/>
  <c r="AG926" i="7"/>
  <c r="AH926" i="7"/>
  <c r="AI926" i="7"/>
  <c r="AE927" i="7"/>
  <c r="AF927" i="7"/>
  <c r="AG927" i="7"/>
  <c r="AH927" i="7"/>
  <c r="AI927" i="7"/>
  <c r="AE928" i="7"/>
  <c r="AF928" i="7"/>
  <c r="AG928" i="7"/>
  <c r="AH928" i="7"/>
  <c r="AI928" i="7"/>
  <c r="AE929" i="7"/>
  <c r="AF929" i="7"/>
  <c r="AG929" i="7"/>
  <c r="AH929" i="7"/>
  <c r="AI929" i="7"/>
  <c r="AE930" i="7"/>
  <c r="AF930" i="7"/>
  <c r="AG930" i="7"/>
  <c r="AH930" i="7"/>
  <c r="AI930" i="7"/>
  <c r="AE931" i="7"/>
  <c r="AF931" i="7"/>
  <c r="AG931" i="7"/>
  <c r="AH931" i="7"/>
  <c r="AI931" i="7"/>
  <c r="AE932" i="7"/>
  <c r="AF932" i="7"/>
  <c r="AG932" i="7"/>
  <c r="AH932" i="7"/>
  <c r="AI932" i="7"/>
  <c r="AE933" i="7"/>
  <c r="AF933" i="7"/>
  <c r="AG933" i="7"/>
  <c r="AH933" i="7"/>
  <c r="AI933" i="7"/>
  <c r="AE934" i="7"/>
  <c r="AF934" i="7"/>
  <c r="AG934" i="7"/>
  <c r="AH934" i="7"/>
  <c r="AI934" i="7"/>
  <c r="AE935" i="7"/>
  <c r="AF935" i="7"/>
  <c r="AG935" i="7"/>
  <c r="AH935" i="7"/>
  <c r="AI935" i="7"/>
  <c r="AE936" i="7"/>
  <c r="AF936" i="7"/>
  <c r="AG936" i="7"/>
  <c r="AH936" i="7"/>
  <c r="AI936" i="7"/>
  <c r="AE937" i="7"/>
  <c r="AF937" i="7"/>
  <c r="AG937" i="7"/>
  <c r="AH937" i="7"/>
  <c r="AI937" i="7"/>
  <c r="AE938" i="7"/>
  <c r="AF938" i="7"/>
  <c r="AG938" i="7"/>
  <c r="AH938" i="7"/>
  <c r="AI938" i="7"/>
  <c r="AE939" i="7"/>
  <c r="AF939" i="7"/>
  <c r="AG939" i="7"/>
  <c r="AH939" i="7"/>
  <c r="AI939" i="7"/>
  <c r="AE940" i="7"/>
  <c r="AF940" i="7"/>
  <c r="AG940" i="7"/>
  <c r="AH940" i="7"/>
  <c r="AI940" i="7"/>
  <c r="AE941" i="7"/>
  <c r="AF941" i="7"/>
  <c r="AG941" i="7"/>
  <c r="AH941" i="7"/>
  <c r="AI941" i="7"/>
  <c r="AE942" i="7"/>
  <c r="AF942" i="7"/>
  <c r="AG942" i="7"/>
  <c r="AH942" i="7"/>
  <c r="AI942" i="7"/>
  <c r="AE943" i="7"/>
  <c r="AF943" i="7"/>
  <c r="AG943" i="7"/>
  <c r="AH943" i="7"/>
  <c r="AI943" i="7"/>
  <c r="AE944" i="7"/>
  <c r="AF944" i="7"/>
  <c r="AG944" i="7"/>
  <c r="AH944" i="7"/>
  <c r="AI944" i="7"/>
  <c r="AE945" i="7"/>
  <c r="AF945" i="7"/>
  <c r="AG945" i="7"/>
  <c r="AH945" i="7"/>
  <c r="AI945" i="7"/>
  <c r="AE946" i="7"/>
  <c r="AF946" i="7"/>
  <c r="AG946" i="7"/>
  <c r="AH946" i="7"/>
  <c r="AI946" i="7"/>
  <c r="AE947" i="7"/>
  <c r="AF947" i="7"/>
  <c r="AG947" i="7"/>
  <c r="AH947" i="7"/>
  <c r="AI947" i="7"/>
  <c r="AE948" i="7"/>
  <c r="AF948" i="7"/>
  <c r="AG948" i="7"/>
  <c r="AH948" i="7"/>
  <c r="AI948" i="7"/>
  <c r="AE949" i="7"/>
  <c r="AF949" i="7"/>
  <c r="AG949" i="7"/>
  <c r="AH949" i="7"/>
  <c r="AI949" i="7"/>
  <c r="AE950" i="7"/>
  <c r="AF950" i="7"/>
  <c r="AG950" i="7"/>
  <c r="AH950" i="7"/>
  <c r="AI950" i="7"/>
  <c r="AE951" i="7"/>
  <c r="AF951" i="7"/>
  <c r="AG951" i="7"/>
  <c r="AH951" i="7"/>
  <c r="AI951" i="7"/>
  <c r="AE952" i="7"/>
  <c r="AF952" i="7"/>
  <c r="AG952" i="7"/>
  <c r="AH952" i="7"/>
  <c r="AI952" i="7"/>
  <c r="AE953" i="7"/>
  <c r="AF953" i="7"/>
  <c r="AG953" i="7"/>
  <c r="AH953" i="7"/>
  <c r="AI953" i="7"/>
  <c r="AE954" i="7"/>
  <c r="AF954" i="7"/>
  <c r="AG954" i="7"/>
  <c r="AH954" i="7"/>
  <c r="AI954" i="7"/>
  <c r="AE955" i="7"/>
  <c r="AF955" i="7"/>
  <c r="AG955" i="7"/>
  <c r="AH955" i="7"/>
  <c r="AI955" i="7"/>
  <c r="AE956" i="7"/>
  <c r="AF956" i="7"/>
  <c r="AG956" i="7"/>
  <c r="AH956" i="7"/>
  <c r="AI956" i="7"/>
  <c r="AE957" i="7"/>
  <c r="AF957" i="7"/>
  <c r="AG957" i="7"/>
  <c r="AH957" i="7"/>
  <c r="AI957" i="7"/>
  <c r="AE958" i="7"/>
  <c r="AF958" i="7"/>
  <c r="AG958" i="7"/>
  <c r="AH958" i="7"/>
  <c r="AI958" i="7"/>
  <c r="AE959" i="7"/>
  <c r="AF959" i="7"/>
  <c r="AG959" i="7"/>
  <c r="AH959" i="7"/>
  <c r="AI959" i="7"/>
  <c r="AE960" i="7"/>
  <c r="AF960" i="7"/>
  <c r="AG960" i="7"/>
  <c r="AH960" i="7"/>
  <c r="AI960" i="7"/>
  <c r="AE961" i="7"/>
  <c r="AF961" i="7"/>
  <c r="AG961" i="7"/>
  <c r="AH961" i="7"/>
  <c r="AI961" i="7"/>
  <c r="AE962" i="7"/>
  <c r="AF962" i="7"/>
  <c r="AG962" i="7"/>
  <c r="AH962" i="7"/>
  <c r="AI962" i="7"/>
  <c r="AE963" i="7"/>
  <c r="AF963" i="7"/>
  <c r="AG963" i="7"/>
  <c r="AH963" i="7"/>
  <c r="AI963" i="7"/>
  <c r="AE964" i="7"/>
  <c r="AF964" i="7"/>
  <c r="AG964" i="7"/>
  <c r="AH964" i="7"/>
  <c r="AI964" i="7"/>
  <c r="AE965" i="7"/>
  <c r="AF965" i="7"/>
  <c r="AG965" i="7"/>
  <c r="AH965" i="7"/>
  <c r="AI965" i="7"/>
  <c r="AE966" i="7"/>
  <c r="AF966" i="7"/>
  <c r="AG966" i="7"/>
  <c r="AH966" i="7"/>
  <c r="AI966" i="7"/>
  <c r="AE967" i="7"/>
  <c r="AF967" i="7"/>
  <c r="AG967" i="7"/>
  <c r="AH967" i="7"/>
  <c r="AI967" i="7"/>
  <c r="AE968" i="7"/>
  <c r="AF968" i="7"/>
  <c r="AG968" i="7"/>
  <c r="AH968" i="7"/>
  <c r="AI968" i="7"/>
  <c r="AE969" i="7"/>
  <c r="AF969" i="7"/>
  <c r="AG969" i="7"/>
  <c r="AH969" i="7"/>
  <c r="AI969" i="7"/>
  <c r="AE970" i="7"/>
  <c r="AF970" i="7"/>
  <c r="AG970" i="7"/>
  <c r="AH970" i="7"/>
  <c r="AI970" i="7"/>
  <c r="AE971" i="7"/>
  <c r="AF971" i="7"/>
  <c r="AG971" i="7"/>
  <c r="AH971" i="7"/>
  <c r="AI971" i="7"/>
  <c r="AE972" i="7"/>
  <c r="AF972" i="7"/>
  <c r="AG972" i="7"/>
  <c r="AH972" i="7"/>
  <c r="AI972" i="7"/>
  <c r="AE973" i="7"/>
  <c r="AF973" i="7"/>
  <c r="AG973" i="7"/>
  <c r="AH973" i="7"/>
  <c r="AI973" i="7"/>
  <c r="AE974" i="7"/>
  <c r="AF974" i="7"/>
  <c r="AG974" i="7"/>
  <c r="AH974" i="7"/>
  <c r="AI974" i="7"/>
  <c r="AE975" i="7"/>
  <c r="AF975" i="7"/>
  <c r="AG975" i="7"/>
  <c r="AH975" i="7"/>
  <c r="AI975" i="7"/>
  <c r="AE976" i="7"/>
  <c r="AF976" i="7"/>
  <c r="AG976" i="7"/>
  <c r="AH976" i="7"/>
  <c r="AI976" i="7"/>
  <c r="AE977" i="7"/>
  <c r="AF977" i="7"/>
  <c r="AG977" i="7"/>
  <c r="AH977" i="7"/>
  <c r="AI977" i="7"/>
  <c r="AE978" i="7"/>
  <c r="AF978" i="7"/>
  <c r="AG978" i="7"/>
  <c r="AH978" i="7"/>
  <c r="AI978" i="7"/>
  <c r="AE979" i="7"/>
  <c r="AF979" i="7"/>
  <c r="AG979" i="7"/>
  <c r="AH979" i="7"/>
  <c r="AI979" i="7"/>
  <c r="AE980" i="7"/>
  <c r="AF980" i="7"/>
  <c r="AG980" i="7"/>
  <c r="AH980" i="7"/>
  <c r="AI980" i="7"/>
  <c r="AE981" i="7"/>
  <c r="AF981" i="7"/>
  <c r="AG981" i="7"/>
  <c r="AH981" i="7"/>
  <c r="AI981" i="7"/>
  <c r="AE982" i="7"/>
  <c r="AF982" i="7"/>
  <c r="AG982" i="7"/>
  <c r="AH982" i="7"/>
  <c r="AI982" i="7"/>
  <c r="AE983" i="7"/>
  <c r="AF983" i="7"/>
  <c r="AG983" i="7"/>
  <c r="AH983" i="7"/>
  <c r="AI983" i="7"/>
  <c r="AE984" i="7"/>
  <c r="AF984" i="7"/>
  <c r="AG984" i="7"/>
  <c r="AH984" i="7"/>
  <c r="AI984" i="7"/>
  <c r="AE985" i="7"/>
  <c r="AF985" i="7"/>
  <c r="AG985" i="7"/>
  <c r="AH985" i="7"/>
  <c r="AI985" i="7"/>
  <c r="AE986" i="7"/>
  <c r="AF986" i="7"/>
  <c r="AG986" i="7"/>
  <c r="AH986" i="7"/>
  <c r="AI986" i="7"/>
  <c r="AE987" i="7"/>
  <c r="AF987" i="7"/>
  <c r="AG987" i="7"/>
  <c r="AH987" i="7"/>
  <c r="AI987" i="7"/>
  <c r="AE988" i="7"/>
  <c r="AF988" i="7"/>
  <c r="AG988" i="7"/>
  <c r="AH988" i="7"/>
  <c r="AI988" i="7"/>
  <c r="AE989" i="7"/>
  <c r="AF989" i="7"/>
  <c r="AG989" i="7"/>
  <c r="AH989" i="7"/>
  <c r="AI989" i="7"/>
  <c r="AE990" i="7"/>
  <c r="AF990" i="7"/>
  <c r="AG990" i="7"/>
  <c r="AH990" i="7"/>
  <c r="AI990" i="7"/>
  <c r="AE991" i="7"/>
  <c r="AF991" i="7"/>
  <c r="AG991" i="7"/>
  <c r="AH991" i="7"/>
  <c r="AI991" i="7"/>
  <c r="AE992" i="7"/>
  <c r="AF992" i="7"/>
  <c r="AG992" i="7"/>
  <c r="AH992" i="7"/>
  <c r="AI992" i="7"/>
  <c r="AE993" i="7"/>
  <c r="AF993" i="7"/>
  <c r="AG993" i="7"/>
  <c r="AH993" i="7"/>
  <c r="AI993" i="7"/>
  <c r="AE994" i="7"/>
  <c r="AF994" i="7"/>
  <c r="AG994" i="7"/>
  <c r="AH994" i="7"/>
  <c r="AI994" i="7"/>
  <c r="AE995" i="7"/>
  <c r="AF995" i="7"/>
  <c r="AG995" i="7"/>
  <c r="AH995" i="7"/>
  <c r="AI995" i="7"/>
  <c r="AE996" i="7"/>
  <c r="AF996" i="7"/>
  <c r="AG996" i="7"/>
  <c r="AH996" i="7"/>
  <c r="AI996" i="7"/>
  <c r="AE997" i="7"/>
  <c r="AF997" i="7"/>
  <c r="AG997" i="7"/>
  <c r="AH997" i="7"/>
  <c r="AI997" i="7"/>
  <c r="AE998" i="7"/>
  <c r="AF998" i="7"/>
  <c r="AG998" i="7"/>
  <c r="AH998" i="7"/>
  <c r="AI998" i="7"/>
  <c r="AE999" i="7"/>
  <c r="AF999" i="7"/>
  <c r="AG999" i="7"/>
  <c r="AH999" i="7"/>
  <c r="AI999" i="7"/>
  <c r="AE1000" i="7"/>
  <c r="AF1000" i="7"/>
  <c r="AG1000" i="7"/>
  <c r="AH1000" i="7"/>
  <c r="AI1000" i="7"/>
  <c r="AE1001" i="7"/>
  <c r="AF1001" i="7"/>
  <c r="AG1001" i="7"/>
  <c r="AH1001" i="7"/>
  <c r="AI1001" i="7"/>
  <c r="AE1002" i="7"/>
  <c r="AF1002" i="7"/>
  <c r="AG1002" i="7"/>
  <c r="AH1002" i="7"/>
  <c r="AI1002" i="7"/>
  <c r="AE1003" i="7"/>
  <c r="AF1003" i="7"/>
  <c r="AG1003" i="7"/>
  <c r="AH1003" i="7"/>
  <c r="AI1003" i="7"/>
  <c r="AE1004" i="7"/>
  <c r="AF1004" i="7"/>
  <c r="AG1004" i="7"/>
  <c r="AH1004" i="7"/>
  <c r="AI1004" i="7"/>
  <c r="AE1005" i="7"/>
  <c r="AF1005" i="7"/>
  <c r="AG1005" i="7"/>
  <c r="AH1005" i="7"/>
  <c r="AI1005" i="7"/>
  <c r="AE1006" i="7"/>
  <c r="AF1006" i="7"/>
  <c r="AG1006" i="7"/>
  <c r="AH1006" i="7"/>
  <c r="AI1006" i="7"/>
  <c r="AE1007" i="7"/>
  <c r="AF1007" i="7"/>
  <c r="AG1007" i="7"/>
  <c r="AH1007" i="7"/>
  <c r="AI1007" i="7"/>
  <c r="AE1008" i="7"/>
  <c r="AF1008" i="7"/>
  <c r="AG1008" i="7"/>
  <c r="AH1008" i="7"/>
  <c r="AI1008" i="7"/>
  <c r="AE1009" i="7"/>
  <c r="AF1009" i="7"/>
  <c r="AG1009" i="7"/>
  <c r="AH1009" i="7"/>
  <c r="AI1009" i="7"/>
  <c r="AE1010" i="7"/>
  <c r="AF1010" i="7"/>
  <c r="AG1010" i="7"/>
  <c r="AH1010" i="7"/>
  <c r="AI1010" i="7"/>
  <c r="AE1011" i="7"/>
  <c r="AF1011" i="7"/>
  <c r="AG1011" i="7"/>
  <c r="AH1011" i="7"/>
  <c r="AI1011" i="7"/>
  <c r="AE1012" i="7"/>
  <c r="AF1012" i="7"/>
  <c r="AG1012" i="7"/>
  <c r="AH1012" i="7"/>
  <c r="AI1012" i="7"/>
  <c r="AE1013" i="7"/>
  <c r="AF1013" i="7"/>
  <c r="AG1013" i="7"/>
  <c r="AH1013" i="7"/>
  <c r="AI1013" i="7"/>
  <c r="AE1014" i="7"/>
  <c r="AF1014" i="7"/>
  <c r="AG1014" i="7"/>
  <c r="AH1014" i="7"/>
  <c r="AI1014" i="7"/>
  <c r="AE1015" i="7"/>
  <c r="AF1015" i="7"/>
  <c r="AG1015" i="7"/>
  <c r="AH1015" i="7"/>
  <c r="AI1015" i="7"/>
  <c r="AE1016" i="7"/>
  <c r="AF1016" i="7"/>
  <c r="AG1016" i="7"/>
  <c r="AH1016" i="7"/>
  <c r="AI1016" i="7"/>
  <c r="AE1017" i="7"/>
  <c r="AF1017" i="7"/>
  <c r="AG1017" i="7"/>
  <c r="AH1017" i="7"/>
  <c r="AI1017" i="7"/>
  <c r="AE1018" i="7"/>
  <c r="AF1018" i="7"/>
  <c r="AG1018" i="7"/>
  <c r="AH1018" i="7"/>
  <c r="AI1018" i="7"/>
  <c r="AE1019" i="7"/>
  <c r="AF1019" i="7"/>
  <c r="AG1019" i="7"/>
  <c r="AH1019" i="7"/>
  <c r="AI1019" i="7"/>
  <c r="AE1020" i="7"/>
  <c r="AF1020" i="7"/>
  <c r="AG1020" i="7"/>
  <c r="AH1020" i="7"/>
  <c r="AI1020" i="7"/>
  <c r="AE1021" i="7"/>
  <c r="AF1021" i="7"/>
  <c r="AG1021" i="7"/>
  <c r="AH1021" i="7"/>
  <c r="AI1021" i="7"/>
  <c r="AE1022" i="7"/>
  <c r="AF1022" i="7"/>
  <c r="AG1022" i="7"/>
  <c r="AH1022" i="7"/>
  <c r="AI1022" i="7"/>
  <c r="AE1023" i="7"/>
  <c r="AF1023" i="7"/>
  <c r="AG1023" i="7"/>
  <c r="AH1023" i="7"/>
  <c r="AI1023" i="7"/>
  <c r="AE1024" i="7"/>
  <c r="AF1024" i="7"/>
  <c r="AG1024" i="7"/>
  <c r="AH1024" i="7"/>
  <c r="AI1024" i="7"/>
  <c r="AE1025" i="7"/>
  <c r="AF1025" i="7"/>
  <c r="AG1025" i="7"/>
  <c r="AH1025" i="7"/>
  <c r="AI1025" i="7"/>
  <c r="AE1026" i="7"/>
  <c r="AF1026" i="7"/>
  <c r="AG1026" i="7"/>
  <c r="AH1026" i="7"/>
  <c r="AI1026" i="7"/>
  <c r="AE1027" i="7"/>
  <c r="AF1027" i="7"/>
  <c r="AG1027" i="7"/>
  <c r="AH1027" i="7"/>
  <c r="AI1027" i="7"/>
  <c r="AE1028" i="7"/>
  <c r="AF1028" i="7"/>
  <c r="AG1028" i="7"/>
  <c r="AH1028" i="7"/>
  <c r="AI1028" i="7"/>
  <c r="AE1029" i="7"/>
  <c r="AF1029" i="7"/>
  <c r="AG1029" i="7"/>
  <c r="AH1029" i="7"/>
  <c r="AI1029" i="7"/>
  <c r="AE1030" i="7"/>
  <c r="AF1030" i="7"/>
  <c r="AG1030" i="7"/>
  <c r="AH1030" i="7"/>
  <c r="AI1030" i="7"/>
  <c r="AE1031" i="7"/>
  <c r="AF1031" i="7"/>
  <c r="AG1031" i="7"/>
  <c r="AH1031" i="7"/>
  <c r="AI1031" i="7"/>
  <c r="AE1032" i="7"/>
  <c r="AF1032" i="7"/>
  <c r="AG1032" i="7"/>
  <c r="AH1032" i="7"/>
  <c r="AI1032" i="7"/>
  <c r="AE1033" i="7"/>
  <c r="AF1033" i="7"/>
  <c r="AG1033" i="7"/>
  <c r="AH1033" i="7"/>
  <c r="AI1033" i="7"/>
  <c r="AE1034" i="7"/>
  <c r="AF1034" i="7"/>
  <c r="AG1034" i="7"/>
  <c r="AH1034" i="7"/>
  <c r="AI1034" i="7"/>
  <c r="AE1035" i="7"/>
  <c r="AF1035" i="7"/>
  <c r="AG1035" i="7"/>
  <c r="AH1035" i="7"/>
  <c r="AI1035" i="7"/>
  <c r="AE1036" i="7"/>
  <c r="AF1036" i="7"/>
  <c r="AG1036" i="7"/>
  <c r="AH1036" i="7"/>
  <c r="AI1036" i="7"/>
  <c r="AE1037" i="7"/>
  <c r="AF1037" i="7"/>
  <c r="AG1037" i="7"/>
  <c r="AH1037" i="7"/>
  <c r="AI1037" i="7"/>
  <c r="AE1038" i="7"/>
  <c r="AF1038" i="7"/>
  <c r="AG1038" i="7"/>
  <c r="AH1038" i="7"/>
  <c r="AI1038" i="7"/>
  <c r="AE1039" i="7"/>
  <c r="AF1039" i="7"/>
  <c r="AG1039" i="7"/>
  <c r="AH1039" i="7"/>
  <c r="AI1039" i="7"/>
  <c r="AE1040" i="7"/>
  <c r="AF1040" i="7"/>
  <c r="AG1040" i="7"/>
  <c r="AH1040" i="7"/>
  <c r="AI1040" i="7"/>
  <c r="AE1041" i="7"/>
  <c r="AF1041" i="7"/>
  <c r="AG1041" i="7"/>
  <c r="AH1041" i="7"/>
  <c r="AI1041" i="7"/>
  <c r="AE1042" i="7"/>
  <c r="AF1042" i="7"/>
  <c r="AG1042" i="7"/>
  <c r="AH1042" i="7"/>
  <c r="AI1042" i="7"/>
  <c r="AE1043" i="7"/>
  <c r="AF1043" i="7"/>
  <c r="AG1043" i="7"/>
  <c r="AH1043" i="7"/>
  <c r="AI1043" i="7"/>
  <c r="AE1044" i="7"/>
  <c r="AF1044" i="7"/>
  <c r="AG1044" i="7"/>
  <c r="AH1044" i="7"/>
  <c r="AI1044" i="7"/>
  <c r="AE1045" i="7"/>
  <c r="AF1045" i="7"/>
  <c r="AG1045" i="7"/>
  <c r="AH1045" i="7"/>
  <c r="AI1045" i="7"/>
  <c r="AE1046" i="7"/>
  <c r="AF1046" i="7"/>
  <c r="AG1046" i="7"/>
  <c r="AH1046" i="7"/>
  <c r="AI1046" i="7"/>
  <c r="AE1047" i="7"/>
  <c r="AF1047" i="7"/>
  <c r="AG1047" i="7"/>
  <c r="AH1047" i="7"/>
  <c r="AI1047" i="7"/>
  <c r="AE1048" i="7"/>
  <c r="AF1048" i="7"/>
  <c r="AG1048" i="7"/>
  <c r="AH1048" i="7"/>
  <c r="AI1048" i="7"/>
  <c r="AE1049" i="7"/>
  <c r="AF1049" i="7"/>
  <c r="AG1049" i="7"/>
  <c r="AH1049" i="7"/>
  <c r="AI1049" i="7"/>
  <c r="AE1050" i="7"/>
  <c r="AF1050" i="7"/>
  <c r="AG1050" i="7"/>
  <c r="AH1050" i="7"/>
  <c r="AI1050" i="7"/>
  <c r="AE1051" i="7"/>
  <c r="AF1051" i="7"/>
  <c r="AG1051" i="7"/>
  <c r="AH1051" i="7"/>
  <c r="AI1051" i="7"/>
  <c r="AE1052" i="7"/>
  <c r="AF1052" i="7"/>
  <c r="AG1052" i="7"/>
  <c r="AH1052" i="7"/>
  <c r="AI1052" i="7"/>
  <c r="AE1053" i="7"/>
  <c r="AF1053" i="7"/>
  <c r="AG1053" i="7"/>
  <c r="AH1053" i="7"/>
  <c r="AI1053" i="7"/>
  <c r="AE1054" i="7"/>
  <c r="AF1054" i="7"/>
  <c r="AG1054" i="7"/>
  <c r="AH1054" i="7"/>
  <c r="AI1054" i="7"/>
  <c r="AE1055" i="7"/>
  <c r="AF1055" i="7"/>
  <c r="AG1055" i="7"/>
  <c r="AH1055" i="7"/>
  <c r="AI1055" i="7"/>
  <c r="AE1056" i="7"/>
  <c r="AF1056" i="7"/>
  <c r="AG1056" i="7"/>
  <c r="AH1056" i="7"/>
  <c r="AI1056" i="7"/>
  <c r="AE1057" i="7"/>
  <c r="AF1057" i="7"/>
  <c r="AG1057" i="7"/>
  <c r="AH1057" i="7"/>
  <c r="AI1057" i="7"/>
  <c r="AE1058" i="7"/>
  <c r="AF1058" i="7"/>
  <c r="AG1058" i="7"/>
  <c r="AH1058" i="7"/>
  <c r="AI1058" i="7"/>
  <c r="AE1059" i="7"/>
  <c r="AF1059" i="7"/>
  <c r="AG1059" i="7"/>
  <c r="AH1059" i="7"/>
  <c r="AI1059" i="7"/>
  <c r="AE1060" i="7"/>
  <c r="AF1060" i="7"/>
  <c r="AG1060" i="7"/>
  <c r="AH1060" i="7"/>
  <c r="AI1060" i="7"/>
  <c r="AE1061" i="7"/>
  <c r="AF1061" i="7"/>
  <c r="AG1061" i="7"/>
  <c r="AH1061" i="7"/>
  <c r="AI1061" i="7"/>
  <c r="AE1062" i="7"/>
  <c r="AF1062" i="7"/>
  <c r="AG1062" i="7"/>
  <c r="AH1062" i="7"/>
  <c r="AI1062" i="7"/>
  <c r="AE1063" i="7"/>
  <c r="AF1063" i="7"/>
  <c r="AG1063" i="7"/>
  <c r="AH1063" i="7"/>
  <c r="AI1063" i="7"/>
  <c r="AE1064" i="7"/>
  <c r="AF1064" i="7"/>
  <c r="AG1064" i="7"/>
  <c r="AH1064" i="7"/>
  <c r="AI1064" i="7"/>
  <c r="AE1065" i="7"/>
  <c r="AF1065" i="7"/>
  <c r="AG1065" i="7"/>
  <c r="AH1065" i="7"/>
  <c r="AI1065" i="7"/>
  <c r="AE1066" i="7"/>
  <c r="AF1066" i="7"/>
  <c r="AG1066" i="7"/>
  <c r="AH1066" i="7"/>
  <c r="AI1066" i="7"/>
  <c r="AE1067" i="7"/>
  <c r="AF1067" i="7"/>
  <c r="AG1067" i="7"/>
  <c r="AH1067" i="7"/>
  <c r="AI1067" i="7"/>
  <c r="AE1068" i="7"/>
  <c r="AF1068" i="7"/>
  <c r="AG1068" i="7"/>
  <c r="AH1068" i="7"/>
  <c r="AI1068" i="7"/>
  <c r="AE1069" i="7"/>
  <c r="AF1069" i="7"/>
  <c r="AG1069" i="7"/>
  <c r="AH1069" i="7"/>
  <c r="AI1069" i="7"/>
  <c r="AE1070" i="7"/>
  <c r="AF1070" i="7"/>
  <c r="AG1070" i="7"/>
  <c r="AH1070" i="7"/>
  <c r="AI1070" i="7"/>
  <c r="AE1071" i="7"/>
  <c r="AF1071" i="7"/>
  <c r="AG1071" i="7"/>
  <c r="AH1071" i="7"/>
  <c r="AI1071" i="7"/>
  <c r="AE1072" i="7"/>
  <c r="AF1072" i="7"/>
  <c r="AG1072" i="7"/>
  <c r="AH1072" i="7"/>
  <c r="AI1072" i="7"/>
  <c r="AE1073" i="7"/>
  <c r="AF1073" i="7"/>
  <c r="AG1073" i="7"/>
  <c r="AH1073" i="7"/>
  <c r="AI1073" i="7"/>
  <c r="AE1074" i="7"/>
  <c r="AF1074" i="7"/>
  <c r="AG1074" i="7"/>
  <c r="AH1074" i="7"/>
  <c r="AI1074" i="7"/>
  <c r="AE1075" i="7"/>
  <c r="AF1075" i="7"/>
  <c r="AG1075" i="7"/>
  <c r="AH1075" i="7"/>
  <c r="AI1075" i="7"/>
  <c r="AE1076" i="7"/>
  <c r="AF1076" i="7"/>
  <c r="AG1076" i="7"/>
  <c r="AH1076" i="7"/>
  <c r="AI1076" i="7"/>
  <c r="AE1077" i="7"/>
  <c r="AF1077" i="7"/>
  <c r="AG1077" i="7"/>
  <c r="AH1077" i="7"/>
  <c r="AI1077" i="7"/>
  <c r="AE1078" i="7"/>
  <c r="AF1078" i="7"/>
  <c r="AG1078" i="7"/>
  <c r="AH1078" i="7"/>
  <c r="AI1078" i="7"/>
  <c r="AE1079" i="7"/>
  <c r="AF1079" i="7"/>
  <c r="AG1079" i="7"/>
  <c r="AH1079" i="7"/>
  <c r="AI1079" i="7"/>
  <c r="AE1080" i="7"/>
  <c r="AF1080" i="7"/>
  <c r="AG1080" i="7"/>
  <c r="AH1080" i="7"/>
  <c r="AI1080" i="7"/>
  <c r="AE1081" i="7"/>
  <c r="AF1081" i="7"/>
  <c r="AG1081" i="7"/>
  <c r="AH1081" i="7"/>
  <c r="AI1081" i="7"/>
  <c r="AE1082" i="7"/>
  <c r="AF1082" i="7"/>
  <c r="AG1082" i="7"/>
  <c r="AH1082" i="7"/>
  <c r="AI1082" i="7"/>
  <c r="AE1083" i="7"/>
  <c r="AF1083" i="7"/>
  <c r="AG1083" i="7"/>
  <c r="AH1083" i="7"/>
  <c r="AI1083" i="7"/>
  <c r="AE1084" i="7"/>
  <c r="AF1084" i="7"/>
  <c r="AG1084" i="7"/>
  <c r="AH1084" i="7"/>
  <c r="AI1084" i="7"/>
  <c r="AE1085" i="7"/>
  <c r="AF1085" i="7"/>
  <c r="AG1085" i="7"/>
  <c r="AH1085" i="7"/>
  <c r="AI1085" i="7"/>
  <c r="AE1086" i="7"/>
  <c r="AF1086" i="7"/>
  <c r="AG1086" i="7"/>
  <c r="AH1086" i="7"/>
  <c r="AI1086" i="7"/>
  <c r="AE1087" i="7"/>
  <c r="AF1087" i="7"/>
  <c r="AG1087" i="7"/>
  <c r="AH1087" i="7"/>
  <c r="AI1087" i="7"/>
  <c r="AE1088" i="7"/>
  <c r="AF1088" i="7"/>
  <c r="AG1088" i="7"/>
  <c r="AH1088" i="7"/>
  <c r="AI1088" i="7"/>
  <c r="AE1089" i="7"/>
  <c r="AF1089" i="7"/>
  <c r="AG1089" i="7"/>
  <c r="AH1089" i="7"/>
  <c r="AI1089" i="7"/>
  <c r="AE1090" i="7"/>
  <c r="AF1090" i="7"/>
  <c r="AG1090" i="7"/>
  <c r="AH1090" i="7"/>
  <c r="AI1090" i="7"/>
  <c r="AE1091" i="7"/>
  <c r="AF1091" i="7"/>
  <c r="AG1091" i="7"/>
  <c r="AH1091" i="7"/>
  <c r="AI1091" i="7"/>
  <c r="AE1092" i="7"/>
  <c r="AF1092" i="7"/>
  <c r="AG1092" i="7"/>
  <c r="AH1092" i="7"/>
  <c r="AI1092" i="7"/>
  <c r="AE1093" i="7"/>
  <c r="AF1093" i="7"/>
  <c r="AG1093" i="7"/>
  <c r="AH1093" i="7"/>
  <c r="AI1093" i="7"/>
  <c r="AE1094" i="7"/>
  <c r="AF1094" i="7"/>
  <c r="AG1094" i="7"/>
  <c r="AH1094" i="7"/>
  <c r="AI1094" i="7"/>
  <c r="AE1095" i="7"/>
  <c r="AF1095" i="7"/>
  <c r="AG1095" i="7"/>
  <c r="AH1095" i="7"/>
  <c r="AI1095" i="7"/>
  <c r="AE1096" i="7"/>
  <c r="AF1096" i="7"/>
  <c r="AG1096" i="7"/>
  <c r="AH1096" i="7"/>
  <c r="AI1096" i="7"/>
  <c r="AE1097" i="7"/>
  <c r="AF1097" i="7"/>
  <c r="AG1097" i="7"/>
  <c r="AH1097" i="7"/>
  <c r="AI1097" i="7"/>
  <c r="AE1098" i="7"/>
  <c r="AF1098" i="7"/>
  <c r="AG1098" i="7"/>
  <c r="AH1098" i="7"/>
  <c r="AI1098" i="7"/>
  <c r="AE1099" i="7"/>
  <c r="AF1099" i="7"/>
  <c r="AG1099" i="7"/>
  <c r="AH1099" i="7"/>
  <c r="AI1099" i="7"/>
  <c r="AE1100" i="7"/>
  <c r="AF1100" i="7"/>
  <c r="AG1100" i="7"/>
  <c r="AH1100" i="7"/>
  <c r="AI1100" i="7"/>
  <c r="AE1101" i="7"/>
  <c r="AF1101" i="7"/>
  <c r="AG1101" i="7"/>
  <c r="AH1101" i="7"/>
  <c r="AI1101" i="7"/>
  <c r="AE1102" i="7"/>
  <c r="AF1102" i="7"/>
  <c r="AG1102" i="7"/>
  <c r="AH1102" i="7"/>
  <c r="AI1102" i="7"/>
  <c r="AE1103" i="7"/>
  <c r="AF1103" i="7"/>
  <c r="AG1103" i="7"/>
  <c r="AH1103" i="7"/>
  <c r="AI1103" i="7"/>
  <c r="AE1104" i="7"/>
  <c r="AF1104" i="7"/>
  <c r="AG1104" i="7"/>
  <c r="AH1104" i="7"/>
  <c r="AI1104" i="7"/>
  <c r="AE1105" i="7"/>
  <c r="AF1105" i="7"/>
  <c r="AG1105" i="7"/>
  <c r="AH1105" i="7"/>
  <c r="AI1105" i="7"/>
  <c r="AE1106" i="7"/>
  <c r="AF1106" i="7"/>
  <c r="AG1106" i="7"/>
  <c r="AH1106" i="7"/>
  <c r="AI1106" i="7"/>
  <c r="AE1107" i="7"/>
  <c r="AF1107" i="7"/>
  <c r="AG1107" i="7"/>
  <c r="AH1107" i="7"/>
  <c r="AI1107" i="7"/>
  <c r="AE1108" i="7"/>
  <c r="AF1108" i="7"/>
  <c r="AG1108" i="7"/>
  <c r="AH1108" i="7"/>
  <c r="AI1108" i="7"/>
  <c r="AE1109" i="7"/>
  <c r="AF1109" i="7"/>
  <c r="AG1109" i="7"/>
  <c r="AH1109" i="7"/>
  <c r="AI1109" i="7"/>
  <c r="AE1110" i="7"/>
  <c r="AF1110" i="7"/>
  <c r="AG1110" i="7"/>
  <c r="AH1110" i="7"/>
  <c r="AI1110" i="7"/>
  <c r="AE1111" i="7"/>
  <c r="AF1111" i="7"/>
  <c r="AG1111" i="7"/>
  <c r="AH1111" i="7"/>
  <c r="AI1111" i="7"/>
  <c r="AE1112" i="7"/>
  <c r="AF1112" i="7"/>
  <c r="AG1112" i="7"/>
  <c r="AH1112" i="7"/>
  <c r="AI1112" i="7"/>
  <c r="AE1113" i="7"/>
  <c r="AF1113" i="7"/>
  <c r="AG1113" i="7"/>
  <c r="AH1113" i="7"/>
  <c r="AI1113" i="7"/>
  <c r="AE1114" i="7"/>
  <c r="AF1114" i="7"/>
  <c r="AG1114" i="7"/>
  <c r="AH1114" i="7"/>
  <c r="AI1114" i="7"/>
  <c r="AE1115" i="7"/>
  <c r="AF1115" i="7"/>
  <c r="AG1115" i="7"/>
  <c r="AH1115" i="7"/>
  <c r="AI1115" i="7"/>
  <c r="AE1116" i="7"/>
  <c r="AF1116" i="7"/>
  <c r="AG1116" i="7"/>
  <c r="AH1116" i="7"/>
  <c r="AI1116" i="7"/>
  <c r="AE1117" i="7"/>
  <c r="AF1117" i="7"/>
  <c r="AG1117" i="7"/>
  <c r="AH1117" i="7"/>
  <c r="AI1117" i="7"/>
  <c r="AE1118" i="7"/>
  <c r="AF1118" i="7"/>
  <c r="AG1118" i="7"/>
  <c r="AH1118" i="7"/>
  <c r="AI1118" i="7"/>
  <c r="AE1119" i="7"/>
  <c r="AF1119" i="7"/>
  <c r="AG1119" i="7"/>
  <c r="AH1119" i="7"/>
  <c r="AI1119" i="7"/>
  <c r="AE1120" i="7"/>
  <c r="AF1120" i="7"/>
  <c r="AG1120" i="7"/>
  <c r="AH1120" i="7"/>
  <c r="AI1120" i="7"/>
  <c r="AE1121" i="7"/>
  <c r="AF1121" i="7"/>
  <c r="AG1121" i="7"/>
  <c r="AH1121" i="7"/>
  <c r="AI1121" i="7"/>
  <c r="AE1122" i="7"/>
  <c r="AF1122" i="7"/>
  <c r="AG1122" i="7"/>
  <c r="AH1122" i="7"/>
  <c r="AI1122" i="7"/>
  <c r="AE1123" i="7"/>
  <c r="AF1123" i="7"/>
  <c r="AG1123" i="7"/>
  <c r="AH1123" i="7"/>
  <c r="AI1123" i="7"/>
  <c r="AE1124" i="7"/>
  <c r="AF1124" i="7"/>
  <c r="AG1124" i="7"/>
  <c r="AH1124" i="7"/>
  <c r="AI1124" i="7"/>
  <c r="AE1125" i="7"/>
  <c r="AF1125" i="7"/>
  <c r="AG1125" i="7"/>
  <c r="AH1125" i="7"/>
  <c r="AI1125" i="7"/>
  <c r="AE1126" i="7"/>
  <c r="AF1126" i="7"/>
  <c r="AG1126" i="7"/>
  <c r="AH1126" i="7"/>
  <c r="AI1126" i="7"/>
  <c r="AE1127" i="7"/>
  <c r="AF1127" i="7"/>
  <c r="AG1127" i="7"/>
  <c r="AH1127" i="7"/>
  <c r="AI1127" i="7"/>
  <c r="AE1128" i="7"/>
  <c r="AF1128" i="7"/>
  <c r="AG1128" i="7"/>
  <c r="AH1128" i="7"/>
  <c r="AI1128" i="7"/>
  <c r="AE1129" i="7"/>
  <c r="AF1129" i="7"/>
  <c r="AG1129" i="7"/>
  <c r="AH1129" i="7"/>
  <c r="AI1129" i="7"/>
  <c r="AE1130" i="7"/>
  <c r="AF1130" i="7"/>
  <c r="AG1130" i="7"/>
  <c r="AH1130" i="7"/>
  <c r="AI1130" i="7"/>
  <c r="AE1131" i="7"/>
  <c r="AF1131" i="7"/>
  <c r="AG1131" i="7"/>
  <c r="AH1131" i="7"/>
  <c r="AI1131" i="7"/>
  <c r="AE1132" i="7"/>
  <c r="AF1132" i="7"/>
  <c r="AG1132" i="7"/>
  <c r="AH1132" i="7"/>
  <c r="AI1132" i="7"/>
  <c r="AE1133" i="7"/>
  <c r="AF1133" i="7"/>
  <c r="AG1133" i="7"/>
  <c r="AH1133" i="7"/>
  <c r="AI1133" i="7"/>
  <c r="AE1134" i="7"/>
  <c r="AF1134" i="7"/>
  <c r="AG1134" i="7"/>
  <c r="AH1134" i="7"/>
  <c r="AI1134" i="7"/>
  <c r="AE1135" i="7"/>
  <c r="AF1135" i="7"/>
  <c r="AG1135" i="7"/>
  <c r="AH1135" i="7"/>
  <c r="AI1135" i="7"/>
  <c r="AE1136" i="7"/>
  <c r="AF1136" i="7"/>
  <c r="AG1136" i="7"/>
  <c r="AH1136" i="7"/>
  <c r="AI1136" i="7"/>
  <c r="AE1137" i="7"/>
  <c r="AF1137" i="7"/>
  <c r="AG1137" i="7"/>
  <c r="AH1137" i="7"/>
  <c r="AI1137" i="7"/>
  <c r="AE1138" i="7"/>
  <c r="AF1138" i="7"/>
  <c r="AG1138" i="7"/>
  <c r="AH1138" i="7"/>
  <c r="AI1138" i="7"/>
  <c r="AE1139" i="7"/>
  <c r="AF1139" i="7"/>
  <c r="AG1139" i="7"/>
  <c r="AH1139" i="7"/>
  <c r="AI1139" i="7"/>
  <c r="AE1140" i="7"/>
  <c r="AF1140" i="7"/>
  <c r="AG1140" i="7"/>
  <c r="AH1140" i="7"/>
  <c r="AI1140" i="7"/>
  <c r="AE1141" i="7"/>
  <c r="AF1141" i="7"/>
  <c r="AG1141" i="7"/>
  <c r="AH1141" i="7"/>
  <c r="AI1141" i="7"/>
  <c r="AE1142" i="7"/>
  <c r="AF1142" i="7"/>
  <c r="AG1142" i="7"/>
  <c r="AH1142" i="7"/>
  <c r="AI1142" i="7"/>
  <c r="AE1143" i="7"/>
  <c r="AF1143" i="7"/>
  <c r="AG1143" i="7"/>
  <c r="AH1143" i="7"/>
  <c r="AI1143" i="7"/>
  <c r="AE1144" i="7"/>
  <c r="AF1144" i="7"/>
  <c r="AG1144" i="7"/>
  <c r="AH1144" i="7"/>
  <c r="AI1144" i="7"/>
  <c r="AE1145" i="7"/>
  <c r="AF1145" i="7"/>
  <c r="AG1145" i="7"/>
  <c r="AH1145" i="7"/>
  <c r="AI1145" i="7"/>
  <c r="AE1146" i="7"/>
  <c r="AF1146" i="7"/>
  <c r="AG1146" i="7"/>
  <c r="AH1146" i="7"/>
  <c r="AI1146" i="7"/>
  <c r="AE1147" i="7"/>
  <c r="AF1147" i="7"/>
  <c r="AG1147" i="7"/>
  <c r="AH1147" i="7"/>
  <c r="AI1147" i="7"/>
  <c r="AE1148" i="7"/>
  <c r="AF1148" i="7"/>
  <c r="AG1148" i="7"/>
  <c r="AH1148" i="7"/>
  <c r="AI1148" i="7"/>
  <c r="AE1149" i="7"/>
  <c r="AF1149" i="7"/>
  <c r="AG1149" i="7"/>
  <c r="AH1149" i="7"/>
  <c r="AI1149" i="7"/>
  <c r="AE1150" i="7"/>
  <c r="AF1150" i="7"/>
  <c r="AG1150" i="7"/>
  <c r="AH1150" i="7"/>
  <c r="AI1150" i="7"/>
  <c r="AE1151" i="7"/>
  <c r="AF1151" i="7"/>
  <c r="AG1151" i="7"/>
  <c r="AH1151" i="7"/>
  <c r="AI1151" i="7"/>
  <c r="AE1152" i="7"/>
  <c r="AF1152" i="7"/>
  <c r="AG1152" i="7"/>
  <c r="AH1152" i="7"/>
  <c r="AI1152" i="7"/>
  <c r="AE1153" i="7"/>
  <c r="AF1153" i="7"/>
  <c r="AG1153" i="7"/>
  <c r="AH1153" i="7"/>
  <c r="AI1153" i="7"/>
  <c r="AE1154" i="7"/>
  <c r="AF1154" i="7"/>
  <c r="AG1154" i="7"/>
  <c r="AH1154" i="7"/>
  <c r="AI1154" i="7"/>
  <c r="AE1155" i="7"/>
  <c r="AF1155" i="7"/>
  <c r="AG1155" i="7"/>
  <c r="AH1155" i="7"/>
  <c r="AI1155" i="7"/>
  <c r="AE1156" i="7"/>
  <c r="AF1156" i="7"/>
  <c r="AG1156" i="7"/>
  <c r="AH1156" i="7"/>
  <c r="AI1156" i="7"/>
  <c r="AE1157" i="7"/>
  <c r="AF1157" i="7"/>
  <c r="AG1157" i="7"/>
  <c r="AH1157" i="7"/>
  <c r="AI1157" i="7"/>
  <c r="AE1158" i="7"/>
  <c r="AF1158" i="7"/>
  <c r="AG1158" i="7"/>
  <c r="AH1158" i="7"/>
  <c r="AI1158" i="7"/>
  <c r="AE1159" i="7"/>
  <c r="AF1159" i="7"/>
  <c r="AG1159" i="7"/>
  <c r="AH1159" i="7"/>
  <c r="AI1159" i="7"/>
  <c r="AE1160" i="7"/>
  <c r="AF1160" i="7"/>
  <c r="AG1160" i="7"/>
  <c r="AH1160" i="7"/>
  <c r="AI1160" i="7"/>
  <c r="AE1161" i="7"/>
  <c r="AF1161" i="7"/>
  <c r="AG1161" i="7"/>
  <c r="AH1161" i="7"/>
  <c r="AI1161" i="7"/>
  <c r="AE1162" i="7"/>
  <c r="AF1162" i="7"/>
  <c r="AG1162" i="7"/>
  <c r="AH1162" i="7"/>
  <c r="AI1162" i="7"/>
  <c r="AE1163" i="7"/>
  <c r="AF1163" i="7"/>
  <c r="AG1163" i="7"/>
  <c r="AH1163" i="7"/>
  <c r="AI1163" i="7"/>
  <c r="AE1164" i="7"/>
  <c r="AF1164" i="7"/>
  <c r="AG1164" i="7"/>
  <c r="AH1164" i="7"/>
  <c r="AI1164" i="7"/>
  <c r="AE1165" i="7"/>
  <c r="AF1165" i="7"/>
  <c r="AG1165" i="7"/>
  <c r="AH1165" i="7"/>
  <c r="AI1165" i="7"/>
  <c r="AE1166" i="7"/>
  <c r="AF1166" i="7"/>
  <c r="AG1166" i="7"/>
  <c r="AH1166" i="7"/>
  <c r="AI1166" i="7"/>
  <c r="AE1167" i="7"/>
  <c r="AF1167" i="7"/>
  <c r="AG1167" i="7"/>
  <c r="AH1167" i="7"/>
  <c r="AI1167" i="7"/>
  <c r="AE1168" i="7"/>
  <c r="AF1168" i="7"/>
  <c r="AG1168" i="7"/>
  <c r="AH1168" i="7"/>
  <c r="AI1168" i="7"/>
  <c r="AE1169" i="7"/>
  <c r="AF1169" i="7"/>
  <c r="AG1169" i="7"/>
  <c r="AH1169" i="7"/>
  <c r="AI1169" i="7"/>
  <c r="AE1170" i="7"/>
  <c r="AF1170" i="7"/>
  <c r="AG1170" i="7"/>
  <c r="AH1170" i="7"/>
  <c r="AI1170" i="7"/>
  <c r="AE1171" i="7"/>
  <c r="AF1171" i="7"/>
  <c r="AG1171" i="7"/>
  <c r="AH1171" i="7"/>
  <c r="AI1171" i="7"/>
  <c r="AE1172" i="7"/>
  <c r="AF1172" i="7"/>
  <c r="AG1172" i="7"/>
  <c r="AH1172" i="7"/>
  <c r="AI1172" i="7"/>
  <c r="AE1173" i="7"/>
  <c r="AF1173" i="7"/>
  <c r="AG1173" i="7"/>
  <c r="AH1173" i="7"/>
  <c r="AI1173" i="7"/>
  <c r="AE1174" i="7"/>
  <c r="AF1174" i="7"/>
  <c r="AG1174" i="7"/>
  <c r="AH1174" i="7"/>
  <c r="AI1174" i="7"/>
  <c r="AE1175" i="7"/>
  <c r="AF1175" i="7"/>
  <c r="AG1175" i="7"/>
  <c r="AH1175" i="7"/>
  <c r="AI1175" i="7"/>
  <c r="AE1176" i="7"/>
  <c r="AF1176" i="7"/>
  <c r="AG1176" i="7"/>
  <c r="AH1176" i="7"/>
  <c r="AI1176" i="7"/>
  <c r="AE1177" i="7"/>
  <c r="AF1177" i="7"/>
  <c r="AG1177" i="7"/>
  <c r="AH1177" i="7"/>
  <c r="AI1177" i="7"/>
  <c r="AE1178" i="7"/>
  <c r="AF1178" i="7"/>
  <c r="AG1178" i="7"/>
  <c r="AH1178" i="7"/>
  <c r="AI1178" i="7"/>
  <c r="AE1179" i="7"/>
  <c r="AF1179" i="7"/>
  <c r="AG1179" i="7"/>
  <c r="AH1179" i="7"/>
  <c r="AI1179" i="7"/>
  <c r="AE1180" i="7"/>
  <c r="AF1180" i="7"/>
  <c r="AG1180" i="7"/>
  <c r="AH1180" i="7"/>
  <c r="AI1180" i="7"/>
  <c r="AE1181" i="7"/>
  <c r="AF1181" i="7"/>
  <c r="AG1181" i="7"/>
  <c r="AH1181" i="7"/>
  <c r="AI1181" i="7"/>
  <c r="AE1182" i="7"/>
  <c r="AF1182" i="7"/>
  <c r="AG1182" i="7"/>
  <c r="AH1182" i="7"/>
  <c r="AI1182" i="7"/>
  <c r="AE1183" i="7"/>
  <c r="AF1183" i="7"/>
  <c r="AG1183" i="7"/>
  <c r="AH1183" i="7"/>
  <c r="AI1183" i="7"/>
  <c r="AE1184" i="7"/>
  <c r="AF1184" i="7"/>
  <c r="AG1184" i="7"/>
  <c r="AH1184" i="7"/>
  <c r="AI1184" i="7"/>
  <c r="AE1185" i="7"/>
  <c r="AF1185" i="7"/>
  <c r="AG1185" i="7"/>
  <c r="AH1185" i="7"/>
  <c r="AI1185" i="7"/>
  <c r="AE1186" i="7"/>
  <c r="AF1186" i="7"/>
  <c r="AG1186" i="7"/>
  <c r="AH1186" i="7"/>
  <c r="AI1186" i="7"/>
  <c r="AE1187" i="7"/>
  <c r="AF1187" i="7"/>
  <c r="AG1187" i="7"/>
  <c r="AH1187" i="7"/>
  <c r="AI1187" i="7"/>
  <c r="AE1188" i="7"/>
  <c r="AF1188" i="7"/>
  <c r="AG1188" i="7"/>
  <c r="AH1188" i="7"/>
  <c r="AI1188" i="7"/>
  <c r="AE1189" i="7"/>
  <c r="AF1189" i="7"/>
  <c r="AG1189" i="7"/>
  <c r="AH1189" i="7"/>
  <c r="AI1189" i="7"/>
  <c r="AE1190" i="7"/>
  <c r="AF1190" i="7"/>
  <c r="AG1190" i="7"/>
  <c r="AH1190" i="7"/>
  <c r="AI1190" i="7"/>
  <c r="AE1191" i="7"/>
  <c r="AF1191" i="7"/>
  <c r="AG1191" i="7"/>
  <c r="AH1191" i="7"/>
  <c r="AI1191" i="7"/>
  <c r="AE1192" i="7"/>
  <c r="AF1192" i="7"/>
  <c r="AG1192" i="7"/>
  <c r="AH1192" i="7"/>
  <c r="AI1192" i="7"/>
  <c r="AE1193" i="7"/>
  <c r="AF1193" i="7"/>
  <c r="AG1193" i="7"/>
  <c r="AH1193" i="7"/>
  <c r="AI1193" i="7"/>
  <c r="AE1194" i="7"/>
  <c r="AF1194" i="7"/>
  <c r="AG1194" i="7"/>
  <c r="AH1194" i="7"/>
  <c r="AI1194" i="7"/>
  <c r="AE1195" i="7"/>
  <c r="AF1195" i="7"/>
  <c r="AG1195" i="7"/>
  <c r="AH1195" i="7"/>
  <c r="AI1195" i="7"/>
  <c r="AE1196" i="7"/>
  <c r="AF1196" i="7"/>
  <c r="AG1196" i="7"/>
  <c r="AH1196" i="7"/>
  <c r="AI1196" i="7"/>
  <c r="AE1197" i="7"/>
  <c r="AF1197" i="7"/>
  <c r="AG1197" i="7"/>
  <c r="AH1197" i="7"/>
  <c r="AI1197" i="7"/>
  <c r="AE1198" i="7"/>
  <c r="AF1198" i="7"/>
  <c r="AG1198" i="7"/>
  <c r="AH1198" i="7"/>
  <c r="AI1198" i="7"/>
  <c r="AE1199" i="7"/>
  <c r="AF1199" i="7"/>
  <c r="AG1199" i="7"/>
  <c r="AH1199" i="7"/>
  <c r="AI1199" i="7"/>
  <c r="AE1200" i="7"/>
  <c r="AF1200" i="7"/>
  <c r="AG1200" i="7"/>
  <c r="AH1200" i="7"/>
  <c r="AI1200" i="7"/>
  <c r="AE1201" i="7"/>
  <c r="AF1201" i="7"/>
  <c r="AG1201" i="7"/>
  <c r="AH1201" i="7"/>
  <c r="AI1201" i="7"/>
  <c r="AE1202" i="7"/>
  <c r="AF1202" i="7"/>
  <c r="AG1202" i="7"/>
  <c r="AH1202" i="7"/>
  <c r="AI1202" i="7"/>
  <c r="AE1203" i="7"/>
  <c r="AF1203" i="7"/>
  <c r="AG1203" i="7"/>
  <c r="AH1203" i="7"/>
  <c r="AI1203" i="7"/>
  <c r="AE1204" i="7"/>
  <c r="AF1204" i="7"/>
  <c r="AG1204" i="7"/>
  <c r="AH1204" i="7"/>
  <c r="AI1204" i="7"/>
  <c r="AE1205" i="7"/>
  <c r="AF1205" i="7"/>
  <c r="AG1205" i="7"/>
  <c r="AH1205" i="7"/>
  <c r="AI1205" i="7"/>
  <c r="AE1206" i="7"/>
  <c r="AF1206" i="7"/>
  <c r="AG1206" i="7"/>
  <c r="AH1206" i="7"/>
  <c r="AI1206" i="7"/>
  <c r="AE1207" i="7"/>
  <c r="AF1207" i="7"/>
  <c r="AG1207" i="7"/>
  <c r="AH1207" i="7"/>
  <c r="AI1207" i="7"/>
  <c r="AE1208" i="7"/>
  <c r="AF1208" i="7"/>
  <c r="AG1208" i="7"/>
  <c r="AH1208" i="7"/>
  <c r="AI1208" i="7"/>
  <c r="AE1209" i="7"/>
  <c r="AF1209" i="7"/>
  <c r="AG1209" i="7"/>
  <c r="AH1209" i="7"/>
  <c r="AI1209" i="7"/>
  <c r="AE1210" i="7"/>
  <c r="AF1210" i="7"/>
  <c r="AG1210" i="7"/>
  <c r="AH1210" i="7"/>
  <c r="AI1210" i="7"/>
  <c r="AE1211" i="7"/>
  <c r="AF1211" i="7"/>
  <c r="AG1211" i="7"/>
  <c r="AH1211" i="7"/>
  <c r="AI1211" i="7"/>
  <c r="AE1212" i="7"/>
  <c r="AF1212" i="7"/>
  <c r="AG1212" i="7"/>
  <c r="AH1212" i="7"/>
  <c r="AI1212" i="7"/>
  <c r="AE1213" i="7"/>
  <c r="AF1213" i="7"/>
  <c r="AG1213" i="7"/>
  <c r="AH1213" i="7"/>
  <c r="AI1213" i="7"/>
  <c r="AE1214" i="7"/>
  <c r="AF1214" i="7"/>
  <c r="AG1214" i="7"/>
  <c r="AH1214" i="7"/>
  <c r="AI1214" i="7"/>
  <c r="AE1215" i="7"/>
  <c r="AF1215" i="7"/>
  <c r="AG1215" i="7"/>
  <c r="AH1215" i="7"/>
  <c r="AI1215" i="7"/>
  <c r="AE1216" i="7"/>
  <c r="AF1216" i="7"/>
  <c r="AG1216" i="7"/>
  <c r="AH1216" i="7"/>
  <c r="AI1216" i="7"/>
  <c r="AE1217" i="7"/>
  <c r="AF1217" i="7"/>
  <c r="AG1217" i="7"/>
  <c r="AH1217" i="7"/>
  <c r="AI1217" i="7"/>
  <c r="AE1218" i="7"/>
  <c r="AF1218" i="7"/>
  <c r="AG1218" i="7"/>
  <c r="AH1218" i="7"/>
  <c r="AI1218" i="7"/>
  <c r="AE1219" i="7"/>
  <c r="AF1219" i="7"/>
  <c r="AG1219" i="7"/>
  <c r="AH1219" i="7"/>
  <c r="AI1219" i="7"/>
  <c r="AE1220" i="7"/>
  <c r="AF1220" i="7"/>
  <c r="AG1220" i="7"/>
  <c r="AH1220" i="7"/>
  <c r="AI1220" i="7"/>
  <c r="AE1221" i="7"/>
  <c r="AF1221" i="7"/>
  <c r="AG1221" i="7"/>
  <c r="AH1221" i="7"/>
  <c r="AI1221" i="7"/>
  <c r="AE1222" i="7"/>
  <c r="AF1222" i="7"/>
  <c r="AG1222" i="7"/>
  <c r="AH1222" i="7"/>
  <c r="AI1222" i="7"/>
  <c r="AE1223" i="7"/>
  <c r="AF1223" i="7"/>
  <c r="AG1223" i="7"/>
  <c r="AH1223" i="7"/>
  <c r="AI1223" i="7"/>
  <c r="AE1224" i="7"/>
  <c r="AF1224" i="7"/>
  <c r="AG1224" i="7"/>
  <c r="AH1224" i="7"/>
  <c r="AI1224" i="7"/>
  <c r="AE1225" i="7"/>
  <c r="AF1225" i="7"/>
  <c r="AG1225" i="7"/>
  <c r="AH1225" i="7"/>
  <c r="AI1225" i="7"/>
  <c r="AE1226" i="7"/>
  <c r="AF1226" i="7"/>
  <c r="AG1226" i="7"/>
  <c r="AH1226" i="7"/>
  <c r="AI1226" i="7"/>
  <c r="AE1227" i="7"/>
  <c r="AF1227" i="7"/>
  <c r="AG1227" i="7"/>
  <c r="AH1227" i="7"/>
  <c r="AI1227" i="7"/>
  <c r="AE1228" i="7"/>
  <c r="AF1228" i="7"/>
  <c r="AG1228" i="7"/>
  <c r="AH1228" i="7"/>
  <c r="AI1228" i="7"/>
  <c r="AE1229" i="7"/>
  <c r="AF1229" i="7"/>
  <c r="AG1229" i="7"/>
  <c r="AH1229" i="7"/>
  <c r="AI1229" i="7"/>
  <c r="AE1230" i="7"/>
  <c r="AF1230" i="7"/>
  <c r="AG1230" i="7"/>
  <c r="AH1230" i="7"/>
  <c r="AI1230" i="7"/>
  <c r="AE1231" i="7"/>
  <c r="AF1231" i="7"/>
  <c r="AG1231" i="7"/>
  <c r="AH1231" i="7"/>
  <c r="AI1231" i="7"/>
  <c r="AE1232" i="7"/>
  <c r="AF1232" i="7"/>
  <c r="AG1232" i="7"/>
  <c r="AH1232" i="7"/>
  <c r="AI1232" i="7"/>
  <c r="AE1233" i="7"/>
  <c r="AF1233" i="7"/>
  <c r="AG1233" i="7"/>
  <c r="AH1233" i="7"/>
  <c r="AI1233" i="7"/>
  <c r="AE1234" i="7"/>
  <c r="AF1234" i="7"/>
  <c r="AG1234" i="7"/>
  <c r="AH1234" i="7"/>
  <c r="AI1234" i="7"/>
  <c r="AE1235" i="7"/>
  <c r="AF1235" i="7"/>
  <c r="AG1235" i="7"/>
  <c r="AH1235" i="7"/>
  <c r="AI1235" i="7"/>
  <c r="AE1236" i="7"/>
  <c r="AF1236" i="7"/>
  <c r="AG1236" i="7"/>
  <c r="AH1236" i="7"/>
  <c r="AI1236" i="7"/>
  <c r="AE1237" i="7"/>
  <c r="AF1237" i="7"/>
  <c r="AG1237" i="7"/>
  <c r="AH1237" i="7"/>
  <c r="AI1237" i="7"/>
  <c r="AE1238" i="7"/>
  <c r="AF1238" i="7"/>
  <c r="AG1238" i="7"/>
  <c r="AH1238" i="7"/>
  <c r="AI1238" i="7"/>
  <c r="AE1239" i="7"/>
  <c r="AF1239" i="7"/>
  <c r="AG1239" i="7"/>
  <c r="AH1239" i="7"/>
  <c r="AI1239" i="7"/>
  <c r="AE1240" i="7"/>
  <c r="AF1240" i="7"/>
  <c r="AG1240" i="7"/>
  <c r="AH1240" i="7"/>
  <c r="AI1240" i="7"/>
  <c r="AE1241" i="7"/>
  <c r="AF1241" i="7"/>
  <c r="AG1241" i="7"/>
  <c r="AH1241" i="7"/>
  <c r="AI1241" i="7"/>
  <c r="AE1242" i="7"/>
  <c r="AF1242" i="7"/>
  <c r="AG1242" i="7"/>
  <c r="AH1242" i="7"/>
  <c r="AI1242" i="7"/>
  <c r="AE1243" i="7"/>
  <c r="AF1243" i="7"/>
  <c r="AG1243" i="7"/>
  <c r="AH1243" i="7"/>
  <c r="AI1243" i="7"/>
  <c r="AE1244" i="7"/>
  <c r="AF1244" i="7"/>
  <c r="AG1244" i="7"/>
  <c r="AH1244" i="7"/>
  <c r="AI1244" i="7"/>
  <c r="AE1245" i="7"/>
  <c r="AF1245" i="7"/>
  <c r="AG1245" i="7"/>
  <c r="AH1245" i="7"/>
  <c r="AI1245" i="7"/>
  <c r="AE1246" i="7"/>
  <c r="AF1246" i="7"/>
  <c r="AG1246" i="7"/>
  <c r="AH1246" i="7"/>
  <c r="AI1246" i="7"/>
  <c r="AE1247" i="7"/>
  <c r="AF1247" i="7"/>
  <c r="AG1247" i="7"/>
  <c r="AH1247" i="7"/>
  <c r="AI1247" i="7"/>
  <c r="AE1248" i="7"/>
  <c r="AF1248" i="7"/>
  <c r="AG1248" i="7"/>
  <c r="AH1248" i="7"/>
  <c r="AI1248" i="7"/>
  <c r="AE1249" i="7"/>
  <c r="AF1249" i="7"/>
  <c r="AG1249" i="7"/>
  <c r="AH1249" i="7"/>
  <c r="AI1249" i="7"/>
  <c r="AE1250" i="7"/>
  <c r="AF1250" i="7"/>
  <c r="AG1250" i="7"/>
  <c r="AH1250" i="7"/>
  <c r="AI1250" i="7"/>
  <c r="AE1251" i="7"/>
  <c r="AF1251" i="7"/>
  <c r="AG1251" i="7"/>
  <c r="AH1251" i="7"/>
  <c r="AI1251" i="7"/>
  <c r="AE1252" i="7"/>
  <c r="AF1252" i="7"/>
  <c r="AG1252" i="7"/>
  <c r="AH1252" i="7"/>
  <c r="AI1252" i="7"/>
  <c r="AE1253" i="7"/>
  <c r="AF1253" i="7"/>
  <c r="AG1253" i="7"/>
  <c r="AH1253" i="7"/>
  <c r="AI1253" i="7"/>
  <c r="AE1254" i="7"/>
  <c r="AF1254" i="7"/>
  <c r="AG1254" i="7"/>
  <c r="AH1254" i="7"/>
  <c r="AI1254" i="7"/>
  <c r="AE1255" i="7"/>
  <c r="AF1255" i="7"/>
  <c r="AG1255" i="7"/>
  <c r="AH1255" i="7"/>
  <c r="AI1255" i="7"/>
  <c r="AE1256" i="7"/>
  <c r="AF1256" i="7"/>
  <c r="AG1256" i="7"/>
  <c r="AH1256" i="7"/>
  <c r="AI1256" i="7"/>
  <c r="AE1257" i="7"/>
  <c r="AF1257" i="7"/>
  <c r="AG1257" i="7"/>
  <c r="AH1257" i="7"/>
  <c r="AI1257" i="7"/>
  <c r="AE1258" i="7"/>
  <c r="AF1258" i="7"/>
  <c r="AG1258" i="7"/>
  <c r="AH1258" i="7"/>
  <c r="AI1258" i="7"/>
  <c r="AE1259" i="7"/>
  <c r="AF1259" i="7"/>
  <c r="AG1259" i="7"/>
  <c r="AH1259" i="7"/>
  <c r="AI1259" i="7"/>
  <c r="AE1260" i="7"/>
  <c r="AF1260" i="7"/>
  <c r="AG1260" i="7"/>
  <c r="AH1260" i="7"/>
  <c r="AI1260" i="7"/>
  <c r="AE1261" i="7"/>
  <c r="AF1261" i="7"/>
  <c r="AG1261" i="7"/>
  <c r="AH1261" i="7"/>
  <c r="AI1261" i="7"/>
  <c r="AE1262" i="7"/>
  <c r="AF1262" i="7"/>
  <c r="AG1262" i="7"/>
  <c r="AH1262" i="7"/>
  <c r="AI1262" i="7"/>
  <c r="AE1263" i="7"/>
  <c r="AF1263" i="7"/>
  <c r="AG1263" i="7"/>
  <c r="AH1263" i="7"/>
  <c r="AI1263" i="7"/>
  <c r="AE1264" i="7"/>
  <c r="AF1264" i="7"/>
  <c r="AG1264" i="7"/>
  <c r="AH1264" i="7"/>
  <c r="AI1264" i="7"/>
  <c r="AE1265" i="7"/>
  <c r="AF1265" i="7"/>
  <c r="AG1265" i="7"/>
  <c r="AH1265" i="7"/>
  <c r="AI1265" i="7"/>
  <c r="AE1266" i="7"/>
  <c r="AF1266" i="7"/>
  <c r="AG1266" i="7"/>
  <c r="AH1266" i="7"/>
  <c r="AI1266" i="7"/>
  <c r="AE1267" i="7"/>
  <c r="AF1267" i="7"/>
  <c r="AG1267" i="7"/>
  <c r="AH1267" i="7"/>
  <c r="AI1267" i="7"/>
  <c r="AE1268" i="7"/>
  <c r="AF1268" i="7"/>
  <c r="AG1268" i="7"/>
  <c r="AH1268" i="7"/>
  <c r="AI1268" i="7"/>
  <c r="AE1269" i="7"/>
  <c r="AF1269" i="7"/>
  <c r="AG1269" i="7"/>
  <c r="AH1269" i="7"/>
  <c r="AI1269" i="7"/>
  <c r="AE1270" i="7"/>
  <c r="AF1270" i="7"/>
  <c r="AG1270" i="7"/>
  <c r="AH1270" i="7"/>
  <c r="AI1270" i="7"/>
  <c r="AE1271" i="7"/>
  <c r="AF1271" i="7"/>
  <c r="AG1271" i="7"/>
  <c r="AH1271" i="7"/>
  <c r="AI1271" i="7"/>
  <c r="AE1272" i="7"/>
  <c r="AF1272" i="7"/>
  <c r="AG1272" i="7"/>
  <c r="AH1272" i="7"/>
  <c r="AI1272" i="7"/>
  <c r="AE1273" i="7"/>
  <c r="AF1273" i="7"/>
  <c r="AG1273" i="7"/>
  <c r="AH1273" i="7"/>
  <c r="AI1273" i="7"/>
  <c r="AE1274" i="7"/>
  <c r="AF1274" i="7"/>
  <c r="AG1274" i="7"/>
  <c r="AH1274" i="7"/>
  <c r="AI1274" i="7"/>
  <c r="AE1275" i="7"/>
  <c r="AF1275" i="7"/>
  <c r="AG1275" i="7"/>
  <c r="AH1275" i="7"/>
  <c r="AI1275" i="7"/>
  <c r="AE1276" i="7"/>
  <c r="AF1276" i="7"/>
  <c r="AG1276" i="7"/>
  <c r="AH1276" i="7"/>
  <c r="AI1276" i="7"/>
  <c r="AE1277" i="7"/>
  <c r="AF1277" i="7"/>
  <c r="AG1277" i="7"/>
  <c r="AH1277" i="7"/>
  <c r="AI1277" i="7"/>
  <c r="AE1278" i="7"/>
  <c r="AF1278" i="7"/>
  <c r="AG1278" i="7"/>
  <c r="AH1278" i="7"/>
  <c r="AI1278" i="7"/>
  <c r="AE1279" i="7"/>
  <c r="AF1279" i="7"/>
  <c r="AG1279" i="7"/>
  <c r="AH1279" i="7"/>
  <c r="AI1279" i="7"/>
  <c r="AE1280" i="7"/>
  <c r="AF1280" i="7"/>
  <c r="AG1280" i="7"/>
  <c r="AH1280" i="7"/>
  <c r="AI1280" i="7"/>
  <c r="AE1281" i="7"/>
  <c r="AF1281" i="7"/>
  <c r="AG1281" i="7"/>
  <c r="AH1281" i="7"/>
  <c r="AI1281" i="7"/>
  <c r="AE1282" i="7"/>
  <c r="AF1282" i="7"/>
  <c r="AG1282" i="7"/>
  <c r="AH1282" i="7"/>
  <c r="AI1282" i="7"/>
  <c r="AE1283" i="7"/>
  <c r="AF1283" i="7"/>
  <c r="AG1283" i="7"/>
  <c r="AH1283" i="7"/>
  <c r="AI1283" i="7"/>
  <c r="AE1284" i="7"/>
  <c r="AF1284" i="7"/>
  <c r="AG1284" i="7"/>
  <c r="AH1284" i="7"/>
  <c r="AI1284" i="7"/>
  <c r="AE1285" i="7"/>
  <c r="AF1285" i="7"/>
  <c r="AG1285" i="7"/>
  <c r="AH1285" i="7"/>
  <c r="AI1285" i="7"/>
  <c r="AE1286" i="7"/>
  <c r="AF1286" i="7"/>
  <c r="AG1286" i="7"/>
  <c r="AH1286" i="7"/>
  <c r="AI1286" i="7"/>
  <c r="AE1287" i="7"/>
  <c r="AF1287" i="7"/>
  <c r="AG1287" i="7"/>
  <c r="AH1287" i="7"/>
  <c r="AI1287" i="7"/>
  <c r="AE1288" i="7"/>
  <c r="AF1288" i="7"/>
  <c r="AG1288" i="7"/>
  <c r="AH1288" i="7"/>
  <c r="AI1288" i="7"/>
  <c r="AE1289" i="7"/>
  <c r="AF1289" i="7"/>
  <c r="AG1289" i="7"/>
  <c r="AH1289" i="7"/>
  <c r="AI1289" i="7"/>
  <c r="AE1290" i="7"/>
  <c r="AF1290" i="7"/>
  <c r="AG1290" i="7"/>
  <c r="AH1290" i="7"/>
  <c r="AI1290" i="7"/>
  <c r="AE1291" i="7"/>
  <c r="AF1291" i="7"/>
  <c r="AG1291" i="7"/>
  <c r="AH1291" i="7"/>
  <c r="AI1291" i="7"/>
  <c r="AE1292" i="7"/>
  <c r="AF1292" i="7"/>
  <c r="AG1292" i="7"/>
  <c r="AH1292" i="7"/>
  <c r="AI1292" i="7"/>
  <c r="AE1293" i="7"/>
  <c r="AF1293" i="7"/>
  <c r="AG1293" i="7"/>
  <c r="AH1293" i="7"/>
  <c r="AI1293" i="7"/>
  <c r="AE1294" i="7"/>
  <c r="AF1294" i="7"/>
  <c r="AG1294" i="7"/>
  <c r="AH1294" i="7"/>
  <c r="AI1294" i="7"/>
  <c r="AE1295" i="7"/>
  <c r="AF1295" i="7"/>
  <c r="AG1295" i="7"/>
  <c r="AH1295" i="7"/>
  <c r="AI1295" i="7"/>
  <c r="AE1296" i="7"/>
  <c r="AF1296" i="7"/>
  <c r="AG1296" i="7"/>
  <c r="AH1296" i="7"/>
  <c r="AI1296" i="7"/>
  <c r="AE1297" i="7"/>
  <c r="AF1297" i="7"/>
  <c r="AG1297" i="7"/>
  <c r="AH1297" i="7"/>
  <c r="AI1297" i="7"/>
  <c r="AE1298" i="7"/>
  <c r="AF1298" i="7"/>
  <c r="AG1298" i="7"/>
  <c r="AH1298" i="7"/>
  <c r="AI1298" i="7"/>
  <c r="AE1299" i="7"/>
  <c r="AF1299" i="7"/>
  <c r="AG1299" i="7"/>
  <c r="AH1299" i="7"/>
  <c r="AI1299" i="7"/>
  <c r="AE1300" i="7"/>
  <c r="AF1300" i="7"/>
  <c r="AG1300" i="7"/>
  <c r="AH1300" i="7"/>
  <c r="AI1300" i="7"/>
  <c r="AE1301" i="7"/>
  <c r="AF1301" i="7"/>
  <c r="AG1301" i="7"/>
  <c r="AH1301" i="7"/>
  <c r="AI1301" i="7"/>
  <c r="AE1302" i="7"/>
  <c r="AF1302" i="7"/>
  <c r="AG1302" i="7"/>
  <c r="AH1302" i="7"/>
  <c r="AI1302" i="7"/>
  <c r="AE1303" i="7"/>
  <c r="AF1303" i="7"/>
  <c r="AG1303" i="7"/>
  <c r="AH1303" i="7"/>
  <c r="AI1303" i="7"/>
  <c r="AE1304" i="7"/>
  <c r="AF1304" i="7"/>
  <c r="AG1304" i="7"/>
  <c r="AH1304" i="7"/>
  <c r="AI1304" i="7"/>
  <c r="AE1305" i="7"/>
  <c r="AF1305" i="7"/>
  <c r="AG1305" i="7"/>
  <c r="AH1305" i="7"/>
  <c r="AI1305" i="7"/>
  <c r="AE1306" i="7"/>
  <c r="AF1306" i="7"/>
  <c r="AG1306" i="7"/>
  <c r="AH1306" i="7"/>
  <c r="AI1306" i="7"/>
  <c r="AE1307" i="7"/>
  <c r="AF1307" i="7"/>
  <c r="AG1307" i="7"/>
  <c r="AH1307" i="7"/>
  <c r="AI1307" i="7"/>
  <c r="AE1308" i="7"/>
  <c r="AF1308" i="7"/>
  <c r="AG1308" i="7"/>
  <c r="AH1308" i="7"/>
  <c r="AI1308" i="7"/>
  <c r="AE1309" i="7"/>
  <c r="AF1309" i="7"/>
  <c r="AG1309" i="7"/>
  <c r="AH1309" i="7"/>
  <c r="AI1309" i="7"/>
  <c r="AE1310" i="7"/>
  <c r="AF1310" i="7"/>
  <c r="AG1310" i="7"/>
  <c r="AH1310" i="7"/>
  <c r="AI1310" i="7"/>
  <c r="AE1311" i="7"/>
  <c r="AF1311" i="7"/>
  <c r="AG1311" i="7"/>
  <c r="AH1311" i="7"/>
  <c r="AI1311" i="7"/>
  <c r="AE1312" i="7"/>
  <c r="AF1312" i="7"/>
  <c r="AG1312" i="7"/>
  <c r="AH1312" i="7"/>
  <c r="AI1312" i="7"/>
  <c r="AE1313" i="7"/>
  <c r="AF1313" i="7"/>
  <c r="AG1313" i="7"/>
  <c r="AH1313" i="7"/>
  <c r="AI1313" i="7"/>
  <c r="AE1314" i="7"/>
  <c r="AF1314" i="7"/>
  <c r="AG1314" i="7"/>
  <c r="AH1314" i="7"/>
  <c r="AI1314" i="7"/>
  <c r="AE1315" i="7"/>
  <c r="AF1315" i="7"/>
  <c r="AG1315" i="7"/>
  <c r="AH1315" i="7"/>
  <c r="AI1315" i="7"/>
  <c r="AE1316" i="7"/>
  <c r="AF1316" i="7"/>
  <c r="AG1316" i="7"/>
  <c r="AH1316" i="7"/>
  <c r="AI1316" i="7"/>
  <c r="AE1317" i="7"/>
  <c r="AF1317" i="7"/>
  <c r="AG1317" i="7"/>
  <c r="AH1317" i="7"/>
  <c r="AI1317" i="7"/>
  <c r="AE1318" i="7"/>
  <c r="AF1318" i="7"/>
  <c r="AG1318" i="7"/>
  <c r="AH1318" i="7"/>
  <c r="AI1318" i="7"/>
  <c r="AE1319" i="7"/>
  <c r="AF1319" i="7"/>
  <c r="AG1319" i="7"/>
  <c r="AH1319" i="7"/>
  <c r="AI1319" i="7"/>
  <c r="AE1320" i="7"/>
  <c r="AF1320" i="7"/>
  <c r="AG1320" i="7"/>
  <c r="AH1320" i="7"/>
  <c r="AI1320" i="7"/>
  <c r="AE1321" i="7"/>
  <c r="AF1321" i="7"/>
  <c r="AG1321" i="7"/>
  <c r="AH1321" i="7"/>
  <c r="AI1321" i="7"/>
  <c r="AE1322" i="7"/>
  <c r="AF1322" i="7"/>
  <c r="AG1322" i="7"/>
  <c r="AH1322" i="7"/>
  <c r="AI1322" i="7"/>
  <c r="AE1323" i="7"/>
  <c r="AF1323" i="7"/>
  <c r="AG1323" i="7"/>
  <c r="AH1323" i="7"/>
  <c r="AI1323" i="7"/>
  <c r="AE1324" i="7"/>
  <c r="AF1324" i="7"/>
  <c r="AG1324" i="7"/>
  <c r="AH1324" i="7"/>
  <c r="AI1324" i="7"/>
  <c r="AE1325" i="7"/>
  <c r="AF1325" i="7"/>
  <c r="AG1325" i="7"/>
  <c r="AH1325" i="7"/>
  <c r="AI1325" i="7"/>
  <c r="AE1326" i="7"/>
  <c r="AF1326" i="7"/>
  <c r="AG1326" i="7"/>
  <c r="AH1326" i="7"/>
  <c r="AI1326" i="7"/>
  <c r="AE1327" i="7"/>
  <c r="AF1327" i="7"/>
  <c r="AG1327" i="7"/>
  <c r="AH1327" i="7"/>
  <c r="AI1327" i="7"/>
  <c r="AE1328" i="7"/>
  <c r="AF1328" i="7"/>
  <c r="AG1328" i="7"/>
  <c r="AH1328" i="7"/>
  <c r="AI1328" i="7"/>
  <c r="AE1329" i="7"/>
  <c r="AF1329" i="7"/>
  <c r="AG1329" i="7"/>
  <c r="AH1329" i="7"/>
  <c r="AI1329" i="7"/>
  <c r="AE1330" i="7"/>
  <c r="AF1330" i="7"/>
  <c r="AG1330" i="7"/>
  <c r="AH1330" i="7"/>
  <c r="AI1330" i="7"/>
  <c r="AE1331" i="7"/>
  <c r="AF1331" i="7"/>
  <c r="AG1331" i="7"/>
  <c r="AH1331" i="7"/>
  <c r="AI1331" i="7"/>
  <c r="AE1332" i="7"/>
  <c r="AF1332" i="7"/>
  <c r="AG1332" i="7"/>
  <c r="AH1332" i="7"/>
  <c r="AI1332" i="7"/>
  <c r="AE1333" i="7"/>
  <c r="AF1333" i="7"/>
  <c r="AG1333" i="7"/>
  <c r="AH1333" i="7"/>
  <c r="AI1333" i="7"/>
  <c r="AE1334" i="7"/>
  <c r="AF1334" i="7"/>
  <c r="AG1334" i="7"/>
  <c r="AH1334" i="7"/>
  <c r="AI1334" i="7"/>
  <c r="AE1335" i="7"/>
  <c r="AF1335" i="7"/>
  <c r="AG1335" i="7"/>
  <c r="AH1335" i="7"/>
  <c r="AI1335" i="7"/>
  <c r="AE1336" i="7"/>
  <c r="AF1336" i="7"/>
  <c r="AG1336" i="7"/>
  <c r="AH1336" i="7"/>
  <c r="AI1336" i="7"/>
  <c r="AE1337" i="7"/>
  <c r="AF1337" i="7"/>
  <c r="AG1337" i="7"/>
  <c r="AH1337" i="7"/>
  <c r="AI1337" i="7"/>
  <c r="AE1338" i="7"/>
  <c r="AF1338" i="7"/>
  <c r="AG1338" i="7"/>
  <c r="AH1338" i="7"/>
  <c r="AI1338" i="7"/>
  <c r="AE1339" i="7"/>
  <c r="AF1339" i="7"/>
  <c r="AG1339" i="7"/>
  <c r="AH1339" i="7"/>
  <c r="AI1339" i="7"/>
  <c r="AE1340" i="7"/>
  <c r="AF1340" i="7"/>
  <c r="AG1340" i="7"/>
  <c r="AH1340" i="7"/>
  <c r="AI1340" i="7"/>
  <c r="AE1341" i="7"/>
  <c r="AF1341" i="7"/>
  <c r="AG1341" i="7"/>
  <c r="AH1341" i="7"/>
  <c r="AI1341" i="7"/>
  <c r="AE1342" i="7"/>
  <c r="AF1342" i="7"/>
  <c r="AG1342" i="7"/>
  <c r="AH1342" i="7"/>
  <c r="AI1342" i="7"/>
  <c r="AE1343" i="7"/>
  <c r="AF1343" i="7"/>
  <c r="AG1343" i="7"/>
  <c r="AH1343" i="7"/>
  <c r="AI1343" i="7"/>
  <c r="AE1344" i="7"/>
  <c r="AF1344" i="7"/>
  <c r="AG1344" i="7"/>
  <c r="AH1344" i="7"/>
  <c r="AI1344" i="7"/>
  <c r="AE1345" i="7"/>
  <c r="AF1345" i="7"/>
  <c r="AG1345" i="7"/>
  <c r="AH1345" i="7"/>
  <c r="AI1345" i="7"/>
  <c r="AE1346" i="7"/>
  <c r="AF1346" i="7"/>
  <c r="AG1346" i="7"/>
  <c r="AH1346" i="7"/>
  <c r="AI1346" i="7"/>
  <c r="AE1347" i="7"/>
  <c r="AF1347" i="7"/>
  <c r="AG1347" i="7"/>
  <c r="AH1347" i="7"/>
  <c r="AI1347" i="7"/>
  <c r="AE1348" i="7"/>
  <c r="AF1348" i="7"/>
  <c r="AG1348" i="7"/>
  <c r="AH1348" i="7"/>
  <c r="AI1348" i="7"/>
  <c r="AE1349" i="7"/>
  <c r="AF1349" i="7"/>
  <c r="AG1349" i="7"/>
  <c r="AH1349" i="7"/>
  <c r="AI1349" i="7"/>
  <c r="AE1350" i="7"/>
  <c r="AF1350" i="7"/>
  <c r="AG1350" i="7"/>
  <c r="AH1350" i="7"/>
  <c r="AI1350" i="7"/>
  <c r="AE1351" i="7"/>
  <c r="AF1351" i="7"/>
  <c r="AG1351" i="7"/>
  <c r="AH1351" i="7"/>
  <c r="AI1351" i="7"/>
  <c r="AE1352" i="7"/>
  <c r="AF1352" i="7"/>
  <c r="AG1352" i="7"/>
  <c r="AH1352" i="7"/>
  <c r="AI1352" i="7"/>
  <c r="AE1353" i="7"/>
  <c r="AF1353" i="7"/>
  <c r="AG1353" i="7"/>
  <c r="AH1353" i="7"/>
  <c r="AI1353" i="7"/>
  <c r="AE1354" i="7"/>
  <c r="AF1354" i="7"/>
  <c r="AG1354" i="7"/>
  <c r="AH1354" i="7"/>
  <c r="AI1354" i="7"/>
  <c r="AE1355" i="7"/>
  <c r="AF1355" i="7"/>
  <c r="AG1355" i="7"/>
  <c r="AH1355" i="7"/>
  <c r="AI1355" i="7"/>
  <c r="AE1356" i="7"/>
  <c r="AF1356" i="7"/>
  <c r="AG1356" i="7"/>
  <c r="AH1356" i="7"/>
  <c r="AI1356" i="7"/>
  <c r="AE1357" i="7"/>
  <c r="AF1357" i="7"/>
  <c r="AG1357" i="7"/>
  <c r="AH1357" i="7"/>
  <c r="AI1357" i="7"/>
  <c r="AE1358" i="7"/>
  <c r="AF1358" i="7"/>
  <c r="AG1358" i="7"/>
  <c r="AH1358" i="7"/>
  <c r="AI1358" i="7"/>
  <c r="AE1359" i="7"/>
  <c r="AF1359" i="7"/>
  <c r="AG1359" i="7"/>
  <c r="AH1359" i="7"/>
  <c r="AI1359" i="7"/>
  <c r="AE1360" i="7"/>
  <c r="AF1360" i="7"/>
  <c r="AG1360" i="7"/>
  <c r="AH1360" i="7"/>
  <c r="AI1360" i="7"/>
  <c r="AE1361" i="7"/>
  <c r="AF1361" i="7"/>
  <c r="AG1361" i="7"/>
  <c r="AH1361" i="7"/>
  <c r="AI1361" i="7"/>
  <c r="AE1362" i="7"/>
  <c r="AF1362" i="7"/>
  <c r="AG1362" i="7"/>
  <c r="AH1362" i="7"/>
  <c r="AI1362" i="7"/>
  <c r="AE1363" i="7"/>
  <c r="AF1363" i="7"/>
  <c r="AG1363" i="7"/>
  <c r="AH1363" i="7"/>
  <c r="AI1363" i="7"/>
  <c r="AE1364" i="7"/>
  <c r="AF1364" i="7"/>
  <c r="AG1364" i="7"/>
  <c r="AH1364" i="7"/>
  <c r="AI1364" i="7"/>
  <c r="AE1365" i="7"/>
  <c r="AF1365" i="7"/>
  <c r="AG1365" i="7"/>
  <c r="AH1365" i="7"/>
  <c r="AI1365" i="7"/>
  <c r="AE1366" i="7"/>
  <c r="AF1366" i="7"/>
  <c r="AG1366" i="7"/>
  <c r="AH1366" i="7"/>
  <c r="AI1366" i="7"/>
  <c r="AE1367" i="7"/>
  <c r="AF1367" i="7"/>
  <c r="AG1367" i="7"/>
  <c r="AH1367" i="7"/>
  <c r="AI1367" i="7"/>
  <c r="AE1368" i="7"/>
  <c r="AF1368" i="7"/>
  <c r="AG1368" i="7"/>
  <c r="AH1368" i="7"/>
  <c r="AI1368" i="7"/>
  <c r="AE1369" i="7"/>
  <c r="AF1369" i="7"/>
  <c r="AG1369" i="7"/>
  <c r="AH1369" i="7"/>
  <c r="AI1369" i="7"/>
  <c r="AE1370" i="7"/>
  <c r="AF1370" i="7"/>
  <c r="AG1370" i="7"/>
  <c r="AH1370" i="7"/>
  <c r="AI1370" i="7"/>
  <c r="AE1371" i="7"/>
  <c r="AF1371" i="7"/>
  <c r="AG1371" i="7"/>
  <c r="AH1371" i="7"/>
  <c r="AI1371" i="7"/>
  <c r="AE1372" i="7"/>
  <c r="AF1372" i="7"/>
  <c r="AG1372" i="7"/>
  <c r="AH1372" i="7"/>
  <c r="AI1372" i="7"/>
  <c r="AE1373" i="7"/>
  <c r="AF1373" i="7"/>
  <c r="AG1373" i="7"/>
  <c r="AH1373" i="7"/>
  <c r="AI1373" i="7"/>
  <c r="AE1374" i="7"/>
  <c r="AF1374" i="7"/>
  <c r="AG1374" i="7"/>
  <c r="AH1374" i="7"/>
  <c r="AI1374" i="7"/>
  <c r="AE1375" i="7"/>
  <c r="AF1375" i="7"/>
  <c r="AG1375" i="7"/>
  <c r="AH1375" i="7"/>
  <c r="AI1375" i="7"/>
  <c r="AE1376" i="7"/>
  <c r="AF1376" i="7"/>
  <c r="AG1376" i="7"/>
  <c r="AH1376" i="7"/>
  <c r="AI1376" i="7"/>
  <c r="AE1377" i="7"/>
  <c r="AF1377" i="7"/>
  <c r="AG1377" i="7"/>
  <c r="AH1377" i="7"/>
  <c r="AI1377" i="7"/>
  <c r="AE1378" i="7"/>
  <c r="AF1378" i="7"/>
  <c r="AG1378" i="7"/>
  <c r="AH1378" i="7"/>
  <c r="AI1378" i="7"/>
  <c r="AE1379" i="7"/>
  <c r="AF1379" i="7"/>
  <c r="AG1379" i="7"/>
  <c r="AH1379" i="7"/>
  <c r="AI1379" i="7"/>
  <c r="AE1380" i="7"/>
  <c r="AF1380" i="7"/>
  <c r="AG1380" i="7"/>
  <c r="AH1380" i="7"/>
  <c r="AI1380" i="7"/>
  <c r="AE1381" i="7"/>
  <c r="AF1381" i="7"/>
  <c r="AG1381" i="7"/>
  <c r="AH1381" i="7"/>
  <c r="AI1381" i="7"/>
  <c r="AE1382" i="7"/>
  <c r="AF1382" i="7"/>
  <c r="AG1382" i="7"/>
  <c r="AH1382" i="7"/>
  <c r="AI1382" i="7"/>
  <c r="AE1383" i="7"/>
  <c r="AF1383" i="7"/>
  <c r="AG1383" i="7"/>
  <c r="AH1383" i="7"/>
  <c r="AI1383" i="7"/>
  <c r="AE1384" i="7"/>
  <c r="AF1384" i="7"/>
  <c r="AG1384" i="7"/>
  <c r="AH1384" i="7"/>
  <c r="AI1384" i="7"/>
  <c r="AE1385" i="7"/>
  <c r="AF1385" i="7"/>
  <c r="AG1385" i="7"/>
  <c r="AH1385" i="7"/>
  <c r="AI1385" i="7"/>
  <c r="AE1386" i="7"/>
  <c r="AF1386" i="7"/>
  <c r="AG1386" i="7"/>
  <c r="AH1386" i="7"/>
  <c r="AI1386" i="7"/>
  <c r="AE1387" i="7"/>
  <c r="AF1387" i="7"/>
  <c r="AG1387" i="7"/>
  <c r="AH1387" i="7"/>
  <c r="AI1387" i="7"/>
  <c r="AE1388" i="7"/>
  <c r="AF1388" i="7"/>
  <c r="AG1388" i="7"/>
  <c r="AH1388" i="7"/>
  <c r="AI1388" i="7"/>
  <c r="AE1389" i="7"/>
  <c r="AF1389" i="7"/>
  <c r="AG1389" i="7"/>
  <c r="AH1389" i="7"/>
  <c r="AI1389" i="7"/>
  <c r="AE1390" i="7"/>
  <c r="AF1390" i="7"/>
  <c r="AG1390" i="7"/>
  <c r="AH1390" i="7"/>
  <c r="AI1390" i="7"/>
  <c r="AE1391" i="7"/>
  <c r="AF1391" i="7"/>
  <c r="AG1391" i="7"/>
  <c r="AH1391" i="7"/>
  <c r="AI1391" i="7"/>
  <c r="AE1392" i="7"/>
  <c r="AF1392" i="7"/>
  <c r="AG1392" i="7"/>
  <c r="AH1392" i="7"/>
  <c r="AI1392" i="7"/>
  <c r="AE1393" i="7"/>
  <c r="AF1393" i="7"/>
  <c r="AG1393" i="7"/>
  <c r="AH1393" i="7"/>
  <c r="AI1393" i="7"/>
  <c r="AE1394" i="7"/>
  <c r="AF1394" i="7"/>
  <c r="AG1394" i="7"/>
  <c r="AH1394" i="7"/>
  <c r="AI1394" i="7"/>
  <c r="AE1395" i="7"/>
  <c r="AF1395" i="7"/>
  <c r="AG1395" i="7"/>
  <c r="AH1395" i="7"/>
  <c r="AI1395" i="7"/>
  <c r="AE1396" i="7"/>
  <c r="AF1396" i="7"/>
  <c r="AG1396" i="7"/>
  <c r="AH1396" i="7"/>
  <c r="AI1396" i="7"/>
  <c r="AE1397" i="7"/>
  <c r="AF1397" i="7"/>
  <c r="AG1397" i="7"/>
  <c r="AH1397" i="7"/>
  <c r="AI1397" i="7"/>
  <c r="AE1398" i="7"/>
  <c r="AF1398" i="7"/>
  <c r="AG1398" i="7"/>
  <c r="AH1398" i="7"/>
  <c r="AI1398" i="7"/>
  <c r="AE1399" i="7"/>
  <c r="AF1399" i="7"/>
  <c r="AG1399" i="7"/>
  <c r="AH1399" i="7"/>
  <c r="AI1399" i="7"/>
  <c r="AE1400" i="7"/>
  <c r="AF1400" i="7"/>
  <c r="AG1400" i="7"/>
  <c r="AH1400" i="7"/>
  <c r="AI1400" i="7"/>
  <c r="AE1401" i="7"/>
  <c r="AF1401" i="7"/>
  <c r="AG1401" i="7"/>
  <c r="AH1401" i="7"/>
  <c r="AI1401" i="7"/>
  <c r="AE1402" i="7"/>
  <c r="AF1402" i="7"/>
  <c r="AG1402" i="7"/>
  <c r="AH1402" i="7"/>
  <c r="AI1402" i="7"/>
  <c r="AE1403" i="7"/>
  <c r="AF1403" i="7"/>
  <c r="AG1403" i="7"/>
  <c r="AH1403" i="7"/>
  <c r="AI1403" i="7"/>
  <c r="AE1404" i="7"/>
  <c r="AF1404" i="7"/>
  <c r="AG1404" i="7"/>
  <c r="AH1404" i="7"/>
  <c r="AI1404" i="7"/>
  <c r="AE1405" i="7"/>
  <c r="AF1405" i="7"/>
  <c r="AG1405" i="7"/>
  <c r="AH1405" i="7"/>
  <c r="AI1405" i="7"/>
  <c r="AE1406" i="7"/>
  <c r="AF1406" i="7"/>
  <c r="AG1406" i="7"/>
  <c r="AH1406" i="7"/>
  <c r="AI1406" i="7"/>
  <c r="AE1407" i="7"/>
  <c r="AF1407" i="7"/>
  <c r="AG1407" i="7"/>
  <c r="AH1407" i="7"/>
  <c r="AI1407" i="7"/>
  <c r="AE1408" i="7"/>
  <c r="AF1408" i="7"/>
  <c r="AG1408" i="7"/>
  <c r="AH1408" i="7"/>
  <c r="AI1408" i="7"/>
  <c r="AE1409" i="7"/>
  <c r="AF1409" i="7"/>
  <c r="AG1409" i="7"/>
  <c r="AH1409" i="7"/>
  <c r="AI1409" i="7"/>
  <c r="AE1410" i="7"/>
  <c r="AF1410" i="7"/>
  <c r="AG1410" i="7"/>
  <c r="AH1410" i="7"/>
  <c r="AI1410" i="7"/>
  <c r="AE1411" i="7"/>
  <c r="AF1411" i="7"/>
  <c r="AG1411" i="7"/>
  <c r="AH1411" i="7"/>
  <c r="AI1411" i="7"/>
  <c r="AE1412" i="7"/>
  <c r="AF1412" i="7"/>
  <c r="AG1412" i="7"/>
  <c r="AH1412" i="7"/>
  <c r="AI1412" i="7"/>
  <c r="AE1413" i="7"/>
  <c r="AF1413" i="7"/>
  <c r="AG1413" i="7"/>
  <c r="AH1413" i="7"/>
  <c r="AI1413" i="7"/>
  <c r="AE1414" i="7"/>
  <c r="AF1414" i="7"/>
  <c r="AG1414" i="7"/>
  <c r="AH1414" i="7"/>
  <c r="AI1414" i="7"/>
  <c r="AE1415" i="7"/>
  <c r="AF1415" i="7"/>
  <c r="AG1415" i="7"/>
  <c r="AH1415" i="7"/>
  <c r="AI1415" i="7"/>
  <c r="AE1416" i="7"/>
  <c r="AF1416" i="7"/>
  <c r="AG1416" i="7"/>
  <c r="AH1416" i="7"/>
  <c r="AI1416" i="7"/>
  <c r="AE1417" i="7"/>
  <c r="AF1417" i="7"/>
  <c r="AG1417" i="7"/>
  <c r="AH1417" i="7"/>
  <c r="AI1417" i="7"/>
  <c r="AE1418" i="7"/>
  <c r="AF1418" i="7"/>
  <c r="AG1418" i="7"/>
  <c r="AH1418" i="7"/>
  <c r="AI1418" i="7"/>
  <c r="AE1419" i="7"/>
  <c r="AF1419" i="7"/>
  <c r="AG1419" i="7"/>
  <c r="AH1419" i="7"/>
  <c r="AI1419" i="7"/>
  <c r="AE1420" i="7"/>
  <c r="AF1420" i="7"/>
  <c r="AG1420" i="7"/>
  <c r="AH1420" i="7"/>
  <c r="AI1420" i="7"/>
  <c r="AE1421" i="7"/>
  <c r="AF1421" i="7"/>
  <c r="AG1421" i="7"/>
  <c r="AH1421" i="7"/>
  <c r="AI1421" i="7"/>
  <c r="AE1422" i="7"/>
  <c r="AF1422" i="7"/>
  <c r="AG1422" i="7"/>
  <c r="AH1422" i="7"/>
  <c r="AI1422" i="7"/>
  <c r="AE1423" i="7"/>
  <c r="AF1423" i="7"/>
  <c r="AG1423" i="7"/>
  <c r="AH1423" i="7"/>
  <c r="AI1423" i="7"/>
  <c r="AE1424" i="7"/>
  <c r="AF1424" i="7"/>
  <c r="AG1424" i="7"/>
  <c r="AH1424" i="7"/>
  <c r="AI1424" i="7"/>
  <c r="AE1425" i="7"/>
  <c r="AF1425" i="7"/>
  <c r="AG1425" i="7"/>
  <c r="AH1425" i="7"/>
  <c r="AI1425" i="7"/>
  <c r="AE1426" i="7"/>
  <c r="AF1426" i="7"/>
  <c r="AG1426" i="7"/>
  <c r="AH1426" i="7"/>
  <c r="AI1426" i="7"/>
  <c r="AE1427" i="7"/>
  <c r="AF1427" i="7"/>
  <c r="AG1427" i="7"/>
  <c r="AH1427" i="7"/>
  <c r="AI1427" i="7"/>
  <c r="AE1428" i="7"/>
  <c r="AF1428" i="7"/>
  <c r="AG1428" i="7"/>
  <c r="AH1428" i="7"/>
  <c r="AI1428" i="7"/>
  <c r="AE1429" i="7"/>
  <c r="AF1429" i="7"/>
  <c r="AG1429" i="7"/>
  <c r="AH1429" i="7"/>
  <c r="AI1429" i="7"/>
  <c r="AE1430" i="7"/>
  <c r="AF1430" i="7"/>
  <c r="AG1430" i="7"/>
  <c r="AH1430" i="7"/>
  <c r="AI1430" i="7"/>
  <c r="AE1431" i="7"/>
  <c r="AF1431" i="7"/>
  <c r="AG1431" i="7"/>
  <c r="AH1431" i="7"/>
  <c r="AI1431" i="7"/>
  <c r="AE1432" i="7"/>
  <c r="AF1432" i="7"/>
  <c r="AG1432" i="7"/>
  <c r="AH1432" i="7"/>
  <c r="AI1432" i="7"/>
  <c r="AE1433" i="7"/>
  <c r="AF1433" i="7"/>
  <c r="AG1433" i="7"/>
  <c r="AH1433" i="7"/>
  <c r="AI1433" i="7"/>
  <c r="AE1434" i="7"/>
  <c r="AF1434" i="7"/>
  <c r="AG1434" i="7"/>
  <c r="AH1434" i="7"/>
  <c r="AI1434" i="7"/>
  <c r="AE1435" i="7"/>
  <c r="AF1435" i="7"/>
  <c r="AG1435" i="7"/>
  <c r="AH1435" i="7"/>
  <c r="AI1435" i="7"/>
  <c r="AE1436" i="7"/>
  <c r="AF1436" i="7"/>
  <c r="AG1436" i="7"/>
  <c r="AH1436" i="7"/>
  <c r="AI1436" i="7"/>
  <c r="AE1437" i="7"/>
  <c r="AF1437" i="7"/>
  <c r="AG1437" i="7"/>
  <c r="AH1437" i="7"/>
  <c r="AI1437" i="7"/>
  <c r="AE1438" i="7"/>
  <c r="AF1438" i="7"/>
  <c r="AG1438" i="7"/>
  <c r="AH1438" i="7"/>
  <c r="AI1438" i="7"/>
  <c r="AE1439" i="7"/>
  <c r="AF1439" i="7"/>
  <c r="AG1439" i="7"/>
  <c r="AH1439" i="7"/>
  <c r="AI1439" i="7"/>
  <c r="AE1440" i="7"/>
  <c r="AF1440" i="7"/>
  <c r="AG1440" i="7"/>
  <c r="AH1440" i="7"/>
  <c r="AI1440" i="7"/>
  <c r="AE1441" i="7"/>
  <c r="AF1441" i="7"/>
  <c r="AG1441" i="7"/>
  <c r="AH1441" i="7"/>
  <c r="AI1441" i="7"/>
  <c r="AE1442" i="7"/>
  <c r="AF1442" i="7"/>
  <c r="AG1442" i="7"/>
  <c r="AH1442" i="7"/>
  <c r="AI1442" i="7"/>
  <c r="AE1443" i="7"/>
  <c r="AF1443" i="7"/>
  <c r="AG1443" i="7"/>
  <c r="AH1443" i="7"/>
  <c r="AI1443" i="7"/>
  <c r="AE1444" i="7"/>
  <c r="AF1444" i="7"/>
  <c r="AG1444" i="7"/>
  <c r="AH1444" i="7"/>
  <c r="AI1444" i="7"/>
  <c r="AE1445" i="7"/>
  <c r="AF1445" i="7"/>
  <c r="AG1445" i="7"/>
  <c r="AH1445" i="7"/>
  <c r="AI1445" i="7"/>
  <c r="AE1446" i="7"/>
  <c r="AF1446" i="7"/>
  <c r="AG1446" i="7"/>
  <c r="AH1446" i="7"/>
  <c r="AI1446" i="7"/>
  <c r="AE1447" i="7"/>
  <c r="AF1447" i="7"/>
  <c r="AG1447" i="7"/>
  <c r="AH1447" i="7"/>
  <c r="AI1447" i="7"/>
  <c r="AE1448" i="7"/>
  <c r="AF1448" i="7"/>
  <c r="AG1448" i="7"/>
  <c r="AH1448" i="7"/>
  <c r="AI1448" i="7"/>
  <c r="AE1449" i="7"/>
  <c r="AF1449" i="7"/>
  <c r="AG1449" i="7"/>
  <c r="AH1449" i="7"/>
  <c r="AI1449" i="7"/>
  <c r="AE1450" i="7"/>
  <c r="AF1450" i="7"/>
  <c r="AG1450" i="7"/>
  <c r="AH1450" i="7"/>
  <c r="AI1450" i="7"/>
  <c r="AE1451" i="7"/>
  <c r="AF1451" i="7"/>
  <c r="AG1451" i="7"/>
  <c r="AH1451" i="7"/>
  <c r="AI1451" i="7"/>
  <c r="AE1452" i="7"/>
  <c r="AF1452" i="7"/>
  <c r="AG1452" i="7"/>
  <c r="AH1452" i="7"/>
  <c r="AI1452" i="7"/>
  <c r="AE1453" i="7"/>
  <c r="AF1453" i="7"/>
  <c r="AG1453" i="7"/>
  <c r="AH1453" i="7"/>
  <c r="AI1453" i="7"/>
  <c r="AE1454" i="7"/>
  <c r="AF1454" i="7"/>
  <c r="AG1454" i="7"/>
  <c r="AH1454" i="7"/>
  <c r="AI1454" i="7"/>
  <c r="AE1455" i="7"/>
  <c r="AF1455" i="7"/>
  <c r="AG1455" i="7"/>
  <c r="AH1455" i="7"/>
  <c r="AI1455" i="7"/>
  <c r="AE1456" i="7"/>
  <c r="AF1456" i="7"/>
  <c r="AG1456" i="7"/>
  <c r="AH1456" i="7"/>
  <c r="AI1456" i="7"/>
  <c r="AE1457" i="7"/>
  <c r="AF1457" i="7"/>
  <c r="AG1457" i="7"/>
  <c r="AH1457" i="7"/>
  <c r="AI1457" i="7"/>
  <c r="AE1458" i="7"/>
  <c r="AF1458" i="7"/>
  <c r="AG1458" i="7"/>
  <c r="AH1458" i="7"/>
  <c r="AI1458" i="7"/>
  <c r="AE1459" i="7"/>
  <c r="AF1459" i="7"/>
  <c r="AG1459" i="7"/>
  <c r="AH1459" i="7"/>
  <c r="AI1459" i="7"/>
  <c r="AE1460" i="7"/>
  <c r="AF1460" i="7"/>
  <c r="AG1460" i="7"/>
  <c r="AH1460" i="7"/>
  <c r="AI1460" i="7"/>
  <c r="AE1461" i="7"/>
  <c r="AF1461" i="7"/>
  <c r="AG1461" i="7"/>
  <c r="AH1461" i="7"/>
  <c r="AI1461" i="7"/>
  <c r="AE1462" i="7"/>
  <c r="AF1462" i="7"/>
  <c r="AG1462" i="7"/>
  <c r="AH1462" i="7"/>
  <c r="AI1462" i="7"/>
  <c r="AE1463" i="7"/>
  <c r="AF1463" i="7"/>
  <c r="AG1463" i="7"/>
  <c r="AH1463" i="7"/>
  <c r="AI1463" i="7"/>
  <c r="AE1464" i="7"/>
  <c r="AF1464" i="7"/>
  <c r="AG1464" i="7"/>
  <c r="AH1464" i="7"/>
  <c r="AI1464" i="7"/>
  <c r="AE1465" i="7"/>
  <c r="AF1465" i="7"/>
  <c r="AG1465" i="7"/>
  <c r="AH1465" i="7"/>
  <c r="AI1465" i="7"/>
  <c r="AE1466" i="7"/>
  <c r="AF1466" i="7"/>
  <c r="AG1466" i="7"/>
  <c r="AH1466" i="7"/>
  <c r="AI1466" i="7"/>
  <c r="AE1467" i="7"/>
  <c r="AF1467" i="7"/>
  <c r="AG1467" i="7"/>
  <c r="AH1467" i="7"/>
  <c r="AI1467" i="7"/>
  <c r="AE1468" i="7"/>
  <c r="AF1468" i="7"/>
  <c r="AG1468" i="7"/>
  <c r="AH1468" i="7"/>
  <c r="AI1468" i="7"/>
  <c r="AE1469" i="7"/>
  <c r="AF1469" i="7"/>
  <c r="AG1469" i="7"/>
  <c r="AH1469" i="7"/>
  <c r="AI1469" i="7"/>
  <c r="AE1470" i="7"/>
  <c r="AF1470" i="7"/>
  <c r="AG1470" i="7"/>
  <c r="AH1470" i="7"/>
  <c r="AI1470" i="7"/>
  <c r="AE1471" i="7"/>
  <c r="AF1471" i="7"/>
  <c r="AG1471" i="7"/>
  <c r="AH1471" i="7"/>
  <c r="AI1471" i="7"/>
  <c r="AE1472" i="7"/>
  <c r="AF1472" i="7"/>
  <c r="AG1472" i="7"/>
  <c r="AH1472" i="7"/>
  <c r="AI1472" i="7"/>
  <c r="AE1473" i="7"/>
  <c r="AF1473" i="7"/>
  <c r="AG1473" i="7"/>
  <c r="AH1473" i="7"/>
  <c r="AI1473" i="7"/>
  <c r="AE1474" i="7"/>
  <c r="AF1474" i="7"/>
  <c r="AG1474" i="7"/>
  <c r="AH1474" i="7"/>
  <c r="AI1474" i="7"/>
  <c r="AE1475" i="7"/>
  <c r="AF1475" i="7"/>
  <c r="AG1475" i="7"/>
  <c r="AH1475" i="7"/>
  <c r="AI1475" i="7"/>
  <c r="AE1476" i="7"/>
  <c r="AF1476" i="7"/>
  <c r="AG1476" i="7"/>
  <c r="AH1476" i="7"/>
  <c r="AI1476" i="7"/>
  <c r="AE1477" i="7"/>
  <c r="AF1477" i="7"/>
  <c r="AG1477" i="7"/>
  <c r="AH1477" i="7"/>
  <c r="AI1477" i="7"/>
  <c r="AE1478" i="7"/>
  <c r="AF1478" i="7"/>
  <c r="AG1478" i="7"/>
  <c r="AH1478" i="7"/>
  <c r="AI1478" i="7"/>
  <c r="AE1479" i="7"/>
  <c r="AF1479" i="7"/>
  <c r="AG1479" i="7"/>
  <c r="AH1479" i="7"/>
  <c r="AI1479" i="7"/>
  <c r="AE1480" i="7"/>
  <c r="AF1480" i="7"/>
  <c r="AG1480" i="7"/>
  <c r="AH1480" i="7"/>
  <c r="AI1480" i="7"/>
  <c r="AE1481" i="7"/>
  <c r="AF1481" i="7"/>
  <c r="AG1481" i="7"/>
  <c r="AH1481" i="7"/>
  <c r="AI1481" i="7"/>
  <c r="AE1482" i="7"/>
  <c r="AF1482" i="7"/>
  <c r="AG1482" i="7"/>
  <c r="AH1482" i="7"/>
  <c r="AI1482" i="7"/>
  <c r="AE1483" i="7"/>
  <c r="AF1483" i="7"/>
  <c r="AG1483" i="7"/>
  <c r="AH1483" i="7"/>
  <c r="AI1483" i="7"/>
  <c r="AE1484" i="7"/>
  <c r="AF1484" i="7"/>
  <c r="AG1484" i="7"/>
  <c r="AH1484" i="7"/>
  <c r="AI1484" i="7"/>
  <c r="AE1485" i="7"/>
  <c r="AF1485" i="7"/>
  <c r="AG1485" i="7"/>
  <c r="AH1485" i="7"/>
  <c r="AI1485" i="7"/>
  <c r="AE1486" i="7"/>
  <c r="AF1486" i="7"/>
  <c r="AG1486" i="7"/>
  <c r="AH1486" i="7"/>
  <c r="AI1486" i="7"/>
  <c r="AE1487" i="7"/>
  <c r="AF1487" i="7"/>
  <c r="AG1487" i="7"/>
  <c r="AH1487" i="7"/>
  <c r="AI1487" i="7"/>
  <c r="AE1488" i="7"/>
  <c r="AF1488" i="7"/>
  <c r="AG1488" i="7"/>
  <c r="AH1488" i="7"/>
  <c r="AI1488" i="7"/>
  <c r="AE1489" i="7"/>
  <c r="AF1489" i="7"/>
  <c r="AG1489" i="7"/>
  <c r="AH1489" i="7"/>
  <c r="AI1489" i="7"/>
  <c r="AE1490" i="7"/>
  <c r="AF1490" i="7"/>
  <c r="AG1490" i="7"/>
  <c r="AH1490" i="7"/>
  <c r="AI1490" i="7"/>
  <c r="AE1491" i="7"/>
  <c r="AF1491" i="7"/>
  <c r="AG1491" i="7"/>
  <c r="AH1491" i="7"/>
  <c r="AI1491" i="7"/>
  <c r="AE1492" i="7"/>
  <c r="AF1492" i="7"/>
  <c r="AG1492" i="7"/>
  <c r="AH1492" i="7"/>
  <c r="AI1492" i="7"/>
  <c r="AE1493" i="7"/>
  <c r="AF1493" i="7"/>
  <c r="AG1493" i="7"/>
  <c r="AH1493" i="7"/>
  <c r="AI1493" i="7"/>
  <c r="AE1494" i="7"/>
  <c r="AF1494" i="7"/>
  <c r="AG1494" i="7"/>
  <c r="AH1494" i="7"/>
  <c r="AI1494" i="7"/>
  <c r="AE1495" i="7"/>
  <c r="AF1495" i="7"/>
  <c r="AG1495" i="7"/>
  <c r="AH1495" i="7"/>
  <c r="AI1495" i="7"/>
  <c r="AE1496" i="7"/>
  <c r="AF1496" i="7"/>
  <c r="AG1496" i="7"/>
  <c r="AH1496" i="7"/>
  <c r="AI1496" i="7"/>
  <c r="AE1497" i="7"/>
  <c r="AF1497" i="7"/>
  <c r="AG1497" i="7"/>
  <c r="AH1497" i="7"/>
  <c r="AI1497" i="7"/>
  <c r="AE1498" i="7"/>
  <c r="AF1498" i="7"/>
  <c r="AG1498" i="7"/>
  <c r="AH1498" i="7"/>
  <c r="AI1498" i="7"/>
  <c r="AE1499" i="7"/>
  <c r="AF1499" i="7"/>
  <c r="AG1499" i="7"/>
  <c r="AH1499" i="7"/>
  <c r="AI1499" i="7"/>
  <c r="AE1500" i="7"/>
  <c r="AF1500" i="7"/>
  <c r="AG1500" i="7"/>
  <c r="AH1500" i="7"/>
  <c r="AI1500" i="7"/>
  <c r="AE1501" i="7"/>
  <c r="AF1501" i="7"/>
  <c r="AG1501" i="7"/>
  <c r="AH1501" i="7"/>
  <c r="AI1501" i="7"/>
  <c r="AE1502" i="7"/>
  <c r="AF1502" i="7"/>
  <c r="AG1502" i="7"/>
  <c r="AH1502" i="7"/>
  <c r="AI1502" i="7"/>
  <c r="AE1503" i="7"/>
  <c r="AF1503" i="7"/>
  <c r="AG1503" i="7"/>
  <c r="AH1503" i="7"/>
  <c r="AI1503" i="7"/>
  <c r="AE1504" i="7"/>
  <c r="AF1504" i="7"/>
  <c r="AG1504" i="7"/>
  <c r="AH1504" i="7"/>
  <c r="AI1504" i="7"/>
  <c r="AE1505" i="7"/>
  <c r="AF1505" i="7"/>
  <c r="AG1505" i="7"/>
  <c r="AH1505" i="7"/>
  <c r="AI1505" i="7"/>
  <c r="AE1506" i="7"/>
  <c r="AF1506" i="7"/>
  <c r="AG1506" i="7"/>
  <c r="AH1506" i="7"/>
  <c r="AI1506" i="7"/>
  <c r="AE1507" i="7"/>
  <c r="AF1507" i="7"/>
  <c r="AG1507" i="7"/>
  <c r="AH1507" i="7"/>
  <c r="AI1507" i="7"/>
  <c r="AE1508" i="7"/>
  <c r="AF1508" i="7"/>
  <c r="AG1508" i="7"/>
  <c r="AH1508" i="7"/>
  <c r="AI1508" i="7"/>
  <c r="AE1509" i="7"/>
  <c r="AF1509" i="7"/>
  <c r="AG1509" i="7"/>
  <c r="AH1509" i="7"/>
  <c r="AI1509" i="7"/>
  <c r="AE1510" i="7"/>
  <c r="AF1510" i="7"/>
  <c r="AG1510" i="7"/>
  <c r="AH1510" i="7"/>
  <c r="AI1510" i="7"/>
  <c r="AE1511" i="7"/>
  <c r="AF1511" i="7"/>
  <c r="AG1511" i="7"/>
  <c r="AH1511" i="7"/>
  <c r="AI1511" i="7"/>
  <c r="AE1512" i="7"/>
  <c r="AF1512" i="7"/>
  <c r="AG1512" i="7"/>
  <c r="AH1512" i="7"/>
  <c r="AI1512" i="7"/>
  <c r="AE1513" i="7"/>
  <c r="AF1513" i="7"/>
  <c r="AG1513" i="7"/>
  <c r="AH1513" i="7"/>
  <c r="AI1513" i="7"/>
  <c r="AE1514" i="7"/>
  <c r="AF1514" i="7"/>
  <c r="AG1514" i="7"/>
  <c r="AH1514" i="7"/>
  <c r="AI1514" i="7"/>
  <c r="AE1515" i="7"/>
  <c r="AF1515" i="7"/>
  <c r="AG1515" i="7"/>
  <c r="AH1515" i="7"/>
  <c r="AI1515" i="7"/>
  <c r="AE1516" i="7"/>
  <c r="AF1516" i="7"/>
  <c r="AG1516" i="7"/>
  <c r="AH1516" i="7"/>
  <c r="AI1516" i="7"/>
  <c r="AE1517" i="7"/>
  <c r="AF1517" i="7"/>
  <c r="AG1517" i="7"/>
  <c r="AH1517" i="7"/>
  <c r="AI1517" i="7"/>
  <c r="AE1518" i="7"/>
  <c r="AF1518" i="7"/>
  <c r="AG1518" i="7"/>
  <c r="AH1518" i="7"/>
  <c r="AI1518" i="7"/>
  <c r="AE1519" i="7"/>
  <c r="AF1519" i="7"/>
  <c r="AG1519" i="7"/>
  <c r="AH1519" i="7"/>
  <c r="AI1519" i="7"/>
  <c r="AE1520" i="7"/>
  <c r="AF1520" i="7"/>
  <c r="AG1520" i="7"/>
  <c r="AH1520" i="7"/>
  <c r="AI1520" i="7"/>
  <c r="AE1521" i="7"/>
  <c r="AF1521" i="7"/>
  <c r="AG1521" i="7"/>
  <c r="AH1521" i="7"/>
  <c r="AI1521" i="7"/>
  <c r="AE1522" i="7"/>
  <c r="AF1522" i="7"/>
  <c r="AG1522" i="7"/>
  <c r="AH1522" i="7"/>
  <c r="AI1522" i="7"/>
  <c r="AE1523" i="7"/>
  <c r="AF1523" i="7"/>
  <c r="AG1523" i="7"/>
  <c r="AH1523" i="7"/>
  <c r="AI1523" i="7"/>
  <c r="AE1524" i="7"/>
  <c r="AF1524" i="7"/>
  <c r="AG1524" i="7"/>
  <c r="AH1524" i="7"/>
  <c r="AI1524" i="7"/>
  <c r="AE1525" i="7"/>
  <c r="AF1525" i="7"/>
  <c r="AG1525" i="7"/>
  <c r="AH1525" i="7"/>
  <c r="AI1525" i="7"/>
  <c r="AE1526" i="7"/>
  <c r="AF1526" i="7"/>
  <c r="AG1526" i="7"/>
  <c r="AH1526" i="7"/>
  <c r="AI1526" i="7"/>
  <c r="AE1527" i="7"/>
  <c r="AF1527" i="7"/>
  <c r="AG1527" i="7"/>
  <c r="AH1527" i="7"/>
  <c r="AI1527" i="7"/>
  <c r="AE1528" i="7"/>
  <c r="AF1528" i="7"/>
  <c r="AG1528" i="7"/>
  <c r="AH1528" i="7"/>
  <c r="AI1528" i="7"/>
  <c r="AE1529" i="7"/>
  <c r="AF1529" i="7"/>
  <c r="AG1529" i="7"/>
  <c r="AH1529" i="7"/>
  <c r="AI1529" i="7"/>
  <c r="AE1530" i="7"/>
  <c r="AF1530" i="7"/>
  <c r="AG1530" i="7"/>
  <c r="AH1530" i="7"/>
  <c r="AI1530" i="7"/>
  <c r="AE1531" i="7"/>
  <c r="AF1531" i="7"/>
  <c r="AG1531" i="7"/>
  <c r="AH1531" i="7"/>
  <c r="AI1531" i="7"/>
  <c r="AE1532" i="7"/>
  <c r="AF1532" i="7"/>
  <c r="AG1532" i="7"/>
  <c r="AH1532" i="7"/>
  <c r="AI1532" i="7"/>
  <c r="AE1533" i="7"/>
  <c r="AF1533" i="7"/>
  <c r="AG1533" i="7"/>
  <c r="AH1533" i="7"/>
  <c r="AI1533" i="7"/>
  <c r="AE1534" i="7"/>
  <c r="AF1534" i="7"/>
  <c r="AG1534" i="7"/>
  <c r="AH1534" i="7"/>
  <c r="AI1534" i="7"/>
  <c r="AE1535" i="7"/>
  <c r="AF1535" i="7"/>
  <c r="AG1535" i="7"/>
  <c r="AH1535" i="7"/>
  <c r="AI1535" i="7"/>
  <c r="AE1536" i="7"/>
  <c r="AF1536" i="7"/>
  <c r="AG1536" i="7"/>
  <c r="AH1536" i="7"/>
  <c r="AI1536" i="7"/>
  <c r="AE1537" i="7"/>
  <c r="AF1537" i="7"/>
  <c r="AG1537" i="7"/>
  <c r="AH1537" i="7"/>
  <c r="AI1537" i="7"/>
  <c r="AE1538" i="7"/>
  <c r="AF1538" i="7"/>
  <c r="AG1538" i="7"/>
  <c r="AH1538" i="7"/>
  <c r="AI1538" i="7"/>
  <c r="AE1539" i="7"/>
  <c r="AF1539" i="7"/>
  <c r="AG1539" i="7"/>
  <c r="AH1539" i="7"/>
  <c r="AI1539" i="7"/>
  <c r="AE1540" i="7"/>
  <c r="AF1540" i="7"/>
  <c r="AG1540" i="7"/>
  <c r="AH1540" i="7"/>
  <c r="AI1540" i="7"/>
  <c r="AE1541" i="7"/>
  <c r="AF1541" i="7"/>
  <c r="AG1541" i="7"/>
  <c r="AH1541" i="7"/>
  <c r="AI1541" i="7"/>
  <c r="AE1542" i="7"/>
  <c r="AF1542" i="7"/>
  <c r="AG1542" i="7"/>
  <c r="AH1542" i="7"/>
  <c r="AI1542" i="7"/>
  <c r="AE1543" i="7"/>
  <c r="AF1543" i="7"/>
  <c r="AG1543" i="7"/>
  <c r="AH1543" i="7"/>
  <c r="AI1543" i="7"/>
  <c r="AE1544" i="7"/>
  <c r="AF1544" i="7"/>
  <c r="AG1544" i="7"/>
  <c r="AH1544" i="7"/>
  <c r="AI1544" i="7"/>
  <c r="AE1545" i="7"/>
  <c r="AF1545" i="7"/>
  <c r="AG1545" i="7"/>
  <c r="AH1545" i="7"/>
  <c r="AI1545" i="7"/>
  <c r="AE1546" i="7"/>
  <c r="AF1546" i="7"/>
  <c r="AG1546" i="7"/>
  <c r="AH1546" i="7"/>
  <c r="AI1546" i="7"/>
  <c r="AE1547" i="7"/>
  <c r="AF1547" i="7"/>
  <c r="AG1547" i="7"/>
  <c r="AH1547" i="7"/>
  <c r="AI1547" i="7"/>
  <c r="AE1548" i="7"/>
  <c r="AF1548" i="7"/>
  <c r="AG1548" i="7"/>
  <c r="AH1548" i="7"/>
  <c r="AI1548" i="7"/>
  <c r="AE1549" i="7"/>
  <c r="AF1549" i="7"/>
  <c r="AG1549" i="7"/>
  <c r="AH1549" i="7"/>
  <c r="AI1549" i="7"/>
  <c r="AE1550" i="7"/>
  <c r="AF1550" i="7"/>
  <c r="AG1550" i="7"/>
  <c r="AH1550" i="7"/>
  <c r="AI1550" i="7"/>
  <c r="AE1551" i="7"/>
  <c r="AF1551" i="7"/>
  <c r="AG1551" i="7"/>
  <c r="AH1551" i="7"/>
  <c r="AI1551" i="7"/>
  <c r="AE1552" i="7"/>
  <c r="AF1552" i="7"/>
  <c r="AG1552" i="7"/>
  <c r="AH1552" i="7"/>
  <c r="AI1552" i="7"/>
  <c r="AE1553" i="7"/>
  <c r="AF1553" i="7"/>
  <c r="AG1553" i="7"/>
  <c r="AH1553" i="7"/>
  <c r="AI1553" i="7"/>
  <c r="AE1554" i="7"/>
  <c r="AF1554" i="7"/>
  <c r="AG1554" i="7"/>
  <c r="AH1554" i="7"/>
  <c r="AI1554" i="7"/>
  <c r="AE1555" i="7"/>
  <c r="AF1555" i="7"/>
  <c r="AG1555" i="7"/>
  <c r="AH1555" i="7"/>
  <c r="AI1555" i="7"/>
  <c r="AE1556" i="7"/>
  <c r="AF1556" i="7"/>
  <c r="AG1556" i="7"/>
  <c r="AH1556" i="7"/>
  <c r="AI1556" i="7"/>
  <c r="AE1557" i="7"/>
  <c r="AF1557" i="7"/>
  <c r="AG1557" i="7"/>
  <c r="AH1557" i="7"/>
  <c r="AI1557" i="7"/>
  <c r="AE1558" i="7"/>
  <c r="AF1558" i="7"/>
  <c r="AG1558" i="7"/>
  <c r="AH1558" i="7"/>
  <c r="AI1558" i="7"/>
  <c r="AE1559" i="7"/>
  <c r="AF1559" i="7"/>
  <c r="AG1559" i="7"/>
  <c r="AH1559" i="7"/>
  <c r="AI1559" i="7"/>
  <c r="AE1560" i="7"/>
  <c r="AF1560" i="7"/>
  <c r="AG1560" i="7"/>
  <c r="AH1560" i="7"/>
  <c r="AI1560" i="7"/>
  <c r="AE1561" i="7"/>
  <c r="AF1561" i="7"/>
  <c r="AG1561" i="7"/>
  <c r="AH1561" i="7"/>
  <c r="AI1561" i="7"/>
  <c r="AE1562" i="7"/>
  <c r="AF1562" i="7"/>
  <c r="AG1562" i="7"/>
  <c r="AH1562" i="7"/>
  <c r="AI1562" i="7"/>
  <c r="AE1563" i="7"/>
  <c r="AF1563" i="7"/>
  <c r="AG1563" i="7"/>
  <c r="AH1563" i="7"/>
  <c r="AI1563" i="7"/>
  <c r="AE1564" i="7"/>
  <c r="AF1564" i="7"/>
  <c r="AG1564" i="7"/>
  <c r="AH1564" i="7"/>
  <c r="AI1564" i="7"/>
  <c r="AE1565" i="7"/>
  <c r="AF1565" i="7"/>
  <c r="AG1565" i="7"/>
  <c r="AH1565" i="7"/>
  <c r="AI1565" i="7"/>
  <c r="AE1566" i="7"/>
  <c r="AF1566" i="7"/>
  <c r="AG1566" i="7"/>
  <c r="AH1566" i="7"/>
  <c r="AI1566" i="7"/>
  <c r="AE1567" i="7"/>
  <c r="AF1567" i="7"/>
  <c r="AG1567" i="7"/>
  <c r="AH1567" i="7"/>
  <c r="AI1567" i="7"/>
  <c r="AE1568" i="7"/>
  <c r="AF1568" i="7"/>
  <c r="AG1568" i="7"/>
  <c r="AH1568" i="7"/>
  <c r="AI1568" i="7"/>
  <c r="AE1569" i="7"/>
  <c r="AF1569" i="7"/>
  <c r="AG1569" i="7"/>
  <c r="AH1569" i="7"/>
  <c r="AI1569" i="7"/>
  <c r="AE1570" i="7"/>
  <c r="AF1570" i="7"/>
  <c r="AG1570" i="7"/>
  <c r="AH1570" i="7"/>
  <c r="AI1570" i="7"/>
  <c r="AE1571" i="7"/>
  <c r="AF1571" i="7"/>
  <c r="AG1571" i="7"/>
  <c r="AH1571" i="7"/>
  <c r="AI1571" i="7"/>
  <c r="AE1572" i="7"/>
  <c r="AF1572" i="7"/>
  <c r="AG1572" i="7"/>
  <c r="AH1572" i="7"/>
  <c r="AI1572" i="7"/>
  <c r="AE1573" i="7"/>
  <c r="AF1573" i="7"/>
  <c r="AG1573" i="7"/>
  <c r="AH1573" i="7"/>
  <c r="AI1573" i="7"/>
  <c r="AE1574" i="7"/>
  <c r="AF1574" i="7"/>
  <c r="AG1574" i="7"/>
  <c r="AH1574" i="7"/>
  <c r="AI1574" i="7"/>
  <c r="AE1575" i="7"/>
  <c r="AF1575" i="7"/>
  <c r="AG1575" i="7"/>
  <c r="AH1575" i="7"/>
  <c r="AI1575" i="7"/>
  <c r="AE1576" i="7"/>
  <c r="AF1576" i="7"/>
  <c r="AG1576" i="7"/>
  <c r="AH1576" i="7"/>
  <c r="AI1576" i="7"/>
  <c r="AE1577" i="7"/>
  <c r="AF1577" i="7"/>
  <c r="AG1577" i="7"/>
  <c r="AH1577" i="7"/>
  <c r="AI1577" i="7"/>
  <c r="AE1578" i="7"/>
  <c r="AF1578" i="7"/>
  <c r="AG1578" i="7"/>
  <c r="AH1578" i="7"/>
  <c r="AI1578" i="7"/>
  <c r="AE1579" i="7"/>
  <c r="AF1579" i="7"/>
  <c r="AG1579" i="7"/>
  <c r="AH1579" i="7"/>
  <c r="AI1579" i="7"/>
  <c r="AE1580" i="7"/>
  <c r="AF1580" i="7"/>
  <c r="AG1580" i="7"/>
  <c r="AH1580" i="7"/>
  <c r="AI1580" i="7"/>
  <c r="AE1581" i="7"/>
  <c r="AF1581" i="7"/>
  <c r="AG1581" i="7"/>
  <c r="AH1581" i="7"/>
  <c r="AI1581" i="7"/>
  <c r="AE1582" i="7"/>
  <c r="AF1582" i="7"/>
  <c r="AG1582" i="7"/>
  <c r="AH1582" i="7"/>
  <c r="AI1582" i="7"/>
  <c r="AE1583" i="7"/>
  <c r="AF1583" i="7"/>
  <c r="AG1583" i="7"/>
  <c r="AH1583" i="7"/>
  <c r="AI1583" i="7"/>
  <c r="AE1584" i="7"/>
  <c r="AF1584" i="7"/>
  <c r="AG1584" i="7"/>
  <c r="AH1584" i="7"/>
  <c r="AI1584" i="7"/>
  <c r="AE1585" i="7"/>
  <c r="AF1585" i="7"/>
  <c r="AG1585" i="7"/>
  <c r="AH1585" i="7"/>
  <c r="AI1585" i="7"/>
  <c r="AE1586" i="7"/>
  <c r="AF1586" i="7"/>
  <c r="AG1586" i="7"/>
  <c r="AH1586" i="7"/>
  <c r="AI1586" i="7"/>
  <c r="AE1587" i="7"/>
  <c r="AF1587" i="7"/>
  <c r="AG1587" i="7"/>
  <c r="AH1587" i="7"/>
  <c r="AI1587" i="7"/>
  <c r="AE1588" i="7"/>
  <c r="AF1588" i="7"/>
  <c r="AG1588" i="7"/>
  <c r="AH1588" i="7"/>
  <c r="AI1588" i="7"/>
  <c r="AE1589" i="7"/>
  <c r="AF1589" i="7"/>
  <c r="AG1589" i="7"/>
  <c r="AH1589" i="7"/>
  <c r="AI1589" i="7"/>
  <c r="AE1590" i="7"/>
  <c r="AF1590" i="7"/>
  <c r="AG1590" i="7"/>
  <c r="AH1590" i="7"/>
  <c r="AI1590" i="7"/>
  <c r="AE1591" i="7"/>
  <c r="AF1591" i="7"/>
  <c r="AG1591" i="7"/>
  <c r="AH1591" i="7"/>
  <c r="AI1591" i="7"/>
  <c r="AE1592" i="7"/>
  <c r="AF1592" i="7"/>
  <c r="AG1592" i="7"/>
  <c r="AH1592" i="7"/>
  <c r="AI1592" i="7"/>
  <c r="AE1593" i="7"/>
  <c r="AF1593" i="7"/>
  <c r="AG1593" i="7"/>
  <c r="AH1593" i="7"/>
  <c r="AI1593" i="7"/>
  <c r="AE1594" i="7"/>
  <c r="AF1594" i="7"/>
  <c r="AG1594" i="7"/>
  <c r="AH1594" i="7"/>
  <c r="AI1594" i="7"/>
  <c r="AE1595" i="7"/>
  <c r="AF1595" i="7"/>
  <c r="AG1595" i="7"/>
  <c r="AH1595" i="7"/>
  <c r="AI1595" i="7"/>
  <c r="AE1596" i="7"/>
  <c r="AF1596" i="7"/>
  <c r="AG1596" i="7"/>
  <c r="AH1596" i="7"/>
  <c r="AI1596" i="7"/>
  <c r="AE1597" i="7"/>
  <c r="AF1597" i="7"/>
  <c r="AG1597" i="7"/>
  <c r="AH1597" i="7"/>
  <c r="AI1597" i="7"/>
  <c r="AE1598" i="7"/>
  <c r="AF1598" i="7"/>
  <c r="AG1598" i="7"/>
  <c r="AH1598" i="7"/>
  <c r="AI1598" i="7"/>
  <c r="AE1599" i="7"/>
  <c r="AF1599" i="7"/>
  <c r="AG1599" i="7"/>
  <c r="AH1599" i="7"/>
  <c r="AI1599" i="7"/>
  <c r="AE1600" i="7"/>
  <c r="AF1600" i="7"/>
  <c r="AG1600" i="7"/>
  <c r="AH1600" i="7"/>
  <c r="AI1600" i="7"/>
  <c r="AE1601" i="7"/>
  <c r="AF1601" i="7"/>
  <c r="AG1601" i="7"/>
  <c r="AH1601" i="7"/>
  <c r="AI1601" i="7"/>
  <c r="AE1602" i="7"/>
  <c r="AF1602" i="7"/>
  <c r="AG1602" i="7"/>
  <c r="AH1602" i="7"/>
  <c r="AI1602" i="7"/>
  <c r="AE1603" i="7"/>
  <c r="AF1603" i="7"/>
  <c r="AG1603" i="7"/>
  <c r="AH1603" i="7"/>
  <c r="AI1603" i="7"/>
  <c r="AE1604" i="7"/>
  <c r="AF1604" i="7"/>
  <c r="AG1604" i="7"/>
  <c r="AH1604" i="7"/>
  <c r="AI1604" i="7"/>
  <c r="AE1605" i="7"/>
  <c r="AF1605" i="7"/>
  <c r="AG1605" i="7"/>
  <c r="AH1605" i="7"/>
  <c r="AI1605" i="7"/>
  <c r="AE1606" i="7"/>
  <c r="AF1606" i="7"/>
  <c r="AG1606" i="7"/>
  <c r="AH1606" i="7"/>
  <c r="AI1606" i="7"/>
  <c r="AE1607" i="7"/>
  <c r="AF1607" i="7"/>
  <c r="AG1607" i="7"/>
  <c r="AH1607" i="7"/>
  <c r="AI1607" i="7"/>
  <c r="AE1608" i="7"/>
  <c r="AF1608" i="7"/>
  <c r="AG1608" i="7"/>
  <c r="AH1608" i="7"/>
  <c r="AI1608" i="7"/>
  <c r="AE1609" i="7"/>
  <c r="AF1609" i="7"/>
  <c r="AG1609" i="7"/>
  <c r="AH1609" i="7"/>
  <c r="AI1609" i="7"/>
  <c r="AE1610" i="7"/>
  <c r="AF1610" i="7"/>
  <c r="AG1610" i="7"/>
  <c r="AH1610" i="7"/>
  <c r="AI1610" i="7"/>
  <c r="AE1611" i="7"/>
  <c r="AF1611" i="7"/>
  <c r="AG1611" i="7"/>
  <c r="AH1611" i="7"/>
  <c r="AI1611" i="7"/>
  <c r="AE1612" i="7"/>
  <c r="AF1612" i="7"/>
  <c r="AG1612" i="7"/>
  <c r="AH1612" i="7"/>
  <c r="AI1612" i="7"/>
  <c r="AE1613" i="7"/>
  <c r="AF1613" i="7"/>
  <c r="AG1613" i="7"/>
  <c r="AH1613" i="7"/>
  <c r="AI1613" i="7"/>
  <c r="AE1614" i="7"/>
  <c r="AF1614" i="7"/>
  <c r="AG1614" i="7"/>
  <c r="AH1614" i="7"/>
  <c r="AI1614" i="7"/>
  <c r="AE1615" i="7"/>
  <c r="AF1615" i="7"/>
  <c r="AG1615" i="7"/>
  <c r="AH1615" i="7"/>
  <c r="AI1615" i="7"/>
  <c r="AE1616" i="7"/>
  <c r="AF1616" i="7"/>
  <c r="AG1616" i="7"/>
  <c r="AH1616" i="7"/>
  <c r="AI1616" i="7"/>
  <c r="AE1617" i="7"/>
  <c r="AF1617" i="7"/>
  <c r="AG1617" i="7"/>
  <c r="AH1617" i="7"/>
  <c r="AI1617" i="7"/>
  <c r="AE1618" i="7"/>
  <c r="AF1618" i="7"/>
  <c r="AG1618" i="7"/>
  <c r="AH1618" i="7"/>
  <c r="AI1618" i="7"/>
  <c r="AJ1618" i="7"/>
  <c r="AE1619" i="7"/>
  <c r="AF1619" i="7"/>
  <c r="AG1619" i="7"/>
  <c r="AH1619" i="7"/>
  <c r="AI1619" i="7"/>
  <c r="AJ1619" i="7"/>
  <c r="AE1620" i="7"/>
  <c r="AF1620" i="7"/>
  <c r="AG1620" i="7"/>
  <c r="AH1620" i="7"/>
  <c r="AI1620" i="7"/>
  <c r="AJ1620" i="7"/>
  <c r="AE1621" i="7"/>
  <c r="AF1621" i="7"/>
  <c r="AG1621" i="7"/>
  <c r="AH1621" i="7"/>
  <c r="AI1621" i="7"/>
  <c r="AJ1621" i="7"/>
  <c r="AE1622" i="7"/>
  <c r="AF1622" i="7"/>
  <c r="AG1622" i="7"/>
  <c r="AH1622" i="7"/>
  <c r="AI1622" i="7"/>
  <c r="AJ1622" i="7"/>
  <c r="AE1623" i="7"/>
  <c r="AF1623" i="7"/>
  <c r="AG1623" i="7"/>
  <c r="AH1623" i="7"/>
  <c r="AI1623" i="7"/>
  <c r="AJ1623" i="7"/>
  <c r="AE1624" i="7"/>
  <c r="AF1624" i="7"/>
  <c r="AG1624" i="7"/>
  <c r="AH1624" i="7"/>
  <c r="AI1624" i="7"/>
  <c r="AJ1624" i="7"/>
  <c r="AE1625" i="7"/>
  <c r="AF1625" i="7"/>
  <c r="AG1625" i="7"/>
  <c r="AH1625" i="7"/>
  <c r="AI1625" i="7"/>
  <c r="AJ1625" i="7"/>
  <c r="AE1626" i="7"/>
  <c r="AF1626" i="7"/>
  <c r="AG1626" i="7"/>
  <c r="AH1626" i="7"/>
  <c r="AI1626" i="7"/>
  <c r="AJ1626" i="7"/>
  <c r="AE1627" i="7"/>
  <c r="AF1627" i="7"/>
  <c r="AG1627" i="7"/>
  <c r="AH1627" i="7"/>
  <c r="AI1627" i="7"/>
  <c r="AJ1627" i="7"/>
  <c r="AE1628" i="7"/>
  <c r="AF1628" i="7"/>
  <c r="AG1628" i="7"/>
  <c r="AH1628" i="7"/>
  <c r="AI1628" i="7"/>
  <c r="AJ1628" i="7"/>
  <c r="AE1629" i="7"/>
  <c r="AF1629" i="7"/>
  <c r="AG1629" i="7"/>
  <c r="AH1629" i="7"/>
  <c r="AI1629" i="7"/>
  <c r="AJ1629" i="7"/>
  <c r="AE1630" i="7"/>
  <c r="AF1630" i="7"/>
  <c r="AG1630" i="7"/>
  <c r="AH1630" i="7"/>
  <c r="AI1630" i="7"/>
  <c r="AJ1630" i="7"/>
  <c r="AE1631" i="7"/>
  <c r="AF1631" i="7"/>
  <c r="AG1631" i="7"/>
  <c r="AH1631" i="7"/>
  <c r="AI1631" i="7"/>
  <c r="AJ1631" i="7"/>
  <c r="AE1632" i="7"/>
  <c r="AF1632" i="7"/>
  <c r="AG1632" i="7"/>
  <c r="AH1632" i="7"/>
  <c r="AI1632" i="7"/>
  <c r="AJ1632" i="7"/>
  <c r="AE1633" i="7"/>
  <c r="AF1633" i="7"/>
  <c r="AG1633" i="7"/>
  <c r="AH1633" i="7"/>
  <c r="AI1633" i="7"/>
  <c r="AJ1633" i="7"/>
  <c r="AE1634" i="7"/>
  <c r="AF1634" i="7"/>
  <c r="AG1634" i="7"/>
  <c r="AH1634" i="7"/>
  <c r="AI1634" i="7"/>
  <c r="AJ1634" i="7"/>
  <c r="AE1635" i="7"/>
  <c r="AF1635" i="7"/>
  <c r="AG1635" i="7"/>
  <c r="AH1635" i="7"/>
  <c r="AI1635" i="7"/>
  <c r="AJ1635" i="7"/>
  <c r="AE1636" i="7"/>
  <c r="AF1636" i="7"/>
  <c r="AG1636" i="7"/>
  <c r="AH1636" i="7"/>
  <c r="AI1636" i="7"/>
  <c r="AJ1636" i="7"/>
  <c r="AE1637" i="7"/>
  <c r="AF1637" i="7"/>
  <c r="AG1637" i="7"/>
  <c r="AH1637" i="7"/>
  <c r="AI1637" i="7"/>
  <c r="AJ1637" i="7"/>
  <c r="AE1638" i="7"/>
  <c r="AF1638" i="7"/>
  <c r="AG1638" i="7"/>
  <c r="AH1638" i="7"/>
  <c r="AI1638" i="7"/>
  <c r="AJ1638" i="7"/>
  <c r="V7" i="24"/>
  <c r="V8" i="24"/>
  <c r="V9" i="24"/>
  <c r="V10" i="24"/>
  <c r="V11" i="24"/>
  <c r="V12" i="24"/>
  <c r="V13" i="24"/>
  <c r="V14" i="24"/>
  <c r="V15" i="24"/>
  <c r="V16" i="24"/>
  <c r="V17" i="24"/>
  <c r="V18" i="24"/>
  <c r="V19" i="24"/>
  <c r="V20" i="24"/>
  <c r="V21" i="24"/>
  <c r="V22" i="24"/>
  <c r="V23" i="24"/>
  <c r="V24" i="24"/>
  <c r="V25" i="24"/>
  <c r="V26" i="24"/>
  <c r="V27" i="24"/>
  <c r="V28" i="24"/>
  <c r="V29" i="24"/>
  <c r="V30" i="24"/>
  <c r="V31" i="24"/>
  <c r="V32" i="24"/>
  <c r="V33" i="24"/>
  <c r="V34" i="24"/>
  <c r="V35" i="24"/>
  <c r="V36" i="24"/>
  <c r="V37" i="24"/>
  <c r="V38" i="24"/>
  <c r="V39" i="24"/>
  <c r="V40" i="24"/>
  <c r="V41" i="24"/>
  <c r="V42" i="24"/>
  <c r="V43" i="24"/>
  <c r="V44" i="24"/>
  <c r="V45" i="24"/>
  <c r="V46" i="24"/>
  <c r="V47" i="24"/>
  <c r="V48" i="24"/>
  <c r="V49" i="24"/>
  <c r="V50" i="24"/>
  <c r="V51" i="24"/>
  <c r="V52" i="24"/>
  <c r="V53" i="24"/>
  <c r="V54" i="24"/>
  <c r="V55" i="24"/>
  <c r="V56" i="24"/>
  <c r="V57" i="24"/>
  <c r="V58" i="24"/>
  <c r="V59" i="24"/>
  <c r="V60" i="24"/>
  <c r="V61" i="24"/>
  <c r="V62" i="24"/>
  <c r="V63" i="24"/>
  <c r="V64" i="24"/>
  <c r="V65" i="24"/>
  <c r="V66" i="24"/>
  <c r="V67" i="24"/>
  <c r="V68" i="24"/>
  <c r="V69" i="24"/>
  <c r="V70" i="24"/>
  <c r="V71" i="24"/>
  <c r="V72" i="24"/>
  <c r="V73" i="24"/>
  <c r="V74" i="24"/>
  <c r="V75" i="24"/>
  <c r="V76" i="24"/>
  <c r="V77" i="24"/>
  <c r="V78" i="24"/>
  <c r="V79" i="24"/>
  <c r="V80" i="24"/>
  <c r="V81" i="24"/>
  <c r="V82" i="24"/>
  <c r="V83" i="24"/>
  <c r="V84" i="24"/>
  <c r="V85" i="24"/>
  <c r="V86" i="24"/>
  <c r="V87" i="24"/>
  <c r="V88" i="24"/>
  <c r="V89" i="24"/>
  <c r="V90" i="24"/>
  <c r="V91" i="24"/>
  <c r="V92" i="24"/>
  <c r="V93" i="24"/>
  <c r="V94" i="24"/>
  <c r="V95" i="24"/>
  <c r="V96" i="24"/>
  <c r="V97" i="24"/>
  <c r="V98" i="24"/>
  <c r="V99" i="24"/>
  <c r="V100" i="24"/>
  <c r="V101" i="24"/>
  <c r="V102" i="24"/>
  <c r="V103" i="24"/>
  <c r="V104" i="24"/>
  <c r="V105" i="24"/>
  <c r="V106" i="24"/>
  <c r="V107" i="24"/>
  <c r="V108" i="24"/>
  <c r="V109" i="24"/>
  <c r="V110" i="24"/>
  <c r="V111" i="24"/>
  <c r="V112" i="24"/>
  <c r="V113" i="24"/>
  <c r="V114" i="24"/>
  <c r="V115" i="24"/>
  <c r="V116" i="24"/>
  <c r="V117" i="24"/>
  <c r="V118" i="24"/>
  <c r="V119" i="24"/>
  <c r="V120" i="24"/>
  <c r="V121" i="24"/>
  <c r="V122" i="24"/>
  <c r="V123" i="24"/>
  <c r="V124" i="24"/>
  <c r="V125" i="24"/>
  <c r="V126" i="24"/>
  <c r="V127" i="24"/>
  <c r="V128" i="24"/>
  <c r="V129" i="24"/>
  <c r="V130" i="24"/>
  <c r="V131" i="24"/>
  <c r="V132" i="24"/>
  <c r="V133" i="24"/>
  <c r="V134" i="24"/>
  <c r="V135" i="24"/>
  <c r="V136" i="24"/>
  <c r="V137" i="24"/>
  <c r="V138" i="24"/>
  <c r="V139" i="24"/>
  <c r="V140" i="24"/>
  <c r="V141" i="24"/>
  <c r="V142" i="24"/>
  <c r="V143" i="24"/>
  <c r="V144" i="24"/>
  <c r="V145" i="24"/>
  <c r="V146" i="24"/>
  <c r="V147" i="24"/>
  <c r="V148" i="24"/>
  <c r="V149" i="24"/>
  <c r="V150" i="24"/>
  <c r="V151" i="24"/>
  <c r="V152" i="24"/>
  <c r="V153" i="24"/>
  <c r="V154" i="24"/>
  <c r="V155" i="24"/>
  <c r="V156" i="24"/>
  <c r="V157" i="24"/>
  <c r="V158" i="24"/>
  <c r="V159" i="24"/>
  <c r="V160" i="24"/>
  <c r="V161" i="24"/>
  <c r="V162" i="24"/>
  <c r="V163" i="24"/>
  <c r="V164" i="24"/>
  <c r="V165" i="24"/>
  <c r="V166" i="24"/>
  <c r="V167" i="24"/>
  <c r="V168" i="24"/>
  <c r="V169" i="24"/>
  <c r="V170" i="24"/>
  <c r="V171" i="24"/>
  <c r="V172" i="24"/>
  <c r="V173" i="24"/>
  <c r="V174" i="24"/>
  <c r="V175" i="24"/>
  <c r="V176" i="24"/>
  <c r="V177" i="24"/>
  <c r="V178" i="24"/>
  <c r="V179" i="24"/>
  <c r="V180" i="24"/>
  <c r="V181" i="24"/>
  <c r="V182" i="24"/>
  <c r="V183" i="24"/>
  <c r="V184" i="24"/>
  <c r="V185" i="24"/>
  <c r="V186" i="24"/>
  <c r="V187" i="24"/>
  <c r="V188" i="24"/>
  <c r="V189" i="24"/>
  <c r="V190" i="24"/>
  <c r="V191" i="24"/>
  <c r="V192" i="24"/>
  <c r="V193" i="24"/>
  <c r="V194" i="24"/>
  <c r="V195" i="24"/>
  <c r="V196" i="24"/>
  <c r="V197" i="24"/>
  <c r="V198" i="24"/>
  <c r="V199" i="24"/>
  <c r="V200" i="24"/>
  <c r="V201" i="24"/>
  <c r="V202" i="24"/>
  <c r="V203" i="24"/>
  <c r="V204" i="24"/>
  <c r="V205" i="24"/>
  <c r="V206" i="24"/>
  <c r="V207" i="24"/>
  <c r="V208" i="24"/>
  <c r="V209" i="24"/>
  <c r="V210" i="24"/>
  <c r="V211" i="24"/>
  <c r="V212" i="24"/>
  <c r="V213" i="24"/>
  <c r="V214" i="24"/>
  <c r="V215" i="24"/>
  <c r="V216" i="24"/>
  <c r="V217" i="24"/>
  <c r="V218" i="24"/>
  <c r="V219" i="24"/>
  <c r="V220" i="24"/>
  <c r="V221" i="24"/>
  <c r="V222" i="24"/>
  <c r="V223" i="24"/>
  <c r="V224" i="24"/>
  <c r="V225" i="24"/>
  <c r="V226" i="24"/>
  <c r="V227" i="24"/>
  <c r="V228" i="24"/>
  <c r="V229" i="24"/>
  <c r="V230" i="24"/>
  <c r="V231" i="24"/>
  <c r="V232" i="24"/>
  <c r="V233" i="24"/>
  <c r="V234" i="24"/>
  <c r="V235" i="24"/>
  <c r="V236" i="24"/>
  <c r="V237" i="24"/>
  <c r="V238" i="24"/>
  <c r="V239" i="24"/>
  <c r="V240" i="24"/>
  <c r="V241" i="24"/>
  <c r="V242" i="24"/>
  <c r="V243" i="24"/>
  <c r="V244" i="24"/>
  <c r="V245" i="24"/>
  <c r="V246" i="24"/>
  <c r="V247" i="24"/>
  <c r="V248" i="24"/>
  <c r="V249" i="24"/>
  <c r="V250" i="24"/>
  <c r="V251" i="24"/>
  <c r="V252" i="24"/>
  <c r="V253" i="24"/>
  <c r="V254" i="24"/>
  <c r="V255" i="24"/>
  <c r="V256" i="24"/>
  <c r="V257" i="24"/>
  <c r="V258" i="24"/>
  <c r="V259" i="24"/>
  <c r="V260" i="24"/>
  <c r="V261" i="24"/>
  <c r="V262" i="24"/>
  <c r="V263" i="24"/>
  <c r="V264" i="24"/>
  <c r="V265" i="24"/>
  <c r="V266" i="24"/>
  <c r="V267" i="24"/>
  <c r="V268" i="24"/>
  <c r="V269" i="24"/>
  <c r="V270" i="24"/>
  <c r="V271" i="24"/>
  <c r="V272" i="24"/>
  <c r="V273" i="24"/>
  <c r="V274" i="24"/>
  <c r="V275" i="24"/>
  <c r="V276" i="24"/>
  <c r="V277" i="24"/>
  <c r="V278" i="24"/>
  <c r="V279" i="24"/>
  <c r="V280" i="24"/>
  <c r="V281" i="24"/>
  <c r="V282" i="24"/>
  <c r="V283" i="24"/>
  <c r="V284" i="24"/>
  <c r="V285" i="24"/>
  <c r="V286" i="24"/>
  <c r="V287" i="24"/>
  <c r="V288" i="24"/>
  <c r="V289" i="24"/>
  <c r="V290" i="24"/>
  <c r="V291" i="24"/>
  <c r="V292" i="24"/>
  <c r="V293" i="24"/>
  <c r="V294" i="24"/>
  <c r="V295" i="24"/>
  <c r="V296" i="24"/>
  <c r="V297" i="24"/>
  <c r="V298" i="24"/>
  <c r="V299" i="24"/>
  <c r="V300" i="24"/>
  <c r="V301" i="24"/>
  <c r="V302" i="24"/>
  <c r="V303" i="24"/>
  <c r="V304" i="24"/>
  <c r="V305" i="24"/>
  <c r="V306" i="24"/>
  <c r="V307" i="24"/>
  <c r="V308" i="24"/>
  <c r="V309" i="24"/>
  <c r="V310" i="24"/>
  <c r="V311" i="24"/>
  <c r="V312" i="24"/>
  <c r="V313" i="24"/>
  <c r="V314" i="24"/>
  <c r="V315" i="24"/>
  <c r="V316" i="24"/>
  <c r="V317" i="24"/>
  <c r="V318" i="24"/>
  <c r="V319" i="24"/>
  <c r="V320" i="24"/>
  <c r="V321" i="24"/>
  <c r="V322" i="24"/>
  <c r="V323" i="24"/>
  <c r="V324" i="24"/>
  <c r="V325" i="24"/>
  <c r="V326" i="24"/>
  <c r="V327" i="24"/>
  <c r="V328" i="24"/>
  <c r="V329" i="24"/>
  <c r="V330" i="24"/>
  <c r="V331" i="24"/>
  <c r="V332" i="24"/>
  <c r="V333" i="24"/>
  <c r="V334" i="24"/>
  <c r="V335" i="24"/>
  <c r="V336" i="24"/>
  <c r="V337" i="24"/>
  <c r="V338" i="24"/>
  <c r="V339" i="24"/>
  <c r="V340" i="24"/>
  <c r="V341" i="24"/>
  <c r="V342" i="24"/>
  <c r="V343" i="24"/>
  <c r="V344" i="24"/>
  <c r="V345" i="24"/>
  <c r="V346" i="24"/>
  <c r="V347" i="24"/>
  <c r="V348" i="24"/>
  <c r="V349" i="24"/>
  <c r="V350" i="24"/>
  <c r="V351" i="24"/>
  <c r="V352" i="24"/>
  <c r="V353" i="24"/>
  <c r="V354" i="24"/>
  <c r="V355" i="24"/>
  <c r="V356" i="24"/>
  <c r="V357" i="24"/>
  <c r="V358" i="24"/>
  <c r="V359" i="24"/>
  <c r="V360" i="24"/>
  <c r="V361" i="24"/>
  <c r="V362" i="24"/>
  <c r="V363" i="24"/>
  <c r="V364" i="24"/>
  <c r="V365" i="24"/>
  <c r="V366" i="24"/>
  <c r="V367" i="24"/>
  <c r="V368" i="24"/>
  <c r="V369" i="24"/>
  <c r="V370" i="24"/>
  <c r="V371" i="24"/>
  <c r="V372" i="24"/>
  <c r="V373" i="24"/>
  <c r="V374" i="24"/>
  <c r="V375" i="24"/>
  <c r="V376" i="24"/>
  <c r="V377" i="24"/>
  <c r="V378" i="24"/>
  <c r="V379" i="24"/>
  <c r="V380" i="24"/>
  <c r="V381" i="24"/>
  <c r="V382" i="24"/>
  <c r="V383" i="24"/>
  <c r="V384" i="24"/>
  <c r="V385" i="24"/>
  <c r="V386" i="24"/>
  <c r="V387" i="24"/>
  <c r="V388" i="24"/>
  <c r="V389" i="24"/>
  <c r="V390" i="24"/>
  <c r="V391" i="24"/>
  <c r="V392" i="24"/>
  <c r="V393" i="24"/>
  <c r="V394" i="24"/>
  <c r="V395" i="24"/>
  <c r="V396" i="24"/>
  <c r="V397" i="24"/>
  <c r="V398" i="24"/>
  <c r="V399" i="24"/>
  <c r="V400" i="24"/>
  <c r="V401" i="24"/>
  <c r="V402" i="24"/>
  <c r="V403" i="24"/>
  <c r="V404" i="24"/>
  <c r="V405" i="24"/>
  <c r="V406" i="24"/>
  <c r="V407" i="24"/>
  <c r="V408" i="24"/>
  <c r="V409" i="24"/>
  <c r="V410" i="24"/>
  <c r="V411" i="24"/>
  <c r="V412" i="24"/>
  <c r="V413" i="24"/>
  <c r="V414" i="24"/>
  <c r="V415" i="24"/>
  <c r="V416" i="24"/>
  <c r="V417" i="24"/>
  <c r="V418" i="24"/>
  <c r="V419" i="24"/>
  <c r="V420" i="24"/>
  <c r="V421" i="24"/>
  <c r="V422" i="24"/>
  <c r="V423" i="24"/>
  <c r="V424" i="24"/>
  <c r="V425" i="24"/>
  <c r="V426" i="24"/>
  <c r="V427" i="24"/>
  <c r="V428" i="24"/>
  <c r="V429" i="24"/>
  <c r="V430" i="24"/>
  <c r="V431" i="24"/>
  <c r="V432" i="24"/>
  <c r="V433" i="24"/>
  <c r="V434" i="24"/>
  <c r="V435" i="24"/>
  <c r="V436" i="24"/>
  <c r="V437" i="24"/>
  <c r="V438" i="24"/>
  <c r="V439" i="24"/>
  <c r="V440" i="24"/>
  <c r="V441" i="24"/>
  <c r="V442" i="24"/>
  <c r="V443" i="24"/>
  <c r="V444" i="24"/>
  <c r="V445" i="24"/>
  <c r="V446" i="24"/>
  <c r="V447" i="24"/>
  <c r="V448" i="24"/>
  <c r="V449" i="24"/>
  <c r="V450" i="24"/>
  <c r="V451" i="24"/>
  <c r="V452" i="24"/>
  <c r="V453" i="24"/>
  <c r="V454" i="24"/>
  <c r="V455" i="24"/>
  <c r="V456" i="24"/>
  <c r="V457" i="24"/>
  <c r="V458" i="24"/>
  <c r="V459" i="24"/>
  <c r="V460" i="24"/>
  <c r="V461" i="24"/>
  <c r="V462" i="24"/>
  <c r="V463" i="24"/>
  <c r="V464" i="24"/>
  <c r="V465" i="24"/>
  <c r="V466" i="24"/>
  <c r="V467" i="24"/>
  <c r="V468" i="24"/>
  <c r="V469" i="24"/>
  <c r="V470" i="24"/>
  <c r="V471" i="24"/>
  <c r="V472" i="24"/>
  <c r="V473" i="24"/>
  <c r="V474" i="24"/>
  <c r="V475" i="24"/>
  <c r="V476" i="24"/>
  <c r="V477" i="24"/>
  <c r="V478" i="24"/>
  <c r="V479" i="24"/>
  <c r="V480" i="24"/>
  <c r="V481" i="24"/>
  <c r="V482" i="24"/>
  <c r="V483" i="24"/>
  <c r="V484" i="24"/>
  <c r="V485" i="24"/>
  <c r="V486" i="24"/>
  <c r="V487" i="24"/>
  <c r="V488" i="24"/>
  <c r="V489" i="24"/>
  <c r="V490" i="24"/>
  <c r="V491" i="24"/>
  <c r="V492" i="24"/>
  <c r="V493" i="24"/>
  <c r="V494" i="24"/>
  <c r="V495" i="24"/>
  <c r="V496" i="24"/>
  <c r="V497" i="24"/>
  <c r="V498" i="24"/>
  <c r="V499" i="24"/>
  <c r="V500" i="24"/>
  <c r="V501" i="24"/>
  <c r="V502" i="24"/>
  <c r="V503" i="24"/>
  <c r="V504" i="24"/>
  <c r="V505" i="24"/>
  <c r="V506" i="24"/>
  <c r="V507" i="24"/>
  <c r="V508" i="24"/>
  <c r="V509" i="24"/>
  <c r="V510" i="24"/>
  <c r="V511" i="24"/>
  <c r="V512" i="24"/>
  <c r="V513" i="24"/>
  <c r="V514" i="24"/>
  <c r="V515" i="24"/>
  <c r="V516" i="24"/>
  <c r="V517" i="24"/>
  <c r="V518" i="24"/>
  <c r="V519" i="24"/>
  <c r="V520" i="24"/>
  <c r="V521" i="24"/>
  <c r="V522" i="24"/>
  <c r="V523" i="24"/>
  <c r="V524" i="24"/>
  <c r="V525" i="24"/>
  <c r="V526" i="24"/>
  <c r="V527" i="24"/>
  <c r="V528" i="24"/>
  <c r="V529" i="24"/>
  <c r="V530" i="24"/>
  <c r="V531" i="24"/>
  <c r="V532" i="24"/>
  <c r="V533" i="24"/>
  <c r="V534" i="24"/>
  <c r="V535" i="24"/>
  <c r="V536" i="24"/>
  <c r="V537" i="24"/>
  <c r="V538" i="24"/>
  <c r="V539" i="24"/>
  <c r="V540" i="24"/>
  <c r="V541" i="24"/>
  <c r="V542" i="24"/>
  <c r="V543" i="24"/>
  <c r="V544" i="24"/>
  <c r="V545" i="24"/>
  <c r="V546" i="24"/>
  <c r="V547" i="24"/>
  <c r="V548" i="24"/>
  <c r="V549" i="24"/>
  <c r="V550" i="24"/>
  <c r="V551" i="24"/>
  <c r="V552" i="24"/>
  <c r="V553" i="24"/>
  <c r="V554" i="24"/>
  <c r="V555" i="24"/>
  <c r="V556" i="24"/>
  <c r="V557" i="24"/>
  <c r="V558" i="24"/>
  <c r="V559" i="24"/>
  <c r="V560" i="24"/>
  <c r="V561" i="24"/>
  <c r="V562" i="24"/>
  <c r="V563" i="24"/>
  <c r="V564" i="24"/>
  <c r="V565" i="24"/>
  <c r="V566" i="24"/>
  <c r="V567" i="24"/>
  <c r="V568" i="24"/>
  <c r="V569" i="24"/>
  <c r="V570" i="24"/>
  <c r="V571" i="24"/>
  <c r="V572" i="24"/>
  <c r="V573" i="24"/>
  <c r="V574" i="24"/>
  <c r="V575" i="24"/>
  <c r="V576" i="24"/>
  <c r="V577" i="24"/>
  <c r="V578" i="24"/>
  <c r="V579" i="24"/>
  <c r="V580" i="24"/>
  <c r="V581" i="24"/>
  <c r="V582" i="24"/>
  <c r="V583" i="24"/>
  <c r="V584" i="24"/>
  <c r="V585" i="24"/>
  <c r="V586" i="24"/>
  <c r="V587" i="24"/>
  <c r="V588" i="24"/>
  <c r="V589" i="24"/>
  <c r="V590" i="24"/>
  <c r="V591" i="24"/>
  <c r="V592" i="24"/>
  <c r="V593" i="24"/>
  <c r="V594" i="24"/>
  <c r="V595" i="24"/>
  <c r="V596" i="24"/>
  <c r="V597" i="24"/>
  <c r="V598" i="24"/>
  <c r="V599" i="24"/>
  <c r="V600" i="24"/>
  <c r="V601" i="24"/>
  <c r="V602" i="24"/>
  <c r="V603" i="24"/>
  <c r="V604" i="24"/>
  <c r="V605" i="24"/>
  <c r="V606" i="24"/>
  <c r="V607" i="24"/>
  <c r="V608" i="24"/>
  <c r="V609" i="24"/>
  <c r="V610" i="24"/>
  <c r="V611" i="24"/>
  <c r="V612" i="24"/>
  <c r="V613" i="24"/>
  <c r="V614" i="24"/>
  <c r="V615" i="24"/>
  <c r="V616" i="24"/>
  <c r="V617" i="24"/>
  <c r="V618" i="24"/>
  <c r="V619" i="24"/>
  <c r="V620" i="24"/>
  <c r="V621" i="24"/>
  <c r="V622" i="24"/>
  <c r="V623" i="24"/>
  <c r="V624" i="24"/>
  <c r="V625" i="24"/>
  <c r="V626" i="24"/>
  <c r="V627" i="24"/>
  <c r="V628" i="24"/>
  <c r="V629" i="24"/>
  <c r="V630" i="24"/>
  <c r="V631" i="24"/>
  <c r="V632" i="24"/>
  <c r="V633" i="24"/>
  <c r="V634" i="24"/>
  <c r="V635" i="24"/>
  <c r="V636" i="24"/>
  <c r="V637" i="24"/>
  <c r="V638" i="24"/>
  <c r="V639" i="24"/>
  <c r="V640" i="24"/>
  <c r="V641" i="24"/>
  <c r="V642" i="24"/>
  <c r="V643" i="24"/>
  <c r="V644" i="24"/>
  <c r="V645" i="24"/>
  <c r="V646" i="24"/>
  <c r="V647" i="24"/>
  <c r="V648" i="24"/>
  <c r="V649" i="24"/>
  <c r="V650" i="24"/>
  <c r="V651" i="24"/>
  <c r="V652" i="24"/>
  <c r="V653" i="24"/>
  <c r="V654" i="24"/>
  <c r="V655" i="24"/>
  <c r="V656" i="24"/>
  <c r="V657" i="24"/>
  <c r="V658" i="24"/>
  <c r="V659" i="24"/>
  <c r="V660" i="24"/>
  <c r="V661" i="24"/>
  <c r="V662" i="24"/>
  <c r="V663" i="24"/>
  <c r="V664" i="24"/>
  <c r="V665" i="24"/>
  <c r="V666" i="24"/>
  <c r="V667" i="24"/>
  <c r="V668" i="24"/>
  <c r="V669" i="24"/>
  <c r="V670" i="24"/>
  <c r="V671" i="24"/>
  <c r="V672" i="24"/>
  <c r="V673" i="24"/>
  <c r="V674" i="24"/>
  <c r="V675" i="24"/>
  <c r="V676" i="24"/>
  <c r="V677" i="24"/>
  <c r="V678" i="24"/>
  <c r="V679" i="24"/>
  <c r="V680" i="24"/>
  <c r="V681" i="24"/>
  <c r="V682" i="24"/>
  <c r="V683" i="24"/>
  <c r="V684" i="24"/>
  <c r="V685" i="24"/>
  <c r="V686" i="24"/>
  <c r="V687" i="24"/>
  <c r="V688" i="24"/>
  <c r="V689" i="24"/>
  <c r="V690" i="24"/>
  <c r="V691" i="24"/>
  <c r="V692" i="24"/>
  <c r="V693" i="24"/>
  <c r="V694" i="24"/>
  <c r="V695" i="24"/>
  <c r="V696" i="24"/>
  <c r="V697" i="24"/>
  <c r="V698" i="24"/>
  <c r="V699" i="24"/>
  <c r="V700" i="24"/>
  <c r="V701" i="24"/>
  <c r="V702" i="24"/>
  <c r="V703" i="24"/>
  <c r="V704" i="24"/>
  <c r="V705" i="24"/>
  <c r="V706" i="24"/>
  <c r="V707" i="24"/>
  <c r="V708" i="24"/>
  <c r="V709" i="24"/>
  <c r="V710" i="24"/>
  <c r="V711" i="24"/>
  <c r="V712" i="24"/>
  <c r="V713" i="24"/>
  <c r="V714" i="24"/>
  <c r="V715" i="24"/>
  <c r="V716" i="24"/>
  <c r="V717" i="24"/>
  <c r="V718" i="24"/>
  <c r="V719" i="24"/>
  <c r="V720" i="24"/>
  <c r="V721" i="24"/>
  <c r="V722" i="24"/>
  <c r="V723" i="24"/>
  <c r="V724" i="24"/>
  <c r="V725" i="24"/>
  <c r="V726" i="24"/>
  <c r="V727" i="24"/>
  <c r="V728" i="24"/>
  <c r="V729" i="24"/>
  <c r="V730" i="24"/>
  <c r="V731" i="24"/>
  <c r="V732" i="24"/>
  <c r="V733" i="24"/>
  <c r="V734" i="24"/>
  <c r="V735" i="24"/>
  <c r="V736" i="24"/>
  <c r="V737" i="24"/>
  <c r="V738" i="24"/>
  <c r="V739" i="24"/>
  <c r="V740" i="24"/>
  <c r="V741" i="24"/>
  <c r="V742" i="24"/>
  <c r="V743" i="24"/>
  <c r="V744" i="24"/>
  <c r="V745" i="24"/>
  <c r="V746" i="24"/>
  <c r="V747" i="24"/>
  <c r="V748" i="24"/>
  <c r="V749" i="24"/>
  <c r="V750" i="24"/>
  <c r="V751" i="24"/>
  <c r="V752" i="24"/>
  <c r="V753" i="24"/>
  <c r="V754" i="24"/>
  <c r="V755" i="24"/>
  <c r="V756" i="24"/>
  <c r="V757" i="24"/>
  <c r="V758" i="24"/>
  <c r="V759" i="24"/>
  <c r="V760" i="24"/>
  <c r="V761" i="24"/>
  <c r="V762" i="24"/>
  <c r="V763" i="24"/>
  <c r="V764" i="24"/>
  <c r="V765" i="24"/>
  <c r="V766" i="24"/>
  <c r="V767" i="24"/>
  <c r="V768" i="24"/>
  <c r="V769" i="24"/>
  <c r="V770" i="24"/>
  <c r="V771" i="24"/>
  <c r="V772" i="24"/>
  <c r="V773" i="24"/>
  <c r="V774" i="24"/>
  <c r="V775" i="24"/>
  <c r="V776" i="24"/>
  <c r="V777" i="24"/>
  <c r="V778" i="24"/>
  <c r="V779" i="24"/>
  <c r="V780" i="24"/>
  <c r="V781" i="24"/>
  <c r="V782" i="24"/>
  <c r="V783" i="24"/>
  <c r="V784" i="24"/>
  <c r="V785" i="24"/>
  <c r="V786" i="24"/>
  <c r="V787" i="24"/>
  <c r="V788" i="24"/>
  <c r="V789" i="24"/>
  <c r="V790" i="24"/>
  <c r="V791" i="24"/>
  <c r="V792" i="24"/>
  <c r="V793" i="24"/>
  <c r="V794" i="24"/>
  <c r="V795" i="24"/>
  <c r="V796" i="24"/>
  <c r="V797" i="24"/>
  <c r="V798" i="24"/>
  <c r="V799" i="24"/>
  <c r="V800" i="24"/>
  <c r="V801" i="24"/>
  <c r="V802" i="24"/>
  <c r="V803" i="24"/>
  <c r="V804" i="24"/>
  <c r="V805" i="24"/>
  <c r="V806" i="24"/>
  <c r="V807" i="24"/>
  <c r="V808" i="24"/>
  <c r="V809" i="24"/>
  <c r="V810" i="24"/>
  <c r="V811" i="24"/>
  <c r="V812" i="24"/>
  <c r="V813" i="24"/>
  <c r="V814" i="24"/>
  <c r="V815" i="24"/>
  <c r="V816" i="24"/>
  <c r="V817" i="24"/>
  <c r="V818" i="24"/>
  <c r="V819" i="24"/>
  <c r="V820" i="24"/>
  <c r="V821" i="24"/>
  <c r="V822" i="24"/>
  <c r="V823" i="24"/>
  <c r="V824" i="24"/>
  <c r="V825" i="24"/>
  <c r="V826" i="24"/>
  <c r="V827" i="24"/>
  <c r="V828" i="24"/>
  <c r="V829" i="24"/>
  <c r="V830" i="24"/>
  <c r="V831" i="24"/>
  <c r="V832" i="24"/>
  <c r="V833" i="24"/>
  <c r="V834" i="24"/>
  <c r="V835" i="24"/>
  <c r="V836" i="24"/>
  <c r="V837" i="24"/>
  <c r="V838" i="24"/>
  <c r="V839" i="24"/>
  <c r="V840" i="24"/>
  <c r="V841" i="24"/>
  <c r="V842" i="24"/>
  <c r="V843" i="24"/>
  <c r="V844" i="24"/>
  <c r="V845" i="24"/>
  <c r="V846" i="24"/>
  <c r="V847" i="24"/>
  <c r="V848" i="24"/>
  <c r="V849" i="24"/>
  <c r="V850" i="24"/>
  <c r="V851" i="24"/>
  <c r="V852" i="24"/>
  <c r="V853" i="24"/>
  <c r="V854" i="24"/>
  <c r="V855" i="24"/>
  <c r="V856" i="24"/>
  <c r="V857" i="24"/>
  <c r="V858" i="24"/>
  <c r="V859" i="24"/>
  <c r="V860" i="24"/>
  <c r="V861" i="24"/>
  <c r="V862" i="24"/>
  <c r="V863" i="24"/>
  <c r="V864" i="24"/>
  <c r="V865" i="24"/>
  <c r="V866" i="24"/>
  <c r="V867" i="24"/>
  <c r="V868" i="24"/>
  <c r="V869" i="24"/>
  <c r="V870" i="24"/>
  <c r="V871" i="24"/>
  <c r="V872" i="24"/>
  <c r="V873" i="24"/>
  <c r="V874" i="24"/>
  <c r="V875" i="24"/>
  <c r="V876" i="24"/>
  <c r="V877" i="24"/>
  <c r="V878" i="24"/>
  <c r="V879" i="24"/>
  <c r="V880" i="24"/>
  <c r="V881" i="24"/>
  <c r="V882" i="24"/>
  <c r="V883" i="24"/>
  <c r="V884" i="24"/>
  <c r="V885" i="24"/>
  <c r="V886" i="24"/>
  <c r="V887" i="24"/>
  <c r="V888" i="24"/>
  <c r="V889" i="24"/>
  <c r="V890" i="24"/>
  <c r="V891" i="24"/>
  <c r="V892" i="24"/>
  <c r="V893" i="24"/>
  <c r="V894" i="24"/>
  <c r="V895" i="24"/>
  <c r="V896" i="24"/>
  <c r="V897" i="24"/>
  <c r="V898" i="24"/>
  <c r="V899" i="24"/>
  <c r="V900" i="24"/>
  <c r="V901" i="24"/>
  <c r="V902" i="24"/>
  <c r="V903" i="24"/>
  <c r="V904" i="24"/>
  <c r="V905" i="24"/>
  <c r="V906" i="24"/>
  <c r="V907" i="24"/>
  <c r="V908" i="24"/>
  <c r="V909" i="24"/>
  <c r="V910" i="24"/>
  <c r="V911" i="24"/>
  <c r="V912" i="24"/>
  <c r="V913" i="24"/>
  <c r="V914" i="24"/>
  <c r="V915" i="24"/>
  <c r="V916" i="24"/>
  <c r="V917" i="24"/>
  <c r="V918" i="24"/>
  <c r="V919" i="24"/>
  <c r="V920" i="24"/>
  <c r="V921" i="24"/>
  <c r="V922" i="24"/>
  <c r="V923" i="24"/>
  <c r="V924" i="24"/>
  <c r="V925" i="24"/>
  <c r="V926" i="24"/>
  <c r="V927" i="24"/>
  <c r="V928" i="24"/>
  <c r="V929" i="24"/>
  <c r="V930" i="24"/>
  <c r="V931" i="24"/>
  <c r="V932" i="24"/>
  <c r="V933" i="24"/>
  <c r="V934" i="24"/>
  <c r="V935" i="24"/>
  <c r="V936" i="24"/>
  <c r="V937" i="24"/>
  <c r="V938" i="24"/>
  <c r="V939" i="24"/>
  <c r="V940" i="24"/>
  <c r="V941" i="24"/>
  <c r="V942" i="24"/>
  <c r="V943" i="24"/>
  <c r="V944" i="24"/>
  <c r="V945" i="24"/>
  <c r="V946" i="24"/>
  <c r="V947" i="24"/>
  <c r="V948" i="24"/>
  <c r="V949" i="24"/>
  <c r="V950" i="24"/>
  <c r="V951" i="24"/>
  <c r="V952" i="24"/>
  <c r="V953" i="24"/>
  <c r="V954" i="24"/>
  <c r="V955" i="24"/>
  <c r="V956" i="24"/>
  <c r="V957" i="24"/>
  <c r="V958" i="24"/>
  <c r="V959" i="24"/>
  <c r="V960" i="24"/>
  <c r="V961" i="24"/>
  <c r="V962" i="24"/>
  <c r="V963" i="24"/>
  <c r="V964" i="24"/>
  <c r="V965" i="24"/>
  <c r="V966" i="24"/>
  <c r="V967" i="24"/>
  <c r="V968" i="24"/>
  <c r="V969" i="24"/>
  <c r="V970" i="24"/>
  <c r="V971" i="24"/>
  <c r="V972" i="24"/>
  <c r="V973" i="24"/>
  <c r="V974" i="24"/>
  <c r="V975" i="24"/>
  <c r="V976" i="24"/>
  <c r="V977" i="24"/>
  <c r="V978" i="24"/>
  <c r="V979" i="24"/>
  <c r="V980" i="24"/>
  <c r="V981" i="24"/>
  <c r="V982" i="24"/>
  <c r="V983" i="24"/>
  <c r="V984" i="24"/>
  <c r="V985" i="24"/>
  <c r="V986" i="24"/>
  <c r="V987" i="24"/>
  <c r="V988" i="24"/>
  <c r="V989" i="24"/>
  <c r="V990" i="24"/>
  <c r="V991" i="24"/>
  <c r="V992" i="24"/>
  <c r="V993" i="24"/>
  <c r="V994" i="24"/>
  <c r="V995" i="24"/>
  <c r="V996" i="24"/>
  <c r="V997" i="24"/>
  <c r="V998" i="24"/>
  <c r="V999" i="24"/>
  <c r="V1000" i="24"/>
  <c r="V1001" i="24"/>
  <c r="V1002" i="24"/>
  <c r="V1003" i="24"/>
  <c r="V1004" i="24"/>
  <c r="V1005" i="24"/>
  <c r="V1006" i="24"/>
  <c r="V1007" i="24"/>
  <c r="V1008" i="24"/>
  <c r="V1009" i="24"/>
  <c r="V1010" i="24"/>
  <c r="V1011" i="24"/>
  <c r="V1012" i="24"/>
  <c r="V1013" i="24"/>
  <c r="V1014" i="24"/>
  <c r="V1015" i="24"/>
  <c r="V1016" i="24"/>
  <c r="V1017" i="24"/>
  <c r="V1018" i="24"/>
  <c r="V1019" i="24"/>
  <c r="V1020" i="24"/>
  <c r="V1021" i="24"/>
  <c r="V1022" i="24"/>
  <c r="V1023" i="24"/>
  <c r="V1024" i="24"/>
  <c r="V1025" i="24"/>
  <c r="V1026" i="24"/>
  <c r="V1027" i="24"/>
  <c r="V1028" i="24"/>
  <c r="V1029" i="24"/>
  <c r="V1030" i="24"/>
  <c r="V1031" i="24"/>
  <c r="V1032" i="24"/>
  <c r="V1033" i="24"/>
  <c r="V1034" i="24"/>
  <c r="V1035" i="24"/>
  <c r="V1036" i="24"/>
  <c r="V1037" i="24"/>
  <c r="V1038" i="24"/>
  <c r="V1039" i="24"/>
  <c r="V1040" i="24"/>
  <c r="V1041" i="24"/>
  <c r="V1042" i="24"/>
  <c r="V1043" i="24"/>
  <c r="V1044" i="24"/>
  <c r="V1045" i="24"/>
  <c r="V1046" i="24"/>
  <c r="V1047" i="24"/>
  <c r="V1048" i="24"/>
  <c r="V1049" i="24"/>
  <c r="V1050" i="24"/>
  <c r="V1051" i="24"/>
  <c r="V1052" i="24"/>
  <c r="V1053" i="24"/>
  <c r="V1054" i="24"/>
  <c r="V1055" i="24"/>
  <c r="V1056" i="24"/>
  <c r="V1057" i="24"/>
  <c r="V1058" i="24"/>
  <c r="V1059" i="24"/>
  <c r="V1060" i="24"/>
  <c r="V1061" i="24"/>
  <c r="V1062" i="24"/>
  <c r="V1063" i="24"/>
  <c r="V1064" i="24"/>
  <c r="V1065" i="24"/>
  <c r="V1066" i="24"/>
  <c r="V1067" i="24"/>
  <c r="V1068" i="24"/>
  <c r="V1069" i="24"/>
  <c r="V1070" i="24"/>
  <c r="V1071" i="24"/>
  <c r="V1072" i="24"/>
  <c r="V1073" i="24"/>
  <c r="V1074" i="24"/>
  <c r="V1075" i="24"/>
  <c r="V1076" i="24"/>
  <c r="V1077" i="24"/>
  <c r="V1078" i="24"/>
  <c r="V1079" i="24"/>
  <c r="V1080" i="24"/>
  <c r="V1081" i="24"/>
  <c r="V1082" i="24"/>
  <c r="V1083" i="24"/>
  <c r="V1084" i="24"/>
  <c r="V1085" i="24"/>
  <c r="V1086" i="24"/>
  <c r="V1087" i="24"/>
  <c r="V1088" i="24"/>
  <c r="V1089" i="24"/>
  <c r="V1090" i="24"/>
  <c r="V1091" i="24"/>
  <c r="V1092" i="24"/>
  <c r="V1093" i="24"/>
  <c r="V1094" i="24"/>
  <c r="V1095" i="24"/>
  <c r="V1096" i="24"/>
  <c r="V1097" i="24"/>
  <c r="V1098" i="24"/>
  <c r="V1099" i="24"/>
  <c r="V1100" i="24"/>
  <c r="V1101" i="24"/>
  <c r="V1102" i="24"/>
  <c r="V1103" i="24"/>
  <c r="V1104" i="24"/>
  <c r="V1105" i="24"/>
  <c r="V1106" i="24"/>
  <c r="V1107" i="24"/>
  <c r="V1108" i="24"/>
  <c r="V1109" i="24"/>
  <c r="V1110" i="24"/>
  <c r="V1111" i="24"/>
  <c r="V1112" i="24"/>
  <c r="V1113" i="24"/>
  <c r="V1114" i="24"/>
  <c r="V1115" i="24"/>
  <c r="V1116" i="24"/>
  <c r="V1117" i="24"/>
  <c r="V1118" i="24"/>
  <c r="V1119" i="24"/>
  <c r="V1120" i="24"/>
  <c r="V1121" i="24"/>
  <c r="V1122" i="24"/>
  <c r="V1123" i="24"/>
  <c r="V1124" i="24"/>
  <c r="V1125" i="24"/>
  <c r="V1126" i="24"/>
  <c r="V1127" i="24"/>
  <c r="V1128" i="24"/>
  <c r="V1129" i="24"/>
  <c r="V1130" i="24"/>
  <c r="V1131" i="24"/>
  <c r="V1132" i="24"/>
  <c r="V1133" i="24"/>
  <c r="V1134" i="24"/>
  <c r="V1135" i="24"/>
  <c r="V1136" i="24"/>
  <c r="V1137" i="24"/>
  <c r="V1138" i="24"/>
  <c r="V1139" i="24"/>
  <c r="V1140" i="24"/>
  <c r="V1141" i="24"/>
  <c r="V1142" i="24"/>
  <c r="V1143" i="24"/>
  <c r="V1144" i="24"/>
  <c r="V1145" i="24"/>
  <c r="V1146" i="24"/>
  <c r="V1147" i="24"/>
  <c r="V1148" i="24"/>
  <c r="V1149" i="24"/>
  <c r="V1150" i="24"/>
  <c r="V1151" i="24"/>
  <c r="V1152" i="24"/>
  <c r="V1153" i="24"/>
  <c r="V1154" i="24"/>
  <c r="V1155" i="24"/>
  <c r="V1156" i="24"/>
  <c r="V1157" i="24"/>
  <c r="V1158" i="24"/>
  <c r="V1159" i="24"/>
  <c r="V1160" i="24"/>
  <c r="V1161" i="24"/>
  <c r="V1162" i="24"/>
  <c r="V1163" i="24"/>
  <c r="V1164" i="24"/>
  <c r="V1165" i="24"/>
  <c r="V1166" i="24"/>
  <c r="V1167" i="24"/>
  <c r="V1168" i="24"/>
  <c r="V1169" i="24"/>
  <c r="V1170" i="24"/>
  <c r="V1171" i="24"/>
  <c r="V1172" i="24"/>
  <c r="V1173" i="24"/>
  <c r="V1174" i="24"/>
  <c r="V1175" i="24"/>
  <c r="V1176" i="24"/>
  <c r="V1177" i="24"/>
  <c r="V1178" i="24"/>
  <c r="V1179" i="24"/>
  <c r="V1180" i="24"/>
  <c r="V1181" i="24"/>
  <c r="V1182" i="24"/>
  <c r="V1183" i="24"/>
  <c r="V1184" i="24"/>
  <c r="V1185" i="24"/>
  <c r="V1186" i="24"/>
  <c r="V1187" i="24"/>
  <c r="V1188" i="24"/>
  <c r="V1189" i="24"/>
  <c r="V1190" i="24"/>
  <c r="V1191" i="24"/>
  <c r="V1192" i="24"/>
  <c r="V1193" i="24"/>
  <c r="V1194" i="24"/>
  <c r="V1195" i="24"/>
  <c r="V1196" i="24"/>
  <c r="V1197" i="24"/>
  <c r="V1198" i="24"/>
  <c r="V1199" i="24"/>
  <c r="V1200" i="24"/>
  <c r="V1201" i="24"/>
  <c r="V1202" i="24"/>
  <c r="V1203" i="24"/>
  <c r="V1204" i="24"/>
  <c r="V1205" i="24"/>
  <c r="V1206" i="24"/>
  <c r="V1207" i="24"/>
  <c r="V1208" i="24"/>
  <c r="V1209" i="24"/>
  <c r="V1210" i="24"/>
  <c r="V1211" i="24"/>
  <c r="V1212" i="24"/>
  <c r="V1213" i="24"/>
  <c r="V1214" i="24"/>
  <c r="V1215" i="24"/>
  <c r="V1216" i="24"/>
  <c r="V1217" i="24"/>
  <c r="V1218" i="24"/>
  <c r="V1219" i="24"/>
  <c r="V1220" i="24"/>
  <c r="V1221" i="24"/>
  <c r="V1222" i="24"/>
  <c r="V1223" i="24"/>
  <c r="V1224" i="24"/>
  <c r="V1225" i="24"/>
  <c r="V1226" i="24"/>
  <c r="V1227" i="24"/>
  <c r="V1228" i="24"/>
  <c r="V1229" i="24"/>
  <c r="V1230" i="24"/>
  <c r="V1231" i="24"/>
  <c r="V1232" i="24"/>
  <c r="V1233" i="24"/>
  <c r="V1234" i="24"/>
  <c r="V1235" i="24"/>
  <c r="V1236" i="24"/>
  <c r="V1237" i="24"/>
  <c r="V1238" i="24"/>
  <c r="V1239" i="24"/>
  <c r="V1240" i="24"/>
  <c r="V1241" i="24"/>
  <c r="V1242" i="24"/>
  <c r="V1243" i="24"/>
  <c r="V1244" i="24"/>
  <c r="V1245" i="24"/>
  <c r="V1246" i="24"/>
  <c r="V1247" i="24"/>
  <c r="V1248" i="24"/>
  <c r="V1249" i="24"/>
  <c r="V1250" i="24"/>
  <c r="V1251" i="24"/>
  <c r="V1252" i="24"/>
  <c r="V1253" i="24"/>
  <c r="V1254" i="24"/>
  <c r="V1255" i="24"/>
  <c r="V1256" i="24"/>
  <c r="V1257" i="24"/>
  <c r="V1258" i="24"/>
  <c r="V1259" i="24"/>
  <c r="V1260" i="24"/>
  <c r="V1261" i="24"/>
  <c r="V1262" i="24"/>
  <c r="V1263" i="24"/>
  <c r="V1264" i="24"/>
  <c r="V1265" i="24"/>
  <c r="V1266" i="24"/>
  <c r="V1267" i="24"/>
  <c r="V1268" i="24"/>
  <c r="V1269" i="24"/>
  <c r="V1270" i="24"/>
  <c r="V1271" i="24"/>
  <c r="V1272" i="24"/>
  <c r="V1273" i="24"/>
  <c r="V1274" i="24"/>
  <c r="V1275" i="24"/>
  <c r="V1276" i="24"/>
  <c r="V1277" i="24"/>
  <c r="V1278" i="24"/>
  <c r="V1279" i="24"/>
  <c r="V1280" i="24"/>
  <c r="V1281" i="24"/>
  <c r="V1282" i="24"/>
  <c r="V1283" i="24"/>
  <c r="V1284" i="24"/>
  <c r="V1285" i="24"/>
  <c r="V1286" i="24"/>
  <c r="V1287" i="24"/>
  <c r="V1288" i="24"/>
  <c r="V1289" i="24"/>
  <c r="V1290" i="24"/>
  <c r="V1291" i="24"/>
  <c r="V1292" i="24"/>
  <c r="V1293" i="24"/>
  <c r="V1294" i="24"/>
  <c r="V1295" i="24"/>
  <c r="V1296" i="24"/>
  <c r="V1297" i="24"/>
  <c r="V1298" i="24"/>
  <c r="V1299" i="24"/>
  <c r="V1300" i="24"/>
  <c r="V1301" i="24"/>
  <c r="V1302" i="24"/>
  <c r="V1303" i="24"/>
  <c r="V1304" i="24"/>
  <c r="V1305" i="24"/>
  <c r="V1306" i="24"/>
  <c r="V1307" i="24"/>
  <c r="V1308" i="24"/>
  <c r="V1309" i="24"/>
  <c r="V1310" i="24"/>
  <c r="V1311" i="24"/>
  <c r="V1312" i="24"/>
  <c r="V1313" i="24"/>
  <c r="V1314" i="24"/>
  <c r="V1315" i="24"/>
  <c r="V1316" i="24"/>
  <c r="V1317" i="24"/>
  <c r="V1318" i="24"/>
  <c r="V1319" i="24"/>
  <c r="V1320" i="24"/>
  <c r="V1321" i="24"/>
  <c r="V1322" i="24"/>
  <c r="V1323" i="24"/>
  <c r="V1324" i="24"/>
  <c r="V1325" i="24"/>
  <c r="V1326" i="24"/>
  <c r="V1327" i="24"/>
  <c r="V1328" i="24"/>
  <c r="V1329" i="24"/>
  <c r="V1330" i="24"/>
  <c r="V1331" i="24"/>
  <c r="V1332" i="24"/>
  <c r="V1333" i="24"/>
  <c r="V1334" i="24"/>
  <c r="V1335" i="24"/>
  <c r="V1336" i="24"/>
  <c r="V1337" i="24"/>
  <c r="V1338" i="24"/>
  <c r="V1339" i="24"/>
  <c r="V1340" i="24"/>
  <c r="V1341" i="24"/>
  <c r="V1342" i="24"/>
  <c r="V1343" i="24"/>
  <c r="V1344" i="24"/>
  <c r="V1345" i="24"/>
  <c r="V1346" i="24"/>
  <c r="V1347" i="24"/>
  <c r="V1348" i="24"/>
  <c r="V1349" i="24"/>
  <c r="V1350" i="24"/>
  <c r="V1351" i="24"/>
  <c r="V1352" i="24"/>
  <c r="V1353" i="24"/>
  <c r="V1354" i="24"/>
  <c r="V1355" i="24"/>
  <c r="V1356" i="24"/>
  <c r="V1357" i="24"/>
  <c r="V1358" i="24"/>
  <c r="V1359" i="24"/>
  <c r="V1360" i="24"/>
  <c r="V1361" i="24"/>
  <c r="V1362" i="24"/>
  <c r="V1363" i="24"/>
  <c r="V1364" i="24"/>
  <c r="V1365" i="24"/>
  <c r="V1366" i="24"/>
  <c r="V1367" i="24"/>
  <c r="V1368" i="24"/>
  <c r="V1369" i="24"/>
  <c r="V1370" i="24"/>
  <c r="V1371" i="24"/>
  <c r="V1372" i="24"/>
  <c r="V1373" i="24"/>
  <c r="V1374" i="24"/>
  <c r="V1375" i="24"/>
  <c r="V1376" i="24"/>
  <c r="V1377" i="24"/>
  <c r="V1378" i="24"/>
  <c r="V1379" i="24"/>
  <c r="V1380" i="24"/>
  <c r="V1381" i="24"/>
  <c r="V1382" i="24"/>
  <c r="V1383" i="24"/>
  <c r="V1384" i="24"/>
  <c r="V1385" i="24"/>
  <c r="V1386" i="24"/>
  <c r="V1387" i="24"/>
  <c r="V1388" i="24"/>
  <c r="V1389" i="24"/>
  <c r="V1390" i="24"/>
  <c r="V1391" i="24"/>
  <c r="V1392" i="24"/>
  <c r="V1393" i="24"/>
  <c r="V1394" i="24"/>
  <c r="V1395" i="24"/>
  <c r="V1396" i="24"/>
  <c r="V1397" i="24"/>
  <c r="V1398" i="24"/>
  <c r="V1399" i="24"/>
  <c r="V1400" i="24"/>
  <c r="V1401" i="24"/>
  <c r="V1402" i="24"/>
  <c r="V1403" i="24"/>
  <c r="V1404" i="24"/>
  <c r="V1405" i="24"/>
  <c r="V1406" i="24"/>
  <c r="V1407" i="24"/>
  <c r="V1408" i="24"/>
  <c r="V1409" i="24"/>
  <c r="V1410" i="24"/>
  <c r="V1411" i="24"/>
  <c r="V1412" i="24"/>
  <c r="V1413" i="24"/>
  <c r="V1414" i="24"/>
  <c r="V1415" i="24"/>
  <c r="V1416" i="24"/>
  <c r="V1417" i="24"/>
  <c r="V1418" i="24"/>
  <c r="V1419" i="24"/>
  <c r="V1420" i="24"/>
  <c r="V1421" i="24"/>
  <c r="V1422" i="24"/>
  <c r="V1423" i="24"/>
  <c r="V1424" i="24"/>
  <c r="V1425" i="24"/>
  <c r="V1426" i="24"/>
  <c r="V1427" i="24"/>
  <c r="V1428" i="24"/>
  <c r="V1429" i="24"/>
  <c r="V1430" i="24"/>
  <c r="V1431" i="24"/>
  <c r="V1432" i="24"/>
  <c r="V1433" i="24"/>
  <c r="V1434" i="24"/>
  <c r="V1435" i="24"/>
  <c r="V1436" i="24"/>
  <c r="V1437" i="24"/>
  <c r="V1438" i="24"/>
  <c r="V1439" i="24"/>
  <c r="V1440" i="24"/>
  <c r="V1441" i="24"/>
  <c r="V1442" i="24"/>
  <c r="V1443" i="24"/>
  <c r="V1444" i="24"/>
  <c r="V1445" i="24"/>
  <c r="V1446" i="24"/>
  <c r="V1447" i="24"/>
  <c r="V1448" i="24"/>
  <c r="V1449" i="24"/>
  <c r="V1450" i="24"/>
  <c r="V1451" i="24"/>
  <c r="V1452" i="24"/>
  <c r="V1453" i="24"/>
  <c r="V1454" i="24"/>
  <c r="V1455" i="24"/>
  <c r="V1456" i="24"/>
  <c r="V1457" i="24"/>
  <c r="V1458" i="24"/>
  <c r="V1459" i="24"/>
  <c r="V1460" i="24"/>
  <c r="V1461" i="24"/>
  <c r="V1462" i="24"/>
  <c r="V1463" i="24"/>
  <c r="V1464" i="24"/>
  <c r="V1465" i="24"/>
  <c r="V1466" i="24"/>
  <c r="V1467" i="24"/>
  <c r="V1468" i="24"/>
  <c r="V1469" i="24"/>
  <c r="V1470" i="24"/>
  <c r="V1471" i="24"/>
  <c r="V1472" i="24"/>
  <c r="V1473" i="24"/>
  <c r="V1474" i="24"/>
  <c r="V1475" i="24"/>
  <c r="V1476" i="24"/>
  <c r="V1477" i="24"/>
  <c r="V1478" i="24"/>
  <c r="V1479" i="24"/>
  <c r="V1480" i="24"/>
  <c r="V1481" i="24"/>
  <c r="V1482" i="24"/>
  <c r="V1483" i="24"/>
  <c r="V1484" i="24"/>
  <c r="V1485" i="24"/>
  <c r="V1486" i="24"/>
  <c r="V1487" i="24"/>
  <c r="V1488" i="24"/>
  <c r="V1489" i="24"/>
  <c r="V1490" i="24"/>
  <c r="V1491" i="24"/>
  <c r="V1492" i="24"/>
  <c r="V1493" i="24"/>
  <c r="V1494" i="24"/>
  <c r="V1495" i="24"/>
  <c r="V1496" i="24"/>
  <c r="V1497" i="24"/>
  <c r="V1498" i="24"/>
  <c r="V1499" i="24"/>
  <c r="V1500" i="24"/>
  <c r="V1501" i="24"/>
  <c r="V1502" i="24"/>
  <c r="V1503" i="24"/>
  <c r="V1504" i="24"/>
  <c r="V1505" i="24"/>
  <c r="V1506" i="24"/>
  <c r="V1507" i="24"/>
  <c r="V1508" i="24"/>
  <c r="V1509" i="24"/>
  <c r="V1510" i="24"/>
  <c r="V1511" i="24"/>
  <c r="V1512" i="24"/>
  <c r="V1513" i="24"/>
  <c r="V1514" i="24"/>
  <c r="V1515" i="24"/>
  <c r="V1516" i="24"/>
  <c r="V1517" i="24"/>
  <c r="V1518" i="24"/>
  <c r="V1519" i="24"/>
  <c r="V1520" i="24"/>
  <c r="V1521" i="24"/>
  <c r="V1522" i="24"/>
  <c r="V1523" i="24"/>
  <c r="V1524" i="24"/>
  <c r="V1525" i="24"/>
  <c r="V1526" i="24"/>
  <c r="V1527" i="24"/>
  <c r="V1528" i="24"/>
  <c r="V1529" i="24"/>
  <c r="V1530" i="24"/>
  <c r="V1531" i="24"/>
  <c r="V1532" i="24"/>
  <c r="V1533" i="24"/>
  <c r="V1534" i="24"/>
  <c r="V1535" i="24"/>
  <c r="V1536" i="24"/>
  <c r="V1537" i="24"/>
  <c r="V1538" i="24"/>
  <c r="V1539" i="24"/>
  <c r="V1540" i="24"/>
  <c r="V1541" i="24"/>
  <c r="V1542" i="24"/>
  <c r="V1543" i="24"/>
  <c r="V1544" i="24"/>
  <c r="V1545" i="24"/>
  <c r="V1546" i="24"/>
  <c r="V1547" i="24"/>
  <c r="V1548" i="24"/>
  <c r="V1549" i="24"/>
  <c r="V1550" i="24"/>
  <c r="V1551" i="24"/>
  <c r="V1552" i="24"/>
  <c r="V1553" i="24"/>
  <c r="V1554" i="24"/>
  <c r="V1555" i="24"/>
  <c r="V1556" i="24"/>
  <c r="V1557" i="24"/>
  <c r="V1558" i="24"/>
  <c r="V1559" i="24"/>
  <c r="V1560" i="24"/>
  <c r="V1561" i="24"/>
  <c r="V1562" i="24"/>
  <c r="V1563" i="24"/>
  <c r="V1564" i="24"/>
  <c r="V1565" i="24"/>
  <c r="V1566" i="24"/>
  <c r="V1567" i="24"/>
  <c r="V1568" i="24"/>
  <c r="V1569" i="24"/>
  <c r="V1570" i="24"/>
  <c r="V1571" i="24"/>
  <c r="V1572" i="24"/>
  <c r="V1573" i="24"/>
  <c r="V1574" i="24"/>
  <c r="V1575" i="24"/>
  <c r="V1576" i="24"/>
  <c r="V1577" i="24"/>
  <c r="V1578" i="24"/>
  <c r="V1579" i="24"/>
  <c r="V1580" i="24"/>
  <c r="V1581" i="24"/>
  <c r="V1582" i="24"/>
  <c r="V1583" i="24"/>
  <c r="V1584" i="24"/>
  <c r="V1585" i="24"/>
  <c r="V1586" i="24"/>
  <c r="V1587" i="24"/>
  <c r="V1588" i="24"/>
  <c r="V1589" i="24"/>
  <c r="V1590" i="24"/>
  <c r="V1591" i="24"/>
  <c r="V1592" i="24"/>
  <c r="V1593" i="24"/>
  <c r="V1594" i="24"/>
  <c r="V1595" i="24"/>
  <c r="V1596" i="24"/>
  <c r="V1597" i="24"/>
  <c r="V1598" i="24"/>
  <c r="V1599" i="24"/>
  <c r="V1600" i="24"/>
  <c r="V1601" i="24"/>
  <c r="V1602" i="24"/>
  <c r="V1603" i="24"/>
  <c r="V1604" i="24"/>
  <c r="V1605" i="24"/>
  <c r="V1606" i="24"/>
  <c r="V1607" i="24"/>
  <c r="V1608" i="24"/>
  <c r="V1609" i="24"/>
  <c r="V1610" i="24"/>
  <c r="V1611" i="24"/>
  <c r="V1612" i="24"/>
  <c r="V1613" i="24"/>
  <c r="V1614" i="24"/>
  <c r="V1615" i="24"/>
  <c r="V1616" i="24"/>
  <c r="V1617" i="24"/>
  <c r="L1618" i="24"/>
  <c r="V1618" i="24"/>
  <c r="J7" i="24"/>
  <c r="AJ7" i="7" s="1"/>
  <c r="K7" i="24"/>
  <c r="J8" i="24"/>
  <c r="AJ8" i="7" s="1"/>
  <c r="K8" i="24"/>
  <c r="AK8" i="7" s="1"/>
  <c r="J9" i="24"/>
  <c r="AJ9" i="7" s="1"/>
  <c r="K9" i="24"/>
  <c r="J10" i="24"/>
  <c r="AJ10" i="7" s="1"/>
  <c r="K10" i="24"/>
  <c r="J11" i="24"/>
  <c r="AJ11" i="7" s="1"/>
  <c r="K11" i="24"/>
  <c r="J12" i="24"/>
  <c r="AJ12" i="7" s="1"/>
  <c r="K12" i="24"/>
  <c r="J13" i="24"/>
  <c r="AJ13" i="7" s="1"/>
  <c r="K13" i="24"/>
  <c r="J14" i="24"/>
  <c r="AJ14" i="7" s="1"/>
  <c r="K14" i="24"/>
  <c r="J15" i="24"/>
  <c r="AJ15" i="7" s="1"/>
  <c r="K15" i="24"/>
  <c r="J16" i="24"/>
  <c r="AJ16" i="7" s="1"/>
  <c r="K16" i="24"/>
  <c r="J17" i="24"/>
  <c r="AJ17" i="7" s="1"/>
  <c r="K17" i="24"/>
  <c r="J18" i="24"/>
  <c r="AJ18" i="7" s="1"/>
  <c r="K18" i="24"/>
  <c r="J19" i="24"/>
  <c r="AJ19" i="7" s="1"/>
  <c r="K19" i="24"/>
  <c r="J20" i="24"/>
  <c r="AJ20" i="7" s="1"/>
  <c r="K20" i="24"/>
  <c r="J21" i="24"/>
  <c r="AJ21" i="7" s="1"/>
  <c r="K21" i="24"/>
  <c r="J22" i="24"/>
  <c r="AJ22" i="7" s="1"/>
  <c r="K22" i="24"/>
  <c r="J23" i="24"/>
  <c r="AJ23" i="7" s="1"/>
  <c r="K23" i="24"/>
  <c r="J24" i="24"/>
  <c r="AJ24" i="7" s="1"/>
  <c r="K24" i="24"/>
  <c r="J25" i="24"/>
  <c r="AJ25" i="7" s="1"/>
  <c r="K25" i="24"/>
  <c r="J26" i="24"/>
  <c r="AJ26" i="7" s="1"/>
  <c r="K26" i="24"/>
  <c r="J27" i="24"/>
  <c r="AJ27" i="7" s="1"/>
  <c r="K27" i="24"/>
  <c r="J28" i="24"/>
  <c r="AJ28" i="7" s="1"/>
  <c r="K28" i="24"/>
  <c r="J29" i="24"/>
  <c r="AJ29" i="7" s="1"/>
  <c r="K29" i="24"/>
  <c r="J30" i="24"/>
  <c r="AJ30" i="7" s="1"/>
  <c r="K30" i="24"/>
  <c r="J31" i="24"/>
  <c r="AJ31" i="7" s="1"/>
  <c r="K31" i="24"/>
  <c r="J32" i="24"/>
  <c r="AJ32" i="7" s="1"/>
  <c r="K32" i="24"/>
  <c r="J33" i="24"/>
  <c r="AJ33" i="7" s="1"/>
  <c r="K33" i="24"/>
  <c r="J34" i="24"/>
  <c r="AJ34" i="7" s="1"/>
  <c r="K34" i="24"/>
  <c r="J35" i="24"/>
  <c r="AJ35" i="7" s="1"/>
  <c r="K35" i="24"/>
  <c r="J36" i="24"/>
  <c r="AJ36" i="7" s="1"/>
  <c r="K36" i="24"/>
  <c r="J37" i="24"/>
  <c r="AJ37" i="7" s="1"/>
  <c r="K37" i="24"/>
  <c r="J38" i="24"/>
  <c r="AJ38" i="7" s="1"/>
  <c r="K38" i="24"/>
  <c r="J39" i="24"/>
  <c r="AJ39" i="7" s="1"/>
  <c r="K39" i="24"/>
  <c r="J40" i="24"/>
  <c r="AJ40" i="7" s="1"/>
  <c r="K40" i="24"/>
  <c r="J41" i="24"/>
  <c r="AJ41" i="7" s="1"/>
  <c r="K41" i="24"/>
  <c r="J42" i="24"/>
  <c r="AJ42" i="7" s="1"/>
  <c r="K42" i="24"/>
  <c r="J43" i="24"/>
  <c r="AJ43" i="7" s="1"/>
  <c r="K43" i="24"/>
  <c r="J44" i="24"/>
  <c r="AJ44" i="7" s="1"/>
  <c r="K44" i="24"/>
  <c r="J45" i="24"/>
  <c r="AJ45" i="7" s="1"/>
  <c r="K45" i="24"/>
  <c r="J46" i="24"/>
  <c r="AJ46" i="7" s="1"/>
  <c r="K46" i="24"/>
  <c r="J47" i="24"/>
  <c r="AJ47" i="7" s="1"/>
  <c r="K47" i="24"/>
  <c r="J48" i="24"/>
  <c r="AJ48" i="7" s="1"/>
  <c r="K48" i="24"/>
  <c r="AK48" i="7" s="1"/>
  <c r="J49" i="24"/>
  <c r="AJ49" i="7" s="1"/>
  <c r="K49" i="24"/>
  <c r="J50" i="24"/>
  <c r="AJ50" i="7" s="1"/>
  <c r="K50" i="24"/>
  <c r="J51" i="24"/>
  <c r="AJ51" i="7" s="1"/>
  <c r="K51" i="24"/>
  <c r="J52" i="24"/>
  <c r="AJ52" i="7" s="1"/>
  <c r="K52" i="24"/>
  <c r="J53" i="24"/>
  <c r="AJ53" i="7" s="1"/>
  <c r="K53" i="24"/>
  <c r="J54" i="24"/>
  <c r="AJ54" i="7" s="1"/>
  <c r="K54" i="24"/>
  <c r="J55" i="24"/>
  <c r="AJ55" i="7" s="1"/>
  <c r="K55" i="24"/>
  <c r="J56" i="24"/>
  <c r="AJ56" i="7" s="1"/>
  <c r="K56" i="24"/>
  <c r="J57" i="24"/>
  <c r="AJ57" i="7" s="1"/>
  <c r="K57" i="24"/>
  <c r="J58" i="24"/>
  <c r="AJ58" i="7" s="1"/>
  <c r="K58" i="24"/>
  <c r="J59" i="24"/>
  <c r="AJ59" i="7" s="1"/>
  <c r="K59" i="24"/>
  <c r="J60" i="24"/>
  <c r="AJ60" i="7" s="1"/>
  <c r="K60" i="24"/>
  <c r="J61" i="24"/>
  <c r="AJ61" i="7" s="1"/>
  <c r="K61" i="24"/>
  <c r="J62" i="24"/>
  <c r="AJ62" i="7" s="1"/>
  <c r="K62" i="24"/>
  <c r="J63" i="24"/>
  <c r="AJ63" i="7" s="1"/>
  <c r="K63" i="24"/>
  <c r="J64" i="24"/>
  <c r="AJ64" i="7" s="1"/>
  <c r="K64" i="24"/>
  <c r="J65" i="24"/>
  <c r="AJ65" i="7" s="1"/>
  <c r="K65" i="24"/>
  <c r="J66" i="24"/>
  <c r="AJ66" i="7" s="1"/>
  <c r="K66" i="24"/>
  <c r="AK66" i="7" s="1"/>
  <c r="J67" i="24"/>
  <c r="AJ67" i="7" s="1"/>
  <c r="K67" i="24"/>
  <c r="J68" i="24"/>
  <c r="AJ68" i="7" s="1"/>
  <c r="K68" i="24"/>
  <c r="J69" i="24"/>
  <c r="AJ69" i="7" s="1"/>
  <c r="K69" i="24"/>
  <c r="J70" i="24"/>
  <c r="AJ70" i="7" s="1"/>
  <c r="K70" i="24"/>
  <c r="J71" i="24"/>
  <c r="AJ71" i="7" s="1"/>
  <c r="K71" i="24"/>
  <c r="J72" i="24"/>
  <c r="AJ72" i="7" s="1"/>
  <c r="K72" i="24"/>
  <c r="AK72" i="7" s="1"/>
  <c r="J73" i="24"/>
  <c r="AJ73" i="7" s="1"/>
  <c r="K73" i="24"/>
  <c r="J74" i="24"/>
  <c r="AJ74" i="7" s="1"/>
  <c r="K74" i="24"/>
  <c r="J75" i="24"/>
  <c r="AJ75" i="7" s="1"/>
  <c r="K75" i="24"/>
  <c r="J76" i="24"/>
  <c r="AJ76" i="7" s="1"/>
  <c r="K76" i="24"/>
  <c r="J77" i="24"/>
  <c r="AJ77" i="7" s="1"/>
  <c r="K77" i="24"/>
  <c r="J78" i="24"/>
  <c r="AJ78" i="7" s="1"/>
  <c r="K78" i="24"/>
  <c r="J79" i="24"/>
  <c r="AJ79" i="7" s="1"/>
  <c r="K79" i="24"/>
  <c r="J80" i="24"/>
  <c r="AJ80" i="7" s="1"/>
  <c r="K80" i="24"/>
  <c r="J81" i="24"/>
  <c r="AJ81" i="7" s="1"/>
  <c r="K81" i="24"/>
  <c r="J82" i="24"/>
  <c r="AJ82" i="7" s="1"/>
  <c r="K82" i="24"/>
  <c r="J83" i="24"/>
  <c r="AJ83" i="7" s="1"/>
  <c r="K83" i="24"/>
  <c r="J84" i="24"/>
  <c r="AJ84" i="7" s="1"/>
  <c r="K84" i="24"/>
  <c r="J85" i="24"/>
  <c r="AJ85" i="7" s="1"/>
  <c r="K85" i="24"/>
  <c r="J86" i="24"/>
  <c r="AJ86" i="7" s="1"/>
  <c r="K86" i="24"/>
  <c r="J87" i="24"/>
  <c r="AJ87" i="7" s="1"/>
  <c r="K87" i="24"/>
  <c r="J88" i="24"/>
  <c r="AJ88" i="7" s="1"/>
  <c r="K88" i="24"/>
  <c r="J89" i="24"/>
  <c r="AJ89" i="7" s="1"/>
  <c r="K89" i="24"/>
  <c r="J90" i="24"/>
  <c r="AJ90" i="7" s="1"/>
  <c r="K90" i="24"/>
  <c r="J91" i="24"/>
  <c r="AJ91" i="7" s="1"/>
  <c r="K91" i="24"/>
  <c r="J92" i="24"/>
  <c r="AJ92" i="7" s="1"/>
  <c r="K92" i="24"/>
  <c r="J93" i="24"/>
  <c r="AJ93" i="7" s="1"/>
  <c r="K93" i="24"/>
  <c r="J94" i="24"/>
  <c r="AJ94" i="7" s="1"/>
  <c r="K94" i="24"/>
  <c r="J95" i="24"/>
  <c r="AJ95" i="7" s="1"/>
  <c r="K95" i="24"/>
  <c r="J96" i="24"/>
  <c r="AJ96" i="7" s="1"/>
  <c r="K96" i="24"/>
  <c r="J97" i="24"/>
  <c r="AJ97" i="7" s="1"/>
  <c r="K97" i="24"/>
  <c r="J98" i="24"/>
  <c r="AJ98" i="7" s="1"/>
  <c r="K98" i="24"/>
  <c r="J99" i="24"/>
  <c r="AJ99" i="7" s="1"/>
  <c r="K99" i="24"/>
  <c r="J100" i="24"/>
  <c r="AJ100" i="7" s="1"/>
  <c r="K100" i="24"/>
  <c r="J101" i="24"/>
  <c r="AJ101" i="7" s="1"/>
  <c r="K101" i="24"/>
  <c r="J102" i="24"/>
  <c r="AJ102" i="7" s="1"/>
  <c r="K102" i="24"/>
  <c r="J103" i="24"/>
  <c r="AJ103" i="7" s="1"/>
  <c r="K103" i="24"/>
  <c r="J104" i="24"/>
  <c r="AJ104" i="7" s="1"/>
  <c r="K104" i="24"/>
  <c r="J105" i="24"/>
  <c r="AJ105" i="7" s="1"/>
  <c r="K105" i="24"/>
  <c r="J106" i="24"/>
  <c r="AJ106" i="7" s="1"/>
  <c r="K106" i="24"/>
  <c r="J107" i="24"/>
  <c r="AJ107" i="7" s="1"/>
  <c r="K107" i="24"/>
  <c r="J108" i="24"/>
  <c r="AJ108" i="7" s="1"/>
  <c r="K108" i="24"/>
  <c r="J109" i="24"/>
  <c r="AJ109" i="7" s="1"/>
  <c r="K109" i="24"/>
  <c r="J110" i="24"/>
  <c r="AJ110" i="7" s="1"/>
  <c r="K110" i="24"/>
  <c r="J111" i="24"/>
  <c r="AJ111" i="7" s="1"/>
  <c r="K111" i="24"/>
  <c r="J112" i="24"/>
  <c r="AJ112" i="7" s="1"/>
  <c r="K112" i="24"/>
  <c r="AK112" i="7" s="1"/>
  <c r="J113" i="24"/>
  <c r="AJ113" i="7" s="1"/>
  <c r="K113" i="24"/>
  <c r="J114" i="24"/>
  <c r="AJ114" i="7" s="1"/>
  <c r="K114" i="24"/>
  <c r="J115" i="24"/>
  <c r="AJ115" i="7" s="1"/>
  <c r="K115" i="24"/>
  <c r="J116" i="24"/>
  <c r="AJ116" i="7" s="1"/>
  <c r="K116" i="24"/>
  <c r="J117" i="24"/>
  <c r="AJ117" i="7" s="1"/>
  <c r="K117" i="24"/>
  <c r="J118" i="24"/>
  <c r="AJ118" i="7" s="1"/>
  <c r="K118" i="24"/>
  <c r="J119" i="24"/>
  <c r="AJ119" i="7" s="1"/>
  <c r="K119" i="24"/>
  <c r="J120" i="24"/>
  <c r="AJ120" i="7" s="1"/>
  <c r="K120" i="24"/>
  <c r="J121" i="24"/>
  <c r="AJ121" i="7" s="1"/>
  <c r="K121" i="24"/>
  <c r="J122" i="24"/>
  <c r="AJ122" i="7" s="1"/>
  <c r="K122" i="24"/>
  <c r="J123" i="24"/>
  <c r="AJ123" i="7" s="1"/>
  <c r="K123" i="24"/>
  <c r="J124" i="24"/>
  <c r="AJ124" i="7" s="1"/>
  <c r="K124" i="24"/>
  <c r="J125" i="24"/>
  <c r="AJ125" i="7" s="1"/>
  <c r="K125" i="24"/>
  <c r="J126" i="24"/>
  <c r="AJ126" i="7" s="1"/>
  <c r="K126" i="24"/>
  <c r="J127" i="24"/>
  <c r="AJ127" i="7" s="1"/>
  <c r="K127" i="24"/>
  <c r="J128" i="24"/>
  <c r="AJ128" i="7" s="1"/>
  <c r="K128" i="24"/>
  <c r="J129" i="24"/>
  <c r="AJ129" i="7" s="1"/>
  <c r="K129" i="24"/>
  <c r="J130" i="24"/>
  <c r="AJ130" i="7" s="1"/>
  <c r="K130" i="24"/>
  <c r="AK130" i="7" s="1"/>
  <c r="J131" i="24"/>
  <c r="AJ131" i="7" s="1"/>
  <c r="K131" i="24"/>
  <c r="J132" i="24"/>
  <c r="AJ132" i="7" s="1"/>
  <c r="K132" i="24"/>
  <c r="J133" i="24"/>
  <c r="AJ133" i="7" s="1"/>
  <c r="K133" i="24"/>
  <c r="J134" i="24"/>
  <c r="AJ134" i="7" s="1"/>
  <c r="K134" i="24"/>
  <c r="J135" i="24"/>
  <c r="AJ135" i="7" s="1"/>
  <c r="K135" i="24"/>
  <c r="J136" i="24"/>
  <c r="AJ136" i="7" s="1"/>
  <c r="K136" i="24"/>
  <c r="AK136" i="7" s="1"/>
  <c r="J137" i="24"/>
  <c r="AJ137" i="7" s="1"/>
  <c r="K137" i="24"/>
  <c r="J138" i="24"/>
  <c r="AJ138" i="7" s="1"/>
  <c r="K138" i="24"/>
  <c r="J139" i="24"/>
  <c r="AJ139" i="7" s="1"/>
  <c r="K139" i="24"/>
  <c r="J140" i="24"/>
  <c r="AJ140" i="7" s="1"/>
  <c r="K140" i="24"/>
  <c r="J141" i="24"/>
  <c r="AJ141" i="7" s="1"/>
  <c r="K141" i="24"/>
  <c r="J142" i="24"/>
  <c r="AJ142" i="7" s="1"/>
  <c r="K142" i="24"/>
  <c r="J143" i="24"/>
  <c r="AJ143" i="7" s="1"/>
  <c r="K143" i="24"/>
  <c r="J144" i="24"/>
  <c r="AJ144" i="7" s="1"/>
  <c r="K144" i="24"/>
  <c r="J145" i="24"/>
  <c r="AJ145" i="7" s="1"/>
  <c r="K145" i="24"/>
  <c r="J146" i="24"/>
  <c r="AJ146" i="7" s="1"/>
  <c r="K146" i="24"/>
  <c r="J147" i="24"/>
  <c r="AJ147" i="7" s="1"/>
  <c r="K147" i="24"/>
  <c r="J148" i="24"/>
  <c r="AJ148" i="7" s="1"/>
  <c r="K148" i="24"/>
  <c r="J149" i="24"/>
  <c r="AJ149" i="7" s="1"/>
  <c r="K149" i="24"/>
  <c r="J150" i="24"/>
  <c r="AJ150" i="7" s="1"/>
  <c r="K150" i="24"/>
  <c r="J151" i="24"/>
  <c r="AJ151" i="7" s="1"/>
  <c r="K151" i="24"/>
  <c r="J152" i="24"/>
  <c r="AJ152" i="7" s="1"/>
  <c r="K152" i="24"/>
  <c r="J153" i="24"/>
  <c r="AJ153" i="7" s="1"/>
  <c r="K153" i="24"/>
  <c r="J154" i="24"/>
  <c r="AJ154" i="7" s="1"/>
  <c r="K154" i="24"/>
  <c r="J155" i="24"/>
  <c r="AJ155" i="7" s="1"/>
  <c r="K155" i="24"/>
  <c r="J156" i="24"/>
  <c r="AJ156" i="7" s="1"/>
  <c r="K156" i="24"/>
  <c r="J157" i="24"/>
  <c r="AJ157" i="7" s="1"/>
  <c r="K157" i="24"/>
  <c r="J158" i="24"/>
  <c r="AJ158" i="7" s="1"/>
  <c r="K158" i="24"/>
  <c r="J159" i="24"/>
  <c r="AJ159" i="7" s="1"/>
  <c r="K159" i="24"/>
  <c r="J160" i="24"/>
  <c r="AJ160" i="7" s="1"/>
  <c r="K160" i="24"/>
  <c r="J161" i="24"/>
  <c r="AJ161" i="7" s="1"/>
  <c r="K161" i="24"/>
  <c r="J162" i="24"/>
  <c r="AJ162" i="7" s="1"/>
  <c r="K162" i="24"/>
  <c r="J163" i="24"/>
  <c r="AJ163" i="7" s="1"/>
  <c r="K163" i="24"/>
  <c r="J164" i="24"/>
  <c r="AJ164" i="7" s="1"/>
  <c r="K164" i="24"/>
  <c r="J165" i="24"/>
  <c r="AJ165" i="7" s="1"/>
  <c r="K165" i="24"/>
  <c r="J166" i="24"/>
  <c r="AJ166" i="7" s="1"/>
  <c r="K166" i="24"/>
  <c r="J167" i="24"/>
  <c r="AJ167" i="7" s="1"/>
  <c r="K167" i="24"/>
  <c r="J168" i="24"/>
  <c r="AJ168" i="7" s="1"/>
  <c r="K168" i="24"/>
  <c r="J169" i="24"/>
  <c r="AJ169" i="7" s="1"/>
  <c r="K169" i="24"/>
  <c r="J170" i="24"/>
  <c r="AJ170" i="7" s="1"/>
  <c r="K170" i="24"/>
  <c r="J171" i="24"/>
  <c r="AJ171" i="7" s="1"/>
  <c r="K171" i="24"/>
  <c r="J172" i="24"/>
  <c r="AJ172" i="7" s="1"/>
  <c r="K172" i="24"/>
  <c r="J173" i="24"/>
  <c r="AJ173" i="7" s="1"/>
  <c r="K173" i="24"/>
  <c r="J174" i="24"/>
  <c r="AJ174" i="7" s="1"/>
  <c r="K174" i="24"/>
  <c r="J175" i="24"/>
  <c r="AJ175" i="7" s="1"/>
  <c r="K175" i="24"/>
  <c r="J176" i="24"/>
  <c r="AJ176" i="7" s="1"/>
  <c r="K176" i="24"/>
  <c r="AK176" i="7" s="1"/>
  <c r="J177" i="24"/>
  <c r="AJ177" i="7" s="1"/>
  <c r="K177" i="24"/>
  <c r="J178" i="24"/>
  <c r="AJ178" i="7" s="1"/>
  <c r="K178" i="24"/>
  <c r="J179" i="24"/>
  <c r="AJ179" i="7" s="1"/>
  <c r="K179" i="24"/>
  <c r="J180" i="24"/>
  <c r="AJ180" i="7" s="1"/>
  <c r="K180" i="24"/>
  <c r="J181" i="24"/>
  <c r="AJ181" i="7" s="1"/>
  <c r="K181" i="24"/>
  <c r="J182" i="24"/>
  <c r="AJ182" i="7" s="1"/>
  <c r="K182" i="24"/>
  <c r="J183" i="24"/>
  <c r="AJ183" i="7" s="1"/>
  <c r="K183" i="24"/>
  <c r="J184" i="24"/>
  <c r="AJ184" i="7" s="1"/>
  <c r="K184" i="24"/>
  <c r="J185" i="24"/>
  <c r="AJ185" i="7" s="1"/>
  <c r="K185" i="24"/>
  <c r="J186" i="24"/>
  <c r="AJ186" i="7" s="1"/>
  <c r="K186" i="24"/>
  <c r="J187" i="24"/>
  <c r="AJ187" i="7" s="1"/>
  <c r="K187" i="24"/>
  <c r="J188" i="24"/>
  <c r="AJ188" i="7" s="1"/>
  <c r="K188" i="24"/>
  <c r="J189" i="24"/>
  <c r="AJ189" i="7" s="1"/>
  <c r="K189" i="24"/>
  <c r="J190" i="24"/>
  <c r="AJ190" i="7" s="1"/>
  <c r="K190" i="24"/>
  <c r="J191" i="24"/>
  <c r="AJ191" i="7" s="1"/>
  <c r="K191" i="24"/>
  <c r="J192" i="24"/>
  <c r="AJ192" i="7" s="1"/>
  <c r="K192" i="24"/>
  <c r="J193" i="24"/>
  <c r="AJ193" i="7" s="1"/>
  <c r="K193" i="24"/>
  <c r="AK193" i="7" s="1"/>
  <c r="J194" i="24"/>
  <c r="AJ194" i="7" s="1"/>
  <c r="K194" i="24"/>
  <c r="J195" i="24"/>
  <c r="AJ195" i="7" s="1"/>
  <c r="K195" i="24"/>
  <c r="J196" i="24"/>
  <c r="AJ196" i="7" s="1"/>
  <c r="K196" i="24"/>
  <c r="J197" i="24"/>
  <c r="AJ197" i="7" s="1"/>
  <c r="K197" i="24"/>
  <c r="J198" i="24"/>
  <c r="AJ198" i="7" s="1"/>
  <c r="K198" i="24"/>
  <c r="J199" i="24"/>
  <c r="AJ199" i="7" s="1"/>
  <c r="K199" i="24"/>
  <c r="J200" i="24"/>
  <c r="AJ200" i="7" s="1"/>
  <c r="K200" i="24"/>
  <c r="J201" i="24"/>
  <c r="AJ201" i="7" s="1"/>
  <c r="K201" i="24"/>
  <c r="J202" i="24"/>
  <c r="AJ202" i="7" s="1"/>
  <c r="K202" i="24"/>
  <c r="J203" i="24"/>
  <c r="AJ203" i="7" s="1"/>
  <c r="K203" i="24"/>
  <c r="J204" i="24"/>
  <c r="AJ204" i="7" s="1"/>
  <c r="K204" i="24"/>
  <c r="J205" i="24"/>
  <c r="AJ205" i="7" s="1"/>
  <c r="K205" i="24"/>
  <c r="J206" i="24"/>
  <c r="AJ206" i="7" s="1"/>
  <c r="K206" i="24"/>
  <c r="J207" i="24"/>
  <c r="AJ207" i="7" s="1"/>
  <c r="K207" i="24"/>
  <c r="J208" i="24"/>
  <c r="AJ208" i="7" s="1"/>
  <c r="K208" i="24"/>
  <c r="J209" i="24"/>
  <c r="AJ209" i="7" s="1"/>
  <c r="K209" i="24"/>
  <c r="AK209" i="7" s="1"/>
  <c r="J210" i="24"/>
  <c r="AJ210" i="7" s="1"/>
  <c r="K210" i="24"/>
  <c r="J211" i="24"/>
  <c r="AJ211" i="7" s="1"/>
  <c r="K211" i="24"/>
  <c r="J212" i="24"/>
  <c r="AJ212" i="7" s="1"/>
  <c r="K212" i="24"/>
  <c r="J213" i="24"/>
  <c r="AJ213" i="7" s="1"/>
  <c r="K213" i="24"/>
  <c r="J214" i="24"/>
  <c r="AJ214" i="7" s="1"/>
  <c r="K214" i="24"/>
  <c r="J215" i="24"/>
  <c r="AJ215" i="7" s="1"/>
  <c r="K215" i="24"/>
  <c r="J216" i="24"/>
  <c r="AJ216" i="7" s="1"/>
  <c r="K216" i="24"/>
  <c r="J217" i="24"/>
  <c r="AJ217" i="7" s="1"/>
  <c r="K217" i="24"/>
  <c r="J218" i="24"/>
  <c r="AJ218" i="7" s="1"/>
  <c r="K218" i="24"/>
  <c r="J219" i="24"/>
  <c r="AJ219" i="7" s="1"/>
  <c r="K219" i="24"/>
  <c r="J220" i="24"/>
  <c r="AJ220" i="7" s="1"/>
  <c r="K220" i="24"/>
  <c r="J221" i="24"/>
  <c r="AJ221" i="7" s="1"/>
  <c r="K221" i="24"/>
  <c r="J222" i="24"/>
  <c r="AJ222" i="7" s="1"/>
  <c r="K222" i="24"/>
  <c r="J223" i="24"/>
  <c r="AJ223" i="7" s="1"/>
  <c r="K223" i="24"/>
  <c r="J224" i="24"/>
  <c r="AJ224" i="7" s="1"/>
  <c r="K224" i="24"/>
  <c r="J225" i="24"/>
  <c r="AJ225" i="7" s="1"/>
  <c r="K225" i="24"/>
  <c r="AK225" i="7" s="1"/>
  <c r="J226" i="24"/>
  <c r="AJ226" i="7" s="1"/>
  <c r="K226" i="24"/>
  <c r="J227" i="24"/>
  <c r="AJ227" i="7" s="1"/>
  <c r="K227" i="24"/>
  <c r="J228" i="24"/>
  <c r="AJ228" i="7" s="1"/>
  <c r="K228" i="24"/>
  <c r="J229" i="24"/>
  <c r="AJ229" i="7" s="1"/>
  <c r="K229" i="24"/>
  <c r="J230" i="24"/>
  <c r="AJ230" i="7" s="1"/>
  <c r="K230" i="24"/>
  <c r="J231" i="24"/>
  <c r="AJ231" i="7" s="1"/>
  <c r="K231" i="24"/>
  <c r="J232" i="24"/>
  <c r="AJ232" i="7" s="1"/>
  <c r="K232" i="24"/>
  <c r="J233" i="24"/>
  <c r="AJ233" i="7" s="1"/>
  <c r="K233" i="24"/>
  <c r="J234" i="24"/>
  <c r="AJ234" i="7" s="1"/>
  <c r="K234" i="24"/>
  <c r="J235" i="24"/>
  <c r="AJ235" i="7" s="1"/>
  <c r="K235" i="24"/>
  <c r="J236" i="24"/>
  <c r="AJ236" i="7" s="1"/>
  <c r="K236" i="24"/>
  <c r="J237" i="24"/>
  <c r="AJ237" i="7" s="1"/>
  <c r="K237" i="24"/>
  <c r="J238" i="24"/>
  <c r="AJ238" i="7" s="1"/>
  <c r="K238" i="24"/>
  <c r="J239" i="24"/>
  <c r="AJ239" i="7" s="1"/>
  <c r="K239" i="24"/>
  <c r="J240" i="24"/>
  <c r="AJ240" i="7" s="1"/>
  <c r="K240" i="24"/>
  <c r="J241" i="24"/>
  <c r="AJ241" i="7" s="1"/>
  <c r="K241" i="24"/>
  <c r="AK241" i="7" s="1"/>
  <c r="J242" i="24"/>
  <c r="AJ242" i="7" s="1"/>
  <c r="K242" i="24"/>
  <c r="J243" i="24"/>
  <c r="AJ243" i="7" s="1"/>
  <c r="K243" i="24"/>
  <c r="J244" i="24"/>
  <c r="AJ244" i="7" s="1"/>
  <c r="K244" i="24"/>
  <c r="J245" i="24"/>
  <c r="AJ245" i="7" s="1"/>
  <c r="K245" i="24"/>
  <c r="J246" i="24"/>
  <c r="AJ246" i="7" s="1"/>
  <c r="K246" i="24"/>
  <c r="J247" i="24"/>
  <c r="AJ247" i="7" s="1"/>
  <c r="K247" i="24"/>
  <c r="J248" i="24"/>
  <c r="AJ248" i="7" s="1"/>
  <c r="K248" i="24"/>
  <c r="J249" i="24"/>
  <c r="AJ249" i="7" s="1"/>
  <c r="K249" i="24"/>
  <c r="J250" i="24"/>
  <c r="AJ250" i="7" s="1"/>
  <c r="K250" i="24"/>
  <c r="J251" i="24"/>
  <c r="AJ251" i="7" s="1"/>
  <c r="K251" i="24"/>
  <c r="J252" i="24"/>
  <c r="AJ252" i="7" s="1"/>
  <c r="K252" i="24"/>
  <c r="J253" i="24"/>
  <c r="AJ253" i="7" s="1"/>
  <c r="K253" i="24"/>
  <c r="J254" i="24"/>
  <c r="AJ254" i="7" s="1"/>
  <c r="K254" i="24"/>
  <c r="J255" i="24"/>
  <c r="AJ255" i="7" s="1"/>
  <c r="K255" i="24"/>
  <c r="J256" i="24"/>
  <c r="AJ256" i="7" s="1"/>
  <c r="K256" i="24"/>
  <c r="J257" i="24"/>
  <c r="AJ257" i="7" s="1"/>
  <c r="K257" i="24"/>
  <c r="AK257" i="7" s="1"/>
  <c r="J258" i="24"/>
  <c r="AJ258" i="7" s="1"/>
  <c r="K258" i="24"/>
  <c r="J259" i="24"/>
  <c r="AJ259" i="7" s="1"/>
  <c r="K259" i="24"/>
  <c r="J260" i="24"/>
  <c r="AJ260" i="7" s="1"/>
  <c r="K260" i="24"/>
  <c r="J261" i="24"/>
  <c r="AJ261" i="7" s="1"/>
  <c r="K261" i="24"/>
  <c r="J262" i="24"/>
  <c r="AJ262" i="7" s="1"/>
  <c r="K262" i="24"/>
  <c r="J263" i="24"/>
  <c r="AJ263" i="7" s="1"/>
  <c r="K263" i="24"/>
  <c r="J264" i="24"/>
  <c r="AJ264" i="7" s="1"/>
  <c r="K264" i="24"/>
  <c r="J265" i="24"/>
  <c r="AJ265" i="7" s="1"/>
  <c r="K265" i="24"/>
  <c r="J266" i="24"/>
  <c r="AJ266" i="7" s="1"/>
  <c r="K266" i="24"/>
  <c r="J267" i="24"/>
  <c r="AJ267" i="7" s="1"/>
  <c r="K267" i="24"/>
  <c r="J268" i="24"/>
  <c r="AJ268" i="7" s="1"/>
  <c r="K268" i="24"/>
  <c r="J269" i="24"/>
  <c r="AJ269" i="7" s="1"/>
  <c r="K269" i="24"/>
  <c r="J270" i="24"/>
  <c r="AJ270" i="7" s="1"/>
  <c r="K270" i="24"/>
  <c r="J271" i="24"/>
  <c r="AJ271" i="7" s="1"/>
  <c r="K271" i="24"/>
  <c r="J272" i="24"/>
  <c r="AJ272" i="7" s="1"/>
  <c r="K272" i="24"/>
  <c r="J273" i="24"/>
  <c r="AJ273" i="7" s="1"/>
  <c r="K273" i="24"/>
  <c r="AK273" i="7" s="1"/>
  <c r="J274" i="24"/>
  <c r="AJ274" i="7" s="1"/>
  <c r="K274" i="24"/>
  <c r="J275" i="24"/>
  <c r="AJ275" i="7" s="1"/>
  <c r="K275" i="24"/>
  <c r="J276" i="24"/>
  <c r="AJ276" i="7" s="1"/>
  <c r="K276" i="24"/>
  <c r="J277" i="24"/>
  <c r="AJ277" i="7" s="1"/>
  <c r="K277" i="24"/>
  <c r="J278" i="24"/>
  <c r="AJ278" i="7" s="1"/>
  <c r="K278" i="24"/>
  <c r="J279" i="24"/>
  <c r="AJ279" i="7" s="1"/>
  <c r="K279" i="24"/>
  <c r="J280" i="24"/>
  <c r="AJ280" i="7" s="1"/>
  <c r="K280" i="24"/>
  <c r="J281" i="24"/>
  <c r="AJ281" i="7" s="1"/>
  <c r="K281" i="24"/>
  <c r="J282" i="24"/>
  <c r="AJ282" i="7" s="1"/>
  <c r="K282" i="24"/>
  <c r="J283" i="24"/>
  <c r="AJ283" i="7" s="1"/>
  <c r="K283" i="24"/>
  <c r="J284" i="24"/>
  <c r="AJ284" i="7" s="1"/>
  <c r="K284" i="24"/>
  <c r="J285" i="24"/>
  <c r="AJ285" i="7" s="1"/>
  <c r="K285" i="24"/>
  <c r="J286" i="24"/>
  <c r="AJ286" i="7" s="1"/>
  <c r="K286" i="24"/>
  <c r="J287" i="24"/>
  <c r="AJ287" i="7" s="1"/>
  <c r="K287" i="24"/>
  <c r="J288" i="24"/>
  <c r="AJ288" i="7" s="1"/>
  <c r="K288" i="24"/>
  <c r="J289" i="24"/>
  <c r="AJ289" i="7" s="1"/>
  <c r="K289" i="24"/>
  <c r="AK289" i="7" s="1"/>
  <c r="J290" i="24"/>
  <c r="AJ290" i="7" s="1"/>
  <c r="K290" i="24"/>
  <c r="J291" i="24"/>
  <c r="AJ291" i="7" s="1"/>
  <c r="K291" i="24"/>
  <c r="J292" i="24"/>
  <c r="AJ292" i="7" s="1"/>
  <c r="K292" i="24"/>
  <c r="J293" i="24"/>
  <c r="AJ293" i="7" s="1"/>
  <c r="K293" i="24"/>
  <c r="J294" i="24"/>
  <c r="AJ294" i="7" s="1"/>
  <c r="K294" i="24"/>
  <c r="J295" i="24"/>
  <c r="AJ295" i="7" s="1"/>
  <c r="K295" i="24"/>
  <c r="J296" i="24"/>
  <c r="AJ296" i="7" s="1"/>
  <c r="K296" i="24"/>
  <c r="J297" i="24"/>
  <c r="AJ297" i="7" s="1"/>
  <c r="K297" i="24"/>
  <c r="J298" i="24"/>
  <c r="AJ298" i="7" s="1"/>
  <c r="K298" i="24"/>
  <c r="J299" i="24"/>
  <c r="AJ299" i="7" s="1"/>
  <c r="K299" i="24"/>
  <c r="J300" i="24"/>
  <c r="AJ300" i="7" s="1"/>
  <c r="K300" i="24"/>
  <c r="J301" i="24"/>
  <c r="AJ301" i="7" s="1"/>
  <c r="K301" i="24"/>
  <c r="J302" i="24"/>
  <c r="AJ302" i="7" s="1"/>
  <c r="K302" i="24"/>
  <c r="J303" i="24"/>
  <c r="AJ303" i="7" s="1"/>
  <c r="K303" i="24"/>
  <c r="J304" i="24"/>
  <c r="AJ304" i="7" s="1"/>
  <c r="K304" i="24"/>
  <c r="J305" i="24"/>
  <c r="AJ305" i="7" s="1"/>
  <c r="K305" i="24"/>
  <c r="AK305" i="7" s="1"/>
  <c r="J306" i="24"/>
  <c r="AJ306" i="7" s="1"/>
  <c r="K306" i="24"/>
  <c r="J307" i="24"/>
  <c r="AJ307" i="7" s="1"/>
  <c r="K307" i="24"/>
  <c r="J308" i="24"/>
  <c r="AJ308" i="7" s="1"/>
  <c r="K308" i="24"/>
  <c r="J309" i="24"/>
  <c r="AJ309" i="7" s="1"/>
  <c r="K309" i="24"/>
  <c r="J310" i="24"/>
  <c r="AJ310" i="7" s="1"/>
  <c r="K310" i="24"/>
  <c r="J311" i="24"/>
  <c r="AJ311" i="7" s="1"/>
  <c r="K311" i="24"/>
  <c r="J312" i="24"/>
  <c r="AJ312" i="7" s="1"/>
  <c r="K312" i="24"/>
  <c r="J313" i="24"/>
  <c r="AJ313" i="7" s="1"/>
  <c r="K313" i="24"/>
  <c r="J314" i="24"/>
  <c r="AJ314" i="7" s="1"/>
  <c r="K314" i="24"/>
  <c r="J315" i="24"/>
  <c r="AJ315" i="7" s="1"/>
  <c r="K315" i="24"/>
  <c r="J316" i="24"/>
  <c r="AJ316" i="7" s="1"/>
  <c r="K316" i="24"/>
  <c r="J317" i="24"/>
  <c r="AJ317" i="7" s="1"/>
  <c r="K317" i="24"/>
  <c r="J318" i="24"/>
  <c r="AJ318" i="7" s="1"/>
  <c r="K318" i="24"/>
  <c r="J319" i="24"/>
  <c r="AJ319" i="7" s="1"/>
  <c r="K319" i="24"/>
  <c r="J320" i="24"/>
  <c r="AJ320" i="7" s="1"/>
  <c r="K320" i="24"/>
  <c r="J321" i="24"/>
  <c r="AJ321" i="7" s="1"/>
  <c r="K321" i="24"/>
  <c r="AK321" i="7" s="1"/>
  <c r="J322" i="24"/>
  <c r="AJ322" i="7" s="1"/>
  <c r="K322" i="24"/>
  <c r="J323" i="24"/>
  <c r="AJ323" i="7" s="1"/>
  <c r="K323" i="24"/>
  <c r="J324" i="24"/>
  <c r="AJ324" i="7" s="1"/>
  <c r="K324" i="24"/>
  <c r="J325" i="24"/>
  <c r="AJ325" i="7" s="1"/>
  <c r="K325" i="24"/>
  <c r="J326" i="24"/>
  <c r="AJ326" i="7" s="1"/>
  <c r="K326" i="24"/>
  <c r="J327" i="24"/>
  <c r="AJ327" i="7" s="1"/>
  <c r="K327" i="24"/>
  <c r="J328" i="24"/>
  <c r="AJ328" i="7" s="1"/>
  <c r="K328" i="24"/>
  <c r="J329" i="24"/>
  <c r="AJ329" i="7" s="1"/>
  <c r="K329" i="24"/>
  <c r="J330" i="24"/>
  <c r="AJ330" i="7" s="1"/>
  <c r="K330" i="24"/>
  <c r="J331" i="24"/>
  <c r="AJ331" i="7" s="1"/>
  <c r="K331" i="24"/>
  <c r="J332" i="24"/>
  <c r="AJ332" i="7" s="1"/>
  <c r="K332" i="24"/>
  <c r="J333" i="24"/>
  <c r="AJ333" i="7" s="1"/>
  <c r="K333" i="24"/>
  <c r="J334" i="24"/>
  <c r="AJ334" i="7" s="1"/>
  <c r="K334" i="24"/>
  <c r="J335" i="24"/>
  <c r="AJ335" i="7" s="1"/>
  <c r="K335" i="24"/>
  <c r="J336" i="24"/>
  <c r="AJ336" i="7" s="1"/>
  <c r="K336" i="24"/>
  <c r="J337" i="24"/>
  <c r="AJ337" i="7" s="1"/>
  <c r="K337" i="24"/>
  <c r="AK337" i="7" s="1"/>
  <c r="J338" i="24"/>
  <c r="AJ338" i="7" s="1"/>
  <c r="K338" i="24"/>
  <c r="J339" i="24"/>
  <c r="AJ339" i="7" s="1"/>
  <c r="K339" i="24"/>
  <c r="AK339" i="7" s="1"/>
  <c r="J340" i="24"/>
  <c r="AJ340" i="7" s="1"/>
  <c r="K340" i="24"/>
  <c r="J341" i="24"/>
  <c r="AJ341" i="7" s="1"/>
  <c r="K341" i="24"/>
  <c r="J342" i="24"/>
  <c r="AJ342" i="7" s="1"/>
  <c r="K342" i="24"/>
  <c r="J343" i="24"/>
  <c r="AJ343" i="7" s="1"/>
  <c r="K343" i="24"/>
  <c r="J344" i="24"/>
  <c r="AJ344" i="7" s="1"/>
  <c r="K344" i="24"/>
  <c r="J345" i="24"/>
  <c r="AJ345" i="7" s="1"/>
  <c r="K345" i="24"/>
  <c r="AK345" i="7" s="1"/>
  <c r="J346" i="24"/>
  <c r="AJ346" i="7" s="1"/>
  <c r="K346" i="24"/>
  <c r="J347" i="24"/>
  <c r="AJ347" i="7" s="1"/>
  <c r="K347" i="24"/>
  <c r="J348" i="24"/>
  <c r="AJ348" i="7" s="1"/>
  <c r="K348" i="24"/>
  <c r="J349" i="24"/>
  <c r="AJ349" i="7" s="1"/>
  <c r="K349" i="24"/>
  <c r="J350" i="24"/>
  <c r="AJ350" i="7" s="1"/>
  <c r="K350" i="24"/>
  <c r="J351" i="24"/>
  <c r="AJ351" i="7" s="1"/>
  <c r="K351" i="24"/>
  <c r="J352" i="24"/>
  <c r="AJ352" i="7" s="1"/>
  <c r="K352" i="24"/>
  <c r="J353" i="24"/>
  <c r="AJ353" i="7" s="1"/>
  <c r="K353" i="24"/>
  <c r="AK353" i="7" s="1"/>
  <c r="J354" i="24"/>
  <c r="AJ354" i="7" s="1"/>
  <c r="K354" i="24"/>
  <c r="J355" i="24"/>
  <c r="AJ355" i="7" s="1"/>
  <c r="K355" i="24"/>
  <c r="AK355" i="7" s="1"/>
  <c r="J356" i="24"/>
  <c r="AJ356" i="7" s="1"/>
  <c r="K356" i="24"/>
  <c r="J357" i="24"/>
  <c r="AJ357" i="7" s="1"/>
  <c r="K357" i="24"/>
  <c r="J358" i="24"/>
  <c r="AJ358" i="7" s="1"/>
  <c r="K358" i="24"/>
  <c r="J359" i="24"/>
  <c r="AJ359" i="7" s="1"/>
  <c r="K359" i="24"/>
  <c r="J360" i="24"/>
  <c r="AJ360" i="7" s="1"/>
  <c r="K360" i="24"/>
  <c r="J361" i="24"/>
  <c r="AJ361" i="7" s="1"/>
  <c r="K361" i="24"/>
  <c r="AK361" i="7" s="1"/>
  <c r="J362" i="24"/>
  <c r="AJ362" i="7" s="1"/>
  <c r="K362" i="24"/>
  <c r="J363" i="24"/>
  <c r="AJ363" i="7" s="1"/>
  <c r="K363" i="24"/>
  <c r="J364" i="24"/>
  <c r="AJ364" i="7" s="1"/>
  <c r="K364" i="24"/>
  <c r="J365" i="24"/>
  <c r="AJ365" i="7" s="1"/>
  <c r="K365" i="24"/>
  <c r="J366" i="24"/>
  <c r="AJ366" i="7" s="1"/>
  <c r="K366" i="24"/>
  <c r="J367" i="24"/>
  <c r="AJ367" i="7" s="1"/>
  <c r="K367" i="24"/>
  <c r="J368" i="24"/>
  <c r="AJ368" i="7" s="1"/>
  <c r="K368" i="24"/>
  <c r="J369" i="24"/>
  <c r="AJ369" i="7" s="1"/>
  <c r="K369" i="24"/>
  <c r="AK369" i="7" s="1"/>
  <c r="J370" i="24"/>
  <c r="AJ370" i="7" s="1"/>
  <c r="K370" i="24"/>
  <c r="J371" i="24"/>
  <c r="AJ371" i="7" s="1"/>
  <c r="K371" i="24"/>
  <c r="AK371" i="7" s="1"/>
  <c r="J372" i="24"/>
  <c r="AJ372" i="7" s="1"/>
  <c r="K372" i="24"/>
  <c r="J373" i="24"/>
  <c r="AJ373" i="7" s="1"/>
  <c r="K373" i="24"/>
  <c r="J374" i="24"/>
  <c r="AJ374" i="7" s="1"/>
  <c r="K374" i="24"/>
  <c r="J375" i="24"/>
  <c r="AJ375" i="7" s="1"/>
  <c r="K375" i="24"/>
  <c r="J376" i="24"/>
  <c r="AJ376" i="7" s="1"/>
  <c r="K376" i="24"/>
  <c r="J377" i="24"/>
  <c r="AJ377" i="7" s="1"/>
  <c r="K377" i="24"/>
  <c r="AK377" i="7" s="1"/>
  <c r="J378" i="24"/>
  <c r="AJ378" i="7" s="1"/>
  <c r="K378" i="24"/>
  <c r="J379" i="24"/>
  <c r="AJ379" i="7" s="1"/>
  <c r="K379" i="24"/>
  <c r="J380" i="24"/>
  <c r="AJ380" i="7" s="1"/>
  <c r="K380" i="24"/>
  <c r="J381" i="24"/>
  <c r="AJ381" i="7" s="1"/>
  <c r="K381" i="24"/>
  <c r="J382" i="24"/>
  <c r="AJ382" i="7" s="1"/>
  <c r="K382" i="24"/>
  <c r="J383" i="24"/>
  <c r="AJ383" i="7" s="1"/>
  <c r="K383" i="24"/>
  <c r="J384" i="24"/>
  <c r="AJ384" i="7" s="1"/>
  <c r="K384" i="24"/>
  <c r="J385" i="24"/>
  <c r="AJ385" i="7" s="1"/>
  <c r="K385" i="24"/>
  <c r="AK385" i="7" s="1"/>
  <c r="J386" i="24"/>
  <c r="AJ386" i="7" s="1"/>
  <c r="K386" i="24"/>
  <c r="J387" i="24"/>
  <c r="AJ387" i="7" s="1"/>
  <c r="K387" i="24"/>
  <c r="AK387" i="7" s="1"/>
  <c r="J388" i="24"/>
  <c r="AJ388" i="7" s="1"/>
  <c r="K388" i="24"/>
  <c r="J389" i="24"/>
  <c r="AJ389" i="7" s="1"/>
  <c r="K389" i="24"/>
  <c r="J390" i="24"/>
  <c r="AJ390" i="7" s="1"/>
  <c r="K390" i="24"/>
  <c r="J391" i="24"/>
  <c r="AJ391" i="7" s="1"/>
  <c r="K391" i="24"/>
  <c r="J392" i="24"/>
  <c r="AJ392" i="7" s="1"/>
  <c r="K392" i="24"/>
  <c r="J393" i="24"/>
  <c r="AJ393" i="7" s="1"/>
  <c r="K393" i="24"/>
  <c r="AK393" i="7" s="1"/>
  <c r="J394" i="24"/>
  <c r="AJ394" i="7" s="1"/>
  <c r="K394" i="24"/>
  <c r="J395" i="24"/>
  <c r="AJ395" i="7" s="1"/>
  <c r="K395" i="24"/>
  <c r="J396" i="24"/>
  <c r="AJ396" i="7" s="1"/>
  <c r="K396" i="24"/>
  <c r="J397" i="24"/>
  <c r="AJ397" i="7" s="1"/>
  <c r="K397" i="24"/>
  <c r="J398" i="24"/>
  <c r="AJ398" i="7" s="1"/>
  <c r="K398" i="24"/>
  <c r="J399" i="24"/>
  <c r="AJ399" i="7" s="1"/>
  <c r="K399" i="24"/>
  <c r="J400" i="24"/>
  <c r="AJ400" i="7" s="1"/>
  <c r="K400" i="24"/>
  <c r="J401" i="24"/>
  <c r="AJ401" i="7" s="1"/>
  <c r="K401" i="24"/>
  <c r="AK401" i="7" s="1"/>
  <c r="J402" i="24"/>
  <c r="AJ402" i="7" s="1"/>
  <c r="K402" i="24"/>
  <c r="J403" i="24"/>
  <c r="AJ403" i="7" s="1"/>
  <c r="K403" i="24"/>
  <c r="AK403" i="7" s="1"/>
  <c r="J404" i="24"/>
  <c r="AJ404" i="7" s="1"/>
  <c r="K404" i="24"/>
  <c r="J405" i="24"/>
  <c r="AJ405" i="7" s="1"/>
  <c r="K405" i="24"/>
  <c r="J406" i="24"/>
  <c r="AJ406" i="7" s="1"/>
  <c r="K406" i="24"/>
  <c r="J407" i="24"/>
  <c r="AJ407" i="7" s="1"/>
  <c r="K407" i="24"/>
  <c r="J408" i="24"/>
  <c r="AJ408" i="7" s="1"/>
  <c r="K408" i="24"/>
  <c r="J409" i="24"/>
  <c r="AJ409" i="7" s="1"/>
  <c r="K409" i="24"/>
  <c r="AK409" i="7" s="1"/>
  <c r="J410" i="24"/>
  <c r="AJ410" i="7" s="1"/>
  <c r="K410" i="24"/>
  <c r="J411" i="24"/>
  <c r="AJ411" i="7" s="1"/>
  <c r="K411" i="24"/>
  <c r="AK411" i="7" s="1"/>
  <c r="J412" i="24"/>
  <c r="AJ412" i="7" s="1"/>
  <c r="K412" i="24"/>
  <c r="J413" i="24"/>
  <c r="AJ413" i="7" s="1"/>
  <c r="K413" i="24"/>
  <c r="J414" i="24"/>
  <c r="AJ414" i="7" s="1"/>
  <c r="K414" i="24"/>
  <c r="J415" i="24"/>
  <c r="AJ415" i="7" s="1"/>
  <c r="K415" i="24"/>
  <c r="J416" i="24"/>
  <c r="AJ416" i="7" s="1"/>
  <c r="K416" i="24"/>
  <c r="J417" i="24"/>
  <c r="AJ417" i="7" s="1"/>
  <c r="K417" i="24"/>
  <c r="AK417" i="7" s="1"/>
  <c r="J418" i="24"/>
  <c r="AJ418" i="7" s="1"/>
  <c r="K418" i="24"/>
  <c r="J419" i="24"/>
  <c r="AJ419" i="7" s="1"/>
  <c r="K419" i="24"/>
  <c r="AK419" i="7" s="1"/>
  <c r="J420" i="24"/>
  <c r="AJ420" i="7" s="1"/>
  <c r="K420" i="24"/>
  <c r="J421" i="24"/>
  <c r="AJ421" i="7" s="1"/>
  <c r="K421" i="24"/>
  <c r="J422" i="24"/>
  <c r="AJ422" i="7" s="1"/>
  <c r="K422" i="24"/>
  <c r="J423" i="24"/>
  <c r="AJ423" i="7" s="1"/>
  <c r="K423" i="24"/>
  <c r="J424" i="24"/>
  <c r="AJ424" i="7" s="1"/>
  <c r="K424" i="24"/>
  <c r="J425" i="24"/>
  <c r="AJ425" i="7" s="1"/>
  <c r="K425" i="24"/>
  <c r="AK425" i="7" s="1"/>
  <c r="J426" i="24"/>
  <c r="AJ426" i="7" s="1"/>
  <c r="K426" i="24"/>
  <c r="J427" i="24"/>
  <c r="AJ427" i="7" s="1"/>
  <c r="K427" i="24"/>
  <c r="AK427" i="7" s="1"/>
  <c r="J428" i="24"/>
  <c r="AJ428" i="7" s="1"/>
  <c r="K428" i="24"/>
  <c r="J429" i="24"/>
  <c r="AJ429" i="7" s="1"/>
  <c r="K429" i="24"/>
  <c r="J430" i="24"/>
  <c r="AJ430" i="7" s="1"/>
  <c r="K430" i="24"/>
  <c r="J431" i="24"/>
  <c r="AJ431" i="7" s="1"/>
  <c r="K431" i="24"/>
  <c r="J432" i="24"/>
  <c r="AJ432" i="7" s="1"/>
  <c r="K432" i="24"/>
  <c r="J433" i="24"/>
  <c r="AJ433" i="7" s="1"/>
  <c r="K433" i="24"/>
  <c r="AK433" i="7" s="1"/>
  <c r="J434" i="24"/>
  <c r="AJ434" i="7" s="1"/>
  <c r="K434" i="24"/>
  <c r="J435" i="24"/>
  <c r="AJ435" i="7" s="1"/>
  <c r="K435" i="24"/>
  <c r="AK435" i="7" s="1"/>
  <c r="J436" i="24"/>
  <c r="AJ436" i="7" s="1"/>
  <c r="K436" i="24"/>
  <c r="J437" i="24"/>
  <c r="AJ437" i="7" s="1"/>
  <c r="K437" i="24"/>
  <c r="J438" i="24"/>
  <c r="AJ438" i="7" s="1"/>
  <c r="K438" i="24"/>
  <c r="J439" i="24"/>
  <c r="AJ439" i="7" s="1"/>
  <c r="K439" i="24"/>
  <c r="J440" i="24"/>
  <c r="AJ440" i="7" s="1"/>
  <c r="K440" i="24"/>
  <c r="J441" i="24"/>
  <c r="AJ441" i="7" s="1"/>
  <c r="K441" i="24"/>
  <c r="AK441" i="7" s="1"/>
  <c r="J442" i="24"/>
  <c r="AJ442" i="7" s="1"/>
  <c r="K442" i="24"/>
  <c r="J443" i="24"/>
  <c r="AJ443" i="7" s="1"/>
  <c r="K443" i="24"/>
  <c r="AK443" i="7" s="1"/>
  <c r="J444" i="24"/>
  <c r="AJ444" i="7" s="1"/>
  <c r="K444" i="24"/>
  <c r="J445" i="24"/>
  <c r="AJ445" i="7" s="1"/>
  <c r="K445" i="24"/>
  <c r="J446" i="24"/>
  <c r="AJ446" i="7" s="1"/>
  <c r="K446" i="24"/>
  <c r="J447" i="24"/>
  <c r="AJ447" i="7" s="1"/>
  <c r="K447" i="24"/>
  <c r="J448" i="24"/>
  <c r="AJ448" i="7" s="1"/>
  <c r="K448" i="24"/>
  <c r="J449" i="24"/>
  <c r="AJ449" i="7" s="1"/>
  <c r="K449" i="24"/>
  <c r="AK449" i="7" s="1"/>
  <c r="J450" i="24"/>
  <c r="AJ450" i="7" s="1"/>
  <c r="K450" i="24"/>
  <c r="J451" i="24"/>
  <c r="AJ451" i="7" s="1"/>
  <c r="K451" i="24"/>
  <c r="AK451" i="7" s="1"/>
  <c r="J452" i="24"/>
  <c r="AJ452" i="7" s="1"/>
  <c r="K452" i="24"/>
  <c r="J453" i="24"/>
  <c r="AJ453" i="7" s="1"/>
  <c r="K453" i="24"/>
  <c r="J454" i="24"/>
  <c r="AJ454" i="7" s="1"/>
  <c r="K454" i="24"/>
  <c r="J455" i="24"/>
  <c r="AJ455" i="7" s="1"/>
  <c r="K455" i="24"/>
  <c r="J456" i="24"/>
  <c r="AJ456" i="7" s="1"/>
  <c r="K456" i="24"/>
  <c r="J457" i="24"/>
  <c r="AJ457" i="7" s="1"/>
  <c r="K457" i="24"/>
  <c r="AK457" i="7" s="1"/>
  <c r="J458" i="24"/>
  <c r="AJ458" i="7" s="1"/>
  <c r="K458" i="24"/>
  <c r="J459" i="24"/>
  <c r="AJ459" i="7" s="1"/>
  <c r="K459" i="24"/>
  <c r="AK459" i="7" s="1"/>
  <c r="J460" i="24"/>
  <c r="AJ460" i="7" s="1"/>
  <c r="K460" i="24"/>
  <c r="J461" i="24"/>
  <c r="AJ461" i="7" s="1"/>
  <c r="K461" i="24"/>
  <c r="J462" i="24"/>
  <c r="AJ462" i="7" s="1"/>
  <c r="K462" i="24"/>
  <c r="J463" i="24"/>
  <c r="AJ463" i="7" s="1"/>
  <c r="K463" i="24"/>
  <c r="J464" i="24"/>
  <c r="AJ464" i="7" s="1"/>
  <c r="K464" i="24"/>
  <c r="J465" i="24"/>
  <c r="AJ465" i="7" s="1"/>
  <c r="K465" i="24"/>
  <c r="AK465" i="7" s="1"/>
  <c r="J466" i="24"/>
  <c r="AJ466" i="7" s="1"/>
  <c r="K466" i="24"/>
  <c r="J467" i="24"/>
  <c r="AJ467" i="7" s="1"/>
  <c r="K467" i="24"/>
  <c r="AK467" i="7" s="1"/>
  <c r="J468" i="24"/>
  <c r="AJ468" i="7" s="1"/>
  <c r="K468" i="24"/>
  <c r="J469" i="24"/>
  <c r="AJ469" i="7" s="1"/>
  <c r="K469" i="24"/>
  <c r="J470" i="24"/>
  <c r="AJ470" i="7" s="1"/>
  <c r="K470" i="24"/>
  <c r="J471" i="24"/>
  <c r="AJ471" i="7" s="1"/>
  <c r="K471" i="24"/>
  <c r="J472" i="24"/>
  <c r="AJ472" i="7" s="1"/>
  <c r="K472" i="24"/>
  <c r="J473" i="24"/>
  <c r="AJ473" i="7" s="1"/>
  <c r="K473" i="24"/>
  <c r="AK473" i="7" s="1"/>
  <c r="J474" i="24"/>
  <c r="AJ474" i="7" s="1"/>
  <c r="K474" i="24"/>
  <c r="J475" i="24"/>
  <c r="AJ475" i="7" s="1"/>
  <c r="K475" i="24"/>
  <c r="AK475" i="7" s="1"/>
  <c r="J476" i="24"/>
  <c r="AJ476" i="7" s="1"/>
  <c r="K476" i="24"/>
  <c r="J477" i="24"/>
  <c r="AJ477" i="7" s="1"/>
  <c r="K477" i="24"/>
  <c r="J478" i="24"/>
  <c r="AJ478" i="7" s="1"/>
  <c r="K478" i="24"/>
  <c r="J479" i="24"/>
  <c r="AJ479" i="7" s="1"/>
  <c r="K479" i="24"/>
  <c r="J480" i="24"/>
  <c r="AJ480" i="7" s="1"/>
  <c r="K480" i="24"/>
  <c r="J481" i="24"/>
  <c r="AJ481" i="7" s="1"/>
  <c r="K481" i="24"/>
  <c r="AK481" i="7" s="1"/>
  <c r="J482" i="24"/>
  <c r="AJ482" i="7" s="1"/>
  <c r="K482" i="24"/>
  <c r="J483" i="24"/>
  <c r="AJ483" i="7" s="1"/>
  <c r="K483" i="24"/>
  <c r="AK483" i="7" s="1"/>
  <c r="J484" i="24"/>
  <c r="AJ484" i="7" s="1"/>
  <c r="K484" i="24"/>
  <c r="J485" i="24"/>
  <c r="AJ485" i="7" s="1"/>
  <c r="K485" i="24"/>
  <c r="J486" i="24"/>
  <c r="AJ486" i="7" s="1"/>
  <c r="K486" i="24"/>
  <c r="J487" i="24"/>
  <c r="AJ487" i="7" s="1"/>
  <c r="K487" i="24"/>
  <c r="J488" i="24"/>
  <c r="AJ488" i="7" s="1"/>
  <c r="K488" i="24"/>
  <c r="J489" i="24"/>
  <c r="AJ489" i="7" s="1"/>
  <c r="K489" i="24"/>
  <c r="AK489" i="7" s="1"/>
  <c r="J490" i="24"/>
  <c r="AJ490" i="7" s="1"/>
  <c r="K490" i="24"/>
  <c r="J491" i="24"/>
  <c r="AJ491" i="7" s="1"/>
  <c r="K491" i="24"/>
  <c r="AK491" i="7" s="1"/>
  <c r="J492" i="24"/>
  <c r="AJ492" i="7" s="1"/>
  <c r="K492" i="24"/>
  <c r="J493" i="24"/>
  <c r="AJ493" i="7" s="1"/>
  <c r="K493" i="24"/>
  <c r="J494" i="24"/>
  <c r="AJ494" i="7" s="1"/>
  <c r="K494" i="24"/>
  <c r="J495" i="24"/>
  <c r="AJ495" i="7" s="1"/>
  <c r="K495" i="24"/>
  <c r="J496" i="24"/>
  <c r="AJ496" i="7" s="1"/>
  <c r="K496" i="24"/>
  <c r="J497" i="24"/>
  <c r="AJ497" i="7" s="1"/>
  <c r="K497" i="24"/>
  <c r="AK497" i="7" s="1"/>
  <c r="J498" i="24"/>
  <c r="AJ498" i="7" s="1"/>
  <c r="K498" i="24"/>
  <c r="J499" i="24"/>
  <c r="AJ499" i="7" s="1"/>
  <c r="K499" i="24"/>
  <c r="AK499" i="7" s="1"/>
  <c r="J500" i="24"/>
  <c r="AJ500" i="7" s="1"/>
  <c r="K500" i="24"/>
  <c r="J501" i="24"/>
  <c r="AJ501" i="7" s="1"/>
  <c r="K501" i="24"/>
  <c r="J502" i="24"/>
  <c r="AJ502" i="7" s="1"/>
  <c r="K502" i="24"/>
  <c r="J503" i="24"/>
  <c r="AJ503" i="7" s="1"/>
  <c r="K503" i="24"/>
  <c r="J504" i="24"/>
  <c r="AJ504" i="7" s="1"/>
  <c r="K504" i="24"/>
  <c r="J505" i="24"/>
  <c r="AJ505" i="7" s="1"/>
  <c r="K505" i="24"/>
  <c r="AK505" i="7" s="1"/>
  <c r="J506" i="24"/>
  <c r="AJ506" i="7" s="1"/>
  <c r="K506" i="24"/>
  <c r="J507" i="24"/>
  <c r="AJ507" i="7" s="1"/>
  <c r="K507" i="24"/>
  <c r="AK507" i="7" s="1"/>
  <c r="J508" i="24"/>
  <c r="AJ508" i="7" s="1"/>
  <c r="K508" i="24"/>
  <c r="J509" i="24"/>
  <c r="AJ509" i="7" s="1"/>
  <c r="K509" i="24"/>
  <c r="J510" i="24"/>
  <c r="AJ510" i="7" s="1"/>
  <c r="K510" i="24"/>
  <c r="J511" i="24"/>
  <c r="AJ511" i="7" s="1"/>
  <c r="K511" i="24"/>
  <c r="J512" i="24"/>
  <c r="AJ512" i="7" s="1"/>
  <c r="K512" i="24"/>
  <c r="J513" i="24"/>
  <c r="AJ513" i="7" s="1"/>
  <c r="K513" i="24"/>
  <c r="AK513" i="7" s="1"/>
  <c r="J514" i="24"/>
  <c r="AJ514" i="7" s="1"/>
  <c r="K514" i="24"/>
  <c r="J515" i="24"/>
  <c r="AJ515" i="7" s="1"/>
  <c r="K515" i="24"/>
  <c r="AK515" i="7" s="1"/>
  <c r="J516" i="24"/>
  <c r="AJ516" i="7" s="1"/>
  <c r="K516" i="24"/>
  <c r="J517" i="24"/>
  <c r="AJ517" i="7" s="1"/>
  <c r="K517" i="24"/>
  <c r="J518" i="24"/>
  <c r="AJ518" i="7" s="1"/>
  <c r="K518" i="24"/>
  <c r="J519" i="24"/>
  <c r="AJ519" i="7" s="1"/>
  <c r="K519" i="24"/>
  <c r="J520" i="24"/>
  <c r="AJ520" i="7" s="1"/>
  <c r="K520" i="24"/>
  <c r="J521" i="24"/>
  <c r="AJ521" i="7" s="1"/>
  <c r="K521" i="24"/>
  <c r="AK521" i="7" s="1"/>
  <c r="J522" i="24"/>
  <c r="AJ522" i="7" s="1"/>
  <c r="K522" i="24"/>
  <c r="J523" i="24"/>
  <c r="AJ523" i="7" s="1"/>
  <c r="K523" i="24"/>
  <c r="AK523" i="7" s="1"/>
  <c r="J524" i="24"/>
  <c r="AJ524" i="7" s="1"/>
  <c r="K524" i="24"/>
  <c r="J525" i="24"/>
  <c r="AJ525" i="7" s="1"/>
  <c r="K525" i="24"/>
  <c r="J526" i="24"/>
  <c r="AJ526" i="7" s="1"/>
  <c r="K526" i="24"/>
  <c r="J527" i="24"/>
  <c r="AJ527" i="7" s="1"/>
  <c r="K527" i="24"/>
  <c r="J528" i="24"/>
  <c r="AJ528" i="7" s="1"/>
  <c r="K528" i="24"/>
  <c r="J529" i="24"/>
  <c r="AJ529" i="7" s="1"/>
  <c r="K529" i="24"/>
  <c r="AK529" i="7" s="1"/>
  <c r="J530" i="24"/>
  <c r="AJ530" i="7" s="1"/>
  <c r="K530" i="24"/>
  <c r="J531" i="24"/>
  <c r="AJ531" i="7" s="1"/>
  <c r="K531" i="24"/>
  <c r="AK531" i="7" s="1"/>
  <c r="J532" i="24"/>
  <c r="AJ532" i="7" s="1"/>
  <c r="K532" i="24"/>
  <c r="J533" i="24"/>
  <c r="AJ533" i="7" s="1"/>
  <c r="K533" i="24"/>
  <c r="J534" i="24"/>
  <c r="AJ534" i="7" s="1"/>
  <c r="K534" i="24"/>
  <c r="J535" i="24"/>
  <c r="AJ535" i="7" s="1"/>
  <c r="K535" i="24"/>
  <c r="J536" i="24"/>
  <c r="AJ536" i="7" s="1"/>
  <c r="K536" i="24"/>
  <c r="J537" i="24"/>
  <c r="AJ537" i="7" s="1"/>
  <c r="K537" i="24"/>
  <c r="AK537" i="7" s="1"/>
  <c r="J538" i="24"/>
  <c r="AJ538" i="7" s="1"/>
  <c r="K538" i="24"/>
  <c r="J539" i="24"/>
  <c r="AJ539" i="7" s="1"/>
  <c r="K539" i="24"/>
  <c r="AK539" i="7" s="1"/>
  <c r="J540" i="24"/>
  <c r="AJ540" i="7" s="1"/>
  <c r="K540" i="24"/>
  <c r="J541" i="24"/>
  <c r="AJ541" i="7" s="1"/>
  <c r="K541" i="24"/>
  <c r="J542" i="24"/>
  <c r="AJ542" i="7" s="1"/>
  <c r="K542" i="24"/>
  <c r="J543" i="24"/>
  <c r="AJ543" i="7" s="1"/>
  <c r="K543" i="24"/>
  <c r="J544" i="24"/>
  <c r="AJ544" i="7" s="1"/>
  <c r="K544" i="24"/>
  <c r="J545" i="24"/>
  <c r="AJ545" i="7" s="1"/>
  <c r="K545" i="24"/>
  <c r="AK545" i="7" s="1"/>
  <c r="J546" i="24"/>
  <c r="AJ546" i="7" s="1"/>
  <c r="K546" i="24"/>
  <c r="J547" i="24"/>
  <c r="AJ547" i="7" s="1"/>
  <c r="K547" i="24"/>
  <c r="AK547" i="7" s="1"/>
  <c r="J548" i="24"/>
  <c r="AJ548" i="7" s="1"/>
  <c r="K548" i="24"/>
  <c r="J549" i="24"/>
  <c r="AJ549" i="7" s="1"/>
  <c r="K549" i="24"/>
  <c r="J550" i="24"/>
  <c r="AJ550" i="7" s="1"/>
  <c r="K550" i="24"/>
  <c r="J551" i="24"/>
  <c r="AJ551" i="7" s="1"/>
  <c r="K551" i="24"/>
  <c r="J552" i="24"/>
  <c r="AJ552" i="7" s="1"/>
  <c r="K552" i="24"/>
  <c r="J553" i="24"/>
  <c r="AJ553" i="7" s="1"/>
  <c r="K553" i="24"/>
  <c r="AK553" i="7" s="1"/>
  <c r="J554" i="24"/>
  <c r="AJ554" i="7" s="1"/>
  <c r="K554" i="24"/>
  <c r="J555" i="24"/>
  <c r="AJ555" i="7" s="1"/>
  <c r="K555" i="24"/>
  <c r="AK555" i="7" s="1"/>
  <c r="J556" i="24"/>
  <c r="AJ556" i="7" s="1"/>
  <c r="K556" i="24"/>
  <c r="J557" i="24"/>
  <c r="AJ557" i="7" s="1"/>
  <c r="K557" i="24"/>
  <c r="J558" i="24"/>
  <c r="AJ558" i="7" s="1"/>
  <c r="K558" i="24"/>
  <c r="J559" i="24"/>
  <c r="AJ559" i="7" s="1"/>
  <c r="K559" i="24"/>
  <c r="J560" i="24"/>
  <c r="AJ560" i="7" s="1"/>
  <c r="K560" i="24"/>
  <c r="J561" i="24"/>
  <c r="AJ561" i="7" s="1"/>
  <c r="K561" i="24"/>
  <c r="AK561" i="7" s="1"/>
  <c r="J562" i="24"/>
  <c r="AJ562" i="7" s="1"/>
  <c r="K562" i="24"/>
  <c r="J563" i="24"/>
  <c r="AJ563" i="7" s="1"/>
  <c r="K563" i="24"/>
  <c r="AK563" i="7" s="1"/>
  <c r="J564" i="24"/>
  <c r="AJ564" i="7" s="1"/>
  <c r="K564" i="24"/>
  <c r="J565" i="24"/>
  <c r="AJ565" i="7" s="1"/>
  <c r="K565" i="24"/>
  <c r="J566" i="24"/>
  <c r="AJ566" i="7" s="1"/>
  <c r="K566" i="24"/>
  <c r="J567" i="24"/>
  <c r="AJ567" i="7" s="1"/>
  <c r="K567" i="24"/>
  <c r="J568" i="24"/>
  <c r="AJ568" i="7" s="1"/>
  <c r="K568" i="24"/>
  <c r="J569" i="24"/>
  <c r="AJ569" i="7" s="1"/>
  <c r="K569" i="24"/>
  <c r="AK569" i="7" s="1"/>
  <c r="J570" i="24"/>
  <c r="AJ570" i="7" s="1"/>
  <c r="K570" i="24"/>
  <c r="J571" i="24"/>
  <c r="AJ571" i="7" s="1"/>
  <c r="K571" i="24"/>
  <c r="AK571" i="7" s="1"/>
  <c r="J572" i="24"/>
  <c r="AJ572" i="7" s="1"/>
  <c r="K572" i="24"/>
  <c r="J573" i="24"/>
  <c r="AJ573" i="7" s="1"/>
  <c r="K573" i="24"/>
  <c r="J574" i="24"/>
  <c r="AJ574" i="7" s="1"/>
  <c r="K574" i="24"/>
  <c r="J575" i="24"/>
  <c r="AJ575" i="7" s="1"/>
  <c r="K575" i="24"/>
  <c r="J576" i="24"/>
  <c r="AJ576" i="7" s="1"/>
  <c r="K576" i="24"/>
  <c r="AK576" i="7" s="1"/>
  <c r="J577" i="24"/>
  <c r="AJ577" i="7" s="1"/>
  <c r="K577" i="24"/>
  <c r="J578" i="24"/>
  <c r="AJ578" i="7" s="1"/>
  <c r="K578" i="24"/>
  <c r="AK578" i="7" s="1"/>
  <c r="J579" i="24"/>
  <c r="AJ579" i="7" s="1"/>
  <c r="K579" i="24"/>
  <c r="J580" i="24"/>
  <c r="AJ580" i="7" s="1"/>
  <c r="K580" i="24"/>
  <c r="AK580" i="7" s="1"/>
  <c r="J581" i="24"/>
  <c r="AJ581" i="7" s="1"/>
  <c r="K581" i="24"/>
  <c r="J582" i="24"/>
  <c r="AJ582" i="7" s="1"/>
  <c r="K582" i="24"/>
  <c r="AK582" i="7" s="1"/>
  <c r="J583" i="24"/>
  <c r="AJ583" i="7" s="1"/>
  <c r="K583" i="24"/>
  <c r="J584" i="24"/>
  <c r="AJ584" i="7" s="1"/>
  <c r="K584" i="24"/>
  <c r="AK584" i="7" s="1"/>
  <c r="J585" i="24"/>
  <c r="AJ585" i="7" s="1"/>
  <c r="K585" i="24"/>
  <c r="J586" i="24"/>
  <c r="AJ586" i="7" s="1"/>
  <c r="K586" i="24"/>
  <c r="AK586" i="7" s="1"/>
  <c r="J587" i="24"/>
  <c r="AJ587" i="7" s="1"/>
  <c r="K587" i="24"/>
  <c r="J588" i="24"/>
  <c r="AJ588" i="7" s="1"/>
  <c r="K588" i="24"/>
  <c r="AK588" i="7" s="1"/>
  <c r="J589" i="24"/>
  <c r="AJ589" i="7" s="1"/>
  <c r="K589" i="24"/>
  <c r="J590" i="24"/>
  <c r="AJ590" i="7" s="1"/>
  <c r="K590" i="24"/>
  <c r="AK590" i="7" s="1"/>
  <c r="J591" i="24"/>
  <c r="AJ591" i="7" s="1"/>
  <c r="K591" i="24"/>
  <c r="J592" i="24"/>
  <c r="AJ592" i="7" s="1"/>
  <c r="K592" i="24"/>
  <c r="AK592" i="7" s="1"/>
  <c r="J593" i="24"/>
  <c r="AJ593" i="7" s="1"/>
  <c r="K593" i="24"/>
  <c r="J594" i="24"/>
  <c r="AJ594" i="7" s="1"/>
  <c r="K594" i="24"/>
  <c r="AK594" i="7" s="1"/>
  <c r="J595" i="24"/>
  <c r="AJ595" i="7" s="1"/>
  <c r="K595" i="24"/>
  <c r="J596" i="24"/>
  <c r="AJ596" i="7" s="1"/>
  <c r="K596" i="24"/>
  <c r="AK596" i="7" s="1"/>
  <c r="J597" i="24"/>
  <c r="AJ597" i="7" s="1"/>
  <c r="K597" i="24"/>
  <c r="J598" i="24"/>
  <c r="AJ598" i="7" s="1"/>
  <c r="K598" i="24"/>
  <c r="AK598" i="7" s="1"/>
  <c r="J599" i="24"/>
  <c r="AJ599" i="7" s="1"/>
  <c r="K599" i="24"/>
  <c r="J600" i="24"/>
  <c r="AJ600" i="7" s="1"/>
  <c r="K600" i="24"/>
  <c r="AK600" i="7" s="1"/>
  <c r="J601" i="24"/>
  <c r="AJ601" i="7" s="1"/>
  <c r="K601" i="24"/>
  <c r="J602" i="24"/>
  <c r="AJ602" i="7" s="1"/>
  <c r="K602" i="24"/>
  <c r="AK602" i="7" s="1"/>
  <c r="J603" i="24"/>
  <c r="AJ603" i="7" s="1"/>
  <c r="K603" i="24"/>
  <c r="J604" i="24"/>
  <c r="AJ604" i="7" s="1"/>
  <c r="K604" i="24"/>
  <c r="AK604" i="7" s="1"/>
  <c r="J605" i="24"/>
  <c r="AJ605" i="7" s="1"/>
  <c r="K605" i="24"/>
  <c r="J606" i="24"/>
  <c r="AJ606" i="7" s="1"/>
  <c r="K606" i="24"/>
  <c r="AK606" i="7" s="1"/>
  <c r="J607" i="24"/>
  <c r="AJ607" i="7" s="1"/>
  <c r="K607" i="24"/>
  <c r="J608" i="24"/>
  <c r="AJ608" i="7" s="1"/>
  <c r="K608" i="24"/>
  <c r="AK608" i="7" s="1"/>
  <c r="J609" i="24"/>
  <c r="AJ609" i="7" s="1"/>
  <c r="K609" i="24"/>
  <c r="J610" i="24"/>
  <c r="AJ610" i="7" s="1"/>
  <c r="K610" i="24"/>
  <c r="AK610" i="7" s="1"/>
  <c r="J611" i="24"/>
  <c r="AJ611" i="7" s="1"/>
  <c r="K611" i="24"/>
  <c r="J612" i="24"/>
  <c r="AJ612" i="7" s="1"/>
  <c r="K612" i="24"/>
  <c r="AK612" i="7" s="1"/>
  <c r="J613" i="24"/>
  <c r="AJ613" i="7" s="1"/>
  <c r="K613" i="24"/>
  <c r="J614" i="24"/>
  <c r="AJ614" i="7" s="1"/>
  <c r="K614" i="24"/>
  <c r="AK614" i="7" s="1"/>
  <c r="J615" i="24"/>
  <c r="AJ615" i="7" s="1"/>
  <c r="K615" i="24"/>
  <c r="J616" i="24"/>
  <c r="AJ616" i="7" s="1"/>
  <c r="K616" i="24"/>
  <c r="AK616" i="7" s="1"/>
  <c r="J617" i="24"/>
  <c r="AJ617" i="7" s="1"/>
  <c r="K617" i="24"/>
  <c r="J618" i="24"/>
  <c r="AJ618" i="7" s="1"/>
  <c r="K618" i="24"/>
  <c r="AK618" i="7" s="1"/>
  <c r="J619" i="24"/>
  <c r="AJ619" i="7" s="1"/>
  <c r="K619" i="24"/>
  <c r="J620" i="24"/>
  <c r="AJ620" i="7" s="1"/>
  <c r="K620" i="24"/>
  <c r="AK620" i="7" s="1"/>
  <c r="J621" i="24"/>
  <c r="AJ621" i="7" s="1"/>
  <c r="K621" i="24"/>
  <c r="J622" i="24"/>
  <c r="AJ622" i="7" s="1"/>
  <c r="K622" i="24"/>
  <c r="AK622" i="7" s="1"/>
  <c r="J623" i="24"/>
  <c r="AJ623" i="7" s="1"/>
  <c r="K623" i="24"/>
  <c r="J624" i="24"/>
  <c r="AJ624" i="7" s="1"/>
  <c r="K624" i="24"/>
  <c r="AK624" i="7" s="1"/>
  <c r="J625" i="24"/>
  <c r="AJ625" i="7" s="1"/>
  <c r="K625" i="24"/>
  <c r="J626" i="24"/>
  <c r="AJ626" i="7" s="1"/>
  <c r="K626" i="24"/>
  <c r="AK626" i="7" s="1"/>
  <c r="J627" i="24"/>
  <c r="AJ627" i="7" s="1"/>
  <c r="K627" i="24"/>
  <c r="J628" i="24"/>
  <c r="AJ628" i="7" s="1"/>
  <c r="K628" i="24"/>
  <c r="AK628" i="7" s="1"/>
  <c r="J629" i="24"/>
  <c r="AJ629" i="7" s="1"/>
  <c r="K629" i="24"/>
  <c r="J630" i="24"/>
  <c r="AJ630" i="7" s="1"/>
  <c r="K630" i="24"/>
  <c r="AK630" i="7" s="1"/>
  <c r="J631" i="24"/>
  <c r="AJ631" i="7" s="1"/>
  <c r="K631" i="24"/>
  <c r="J632" i="24"/>
  <c r="AJ632" i="7" s="1"/>
  <c r="K632" i="24"/>
  <c r="AK632" i="7" s="1"/>
  <c r="J633" i="24"/>
  <c r="AJ633" i="7" s="1"/>
  <c r="K633" i="24"/>
  <c r="J634" i="24"/>
  <c r="AJ634" i="7" s="1"/>
  <c r="K634" i="24"/>
  <c r="AK634" i="7" s="1"/>
  <c r="J635" i="24"/>
  <c r="AJ635" i="7" s="1"/>
  <c r="K635" i="24"/>
  <c r="J636" i="24"/>
  <c r="AJ636" i="7" s="1"/>
  <c r="K636" i="24"/>
  <c r="AK636" i="7" s="1"/>
  <c r="J637" i="24"/>
  <c r="AJ637" i="7" s="1"/>
  <c r="K637" i="24"/>
  <c r="J638" i="24"/>
  <c r="AJ638" i="7" s="1"/>
  <c r="K638" i="24"/>
  <c r="AK638" i="7" s="1"/>
  <c r="J639" i="24"/>
  <c r="AJ639" i="7" s="1"/>
  <c r="K639" i="24"/>
  <c r="J640" i="24"/>
  <c r="AJ640" i="7" s="1"/>
  <c r="K640" i="24"/>
  <c r="AK640" i="7" s="1"/>
  <c r="J641" i="24"/>
  <c r="AJ641" i="7" s="1"/>
  <c r="K641" i="24"/>
  <c r="J642" i="24"/>
  <c r="AJ642" i="7" s="1"/>
  <c r="K642" i="24"/>
  <c r="AK642" i="7" s="1"/>
  <c r="J643" i="24"/>
  <c r="AJ643" i="7" s="1"/>
  <c r="K643" i="24"/>
  <c r="J644" i="24"/>
  <c r="AJ644" i="7" s="1"/>
  <c r="K644" i="24"/>
  <c r="AK644" i="7" s="1"/>
  <c r="J645" i="24"/>
  <c r="AJ645" i="7" s="1"/>
  <c r="K645" i="24"/>
  <c r="J646" i="24"/>
  <c r="AJ646" i="7" s="1"/>
  <c r="K646" i="24"/>
  <c r="AK646" i="7" s="1"/>
  <c r="J647" i="24"/>
  <c r="AJ647" i="7" s="1"/>
  <c r="K647" i="24"/>
  <c r="J648" i="24"/>
  <c r="AJ648" i="7" s="1"/>
  <c r="K648" i="24"/>
  <c r="AK648" i="7" s="1"/>
  <c r="J649" i="24"/>
  <c r="AJ649" i="7" s="1"/>
  <c r="K649" i="24"/>
  <c r="J650" i="24"/>
  <c r="AJ650" i="7" s="1"/>
  <c r="K650" i="24"/>
  <c r="AK650" i="7" s="1"/>
  <c r="J651" i="24"/>
  <c r="AJ651" i="7" s="1"/>
  <c r="K651" i="24"/>
  <c r="J652" i="24"/>
  <c r="AJ652" i="7" s="1"/>
  <c r="K652" i="24"/>
  <c r="AK652" i="7" s="1"/>
  <c r="J653" i="24"/>
  <c r="AJ653" i="7" s="1"/>
  <c r="K653" i="24"/>
  <c r="J654" i="24"/>
  <c r="AJ654" i="7" s="1"/>
  <c r="K654" i="24"/>
  <c r="AK654" i="7" s="1"/>
  <c r="J655" i="24"/>
  <c r="AJ655" i="7" s="1"/>
  <c r="K655" i="24"/>
  <c r="J656" i="24"/>
  <c r="AJ656" i="7" s="1"/>
  <c r="K656" i="24"/>
  <c r="AK656" i="7" s="1"/>
  <c r="J657" i="24"/>
  <c r="AJ657" i="7" s="1"/>
  <c r="K657" i="24"/>
  <c r="J658" i="24"/>
  <c r="AJ658" i="7" s="1"/>
  <c r="K658" i="24"/>
  <c r="AK658" i="7" s="1"/>
  <c r="J659" i="24"/>
  <c r="AJ659" i="7" s="1"/>
  <c r="K659" i="24"/>
  <c r="J660" i="24"/>
  <c r="AJ660" i="7" s="1"/>
  <c r="K660" i="24"/>
  <c r="AK660" i="7" s="1"/>
  <c r="J661" i="24"/>
  <c r="AJ661" i="7" s="1"/>
  <c r="K661" i="24"/>
  <c r="J662" i="24"/>
  <c r="AJ662" i="7" s="1"/>
  <c r="K662" i="24"/>
  <c r="AK662" i="7" s="1"/>
  <c r="J663" i="24"/>
  <c r="AJ663" i="7" s="1"/>
  <c r="K663" i="24"/>
  <c r="J664" i="24"/>
  <c r="AJ664" i="7" s="1"/>
  <c r="K664" i="24"/>
  <c r="AK664" i="7" s="1"/>
  <c r="J665" i="24"/>
  <c r="AJ665" i="7" s="1"/>
  <c r="K665" i="24"/>
  <c r="J666" i="24"/>
  <c r="AJ666" i="7" s="1"/>
  <c r="K666" i="24"/>
  <c r="AK666" i="7" s="1"/>
  <c r="J667" i="24"/>
  <c r="AJ667" i="7" s="1"/>
  <c r="K667" i="24"/>
  <c r="J668" i="24"/>
  <c r="AJ668" i="7" s="1"/>
  <c r="K668" i="24"/>
  <c r="AK668" i="7" s="1"/>
  <c r="J669" i="24"/>
  <c r="AJ669" i="7" s="1"/>
  <c r="K669" i="24"/>
  <c r="J670" i="24"/>
  <c r="AJ670" i="7" s="1"/>
  <c r="K670" i="24"/>
  <c r="AK670" i="7" s="1"/>
  <c r="J671" i="24"/>
  <c r="AJ671" i="7" s="1"/>
  <c r="K671" i="24"/>
  <c r="J672" i="24"/>
  <c r="AJ672" i="7" s="1"/>
  <c r="K672" i="24"/>
  <c r="AK672" i="7" s="1"/>
  <c r="J673" i="24"/>
  <c r="AJ673" i="7" s="1"/>
  <c r="K673" i="24"/>
  <c r="J674" i="24"/>
  <c r="AJ674" i="7" s="1"/>
  <c r="K674" i="24"/>
  <c r="AK674" i="7" s="1"/>
  <c r="J675" i="24"/>
  <c r="AJ675" i="7" s="1"/>
  <c r="K675" i="24"/>
  <c r="J676" i="24"/>
  <c r="AJ676" i="7" s="1"/>
  <c r="K676" i="24"/>
  <c r="AK676" i="7" s="1"/>
  <c r="J677" i="24"/>
  <c r="AJ677" i="7" s="1"/>
  <c r="K677" i="24"/>
  <c r="J678" i="24"/>
  <c r="AJ678" i="7" s="1"/>
  <c r="K678" i="24"/>
  <c r="AK678" i="7" s="1"/>
  <c r="J679" i="24"/>
  <c r="AJ679" i="7" s="1"/>
  <c r="K679" i="24"/>
  <c r="J680" i="24"/>
  <c r="AJ680" i="7" s="1"/>
  <c r="K680" i="24"/>
  <c r="AK680" i="7" s="1"/>
  <c r="J681" i="24"/>
  <c r="AJ681" i="7" s="1"/>
  <c r="K681" i="24"/>
  <c r="J682" i="24"/>
  <c r="AJ682" i="7" s="1"/>
  <c r="K682" i="24"/>
  <c r="AK682" i="7" s="1"/>
  <c r="J683" i="24"/>
  <c r="AJ683" i="7" s="1"/>
  <c r="K683" i="24"/>
  <c r="J684" i="24"/>
  <c r="AJ684" i="7" s="1"/>
  <c r="K684" i="24"/>
  <c r="AK684" i="7" s="1"/>
  <c r="J685" i="24"/>
  <c r="AJ685" i="7" s="1"/>
  <c r="K685" i="24"/>
  <c r="J686" i="24"/>
  <c r="AJ686" i="7" s="1"/>
  <c r="K686" i="24"/>
  <c r="AK686" i="7" s="1"/>
  <c r="J687" i="24"/>
  <c r="AJ687" i="7" s="1"/>
  <c r="K687" i="24"/>
  <c r="J688" i="24"/>
  <c r="AJ688" i="7" s="1"/>
  <c r="K688" i="24"/>
  <c r="AK688" i="7" s="1"/>
  <c r="J689" i="24"/>
  <c r="AJ689" i="7" s="1"/>
  <c r="K689" i="24"/>
  <c r="J690" i="24"/>
  <c r="AJ690" i="7" s="1"/>
  <c r="K690" i="24"/>
  <c r="AK690" i="7" s="1"/>
  <c r="J691" i="24"/>
  <c r="AJ691" i="7" s="1"/>
  <c r="K691" i="24"/>
  <c r="J692" i="24"/>
  <c r="AJ692" i="7" s="1"/>
  <c r="K692" i="24"/>
  <c r="AK692" i="7" s="1"/>
  <c r="J693" i="24"/>
  <c r="AJ693" i="7" s="1"/>
  <c r="K693" i="24"/>
  <c r="J694" i="24"/>
  <c r="AJ694" i="7" s="1"/>
  <c r="K694" i="24"/>
  <c r="AK694" i="7" s="1"/>
  <c r="J695" i="24"/>
  <c r="AJ695" i="7" s="1"/>
  <c r="K695" i="24"/>
  <c r="J696" i="24"/>
  <c r="AJ696" i="7" s="1"/>
  <c r="K696" i="24"/>
  <c r="AK696" i="7" s="1"/>
  <c r="J697" i="24"/>
  <c r="AJ697" i="7" s="1"/>
  <c r="K697" i="24"/>
  <c r="J698" i="24"/>
  <c r="AJ698" i="7" s="1"/>
  <c r="K698" i="24"/>
  <c r="AK698" i="7" s="1"/>
  <c r="J699" i="24"/>
  <c r="AJ699" i="7" s="1"/>
  <c r="K699" i="24"/>
  <c r="J700" i="24"/>
  <c r="AJ700" i="7" s="1"/>
  <c r="K700" i="24"/>
  <c r="AK700" i="7" s="1"/>
  <c r="J701" i="24"/>
  <c r="AJ701" i="7" s="1"/>
  <c r="K701" i="24"/>
  <c r="J702" i="24"/>
  <c r="AJ702" i="7" s="1"/>
  <c r="K702" i="24"/>
  <c r="AK702" i="7" s="1"/>
  <c r="J703" i="24"/>
  <c r="AJ703" i="7" s="1"/>
  <c r="K703" i="24"/>
  <c r="J704" i="24"/>
  <c r="AJ704" i="7" s="1"/>
  <c r="K704" i="24"/>
  <c r="AK704" i="7" s="1"/>
  <c r="J705" i="24"/>
  <c r="AJ705" i="7" s="1"/>
  <c r="K705" i="24"/>
  <c r="J706" i="24"/>
  <c r="AJ706" i="7" s="1"/>
  <c r="K706" i="24"/>
  <c r="AK706" i="7" s="1"/>
  <c r="J707" i="24"/>
  <c r="AJ707" i="7" s="1"/>
  <c r="K707" i="24"/>
  <c r="J708" i="24"/>
  <c r="AJ708" i="7" s="1"/>
  <c r="K708" i="24"/>
  <c r="AK708" i="7" s="1"/>
  <c r="J709" i="24"/>
  <c r="AJ709" i="7" s="1"/>
  <c r="K709" i="24"/>
  <c r="J710" i="24"/>
  <c r="AJ710" i="7" s="1"/>
  <c r="K710" i="24"/>
  <c r="AK710" i="7" s="1"/>
  <c r="J711" i="24"/>
  <c r="AJ711" i="7" s="1"/>
  <c r="K711" i="24"/>
  <c r="J712" i="24"/>
  <c r="AJ712" i="7" s="1"/>
  <c r="K712" i="24"/>
  <c r="AK712" i="7" s="1"/>
  <c r="J713" i="24"/>
  <c r="AJ713" i="7" s="1"/>
  <c r="K713" i="24"/>
  <c r="J714" i="24"/>
  <c r="AJ714" i="7" s="1"/>
  <c r="K714" i="24"/>
  <c r="AK714" i="7" s="1"/>
  <c r="J715" i="24"/>
  <c r="AJ715" i="7" s="1"/>
  <c r="K715" i="24"/>
  <c r="J716" i="24"/>
  <c r="AJ716" i="7" s="1"/>
  <c r="K716" i="24"/>
  <c r="AK716" i="7" s="1"/>
  <c r="J717" i="24"/>
  <c r="AJ717" i="7" s="1"/>
  <c r="K717" i="24"/>
  <c r="J718" i="24"/>
  <c r="AJ718" i="7" s="1"/>
  <c r="K718" i="24"/>
  <c r="AK718" i="7" s="1"/>
  <c r="J719" i="24"/>
  <c r="AJ719" i="7" s="1"/>
  <c r="K719" i="24"/>
  <c r="J720" i="24"/>
  <c r="AJ720" i="7" s="1"/>
  <c r="K720" i="24"/>
  <c r="AK720" i="7" s="1"/>
  <c r="J721" i="24"/>
  <c r="AJ721" i="7" s="1"/>
  <c r="K721" i="24"/>
  <c r="J722" i="24"/>
  <c r="AJ722" i="7" s="1"/>
  <c r="K722" i="24"/>
  <c r="AK722" i="7" s="1"/>
  <c r="J723" i="24"/>
  <c r="AJ723" i="7" s="1"/>
  <c r="K723" i="24"/>
  <c r="J724" i="24"/>
  <c r="AJ724" i="7" s="1"/>
  <c r="K724" i="24"/>
  <c r="AK724" i="7" s="1"/>
  <c r="J725" i="24"/>
  <c r="AJ725" i="7" s="1"/>
  <c r="K725" i="24"/>
  <c r="J726" i="24"/>
  <c r="AJ726" i="7" s="1"/>
  <c r="K726" i="24"/>
  <c r="AK726" i="7" s="1"/>
  <c r="J727" i="24"/>
  <c r="AJ727" i="7" s="1"/>
  <c r="K727" i="24"/>
  <c r="J728" i="24"/>
  <c r="AJ728" i="7" s="1"/>
  <c r="K728" i="24"/>
  <c r="AK728" i="7" s="1"/>
  <c r="J729" i="24"/>
  <c r="AJ729" i="7" s="1"/>
  <c r="K729" i="24"/>
  <c r="J730" i="24"/>
  <c r="AJ730" i="7" s="1"/>
  <c r="K730" i="24"/>
  <c r="AK730" i="7" s="1"/>
  <c r="J731" i="24"/>
  <c r="AJ731" i="7" s="1"/>
  <c r="K731" i="24"/>
  <c r="J732" i="24"/>
  <c r="AJ732" i="7" s="1"/>
  <c r="K732" i="24"/>
  <c r="AK732" i="7" s="1"/>
  <c r="J733" i="24"/>
  <c r="AJ733" i="7" s="1"/>
  <c r="K733" i="24"/>
  <c r="J734" i="24"/>
  <c r="AJ734" i="7" s="1"/>
  <c r="K734" i="24"/>
  <c r="AK734" i="7" s="1"/>
  <c r="J735" i="24"/>
  <c r="AJ735" i="7" s="1"/>
  <c r="K735" i="24"/>
  <c r="J736" i="24"/>
  <c r="AJ736" i="7" s="1"/>
  <c r="K736" i="24"/>
  <c r="AK736" i="7" s="1"/>
  <c r="J737" i="24"/>
  <c r="AJ737" i="7" s="1"/>
  <c r="K737" i="24"/>
  <c r="J738" i="24"/>
  <c r="AJ738" i="7" s="1"/>
  <c r="K738" i="24"/>
  <c r="AK738" i="7" s="1"/>
  <c r="J739" i="24"/>
  <c r="AJ739" i="7" s="1"/>
  <c r="K739" i="24"/>
  <c r="J740" i="24"/>
  <c r="AJ740" i="7" s="1"/>
  <c r="K740" i="24"/>
  <c r="AK740" i="7" s="1"/>
  <c r="J741" i="24"/>
  <c r="AJ741" i="7" s="1"/>
  <c r="K741" i="24"/>
  <c r="J742" i="24"/>
  <c r="AJ742" i="7" s="1"/>
  <c r="K742" i="24"/>
  <c r="AK742" i="7" s="1"/>
  <c r="J743" i="24"/>
  <c r="AJ743" i="7" s="1"/>
  <c r="K743" i="24"/>
  <c r="J744" i="24"/>
  <c r="AJ744" i="7" s="1"/>
  <c r="K744" i="24"/>
  <c r="AK744" i="7" s="1"/>
  <c r="J745" i="24"/>
  <c r="AJ745" i="7" s="1"/>
  <c r="K745" i="24"/>
  <c r="J746" i="24"/>
  <c r="AJ746" i="7" s="1"/>
  <c r="K746" i="24"/>
  <c r="AK746" i="7" s="1"/>
  <c r="J747" i="24"/>
  <c r="AJ747" i="7" s="1"/>
  <c r="K747" i="24"/>
  <c r="J748" i="24"/>
  <c r="AJ748" i="7" s="1"/>
  <c r="K748" i="24"/>
  <c r="AK748" i="7" s="1"/>
  <c r="J749" i="24"/>
  <c r="AJ749" i="7" s="1"/>
  <c r="K749" i="24"/>
  <c r="J750" i="24"/>
  <c r="AJ750" i="7" s="1"/>
  <c r="K750" i="24"/>
  <c r="AK750" i="7" s="1"/>
  <c r="J751" i="24"/>
  <c r="AJ751" i="7" s="1"/>
  <c r="K751" i="24"/>
  <c r="J752" i="24"/>
  <c r="AJ752" i="7" s="1"/>
  <c r="K752" i="24"/>
  <c r="AK752" i="7" s="1"/>
  <c r="J753" i="24"/>
  <c r="AJ753" i="7" s="1"/>
  <c r="K753" i="24"/>
  <c r="J754" i="24"/>
  <c r="AJ754" i="7" s="1"/>
  <c r="K754" i="24"/>
  <c r="AK754" i="7" s="1"/>
  <c r="J755" i="24"/>
  <c r="AJ755" i="7" s="1"/>
  <c r="K755" i="24"/>
  <c r="J756" i="24"/>
  <c r="AJ756" i="7" s="1"/>
  <c r="K756" i="24"/>
  <c r="AK756" i="7" s="1"/>
  <c r="J757" i="24"/>
  <c r="AJ757" i="7" s="1"/>
  <c r="K757" i="24"/>
  <c r="J758" i="24"/>
  <c r="AJ758" i="7" s="1"/>
  <c r="K758" i="24"/>
  <c r="AK758" i="7" s="1"/>
  <c r="J759" i="24"/>
  <c r="AJ759" i="7" s="1"/>
  <c r="K759" i="24"/>
  <c r="J760" i="24"/>
  <c r="AJ760" i="7" s="1"/>
  <c r="K760" i="24"/>
  <c r="AK760" i="7" s="1"/>
  <c r="J761" i="24"/>
  <c r="AJ761" i="7" s="1"/>
  <c r="K761" i="24"/>
  <c r="J762" i="24"/>
  <c r="AJ762" i="7" s="1"/>
  <c r="K762" i="24"/>
  <c r="AK762" i="7" s="1"/>
  <c r="J763" i="24"/>
  <c r="AJ763" i="7" s="1"/>
  <c r="K763" i="24"/>
  <c r="J764" i="24"/>
  <c r="AJ764" i="7" s="1"/>
  <c r="K764" i="24"/>
  <c r="AK764" i="7" s="1"/>
  <c r="J765" i="24"/>
  <c r="AJ765" i="7" s="1"/>
  <c r="K765" i="24"/>
  <c r="J766" i="24"/>
  <c r="AJ766" i="7" s="1"/>
  <c r="K766" i="24"/>
  <c r="AK766" i="7" s="1"/>
  <c r="J767" i="24"/>
  <c r="AJ767" i="7" s="1"/>
  <c r="K767" i="24"/>
  <c r="J768" i="24"/>
  <c r="AJ768" i="7" s="1"/>
  <c r="K768" i="24"/>
  <c r="AK768" i="7" s="1"/>
  <c r="J769" i="24"/>
  <c r="AJ769" i="7" s="1"/>
  <c r="K769" i="24"/>
  <c r="J770" i="24"/>
  <c r="AJ770" i="7" s="1"/>
  <c r="K770" i="24"/>
  <c r="AK770" i="7" s="1"/>
  <c r="J771" i="24"/>
  <c r="AJ771" i="7" s="1"/>
  <c r="K771" i="24"/>
  <c r="J772" i="24"/>
  <c r="AJ772" i="7" s="1"/>
  <c r="K772" i="24"/>
  <c r="AK772" i="7" s="1"/>
  <c r="J773" i="24"/>
  <c r="AJ773" i="7" s="1"/>
  <c r="K773" i="24"/>
  <c r="J774" i="24"/>
  <c r="AJ774" i="7" s="1"/>
  <c r="K774" i="24"/>
  <c r="AK774" i="7" s="1"/>
  <c r="J775" i="24"/>
  <c r="AJ775" i="7" s="1"/>
  <c r="K775" i="24"/>
  <c r="J776" i="24"/>
  <c r="AJ776" i="7" s="1"/>
  <c r="K776" i="24"/>
  <c r="AK776" i="7" s="1"/>
  <c r="J777" i="24"/>
  <c r="AJ777" i="7" s="1"/>
  <c r="K777" i="24"/>
  <c r="J778" i="24"/>
  <c r="AJ778" i="7" s="1"/>
  <c r="K778" i="24"/>
  <c r="AK778" i="7" s="1"/>
  <c r="J779" i="24"/>
  <c r="AJ779" i="7" s="1"/>
  <c r="K779" i="24"/>
  <c r="J780" i="24"/>
  <c r="AJ780" i="7" s="1"/>
  <c r="K780" i="24"/>
  <c r="AK780" i="7" s="1"/>
  <c r="J781" i="24"/>
  <c r="AJ781" i="7" s="1"/>
  <c r="K781" i="24"/>
  <c r="J782" i="24"/>
  <c r="AJ782" i="7" s="1"/>
  <c r="K782" i="24"/>
  <c r="AK782" i="7" s="1"/>
  <c r="J783" i="24"/>
  <c r="AJ783" i="7" s="1"/>
  <c r="K783" i="24"/>
  <c r="J784" i="24"/>
  <c r="AJ784" i="7" s="1"/>
  <c r="K784" i="24"/>
  <c r="AK784" i="7" s="1"/>
  <c r="J785" i="24"/>
  <c r="AJ785" i="7" s="1"/>
  <c r="K785" i="24"/>
  <c r="J786" i="24"/>
  <c r="AJ786" i="7" s="1"/>
  <c r="K786" i="24"/>
  <c r="AK786" i="7" s="1"/>
  <c r="J787" i="24"/>
  <c r="AJ787" i="7" s="1"/>
  <c r="K787" i="24"/>
  <c r="J788" i="24"/>
  <c r="AJ788" i="7" s="1"/>
  <c r="K788" i="24"/>
  <c r="AK788" i="7" s="1"/>
  <c r="J789" i="24"/>
  <c r="AJ789" i="7" s="1"/>
  <c r="K789" i="24"/>
  <c r="J790" i="24"/>
  <c r="AJ790" i="7" s="1"/>
  <c r="K790" i="24"/>
  <c r="AK790" i="7" s="1"/>
  <c r="J791" i="24"/>
  <c r="AJ791" i="7" s="1"/>
  <c r="K791" i="24"/>
  <c r="J792" i="24"/>
  <c r="AJ792" i="7" s="1"/>
  <c r="K792" i="24"/>
  <c r="AK792" i="7" s="1"/>
  <c r="J793" i="24"/>
  <c r="AJ793" i="7" s="1"/>
  <c r="K793" i="24"/>
  <c r="J794" i="24"/>
  <c r="AJ794" i="7" s="1"/>
  <c r="K794" i="24"/>
  <c r="AK794" i="7" s="1"/>
  <c r="J795" i="24"/>
  <c r="AJ795" i="7" s="1"/>
  <c r="K795" i="24"/>
  <c r="J796" i="24"/>
  <c r="AJ796" i="7" s="1"/>
  <c r="K796" i="24"/>
  <c r="AK796" i="7" s="1"/>
  <c r="J797" i="24"/>
  <c r="AJ797" i="7" s="1"/>
  <c r="K797" i="24"/>
  <c r="J798" i="24"/>
  <c r="AJ798" i="7" s="1"/>
  <c r="K798" i="24"/>
  <c r="AK798" i="7" s="1"/>
  <c r="J799" i="24"/>
  <c r="AJ799" i="7" s="1"/>
  <c r="K799" i="24"/>
  <c r="J800" i="24"/>
  <c r="AJ800" i="7" s="1"/>
  <c r="K800" i="24"/>
  <c r="AK800" i="7" s="1"/>
  <c r="J801" i="24"/>
  <c r="AJ801" i="7" s="1"/>
  <c r="K801" i="24"/>
  <c r="J802" i="24"/>
  <c r="AJ802" i="7" s="1"/>
  <c r="K802" i="24"/>
  <c r="AK802" i="7" s="1"/>
  <c r="J803" i="24"/>
  <c r="AJ803" i="7" s="1"/>
  <c r="K803" i="24"/>
  <c r="J804" i="24"/>
  <c r="AJ804" i="7" s="1"/>
  <c r="K804" i="24"/>
  <c r="AK804" i="7" s="1"/>
  <c r="J805" i="24"/>
  <c r="AJ805" i="7" s="1"/>
  <c r="K805" i="24"/>
  <c r="J806" i="24"/>
  <c r="AJ806" i="7" s="1"/>
  <c r="K806" i="24"/>
  <c r="AK806" i="7" s="1"/>
  <c r="J807" i="24"/>
  <c r="AJ807" i="7" s="1"/>
  <c r="K807" i="24"/>
  <c r="J808" i="24"/>
  <c r="AJ808" i="7" s="1"/>
  <c r="K808" i="24"/>
  <c r="AK808" i="7" s="1"/>
  <c r="J809" i="24"/>
  <c r="AJ809" i="7" s="1"/>
  <c r="K809" i="24"/>
  <c r="J810" i="24"/>
  <c r="AJ810" i="7" s="1"/>
  <c r="K810" i="24"/>
  <c r="AK810" i="7" s="1"/>
  <c r="J811" i="24"/>
  <c r="AJ811" i="7" s="1"/>
  <c r="K811" i="24"/>
  <c r="J812" i="24"/>
  <c r="AJ812" i="7" s="1"/>
  <c r="K812" i="24"/>
  <c r="AK812" i="7" s="1"/>
  <c r="J813" i="24"/>
  <c r="AJ813" i="7" s="1"/>
  <c r="K813" i="24"/>
  <c r="J814" i="24"/>
  <c r="AJ814" i="7" s="1"/>
  <c r="K814" i="24"/>
  <c r="AK814" i="7" s="1"/>
  <c r="J815" i="24"/>
  <c r="AJ815" i="7" s="1"/>
  <c r="K815" i="24"/>
  <c r="J816" i="24"/>
  <c r="AJ816" i="7" s="1"/>
  <c r="K816" i="24"/>
  <c r="AK816" i="7" s="1"/>
  <c r="J817" i="24"/>
  <c r="AJ817" i="7" s="1"/>
  <c r="K817" i="24"/>
  <c r="J818" i="24"/>
  <c r="AJ818" i="7" s="1"/>
  <c r="K818" i="24"/>
  <c r="AK818" i="7" s="1"/>
  <c r="J819" i="24"/>
  <c r="AJ819" i="7" s="1"/>
  <c r="K819" i="24"/>
  <c r="J820" i="24"/>
  <c r="AJ820" i="7" s="1"/>
  <c r="K820" i="24"/>
  <c r="AK820" i="7" s="1"/>
  <c r="J821" i="24"/>
  <c r="AJ821" i="7" s="1"/>
  <c r="K821" i="24"/>
  <c r="J822" i="24"/>
  <c r="AJ822" i="7" s="1"/>
  <c r="K822" i="24"/>
  <c r="AK822" i="7" s="1"/>
  <c r="J823" i="24"/>
  <c r="AJ823" i="7" s="1"/>
  <c r="K823" i="24"/>
  <c r="J824" i="24"/>
  <c r="AJ824" i="7" s="1"/>
  <c r="K824" i="24"/>
  <c r="AK824" i="7" s="1"/>
  <c r="J825" i="24"/>
  <c r="AJ825" i="7" s="1"/>
  <c r="K825" i="24"/>
  <c r="J826" i="24"/>
  <c r="AJ826" i="7" s="1"/>
  <c r="K826" i="24"/>
  <c r="AK826" i="7" s="1"/>
  <c r="J827" i="24"/>
  <c r="AJ827" i="7" s="1"/>
  <c r="K827" i="24"/>
  <c r="J828" i="24"/>
  <c r="AJ828" i="7" s="1"/>
  <c r="K828" i="24"/>
  <c r="AK828" i="7" s="1"/>
  <c r="J829" i="24"/>
  <c r="AJ829" i="7" s="1"/>
  <c r="K829" i="24"/>
  <c r="J830" i="24"/>
  <c r="AJ830" i="7" s="1"/>
  <c r="K830" i="24"/>
  <c r="AK830" i="7" s="1"/>
  <c r="J831" i="24"/>
  <c r="AJ831" i="7" s="1"/>
  <c r="K831" i="24"/>
  <c r="J832" i="24"/>
  <c r="AJ832" i="7" s="1"/>
  <c r="K832" i="24"/>
  <c r="AK832" i="7" s="1"/>
  <c r="J833" i="24"/>
  <c r="AJ833" i="7" s="1"/>
  <c r="K833" i="24"/>
  <c r="J834" i="24"/>
  <c r="AJ834" i="7" s="1"/>
  <c r="K834" i="24"/>
  <c r="AK834" i="7" s="1"/>
  <c r="J835" i="24"/>
  <c r="AJ835" i="7" s="1"/>
  <c r="K835" i="24"/>
  <c r="J836" i="24"/>
  <c r="AJ836" i="7" s="1"/>
  <c r="K836" i="24"/>
  <c r="AK836" i="7" s="1"/>
  <c r="J837" i="24"/>
  <c r="AJ837" i="7" s="1"/>
  <c r="K837" i="24"/>
  <c r="J838" i="24"/>
  <c r="AJ838" i="7" s="1"/>
  <c r="K838" i="24"/>
  <c r="AK838" i="7" s="1"/>
  <c r="J839" i="24"/>
  <c r="AJ839" i="7" s="1"/>
  <c r="K839" i="24"/>
  <c r="J840" i="24"/>
  <c r="AJ840" i="7" s="1"/>
  <c r="K840" i="24"/>
  <c r="AK840" i="7" s="1"/>
  <c r="J841" i="24"/>
  <c r="AJ841" i="7" s="1"/>
  <c r="K841" i="24"/>
  <c r="J842" i="24"/>
  <c r="AJ842" i="7" s="1"/>
  <c r="K842" i="24"/>
  <c r="AK842" i="7" s="1"/>
  <c r="J843" i="24"/>
  <c r="AJ843" i="7" s="1"/>
  <c r="K843" i="24"/>
  <c r="J844" i="24"/>
  <c r="AJ844" i="7" s="1"/>
  <c r="K844" i="24"/>
  <c r="AK844" i="7" s="1"/>
  <c r="J845" i="24"/>
  <c r="AJ845" i="7" s="1"/>
  <c r="K845" i="24"/>
  <c r="J846" i="24"/>
  <c r="AJ846" i="7" s="1"/>
  <c r="K846" i="24"/>
  <c r="AK846" i="7" s="1"/>
  <c r="J847" i="24"/>
  <c r="AJ847" i="7" s="1"/>
  <c r="K847" i="24"/>
  <c r="J848" i="24"/>
  <c r="AJ848" i="7" s="1"/>
  <c r="K848" i="24"/>
  <c r="AK848" i="7" s="1"/>
  <c r="J849" i="24"/>
  <c r="AJ849" i="7" s="1"/>
  <c r="K849" i="24"/>
  <c r="J850" i="24"/>
  <c r="AJ850" i="7" s="1"/>
  <c r="K850" i="24"/>
  <c r="AK850" i="7" s="1"/>
  <c r="J851" i="24"/>
  <c r="AJ851" i="7" s="1"/>
  <c r="K851" i="24"/>
  <c r="J852" i="24"/>
  <c r="AJ852" i="7" s="1"/>
  <c r="K852" i="24"/>
  <c r="AK852" i="7" s="1"/>
  <c r="J853" i="24"/>
  <c r="AJ853" i="7" s="1"/>
  <c r="K853" i="24"/>
  <c r="J854" i="24"/>
  <c r="AJ854" i="7" s="1"/>
  <c r="K854" i="24"/>
  <c r="AK854" i="7" s="1"/>
  <c r="J855" i="24"/>
  <c r="AJ855" i="7" s="1"/>
  <c r="K855" i="24"/>
  <c r="J856" i="24"/>
  <c r="AJ856" i="7" s="1"/>
  <c r="K856" i="24"/>
  <c r="AK856" i="7" s="1"/>
  <c r="J857" i="24"/>
  <c r="AJ857" i="7" s="1"/>
  <c r="K857" i="24"/>
  <c r="J858" i="24"/>
  <c r="AJ858" i="7" s="1"/>
  <c r="K858" i="24"/>
  <c r="AK858" i="7" s="1"/>
  <c r="J859" i="24"/>
  <c r="AJ859" i="7" s="1"/>
  <c r="K859" i="24"/>
  <c r="J860" i="24"/>
  <c r="AJ860" i="7" s="1"/>
  <c r="K860" i="24"/>
  <c r="AK860" i="7" s="1"/>
  <c r="J861" i="24"/>
  <c r="AJ861" i="7" s="1"/>
  <c r="K861" i="24"/>
  <c r="J862" i="24"/>
  <c r="AJ862" i="7" s="1"/>
  <c r="K862" i="24"/>
  <c r="AK862" i="7" s="1"/>
  <c r="J863" i="24"/>
  <c r="AJ863" i="7" s="1"/>
  <c r="K863" i="24"/>
  <c r="J864" i="24"/>
  <c r="AJ864" i="7" s="1"/>
  <c r="K864" i="24"/>
  <c r="AK864" i="7" s="1"/>
  <c r="J865" i="24"/>
  <c r="AJ865" i="7" s="1"/>
  <c r="K865" i="24"/>
  <c r="J866" i="24"/>
  <c r="AJ866" i="7" s="1"/>
  <c r="K866" i="24"/>
  <c r="AK866" i="7" s="1"/>
  <c r="J867" i="24"/>
  <c r="AJ867" i="7" s="1"/>
  <c r="K867" i="24"/>
  <c r="J868" i="24"/>
  <c r="AJ868" i="7" s="1"/>
  <c r="K868" i="24"/>
  <c r="AK868" i="7" s="1"/>
  <c r="J869" i="24"/>
  <c r="AJ869" i="7" s="1"/>
  <c r="K869" i="24"/>
  <c r="J870" i="24"/>
  <c r="AJ870" i="7" s="1"/>
  <c r="K870" i="24"/>
  <c r="AK870" i="7" s="1"/>
  <c r="J871" i="24"/>
  <c r="AJ871" i="7" s="1"/>
  <c r="K871" i="24"/>
  <c r="J872" i="24"/>
  <c r="AJ872" i="7" s="1"/>
  <c r="K872" i="24"/>
  <c r="AK872" i="7" s="1"/>
  <c r="J873" i="24"/>
  <c r="AJ873" i="7" s="1"/>
  <c r="K873" i="24"/>
  <c r="J874" i="24"/>
  <c r="AJ874" i="7" s="1"/>
  <c r="K874" i="24"/>
  <c r="AK874" i="7" s="1"/>
  <c r="J875" i="24"/>
  <c r="AJ875" i="7" s="1"/>
  <c r="K875" i="24"/>
  <c r="J876" i="24"/>
  <c r="AJ876" i="7" s="1"/>
  <c r="K876" i="24"/>
  <c r="AK876" i="7" s="1"/>
  <c r="J877" i="24"/>
  <c r="AJ877" i="7" s="1"/>
  <c r="K877" i="24"/>
  <c r="J878" i="24"/>
  <c r="AJ878" i="7" s="1"/>
  <c r="K878" i="24"/>
  <c r="AK878" i="7" s="1"/>
  <c r="J879" i="24"/>
  <c r="AJ879" i="7" s="1"/>
  <c r="K879" i="24"/>
  <c r="J880" i="24"/>
  <c r="AJ880" i="7" s="1"/>
  <c r="K880" i="24"/>
  <c r="AK880" i="7" s="1"/>
  <c r="J881" i="24"/>
  <c r="AJ881" i="7" s="1"/>
  <c r="K881" i="24"/>
  <c r="J882" i="24"/>
  <c r="AJ882" i="7" s="1"/>
  <c r="K882" i="24"/>
  <c r="AK882" i="7" s="1"/>
  <c r="J883" i="24"/>
  <c r="AJ883" i="7" s="1"/>
  <c r="K883" i="24"/>
  <c r="J884" i="24"/>
  <c r="AJ884" i="7" s="1"/>
  <c r="K884" i="24"/>
  <c r="AK884" i="7" s="1"/>
  <c r="J885" i="24"/>
  <c r="AJ885" i="7" s="1"/>
  <c r="K885" i="24"/>
  <c r="J886" i="24"/>
  <c r="AJ886" i="7" s="1"/>
  <c r="K886" i="24"/>
  <c r="AK886" i="7" s="1"/>
  <c r="J887" i="24"/>
  <c r="AJ887" i="7" s="1"/>
  <c r="K887" i="24"/>
  <c r="J888" i="24"/>
  <c r="AJ888" i="7" s="1"/>
  <c r="K888" i="24"/>
  <c r="AK888" i="7" s="1"/>
  <c r="J889" i="24"/>
  <c r="AJ889" i="7" s="1"/>
  <c r="K889" i="24"/>
  <c r="J890" i="24"/>
  <c r="AJ890" i="7" s="1"/>
  <c r="K890" i="24"/>
  <c r="AK890" i="7" s="1"/>
  <c r="J891" i="24"/>
  <c r="AJ891" i="7" s="1"/>
  <c r="K891" i="24"/>
  <c r="J892" i="24"/>
  <c r="AJ892" i="7" s="1"/>
  <c r="K892" i="24"/>
  <c r="AK892" i="7" s="1"/>
  <c r="J893" i="24"/>
  <c r="AJ893" i="7" s="1"/>
  <c r="K893" i="24"/>
  <c r="J894" i="24"/>
  <c r="AJ894" i="7" s="1"/>
  <c r="K894" i="24"/>
  <c r="AK894" i="7" s="1"/>
  <c r="J895" i="24"/>
  <c r="AJ895" i="7" s="1"/>
  <c r="K895" i="24"/>
  <c r="J896" i="24"/>
  <c r="AJ896" i="7" s="1"/>
  <c r="K896" i="24"/>
  <c r="AK896" i="7" s="1"/>
  <c r="J897" i="24"/>
  <c r="AJ897" i="7" s="1"/>
  <c r="K897" i="24"/>
  <c r="J898" i="24"/>
  <c r="AJ898" i="7" s="1"/>
  <c r="K898" i="24"/>
  <c r="AK898" i="7" s="1"/>
  <c r="J899" i="24"/>
  <c r="AJ899" i="7" s="1"/>
  <c r="K899" i="24"/>
  <c r="J900" i="24"/>
  <c r="AJ900" i="7" s="1"/>
  <c r="K900" i="24"/>
  <c r="AK900" i="7" s="1"/>
  <c r="J901" i="24"/>
  <c r="AJ901" i="7" s="1"/>
  <c r="K901" i="24"/>
  <c r="J902" i="24"/>
  <c r="AJ902" i="7" s="1"/>
  <c r="K902" i="24"/>
  <c r="AK902" i="7" s="1"/>
  <c r="J903" i="24"/>
  <c r="AJ903" i="7" s="1"/>
  <c r="K903" i="24"/>
  <c r="J904" i="24"/>
  <c r="AJ904" i="7" s="1"/>
  <c r="K904" i="24"/>
  <c r="AK904" i="7" s="1"/>
  <c r="J905" i="24"/>
  <c r="AJ905" i="7" s="1"/>
  <c r="K905" i="24"/>
  <c r="J906" i="24"/>
  <c r="AJ906" i="7" s="1"/>
  <c r="K906" i="24"/>
  <c r="AK906" i="7" s="1"/>
  <c r="J907" i="24"/>
  <c r="AJ907" i="7" s="1"/>
  <c r="K907" i="24"/>
  <c r="J908" i="24"/>
  <c r="AJ908" i="7" s="1"/>
  <c r="K908" i="24"/>
  <c r="AK908" i="7" s="1"/>
  <c r="J909" i="24"/>
  <c r="AJ909" i="7" s="1"/>
  <c r="K909" i="24"/>
  <c r="J910" i="24"/>
  <c r="AJ910" i="7" s="1"/>
  <c r="K910" i="24"/>
  <c r="AK910" i="7" s="1"/>
  <c r="J911" i="24"/>
  <c r="AJ911" i="7" s="1"/>
  <c r="K911" i="24"/>
  <c r="J912" i="24"/>
  <c r="AJ912" i="7" s="1"/>
  <c r="K912" i="24"/>
  <c r="AK912" i="7" s="1"/>
  <c r="J913" i="24"/>
  <c r="AJ913" i="7" s="1"/>
  <c r="K913" i="24"/>
  <c r="J914" i="24"/>
  <c r="AJ914" i="7" s="1"/>
  <c r="K914" i="24"/>
  <c r="AK914" i="7" s="1"/>
  <c r="J915" i="24"/>
  <c r="AJ915" i="7" s="1"/>
  <c r="K915" i="24"/>
  <c r="J916" i="24"/>
  <c r="AJ916" i="7" s="1"/>
  <c r="K916" i="24"/>
  <c r="AK916" i="7" s="1"/>
  <c r="J917" i="24"/>
  <c r="AJ917" i="7" s="1"/>
  <c r="K917" i="24"/>
  <c r="J918" i="24"/>
  <c r="AJ918" i="7" s="1"/>
  <c r="K918" i="24"/>
  <c r="AK918" i="7" s="1"/>
  <c r="J919" i="24"/>
  <c r="AJ919" i="7" s="1"/>
  <c r="K919" i="24"/>
  <c r="J920" i="24"/>
  <c r="AJ920" i="7" s="1"/>
  <c r="K920" i="24"/>
  <c r="AK920" i="7" s="1"/>
  <c r="J921" i="24"/>
  <c r="AJ921" i="7" s="1"/>
  <c r="K921" i="24"/>
  <c r="J922" i="24"/>
  <c r="AJ922" i="7" s="1"/>
  <c r="K922" i="24"/>
  <c r="AK922" i="7" s="1"/>
  <c r="J923" i="24"/>
  <c r="AJ923" i="7" s="1"/>
  <c r="K923" i="24"/>
  <c r="J924" i="24"/>
  <c r="AJ924" i="7" s="1"/>
  <c r="K924" i="24"/>
  <c r="AK924" i="7" s="1"/>
  <c r="J925" i="24"/>
  <c r="AJ925" i="7" s="1"/>
  <c r="K925" i="24"/>
  <c r="J926" i="24"/>
  <c r="AJ926" i="7" s="1"/>
  <c r="K926" i="24"/>
  <c r="AK926" i="7" s="1"/>
  <c r="J927" i="24"/>
  <c r="AJ927" i="7" s="1"/>
  <c r="K927" i="24"/>
  <c r="J928" i="24"/>
  <c r="AJ928" i="7" s="1"/>
  <c r="K928" i="24"/>
  <c r="AK928" i="7" s="1"/>
  <c r="J929" i="24"/>
  <c r="AJ929" i="7" s="1"/>
  <c r="K929" i="24"/>
  <c r="J930" i="24"/>
  <c r="AJ930" i="7" s="1"/>
  <c r="K930" i="24"/>
  <c r="AK930" i="7" s="1"/>
  <c r="J931" i="24"/>
  <c r="AJ931" i="7" s="1"/>
  <c r="K931" i="24"/>
  <c r="J932" i="24"/>
  <c r="AJ932" i="7" s="1"/>
  <c r="K932" i="24"/>
  <c r="AK932" i="7" s="1"/>
  <c r="J933" i="24"/>
  <c r="AJ933" i="7" s="1"/>
  <c r="K933" i="24"/>
  <c r="J934" i="24"/>
  <c r="AJ934" i="7" s="1"/>
  <c r="K934" i="24"/>
  <c r="AK934" i="7" s="1"/>
  <c r="J935" i="24"/>
  <c r="AJ935" i="7" s="1"/>
  <c r="K935" i="24"/>
  <c r="J936" i="24"/>
  <c r="AJ936" i="7" s="1"/>
  <c r="K936" i="24"/>
  <c r="AK936" i="7" s="1"/>
  <c r="J937" i="24"/>
  <c r="AJ937" i="7" s="1"/>
  <c r="K937" i="24"/>
  <c r="J938" i="24"/>
  <c r="AJ938" i="7" s="1"/>
  <c r="K938" i="24"/>
  <c r="AK938" i="7" s="1"/>
  <c r="J939" i="24"/>
  <c r="AJ939" i="7" s="1"/>
  <c r="K939" i="24"/>
  <c r="J940" i="24"/>
  <c r="AJ940" i="7" s="1"/>
  <c r="K940" i="24"/>
  <c r="AK940" i="7" s="1"/>
  <c r="J941" i="24"/>
  <c r="AJ941" i="7" s="1"/>
  <c r="K941" i="24"/>
  <c r="J942" i="24"/>
  <c r="AJ942" i="7" s="1"/>
  <c r="K942" i="24"/>
  <c r="J943" i="24"/>
  <c r="AJ943" i="7" s="1"/>
  <c r="K943" i="24"/>
  <c r="J944" i="24"/>
  <c r="AJ944" i="7" s="1"/>
  <c r="K944" i="24"/>
  <c r="AK944" i="7" s="1"/>
  <c r="J945" i="24"/>
  <c r="AJ945" i="7" s="1"/>
  <c r="K945" i="24"/>
  <c r="J946" i="24"/>
  <c r="AJ946" i="7" s="1"/>
  <c r="K946" i="24"/>
  <c r="AK946" i="7" s="1"/>
  <c r="J947" i="24"/>
  <c r="AJ947" i="7" s="1"/>
  <c r="K947" i="24"/>
  <c r="J948" i="24"/>
  <c r="AJ948" i="7" s="1"/>
  <c r="K948" i="24"/>
  <c r="AK948" i="7" s="1"/>
  <c r="J949" i="24"/>
  <c r="AJ949" i="7" s="1"/>
  <c r="K949" i="24"/>
  <c r="J950" i="24"/>
  <c r="AJ950" i="7" s="1"/>
  <c r="K950" i="24"/>
  <c r="AK950" i="7" s="1"/>
  <c r="J951" i="24"/>
  <c r="AJ951" i="7" s="1"/>
  <c r="K951" i="24"/>
  <c r="J952" i="24"/>
  <c r="AJ952" i="7" s="1"/>
  <c r="K952" i="24"/>
  <c r="AK952" i="7" s="1"/>
  <c r="J953" i="24"/>
  <c r="AJ953" i="7" s="1"/>
  <c r="K953" i="24"/>
  <c r="J954" i="24"/>
  <c r="AJ954" i="7" s="1"/>
  <c r="K954" i="24"/>
  <c r="AK954" i="7" s="1"/>
  <c r="J955" i="24"/>
  <c r="AJ955" i="7" s="1"/>
  <c r="K955" i="24"/>
  <c r="J956" i="24"/>
  <c r="AJ956" i="7" s="1"/>
  <c r="K956" i="24"/>
  <c r="AK956" i="7" s="1"/>
  <c r="J957" i="24"/>
  <c r="AJ957" i="7" s="1"/>
  <c r="K957" i="24"/>
  <c r="J958" i="24"/>
  <c r="AJ958" i="7" s="1"/>
  <c r="K958" i="24"/>
  <c r="AK958" i="7" s="1"/>
  <c r="J959" i="24"/>
  <c r="AJ959" i="7" s="1"/>
  <c r="K959" i="24"/>
  <c r="J960" i="24"/>
  <c r="AJ960" i="7" s="1"/>
  <c r="K960" i="24"/>
  <c r="AK960" i="7" s="1"/>
  <c r="J961" i="24"/>
  <c r="AJ961" i="7" s="1"/>
  <c r="K961" i="24"/>
  <c r="J962" i="24"/>
  <c r="AJ962" i="7" s="1"/>
  <c r="K962" i="24"/>
  <c r="AK962" i="7" s="1"/>
  <c r="J963" i="24"/>
  <c r="AJ963" i="7" s="1"/>
  <c r="K963" i="24"/>
  <c r="J964" i="24"/>
  <c r="AJ964" i="7" s="1"/>
  <c r="K964" i="24"/>
  <c r="AK964" i="7" s="1"/>
  <c r="J965" i="24"/>
  <c r="AJ965" i="7" s="1"/>
  <c r="K965" i="24"/>
  <c r="J966" i="24"/>
  <c r="AJ966" i="7" s="1"/>
  <c r="K966" i="24"/>
  <c r="AK966" i="7" s="1"/>
  <c r="J967" i="24"/>
  <c r="AJ967" i="7" s="1"/>
  <c r="K967" i="24"/>
  <c r="J968" i="24"/>
  <c r="AJ968" i="7" s="1"/>
  <c r="K968" i="24"/>
  <c r="AK968" i="7" s="1"/>
  <c r="J969" i="24"/>
  <c r="AJ969" i="7" s="1"/>
  <c r="K969" i="24"/>
  <c r="J970" i="24"/>
  <c r="AJ970" i="7" s="1"/>
  <c r="K970" i="24"/>
  <c r="AK970" i="7" s="1"/>
  <c r="J971" i="24"/>
  <c r="AJ971" i="7" s="1"/>
  <c r="K971" i="24"/>
  <c r="J972" i="24"/>
  <c r="AJ972" i="7" s="1"/>
  <c r="K972" i="24"/>
  <c r="AK972" i="7" s="1"/>
  <c r="J973" i="24"/>
  <c r="AJ973" i="7" s="1"/>
  <c r="K973" i="24"/>
  <c r="J974" i="24"/>
  <c r="AJ974" i="7" s="1"/>
  <c r="K974" i="24"/>
  <c r="AK974" i="7" s="1"/>
  <c r="J975" i="24"/>
  <c r="AJ975" i="7" s="1"/>
  <c r="K975" i="24"/>
  <c r="J976" i="24"/>
  <c r="AJ976" i="7" s="1"/>
  <c r="K976" i="24"/>
  <c r="AK976" i="7" s="1"/>
  <c r="J977" i="24"/>
  <c r="AJ977" i="7" s="1"/>
  <c r="K977" i="24"/>
  <c r="J978" i="24"/>
  <c r="AJ978" i="7" s="1"/>
  <c r="K978" i="24"/>
  <c r="AK978" i="7" s="1"/>
  <c r="J979" i="24"/>
  <c r="AJ979" i="7" s="1"/>
  <c r="K979" i="24"/>
  <c r="J980" i="24"/>
  <c r="AJ980" i="7" s="1"/>
  <c r="K980" i="24"/>
  <c r="AK980" i="7" s="1"/>
  <c r="J981" i="24"/>
  <c r="AJ981" i="7" s="1"/>
  <c r="K981" i="24"/>
  <c r="J982" i="24"/>
  <c r="AJ982" i="7" s="1"/>
  <c r="K982" i="24"/>
  <c r="AK982" i="7" s="1"/>
  <c r="J983" i="24"/>
  <c r="AJ983" i="7" s="1"/>
  <c r="K983" i="24"/>
  <c r="J984" i="24"/>
  <c r="AJ984" i="7" s="1"/>
  <c r="K984" i="24"/>
  <c r="AK984" i="7" s="1"/>
  <c r="J985" i="24"/>
  <c r="AJ985" i="7" s="1"/>
  <c r="K985" i="24"/>
  <c r="J986" i="24"/>
  <c r="AJ986" i="7" s="1"/>
  <c r="K986" i="24"/>
  <c r="AK986" i="7" s="1"/>
  <c r="J987" i="24"/>
  <c r="AJ987" i="7" s="1"/>
  <c r="K987" i="24"/>
  <c r="J988" i="24"/>
  <c r="AJ988" i="7" s="1"/>
  <c r="K988" i="24"/>
  <c r="AK988" i="7" s="1"/>
  <c r="J989" i="24"/>
  <c r="AJ989" i="7" s="1"/>
  <c r="K989" i="24"/>
  <c r="J990" i="24"/>
  <c r="AJ990" i="7" s="1"/>
  <c r="K990" i="24"/>
  <c r="AK990" i="7" s="1"/>
  <c r="J991" i="24"/>
  <c r="AJ991" i="7" s="1"/>
  <c r="K991" i="24"/>
  <c r="J992" i="24"/>
  <c r="AJ992" i="7" s="1"/>
  <c r="K992" i="24"/>
  <c r="AK992" i="7" s="1"/>
  <c r="J993" i="24"/>
  <c r="AJ993" i="7" s="1"/>
  <c r="K993" i="24"/>
  <c r="J994" i="24"/>
  <c r="AJ994" i="7" s="1"/>
  <c r="K994" i="24"/>
  <c r="AK994" i="7" s="1"/>
  <c r="J995" i="24"/>
  <c r="AJ995" i="7" s="1"/>
  <c r="K995" i="24"/>
  <c r="J996" i="24"/>
  <c r="AJ996" i="7" s="1"/>
  <c r="K996" i="24"/>
  <c r="AK996" i="7" s="1"/>
  <c r="J997" i="24"/>
  <c r="AJ997" i="7" s="1"/>
  <c r="K997" i="24"/>
  <c r="J998" i="24"/>
  <c r="AJ998" i="7" s="1"/>
  <c r="K998" i="24"/>
  <c r="AK998" i="7" s="1"/>
  <c r="J999" i="24"/>
  <c r="AJ999" i="7" s="1"/>
  <c r="K999" i="24"/>
  <c r="J1000" i="24"/>
  <c r="AJ1000" i="7" s="1"/>
  <c r="K1000" i="24"/>
  <c r="AK1000" i="7" s="1"/>
  <c r="J1001" i="24"/>
  <c r="AJ1001" i="7" s="1"/>
  <c r="K1001" i="24"/>
  <c r="J1002" i="24"/>
  <c r="AJ1002" i="7" s="1"/>
  <c r="K1002" i="24"/>
  <c r="AK1002" i="7" s="1"/>
  <c r="J1003" i="24"/>
  <c r="AJ1003" i="7" s="1"/>
  <c r="K1003" i="24"/>
  <c r="J1004" i="24"/>
  <c r="AJ1004" i="7" s="1"/>
  <c r="K1004" i="24"/>
  <c r="AK1004" i="7" s="1"/>
  <c r="J1005" i="24"/>
  <c r="AJ1005" i="7" s="1"/>
  <c r="K1005" i="24"/>
  <c r="J1006" i="24"/>
  <c r="AJ1006" i="7" s="1"/>
  <c r="K1006" i="24"/>
  <c r="AK1006" i="7" s="1"/>
  <c r="J1007" i="24"/>
  <c r="AJ1007" i="7" s="1"/>
  <c r="K1007" i="24"/>
  <c r="J1008" i="24"/>
  <c r="AJ1008" i="7" s="1"/>
  <c r="K1008" i="24"/>
  <c r="AK1008" i="7" s="1"/>
  <c r="J1009" i="24"/>
  <c r="AJ1009" i="7" s="1"/>
  <c r="K1009" i="24"/>
  <c r="J1010" i="24"/>
  <c r="AJ1010" i="7" s="1"/>
  <c r="K1010" i="24"/>
  <c r="AK1010" i="7" s="1"/>
  <c r="J1011" i="24"/>
  <c r="AJ1011" i="7" s="1"/>
  <c r="K1011" i="24"/>
  <c r="J1012" i="24"/>
  <c r="AJ1012" i="7" s="1"/>
  <c r="K1012" i="24"/>
  <c r="AK1012" i="7" s="1"/>
  <c r="J1013" i="24"/>
  <c r="AJ1013" i="7" s="1"/>
  <c r="K1013" i="24"/>
  <c r="J1014" i="24"/>
  <c r="AJ1014" i="7" s="1"/>
  <c r="K1014" i="24"/>
  <c r="AK1014" i="7" s="1"/>
  <c r="J1015" i="24"/>
  <c r="AJ1015" i="7" s="1"/>
  <c r="K1015" i="24"/>
  <c r="J1016" i="24"/>
  <c r="AJ1016" i="7" s="1"/>
  <c r="K1016" i="24"/>
  <c r="AK1016" i="7" s="1"/>
  <c r="J1017" i="24"/>
  <c r="AJ1017" i="7" s="1"/>
  <c r="K1017" i="24"/>
  <c r="J1018" i="24"/>
  <c r="AJ1018" i="7" s="1"/>
  <c r="K1018" i="24"/>
  <c r="AK1018" i="7" s="1"/>
  <c r="J1019" i="24"/>
  <c r="AJ1019" i="7" s="1"/>
  <c r="K1019" i="24"/>
  <c r="J1020" i="24"/>
  <c r="AJ1020" i="7" s="1"/>
  <c r="K1020" i="24"/>
  <c r="AK1020" i="7" s="1"/>
  <c r="J1021" i="24"/>
  <c r="AJ1021" i="7" s="1"/>
  <c r="K1021" i="24"/>
  <c r="J1022" i="24"/>
  <c r="AJ1022" i="7" s="1"/>
  <c r="K1022" i="24"/>
  <c r="AK1022" i="7" s="1"/>
  <c r="J1023" i="24"/>
  <c r="AJ1023" i="7" s="1"/>
  <c r="K1023" i="24"/>
  <c r="J1024" i="24"/>
  <c r="AJ1024" i="7" s="1"/>
  <c r="K1024" i="24"/>
  <c r="AK1024" i="7" s="1"/>
  <c r="J1025" i="24"/>
  <c r="AJ1025" i="7" s="1"/>
  <c r="K1025" i="24"/>
  <c r="J1026" i="24"/>
  <c r="AJ1026" i="7" s="1"/>
  <c r="K1026" i="24"/>
  <c r="AK1026" i="7" s="1"/>
  <c r="J1027" i="24"/>
  <c r="AJ1027" i="7" s="1"/>
  <c r="K1027" i="24"/>
  <c r="J1028" i="24"/>
  <c r="AJ1028" i="7" s="1"/>
  <c r="K1028" i="24"/>
  <c r="AK1028" i="7" s="1"/>
  <c r="J1029" i="24"/>
  <c r="AJ1029" i="7" s="1"/>
  <c r="K1029" i="24"/>
  <c r="J1030" i="24"/>
  <c r="AJ1030" i="7" s="1"/>
  <c r="K1030" i="24"/>
  <c r="AK1030" i="7" s="1"/>
  <c r="J1031" i="24"/>
  <c r="AJ1031" i="7" s="1"/>
  <c r="K1031" i="24"/>
  <c r="J1032" i="24"/>
  <c r="AJ1032" i="7" s="1"/>
  <c r="K1032" i="24"/>
  <c r="AK1032" i="7" s="1"/>
  <c r="J1033" i="24"/>
  <c r="AJ1033" i="7" s="1"/>
  <c r="K1033" i="24"/>
  <c r="J1034" i="24"/>
  <c r="AJ1034" i="7" s="1"/>
  <c r="K1034" i="24"/>
  <c r="AK1034" i="7" s="1"/>
  <c r="J1035" i="24"/>
  <c r="AJ1035" i="7" s="1"/>
  <c r="K1035" i="24"/>
  <c r="J1036" i="24"/>
  <c r="AJ1036" i="7" s="1"/>
  <c r="K1036" i="24"/>
  <c r="AK1036" i="7" s="1"/>
  <c r="J1037" i="24"/>
  <c r="AJ1037" i="7" s="1"/>
  <c r="K1037" i="24"/>
  <c r="J1038" i="24"/>
  <c r="AJ1038" i="7" s="1"/>
  <c r="K1038" i="24"/>
  <c r="AK1038" i="7" s="1"/>
  <c r="J1039" i="24"/>
  <c r="AJ1039" i="7" s="1"/>
  <c r="K1039" i="24"/>
  <c r="J1040" i="24"/>
  <c r="AJ1040" i="7" s="1"/>
  <c r="K1040" i="24"/>
  <c r="AK1040" i="7" s="1"/>
  <c r="J1041" i="24"/>
  <c r="AJ1041" i="7" s="1"/>
  <c r="K1041" i="24"/>
  <c r="J1042" i="24"/>
  <c r="AJ1042" i="7" s="1"/>
  <c r="K1042" i="24"/>
  <c r="AK1042" i="7" s="1"/>
  <c r="J1043" i="24"/>
  <c r="AJ1043" i="7" s="1"/>
  <c r="K1043" i="24"/>
  <c r="J1044" i="24"/>
  <c r="AJ1044" i="7" s="1"/>
  <c r="K1044" i="24"/>
  <c r="AK1044" i="7" s="1"/>
  <c r="J1045" i="24"/>
  <c r="AJ1045" i="7" s="1"/>
  <c r="K1045" i="24"/>
  <c r="J1046" i="24"/>
  <c r="AJ1046" i="7" s="1"/>
  <c r="K1046" i="24"/>
  <c r="AK1046" i="7" s="1"/>
  <c r="J1047" i="24"/>
  <c r="AJ1047" i="7" s="1"/>
  <c r="K1047" i="24"/>
  <c r="J1048" i="24"/>
  <c r="AJ1048" i="7" s="1"/>
  <c r="K1048" i="24"/>
  <c r="AK1048" i="7" s="1"/>
  <c r="J1049" i="24"/>
  <c r="AJ1049" i="7" s="1"/>
  <c r="K1049" i="24"/>
  <c r="J1050" i="24"/>
  <c r="AJ1050" i="7" s="1"/>
  <c r="K1050" i="24"/>
  <c r="AK1050" i="7" s="1"/>
  <c r="J1051" i="24"/>
  <c r="AJ1051" i="7" s="1"/>
  <c r="K1051" i="24"/>
  <c r="J1052" i="24"/>
  <c r="AJ1052" i="7" s="1"/>
  <c r="K1052" i="24"/>
  <c r="AK1052" i="7" s="1"/>
  <c r="J1053" i="24"/>
  <c r="AJ1053" i="7" s="1"/>
  <c r="K1053" i="24"/>
  <c r="J1054" i="24"/>
  <c r="AJ1054" i="7" s="1"/>
  <c r="K1054" i="24"/>
  <c r="AK1054" i="7" s="1"/>
  <c r="J1055" i="24"/>
  <c r="AJ1055" i="7" s="1"/>
  <c r="K1055" i="24"/>
  <c r="J1056" i="24"/>
  <c r="AJ1056" i="7" s="1"/>
  <c r="K1056" i="24"/>
  <c r="AK1056" i="7" s="1"/>
  <c r="J1057" i="24"/>
  <c r="AJ1057" i="7" s="1"/>
  <c r="K1057" i="24"/>
  <c r="J1058" i="24"/>
  <c r="AJ1058" i="7" s="1"/>
  <c r="K1058" i="24"/>
  <c r="AK1058" i="7" s="1"/>
  <c r="J1059" i="24"/>
  <c r="AJ1059" i="7" s="1"/>
  <c r="K1059" i="24"/>
  <c r="J1060" i="24"/>
  <c r="AJ1060" i="7" s="1"/>
  <c r="K1060" i="24"/>
  <c r="AK1060" i="7" s="1"/>
  <c r="J1061" i="24"/>
  <c r="AJ1061" i="7" s="1"/>
  <c r="K1061" i="24"/>
  <c r="J1062" i="24"/>
  <c r="AJ1062" i="7" s="1"/>
  <c r="K1062" i="24"/>
  <c r="AK1062" i="7" s="1"/>
  <c r="J1063" i="24"/>
  <c r="AJ1063" i="7" s="1"/>
  <c r="K1063" i="24"/>
  <c r="J1064" i="24"/>
  <c r="AJ1064" i="7" s="1"/>
  <c r="K1064" i="24"/>
  <c r="AK1064" i="7" s="1"/>
  <c r="J1065" i="24"/>
  <c r="AJ1065" i="7" s="1"/>
  <c r="K1065" i="24"/>
  <c r="J1066" i="24"/>
  <c r="AJ1066" i="7" s="1"/>
  <c r="K1066" i="24"/>
  <c r="AK1066" i="7" s="1"/>
  <c r="J1067" i="24"/>
  <c r="AJ1067" i="7" s="1"/>
  <c r="K1067" i="24"/>
  <c r="J1068" i="24"/>
  <c r="AJ1068" i="7" s="1"/>
  <c r="K1068" i="24"/>
  <c r="AK1068" i="7" s="1"/>
  <c r="J1069" i="24"/>
  <c r="AJ1069" i="7" s="1"/>
  <c r="K1069" i="24"/>
  <c r="J1070" i="24"/>
  <c r="AJ1070" i="7" s="1"/>
  <c r="K1070" i="24"/>
  <c r="AK1070" i="7" s="1"/>
  <c r="J1071" i="24"/>
  <c r="AJ1071" i="7" s="1"/>
  <c r="K1071" i="24"/>
  <c r="J1072" i="24"/>
  <c r="AJ1072" i="7" s="1"/>
  <c r="K1072" i="24"/>
  <c r="AK1072" i="7" s="1"/>
  <c r="J1073" i="24"/>
  <c r="AJ1073" i="7" s="1"/>
  <c r="K1073" i="24"/>
  <c r="J1074" i="24"/>
  <c r="AJ1074" i="7" s="1"/>
  <c r="K1074" i="24"/>
  <c r="AK1074" i="7" s="1"/>
  <c r="J1075" i="24"/>
  <c r="AJ1075" i="7" s="1"/>
  <c r="K1075" i="24"/>
  <c r="J1076" i="24"/>
  <c r="AJ1076" i="7" s="1"/>
  <c r="K1076" i="24"/>
  <c r="AK1076" i="7" s="1"/>
  <c r="J1077" i="24"/>
  <c r="AJ1077" i="7" s="1"/>
  <c r="K1077" i="24"/>
  <c r="J1078" i="24"/>
  <c r="AJ1078" i="7" s="1"/>
  <c r="K1078" i="24"/>
  <c r="AK1078" i="7" s="1"/>
  <c r="J1079" i="24"/>
  <c r="AJ1079" i="7" s="1"/>
  <c r="K1079" i="24"/>
  <c r="J1080" i="24"/>
  <c r="AJ1080" i="7" s="1"/>
  <c r="K1080" i="24"/>
  <c r="AK1080" i="7" s="1"/>
  <c r="J1081" i="24"/>
  <c r="AJ1081" i="7" s="1"/>
  <c r="K1081" i="24"/>
  <c r="J1082" i="24"/>
  <c r="AJ1082" i="7" s="1"/>
  <c r="K1082" i="24"/>
  <c r="AK1082" i="7" s="1"/>
  <c r="J1083" i="24"/>
  <c r="AJ1083" i="7" s="1"/>
  <c r="K1083" i="24"/>
  <c r="J1084" i="24"/>
  <c r="AJ1084" i="7" s="1"/>
  <c r="K1084" i="24"/>
  <c r="AK1084" i="7" s="1"/>
  <c r="J1085" i="24"/>
  <c r="AJ1085" i="7" s="1"/>
  <c r="K1085" i="24"/>
  <c r="J1086" i="24"/>
  <c r="AJ1086" i="7" s="1"/>
  <c r="K1086" i="24"/>
  <c r="AK1086" i="7" s="1"/>
  <c r="J1087" i="24"/>
  <c r="AJ1087" i="7" s="1"/>
  <c r="K1087" i="24"/>
  <c r="J1088" i="24"/>
  <c r="AJ1088" i="7" s="1"/>
  <c r="K1088" i="24"/>
  <c r="AK1088" i="7" s="1"/>
  <c r="J1089" i="24"/>
  <c r="AJ1089" i="7" s="1"/>
  <c r="K1089" i="24"/>
  <c r="J1090" i="24"/>
  <c r="AJ1090" i="7" s="1"/>
  <c r="K1090" i="24"/>
  <c r="AK1090" i="7" s="1"/>
  <c r="J1091" i="24"/>
  <c r="AJ1091" i="7" s="1"/>
  <c r="K1091" i="24"/>
  <c r="J1092" i="24"/>
  <c r="AJ1092" i="7" s="1"/>
  <c r="K1092" i="24"/>
  <c r="AK1092" i="7" s="1"/>
  <c r="J1093" i="24"/>
  <c r="AJ1093" i="7" s="1"/>
  <c r="K1093" i="24"/>
  <c r="J1094" i="24"/>
  <c r="AJ1094" i="7" s="1"/>
  <c r="K1094" i="24"/>
  <c r="AK1094" i="7" s="1"/>
  <c r="J1095" i="24"/>
  <c r="AJ1095" i="7" s="1"/>
  <c r="K1095" i="24"/>
  <c r="J1096" i="24"/>
  <c r="AJ1096" i="7" s="1"/>
  <c r="K1096" i="24"/>
  <c r="AK1096" i="7" s="1"/>
  <c r="J1097" i="24"/>
  <c r="AJ1097" i="7" s="1"/>
  <c r="K1097" i="24"/>
  <c r="J1098" i="24"/>
  <c r="AJ1098" i="7" s="1"/>
  <c r="K1098" i="24"/>
  <c r="J1099" i="24"/>
  <c r="AJ1099" i="7" s="1"/>
  <c r="K1099" i="24"/>
  <c r="J1100" i="24"/>
  <c r="AJ1100" i="7" s="1"/>
  <c r="K1100" i="24"/>
  <c r="AK1100" i="7" s="1"/>
  <c r="J1101" i="24"/>
  <c r="AJ1101" i="7" s="1"/>
  <c r="K1101" i="24"/>
  <c r="J1102" i="24"/>
  <c r="AJ1102" i="7" s="1"/>
  <c r="K1102" i="24"/>
  <c r="AK1102" i="7" s="1"/>
  <c r="J1103" i="24"/>
  <c r="AJ1103" i="7" s="1"/>
  <c r="K1103" i="24"/>
  <c r="J1104" i="24"/>
  <c r="AJ1104" i="7" s="1"/>
  <c r="K1104" i="24"/>
  <c r="AK1104" i="7" s="1"/>
  <c r="J1105" i="24"/>
  <c r="AJ1105" i="7" s="1"/>
  <c r="K1105" i="24"/>
  <c r="J1106" i="24"/>
  <c r="AJ1106" i="7" s="1"/>
  <c r="K1106" i="24"/>
  <c r="AK1106" i="7" s="1"/>
  <c r="J1107" i="24"/>
  <c r="AJ1107" i="7" s="1"/>
  <c r="K1107" i="24"/>
  <c r="J1108" i="24"/>
  <c r="AJ1108" i="7" s="1"/>
  <c r="K1108" i="24"/>
  <c r="AK1108" i="7" s="1"/>
  <c r="J1109" i="24"/>
  <c r="AJ1109" i="7" s="1"/>
  <c r="K1109" i="24"/>
  <c r="J1110" i="24"/>
  <c r="AJ1110" i="7" s="1"/>
  <c r="K1110" i="24"/>
  <c r="AK1110" i="7" s="1"/>
  <c r="J1111" i="24"/>
  <c r="AJ1111" i="7" s="1"/>
  <c r="K1111" i="24"/>
  <c r="J1112" i="24"/>
  <c r="AJ1112" i="7" s="1"/>
  <c r="K1112" i="24"/>
  <c r="AK1112" i="7" s="1"/>
  <c r="J1113" i="24"/>
  <c r="AJ1113" i="7" s="1"/>
  <c r="K1113" i="24"/>
  <c r="J1114" i="24"/>
  <c r="AJ1114" i="7" s="1"/>
  <c r="K1114" i="24"/>
  <c r="AK1114" i="7" s="1"/>
  <c r="J1115" i="24"/>
  <c r="AJ1115" i="7" s="1"/>
  <c r="K1115" i="24"/>
  <c r="J1116" i="24"/>
  <c r="AJ1116" i="7" s="1"/>
  <c r="K1116" i="24"/>
  <c r="AK1116" i="7" s="1"/>
  <c r="J1117" i="24"/>
  <c r="AJ1117" i="7" s="1"/>
  <c r="K1117" i="24"/>
  <c r="J1118" i="24"/>
  <c r="AJ1118" i="7" s="1"/>
  <c r="K1118" i="24"/>
  <c r="AK1118" i="7" s="1"/>
  <c r="J1119" i="24"/>
  <c r="AJ1119" i="7" s="1"/>
  <c r="K1119" i="24"/>
  <c r="J1120" i="24"/>
  <c r="AJ1120" i="7" s="1"/>
  <c r="K1120" i="24"/>
  <c r="AK1120" i="7" s="1"/>
  <c r="J1121" i="24"/>
  <c r="AJ1121" i="7" s="1"/>
  <c r="K1121" i="24"/>
  <c r="J1122" i="24"/>
  <c r="AJ1122" i="7" s="1"/>
  <c r="K1122" i="24"/>
  <c r="AK1122" i="7" s="1"/>
  <c r="J1123" i="24"/>
  <c r="AJ1123" i="7" s="1"/>
  <c r="K1123" i="24"/>
  <c r="J1124" i="24"/>
  <c r="AJ1124" i="7" s="1"/>
  <c r="K1124" i="24"/>
  <c r="AK1124" i="7" s="1"/>
  <c r="J1125" i="24"/>
  <c r="AJ1125" i="7" s="1"/>
  <c r="K1125" i="24"/>
  <c r="J1126" i="24"/>
  <c r="AJ1126" i="7" s="1"/>
  <c r="K1126" i="24"/>
  <c r="AK1126" i="7" s="1"/>
  <c r="J1127" i="24"/>
  <c r="AJ1127" i="7" s="1"/>
  <c r="K1127" i="24"/>
  <c r="J1128" i="24"/>
  <c r="AJ1128" i="7" s="1"/>
  <c r="K1128" i="24"/>
  <c r="AK1128" i="7" s="1"/>
  <c r="J1129" i="24"/>
  <c r="AJ1129" i="7" s="1"/>
  <c r="K1129" i="24"/>
  <c r="J1130" i="24"/>
  <c r="AJ1130" i="7" s="1"/>
  <c r="K1130" i="24"/>
  <c r="AK1130" i="7" s="1"/>
  <c r="J1131" i="24"/>
  <c r="AJ1131" i="7" s="1"/>
  <c r="K1131" i="24"/>
  <c r="J1132" i="24"/>
  <c r="AJ1132" i="7" s="1"/>
  <c r="K1132" i="24"/>
  <c r="AK1132" i="7" s="1"/>
  <c r="J1133" i="24"/>
  <c r="AJ1133" i="7" s="1"/>
  <c r="K1133" i="24"/>
  <c r="J1134" i="24"/>
  <c r="AJ1134" i="7" s="1"/>
  <c r="K1134" i="24"/>
  <c r="AK1134" i="7" s="1"/>
  <c r="J1135" i="24"/>
  <c r="AJ1135" i="7" s="1"/>
  <c r="K1135" i="24"/>
  <c r="J1136" i="24"/>
  <c r="AJ1136" i="7" s="1"/>
  <c r="K1136" i="24"/>
  <c r="AK1136" i="7" s="1"/>
  <c r="J1137" i="24"/>
  <c r="AJ1137" i="7" s="1"/>
  <c r="K1137" i="24"/>
  <c r="J1138" i="24"/>
  <c r="AJ1138" i="7" s="1"/>
  <c r="K1138" i="24"/>
  <c r="AK1138" i="7" s="1"/>
  <c r="J1139" i="24"/>
  <c r="AJ1139" i="7" s="1"/>
  <c r="K1139" i="24"/>
  <c r="J1140" i="24"/>
  <c r="AJ1140" i="7" s="1"/>
  <c r="K1140" i="24"/>
  <c r="AK1140" i="7" s="1"/>
  <c r="J1141" i="24"/>
  <c r="AJ1141" i="7" s="1"/>
  <c r="K1141" i="24"/>
  <c r="J1142" i="24"/>
  <c r="AJ1142" i="7" s="1"/>
  <c r="K1142" i="24"/>
  <c r="AK1142" i="7" s="1"/>
  <c r="J1143" i="24"/>
  <c r="AJ1143" i="7" s="1"/>
  <c r="K1143" i="24"/>
  <c r="J1144" i="24"/>
  <c r="AJ1144" i="7" s="1"/>
  <c r="K1144" i="24"/>
  <c r="AK1144" i="7" s="1"/>
  <c r="J1145" i="24"/>
  <c r="AJ1145" i="7" s="1"/>
  <c r="K1145" i="24"/>
  <c r="J1146" i="24"/>
  <c r="AJ1146" i="7" s="1"/>
  <c r="K1146" i="24"/>
  <c r="AK1146" i="7" s="1"/>
  <c r="J1147" i="24"/>
  <c r="AJ1147" i="7" s="1"/>
  <c r="K1147" i="24"/>
  <c r="J1148" i="24"/>
  <c r="AJ1148" i="7" s="1"/>
  <c r="K1148" i="24"/>
  <c r="AK1148" i="7" s="1"/>
  <c r="J1149" i="24"/>
  <c r="AJ1149" i="7" s="1"/>
  <c r="K1149" i="24"/>
  <c r="J1150" i="24"/>
  <c r="AJ1150" i="7" s="1"/>
  <c r="K1150" i="24"/>
  <c r="AK1150" i="7" s="1"/>
  <c r="J1151" i="24"/>
  <c r="AJ1151" i="7" s="1"/>
  <c r="K1151" i="24"/>
  <c r="J1152" i="24"/>
  <c r="AJ1152" i="7" s="1"/>
  <c r="K1152" i="24"/>
  <c r="AK1152" i="7" s="1"/>
  <c r="J1153" i="24"/>
  <c r="AJ1153" i="7" s="1"/>
  <c r="K1153" i="24"/>
  <c r="J1154" i="24"/>
  <c r="AJ1154" i="7" s="1"/>
  <c r="K1154" i="24"/>
  <c r="AK1154" i="7" s="1"/>
  <c r="J1155" i="24"/>
  <c r="AJ1155" i="7" s="1"/>
  <c r="K1155" i="24"/>
  <c r="J1156" i="24"/>
  <c r="AJ1156" i="7" s="1"/>
  <c r="K1156" i="24"/>
  <c r="AK1156" i="7" s="1"/>
  <c r="J1157" i="24"/>
  <c r="AJ1157" i="7" s="1"/>
  <c r="K1157" i="24"/>
  <c r="J1158" i="24"/>
  <c r="AJ1158" i="7" s="1"/>
  <c r="K1158" i="24"/>
  <c r="AK1158" i="7" s="1"/>
  <c r="J1159" i="24"/>
  <c r="AJ1159" i="7" s="1"/>
  <c r="K1159" i="24"/>
  <c r="J1160" i="24"/>
  <c r="AJ1160" i="7" s="1"/>
  <c r="K1160" i="24"/>
  <c r="AK1160" i="7" s="1"/>
  <c r="J1161" i="24"/>
  <c r="AJ1161" i="7" s="1"/>
  <c r="K1161" i="24"/>
  <c r="J1162" i="24"/>
  <c r="AJ1162" i="7" s="1"/>
  <c r="K1162" i="24"/>
  <c r="AK1162" i="7" s="1"/>
  <c r="J1163" i="24"/>
  <c r="AJ1163" i="7" s="1"/>
  <c r="K1163" i="24"/>
  <c r="J1164" i="24"/>
  <c r="AJ1164" i="7" s="1"/>
  <c r="K1164" i="24"/>
  <c r="AK1164" i="7" s="1"/>
  <c r="J1165" i="24"/>
  <c r="AJ1165" i="7" s="1"/>
  <c r="K1165" i="24"/>
  <c r="J1166" i="24"/>
  <c r="AJ1166" i="7" s="1"/>
  <c r="K1166" i="24"/>
  <c r="AK1166" i="7" s="1"/>
  <c r="J1167" i="24"/>
  <c r="AJ1167" i="7" s="1"/>
  <c r="K1167" i="24"/>
  <c r="J1168" i="24"/>
  <c r="AJ1168" i="7" s="1"/>
  <c r="K1168" i="24"/>
  <c r="AK1168" i="7" s="1"/>
  <c r="J1169" i="24"/>
  <c r="AJ1169" i="7" s="1"/>
  <c r="K1169" i="24"/>
  <c r="J1170" i="24"/>
  <c r="AJ1170" i="7" s="1"/>
  <c r="K1170" i="24"/>
  <c r="AK1170" i="7" s="1"/>
  <c r="J1171" i="24"/>
  <c r="AJ1171" i="7" s="1"/>
  <c r="K1171" i="24"/>
  <c r="J1172" i="24"/>
  <c r="AJ1172" i="7" s="1"/>
  <c r="K1172" i="24"/>
  <c r="AK1172" i="7" s="1"/>
  <c r="J1173" i="24"/>
  <c r="AJ1173" i="7" s="1"/>
  <c r="K1173" i="24"/>
  <c r="J1174" i="24"/>
  <c r="AJ1174" i="7" s="1"/>
  <c r="K1174" i="24"/>
  <c r="AK1174" i="7" s="1"/>
  <c r="J1175" i="24"/>
  <c r="AJ1175" i="7" s="1"/>
  <c r="K1175" i="24"/>
  <c r="J1176" i="24"/>
  <c r="AJ1176" i="7" s="1"/>
  <c r="K1176" i="24"/>
  <c r="AK1176" i="7" s="1"/>
  <c r="J1177" i="24"/>
  <c r="AJ1177" i="7" s="1"/>
  <c r="K1177" i="24"/>
  <c r="J1178" i="24"/>
  <c r="AJ1178" i="7" s="1"/>
  <c r="K1178" i="24"/>
  <c r="AK1178" i="7" s="1"/>
  <c r="J1179" i="24"/>
  <c r="AJ1179" i="7" s="1"/>
  <c r="K1179" i="24"/>
  <c r="J1180" i="24"/>
  <c r="AJ1180" i="7" s="1"/>
  <c r="K1180" i="24"/>
  <c r="AK1180" i="7" s="1"/>
  <c r="J1181" i="24"/>
  <c r="AJ1181" i="7" s="1"/>
  <c r="K1181" i="24"/>
  <c r="J1182" i="24"/>
  <c r="AJ1182" i="7" s="1"/>
  <c r="K1182" i="24"/>
  <c r="AK1182" i="7" s="1"/>
  <c r="J1183" i="24"/>
  <c r="AJ1183" i="7" s="1"/>
  <c r="K1183" i="24"/>
  <c r="J1184" i="24"/>
  <c r="AJ1184" i="7" s="1"/>
  <c r="K1184" i="24"/>
  <c r="AK1184" i="7" s="1"/>
  <c r="J1185" i="24"/>
  <c r="AJ1185" i="7" s="1"/>
  <c r="K1185" i="24"/>
  <c r="J1186" i="24"/>
  <c r="AJ1186" i="7" s="1"/>
  <c r="K1186" i="24"/>
  <c r="AK1186" i="7" s="1"/>
  <c r="J1187" i="24"/>
  <c r="AJ1187" i="7" s="1"/>
  <c r="K1187" i="24"/>
  <c r="J1188" i="24"/>
  <c r="AJ1188" i="7" s="1"/>
  <c r="K1188" i="24"/>
  <c r="AK1188" i="7" s="1"/>
  <c r="J1189" i="24"/>
  <c r="AJ1189" i="7" s="1"/>
  <c r="K1189" i="24"/>
  <c r="J1190" i="24"/>
  <c r="AJ1190" i="7" s="1"/>
  <c r="K1190" i="24"/>
  <c r="AK1190" i="7" s="1"/>
  <c r="J1191" i="24"/>
  <c r="AJ1191" i="7" s="1"/>
  <c r="K1191" i="24"/>
  <c r="J1192" i="24"/>
  <c r="AJ1192" i="7" s="1"/>
  <c r="K1192" i="24"/>
  <c r="AK1192" i="7" s="1"/>
  <c r="J1193" i="24"/>
  <c r="AJ1193" i="7" s="1"/>
  <c r="K1193" i="24"/>
  <c r="J1194" i="24"/>
  <c r="AJ1194" i="7" s="1"/>
  <c r="K1194" i="24"/>
  <c r="AK1194" i="7" s="1"/>
  <c r="J1195" i="24"/>
  <c r="AJ1195" i="7" s="1"/>
  <c r="K1195" i="24"/>
  <c r="J1196" i="24"/>
  <c r="AJ1196" i="7" s="1"/>
  <c r="K1196" i="24"/>
  <c r="AK1196" i="7" s="1"/>
  <c r="J1197" i="24"/>
  <c r="AJ1197" i="7" s="1"/>
  <c r="K1197" i="24"/>
  <c r="J1198" i="24"/>
  <c r="AJ1198" i="7" s="1"/>
  <c r="K1198" i="24"/>
  <c r="AK1198" i="7" s="1"/>
  <c r="J1199" i="24"/>
  <c r="AJ1199" i="7" s="1"/>
  <c r="K1199" i="24"/>
  <c r="J1200" i="24"/>
  <c r="AJ1200" i="7" s="1"/>
  <c r="K1200" i="24"/>
  <c r="AK1200" i="7" s="1"/>
  <c r="J1201" i="24"/>
  <c r="AJ1201" i="7" s="1"/>
  <c r="K1201" i="24"/>
  <c r="J1202" i="24"/>
  <c r="AJ1202" i="7" s="1"/>
  <c r="K1202" i="24"/>
  <c r="AK1202" i="7" s="1"/>
  <c r="J1203" i="24"/>
  <c r="AJ1203" i="7" s="1"/>
  <c r="K1203" i="24"/>
  <c r="J1204" i="24"/>
  <c r="AJ1204" i="7" s="1"/>
  <c r="K1204" i="24"/>
  <c r="AK1204" i="7" s="1"/>
  <c r="J1205" i="24"/>
  <c r="AJ1205" i="7" s="1"/>
  <c r="K1205" i="24"/>
  <c r="J1206" i="24"/>
  <c r="AJ1206" i="7" s="1"/>
  <c r="K1206" i="24"/>
  <c r="AK1206" i="7" s="1"/>
  <c r="J1207" i="24"/>
  <c r="AJ1207" i="7" s="1"/>
  <c r="K1207" i="24"/>
  <c r="J1208" i="24"/>
  <c r="AJ1208" i="7" s="1"/>
  <c r="K1208" i="24"/>
  <c r="AK1208" i="7" s="1"/>
  <c r="J1209" i="24"/>
  <c r="AJ1209" i="7" s="1"/>
  <c r="K1209" i="24"/>
  <c r="J1210" i="24"/>
  <c r="AJ1210" i="7" s="1"/>
  <c r="K1210" i="24"/>
  <c r="AK1210" i="7" s="1"/>
  <c r="J1211" i="24"/>
  <c r="AJ1211" i="7" s="1"/>
  <c r="K1211" i="24"/>
  <c r="J1212" i="24"/>
  <c r="AJ1212" i="7" s="1"/>
  <c r="K1212" i="24"/>
  <c r="AK1212" i="7" s="1"/>
  <c r="J1213" i="24"/>
  <c r="AJ1213" i="7" s="1"/>
  <c r="K1213" i="24"/>
  <c r="J1214" i="24"/>
  <c r="AJ1214" i="7" s="1"/>
  <c r="K1214" i="24"/>
  <c r="AK1214" i="7" s="1"/>
  <c r="J1215" i="24"/>
  <c r="AJ1215" i="7" s="1"/>
  <c r="K1215" i="24"/>
  <c r="J1216" i="24"/>
  <c r="AJ1216" i="7" s="1"/>
  <c r="K1216" i="24"/>
  <c r="AK1216" i="7" s="1"/>
  <c r="J1217" i="24"/>
  <c r="AJ1217" i="7" s="1"/>
  <c r="K1217" i="24"/>
  <c r="J1218" i="24"/>
  <c r="AJ1218" i="7" s="1"/>
  <c r="K1218" i="24"/>
  <c r="AK1218" i="7" s="1"/>
  <c r="J1219" i="24"/>
  <c r="AJ1219" i="7" s="1"/>
  <c r="K1219" i="24"/>
  <c r="J1220" i="24"/>
  <c r="AJ1220" i="7" s="1"/>
  <c r="K1220" i="24"/>
  <c r="AK1220" i="7" s="1"/>
  <c r="J1221" i="24"/>
  <c r="AJ1221" i="7" s="1"/>
  <c r="K1221" i="24"/>
  <c r="J1222" i="24"/>
  <c r="AJ1222" i="7" s="1"/>
  <c r="K1222" i="24"/>
  <c r="AK1222" i="7" s="1"/>
  <c r="J1223" i="24"/>
  <c r="AJ1223" i="7" s="1"/>
  <c r="K1223" i="24"/>
  <c r="J1224" i="24"/>
  <c r="AJ1224" i="7" s="1"/>
  <c r="K1224" i="24"/>
  <c r="AK1224" i="7" s="1"/>
  <c r="J1225" i="24"/>
  <c r="AJ1225" i="7" s="1"/>
  <c r="K1225" i="24"/>
  <c r="J1226" i="24"/>
  <c r="AJ1226" i="7" s="1"/>
  <c r="K1226" i="24"/>
  <c r="AK1226" i="7" s="1"/>
  <c r="J1227" i="24"/>
  <c r="AJ1227" i="7" s="1"/>
  <c r="K1227" i="24"/>
  <c r="J1228" i="24"/>
  <c r="AJ1228" i="7" s="1"/>
  <c r="K1228" i="24"/>
  <c r="AK1228" i="7" s="1"/>
  <c r="J1229" i="24"/>
  <c r="AJ1229" i="7" s="1"/>
  <c r="K1229" i="24"/>
  <c r="J1230" i="24"/>
  <c r="AJ1230" i="7" s="1"/>
  <c r="K1230" i="24"/>
  <c r="AK1230" i="7" s="1"/>
  <c r="J1231" i="24"/>
  <c r="AJ1231" i="7" s="1"/>
  <c r="K1231" i="24"/>
  <c r="J1232" i="24"/>
  <c r="AJ1232" i="7" s="1"/>
  <c r="K1232" i="24"/>
  <c r="AK1232" i="7" s="1"/>
  <c r="J1233" i="24"/>
  <c r="AJ1233" i="7" s="1"/>
  <c r="K1233" i="24"/>
  <c r="J1234" i="24"/>
  <c r="AJ1234" i="7" s="1"/>
  <c r="K1234" i="24"/>
  <c r="AK1234" i="7" s="1"/>
  <c r="J1235" i="24"/>
  <c r="AJ1235" i="7" s="1"/>
  <c r="K1235" i="24"/>
  <c r="J1236" i="24"/>
  <c r="AJ1236" i="7" s="1"/>
  <c r="K1236" i="24"/>
  <c r="AK1236" i="7" s="1"/>
  <c r="J1237" i="24"/>
  <c r="AJ1237" i="7" s="1"/>
  <c r="K1237" i="24"/>
  <c r="J1238" i="24"/>
  <c r="AJ1238" i="7" s="1"/>
  <c r="K1238" i="24"/>
  <c r="AK1238" i="7" s="1"/>
  <c r="J1239" i="24"/>
  <c r="AJ1239" i="7" s="1"/>
  <c r="K1239" i="24"/>
  <c r="J1240" i="24"/>
  <c r="AJ1240" i="7" s="1"/>
  <c r="K1240" i="24"/>
  <c r="AK1240" i="7" s="1"/>
  <c r="J1241" i="24"/>
  <c r="AJ1241" i="7" s="1"/>
  <c r="K1241" i="24"/>
  <c r="J1242" i="24"/>
  <c r="AJ1242" i="7" s="1"/>
  <c r="K1242" i="24"/>
  <c r="AK1242" i="7" s="1"/>
  <c r="J1243" i="24"/>
  <c r="AJ1243" i="7" s="1"/>
  <c r="K1243" i="24"/>
  <c r="J1244" i="24"/>
  <c r="AJ1244" i="7" s="1"/>
  <c r="K1244" i="24"/>
  <c r="AK1244" i="7" s="1"/>
  <c r="J1245" i="24"/>
  <c r="AJ1245" i="7" s="1"/>
  <c r="K1245" i="24"/>
  <c r="J1246" i="24"/>
  <c r="AJ1246" i="7" s="1"/>
  <c r="K1246" i="24"/>
  <c r="AK1246" i="7" s="1"/>
  <c r="J1247" i="24"/>
  <c r="AJ1247" i="7" s="1"/>
  <c r="K1247" i="24"/>
  <c r="J1248" i="24"/>
  <c r="AJ1248" i="7" s="1"/>
  <c r="K1248" i="24"/>
  <c r="AK1248" i="7" s="1"/>
  <c r="J1249" i="24"/>
  <c r="AJ1249" i="7" s="1"/>
  <c r="K1249" i="24"/>
  <c r="J1250" i="24"/>
  <c r="AJ1250" i="7" s="1"/>
  <c r="K1250" i="24"/>
  <c r="AK1250" i="7" s="1"/>
  <c r="J1251" i="24"/>
  <c r="AJ1251" i="7" s="1"/>
  <c r="K1251" i="24"/>
  <c r="J1252" i="24"/>
  <c r="AJ1252" i="7" s="1"/>
  <c r="K1252" i="24"/>
  <c r="AK1252" i="7" s="1"/>
  <c r="J1253" i="24"/>
  <c r="AJ1253" i="7" s="1"/>
  <c r="K1253" i="24"/>
  <c r="J1254" i="24"/>
  <c r="AJ1254" i="7" s="1"/>
  <c r="K1254" i="24"/>
  <c r="AK1254" i="7" s="1"/>
  <c r="J1255" i="24"/>
  <c r="AJ1255" i="7" s="1"/>
  <c r="K1255" i="24"/>
  <c r="J1256" i="24"/>
  <c r="AJ1256" i="7" s="1"/>
  <c r="K1256" i="24"/>
  <c r="AK1256" i="7" s="1"/>
  <c r="J1257" i="24"/>
  <c r="AJ1257" i="7" s="1"/>
  <c r="K1257" i="24"/>
  <c r="J1258" i="24"/>
  <c r="AJ1258" i="7" s="1"/>
  <c r="K1258" i="24"/>
  <c r="AK1258" i="7" s="1"/>
  <c r="J1259" i="24"/>
  <c r="AJ1259" i="7" s="1"/>
  <c r="K1259" i="24"/>
  <c r="J1260" i="24"/>
  <c r="AJ1260" i="7" s="1"/>
  <c r="K1260" i="24"/>
  <c r="AK1260" i="7" s="1"/>
  <c r="J1261" i="24"/>
  <c r="AJ1261" i="7" s="1"/>
  <c r="K1261" i="24"/>
  <c r="J1262" i="24"/>
  <c r="AJ1262" i="7" s="1"/>
  <c r="K1262" i="24"/>
  <c r="AK1262" i="7" s="1"/>
  <c r="J1263" i="24"/>
  <c r="AJ1263" i="7" s="1"/>
  <c r="K1263" i="24"/>
  <c r="J1264" i="24"/>
  <c r="AJ1264" i="7" s="1"/>
  <c r="K1264" i="24"/>
  <c r="AK1264" i="7" s="1"/>
  <c r="J1265" i="24"/>
  <c r="AJ1265" i="7" s="1"/>
  <c r="K1265" i="24"/>
  <c r="J1266" i="24"/>
  <c r="AJ1266" i="7" s="1"/>
  <c r="K1266" i="24"/>
  <c r="AK1266" i="7" s="1"/>
  <c r="J1267" i="24"/>
  <c r="AJ1267" i="7" s="1"/>
  <c r="K1267" i="24"/>
  <c r="J1268" i="24"/>
  <c r="AJ1268" i="7" s="1"/>
  <c r="K1268" i="24"/>
  <c r="AK1268" i="7" s="1"/>
  <c r="J1269" i="24"/>
  <c r="AJ1269" i="7" s="1"/>
  <c r="K1269" i="24"/>
  <c r="J1270" i="24"/>
  <c r="AJ1270" i="7" s="1"/>
  <c r="K1270" i="24"/>
  <c r="AK1270" i="7" s="1"/>
  <c r="J1271" i="24"/>
  <c r="AJ1271" i="7" s="1"/>
  <c r="K1271" i="24"/>
  <c r="J1272" i="24"/>
  <c r="AJ1272" i="7" s="1"/>
  <c r="K1272" i="24"/>
  <c r="AK1272" i="7" s="1"/>
  <c r="J1273" i="24"/>
  <c r="AJ1273" i="7" s="1"/>
  <c r="K1273" i="24"/>
  <c r="J1274" i="24"/>
  <c r="AJ1274" i="7" s="1"/>
  <c r="K1274" i="24"/>
  <c r="AK1274" i="7" s="1"/>
  <c r="J1275" i="24"/>
  <c r="AJ1275" i="7" s="1"/>
  <c r="K1275" i="24"/>
  <c r="J1276" i="24"/>
  <c r="AJ1276" i="7" s="1"/>
  <c r="K1276" i="24"/>
  <c r="AK1276" i="7" s="1"/>
  <c r="J1277" i="24"/>
  <c r="AJ1277" i="7" s="1"/>
  <c r="K1277" i="24"/>
  <c r="J1278" i="24"/>
  <c r="AJ1278" i="7" s="1"/>
  <c r="K1278" i="24"/>
  <c r="AK1278" i="7" s="1"/>
  <c r="J1279" i="24"/>
  <c r="AJ1279" i="7" s="1"/>
  <c r="K1279" i="24"/>
  <c r="J1280" i="24"/>
  <c r="AJ1280" i="7" s="1"/>
  <c r="K1280" i="24"/>
  <c r="AK1280" i="7" s="1"/>
  <c r="J1281" i="24"/>
  <c r="AJ1281" i="7" s="1"/>
  <c r="K1281" i="24"/>
  <c r="J1282" i="24"/>
  <c r="AJ1282" i="7" s="1"/>
  <c r="K1282" i="24"/>
  <c r="AK1282" i="7" s="1"/>
  <c r="J1283" i="24"/>
  <c r="AJ1283" i="7" s="1"/>
  <c r="K1283" i="24"/>
  <c r="J1284" i="24"/>
  <c r="AJ1284" i="7" s="1"/>
  <c r="K1284" i="24"/>
  <c r="AK1284" i="7" s="1"/>
  <c r="J1285" i="24"/>
  <c r="AJ1285" i="7" s="1"/>
  <c r="K1285" i="24"/>
  <c r="J1286" i="24"/>
  <c r="AJ1286" i="7" s="1"/>
  <c r="K1286" i="24"/>
  <c r="AK1286" i="7" s="1"/>
  <c r="J1287" i="24"/>
  <c r="AJ1287" i="7" s="1"/>
  <c r="K1287" i="24"/>
  <c r="J1288" i="24"/>
  <c r="AJ1288" i="7" s="1"/>
  <c r="K1288" i="24"/>
  <c r="AK1288" i="7" s="1"/>
  <c r="J1289" i="24"/>
  <c r="AJ1289" i="7" s="1"/>
  <c r="K1289" i="24"/>
  <c r="J1290" i="24"/>
  <c r="AJ1290" i="7" s="1"/>
  <c r="K1290" i="24"/>
  <c r="AK1290" i="7" s="1"/>
  <c r="J1291" i="24"/>
  <c r="AJ1291" i="7" s="1"/>
  <c r="K1291" i="24"/>
  <c r="J1292" i="24"/>
  <c r="AJ1292" i="7" s="1"/>
  <c r="K1292" i="24"/>
  <c r="AK1292" i="7" s="1"/>
  <c r="J1293" i="24"/>
  <c r="AJ1293" i="7" s="1"/>
  <c r="K1293" i="24"/>
  <c r="J1294" i="24"/>
  <c r="AJ1294" i="7" s="1"/>
  <c r="K1294" i="24"/>
  <c r="AK1294" i="7" s="1"/>
  <c r="J1295" i="24"/>
  <c r="AJ1295" i="7" s="1"/>
  <c r="K1295" i="24"/>
  <c r="J1296" i="24"/>
  <c r="AJ1296" i="7" s="1"/>
  <c r="K1296" i="24"/>
  <c r="AK1296" i="7" s="1"/>
  <c r="J1297" i="24"/>
  <c r="AJ1297" i="7" s="1"/>
  <c r="K1297" i="24"/>
  <c r="J1298" i="24"/>
  <c r="AJ1298" i="7" s="1"/>
  <c r="K1298" i="24"/>
  <c r="AK1298" i="7" s="1"/>
  <c r="J1299" i="24"/>
  <c r="AJ1299" i="7" s="1"/>
  <c r="K1299" i="24"/>
  <c r="J1300" i="24"/>
  <c r="AJ1300" i="7" s="1"/>
  <c r="K1300" i="24"/>
  <c r="AK1300" i="7" s="1"/>
  <c r="J1301" i="24"/>
  <c r="AJ1301" i="7" s="1"/>
  <c r="K1301" i="24"/>
  <c r="J1302" i="24"/>
  <c r="AJ1302" i="7" s="1"/>
  <c r="K1302" i="24"/>
  <c r="AK1302" i="7" s="1"/>
  <c r="J1303" i="24"/>
  <c r="AJ1303" i="7" s="1"/>
  <c r="K1303" i="24"/>
  <c r="J1304" i="24"/>
  <c r="AJ1304" i="7" s="1"/>
  <c r="K1304" i="24"/>
  <c r="AK1304" i="7" s="1"/>
  <c r="J1305" i="24"/>
  <c r="AJ1305" i="7" s="1"/>
  <c r="K1305" i="24"/>
  <c r="J1306" i="24"/>
  <c r="AJ1306" i="7" s="1"/>
  <c r="K1306" i="24"/>
  <c r="AK1306" i="7" s="1"/>
  <c r="J1307" i="24"/>
  <c r="AJ1307" i="7" s="1"/>
  <c r="K1307" i="24"/>
  <c r="J1308" i="24"/>
  <c r="AJ1308" i="7" s="1"/>
  <c r="K1308" i="24"/>
  <c r="AK1308" i="7" s="1"/>
  <c r="J1309" i="24"/>
  <c r="AJ1309" i="7" s="1"/>
  <c r="K1309" i="24"/>
  <c r="J1310" i="24"/>
  <c r="AJ1310" i="7" s="1"/>
  <c r="K1310" i="24"/>
  <c r="AK1310" i="7" s="1"/>
  <c r="J1311" i="24"/>
  <c r="AJ1311" i="7" s="1"/>
  <c r="K1311" i="24"/>
  <c r="J1312" i="24"/>
  <c r="AJ1312" i="7" s="1"/>
  <c r="K1312" i="24"/>
  <c r="AK1312" i="7" s="1"/>
  <c r="J1313" i="24"/>
  <c r="AJ1313" i="7" s="1"/>
  <c r="K1313" i="24"/>
  <c r="J1314" i="24"/>
  <c r="AJ1314" i="7" s="1"/>
  <c r="K1314" i="24"/>
  <c r="AK1314" i="7" s="1"/>
  <c r="J1315" i="24"/>
  <c r="AJ1315" i="7" s="1"/>
  <c r="K1315" i="24"/>
  <c r="J1316" i="24"/>
  <c r="AJ1316" i="7" s="1"/>
  <c r="K1316" i="24"/>
  <c r="AK1316" i="7" s="1"/>
  <c r="J1317" i="24"/>
  <c r="AJ1317" i="7" s="1"/>
  <c r="K1317" i="24"/>
  <c r="J1318" i="24"/>
  <c r="AJ1318" i="7" s="1"/>
  <c r="K1318" i="24"/>
  <c r="AK1318" i="7" s="1"/>
  <c r="J1319" i="24"/>
  <c r="AJ1319" i="7" s="1"/>
  <c r="K1319" i="24"/>
  <c r="J1320" i="24"/>
  <c r="AJ1320" i="7" s="1"/>
  <c r="K1320" i="24"/>
  <c r="AK1320" i="7" s="1"/>
  <c r="J1321" i="24"/>
  <c r="AJ1321" i="7" s="1"/>
  <c r="K1321" i="24"/>
  <c r="J1322" i="24"/>
  <c r="AJ1322" i="7" s="1"/>
  <c r="K1322" i="24"/>
  <c r="AK1322" i="7" s="1"/>
  <c r="J1323" i="24"/>
  <c r="AJ1323" i="7" s="1"/>
  <c r="K1323" i="24"/>
  <c r="J1324" i="24"/>
  <c r="AJ1324" i="7" s="1"/>
  <c r="K1324" i="24"/>
  <c r="AK1324" i="7" s="1"/>
  <c r="J1325" i="24"/>
  <c r="AJ1325" i="7" s="1"/>
  <c r="K1325" i="24"/>
  <c r="J1326" i="24"/>
  <c r="AJ1326" i="7" s="1"/>
  <c r="K1326" i="24"/>
  <c r="AK1326" i="7" s="1"/>
  <c r="J1327" i="24"/>
  <c r="AJ1327" i="7" s="1"/>
  <c r="K1327" i="24"/>
  <c r="J1328" i="24"/>
  <c r="AJ1328" i="7" s="1"/>
  <c r="K1328" i="24"/>
  <c r="AK1328" i="7" s="1"/>
  <c r="J1329" i="24"/>
  <c r="AJ1329" i="7" s="1"/>
  <c r="K1329" i="24"/>
  <c r="J1330" i="24"/>
  <c r="AJ1330" i="7" s="1"/>
  <c r="K1330" i="24"/>
  <c r="AK1330" i="7" s="1"/>
  <c r="J1331" i="24"/>
  <c r="AJ1331" i="7" s="1"/>
  <c r="K1331" i="24"/>
  <c r="J1332" i="24"/>
  <c r="AJ1332" i="7" s="1"/>
  <c r="K1332" i="24"/>
  <c r="AK1332" i="7" s="1"/>
  <c r="J1333" i="24"/>
  <c r="AJ1333" i="7" s="1"/>
  <c r="K1333" i="24"/>
  <c r="J1334" i="24"/>
  <c r="AJ1334" i="7" s="1"/>
  <c r="K1334" i="24"/>
  <c r="AK1334" i="7" s="1"/>
  <c r="J1335" i="24"/>
  <c r="AJ1335" i="7" s="1"/>
  <c r="K1335" i="24"/>
  <c r="J1336" i="24"/>
  <c r="AJ1336" i="7" s="1"/>
  <c r="K1336" i="24"/>
  <c r="AK1336" i="7" s="1"/>
  <c r="J1337" i="24"/>
  <c r="AJ1337" i="7" s="1"/>
  <c r="K1337" i="24"/>
  <c r="J1338" i="24"/>
  <c r="AJ1338" i="7" s="1"/>
  <c r="K1338" i="24"/>
  <c r="J1339" i="24"/>
  <c r="AJ1339" i="7" s="1"/>
  <c r="K1339" i="24"/>
  <c r="J1340" i="24"/>
  <c r="AJ1340" i="7" s="1"/>
  <c r="K1340" i="24"/>
  <c r="AK1340" i="7" s="1"/>
  <c r="J1341" i="24"/>
  <c r="AJ1341" i="7" s="1"/>
  <c r="K1341" i="24"/>
  <c r="J1342" i="24"/>
  <c r="AJ1342" i="7" s="1"/>
  <c r="K1342" i="24"/>
  <c r="AK1342" i="7" s="1"/>
  <c r="J1343" i="24"/>
  <c r="AJ1343" i="7" s="1"/>
  <c r="K1343" i="24"/>
  <c r="J1344" i="24"/>
  <c r="AJ1344" i="7" s="1"/>
  <c r="K1344" i="24"/>
  <c r="AK1344" i="7" s="1"/>
  <c r="J1345" i="24"/>
  <c r="AJ1345" i="7" s="1"/>
  <c r="K1345" i="24"/>
  <c r="J1346" i="24"/>
  <c r="AJ1346" i="7" s="1"/>
  <c r="K1346" i="24"/>
  <c r="AK1346" i="7" s="1"/>
  <c r="J1347" i="24"/>
  <c r="AJ1347" i="7" s="1"/>
  <c r="K1347" i="24"/>
  <c r="J1348" i="24"/>
  <c r="AJ1348" i="7" s="1"/>
  <c r="K1348" i="24"/>
  <c r="AK1348" i="7" s="1"/>
  <c r="J1349" i="24"/>
  <c r="AJ1349" i="7" s="1"/>
  <c r="K1349" i="24"/>
  <c r="J1350" i="24"/>
  <c r="AJ1350" i="7" s="1"/>
  <c r="K1350" i="24"/>
  <c r="AK1350" i="7" s="1"/>
  <c r="J1351" i="24"/>
  <c r="AJ1351" i="7" s="1"/>
  <c r="K1351" i="24"/>
  <c r="J1352" i="24"/>
  <c r="AJ1352" i="7" s="1"/>
  <c r="K1352" i="24"/>
  <c r="AK1352" i="7" s="1"/>
  <c r="J1353" i="24"/>
  <c r="AJ1353" i="7" s="1"/>
  <c r="K1353" i="24"/>
  <c r="J1354" i="24"/>
  <c r="AJ1354" i="7" s="1"/>
  <c r="K1354" i="24"/>
  <c r="AK1354" i="7" s="1"/>
  <c r="J1355" i="24"/>
  <c r="AJ1355" i="7" s="1"/>
  <c r="K1355" i="24"/>
  <c r="J1356" i="24"/>
  <c r="AJ1356" i="7" s="1"/>
  <c r="K1356" i="24"/>
  <c r="AK1356" i="7" s="1"/>
  <c r="J1357" i="24"/>
  <c r="AJ1357" i="7" s="1"/>
  <c r="K1357" i="24"/>
  <c r="J1358" i="24"/>
  <c r="AJ1358" i="7" s="1"/>
  <c r="K1358" i="24"/>
  <c r="AK1358" i="7" s="1"/>
  <c r="J1359" i="24"/>
  <c r="AJ1359" i="7" s="1"/>
  <c r="K1359" i="24"/>
  <c r="J1360" i="24"/>
  <c r="AJ1360" i="7" s="1"/>
  <c r="K1360" i="24"/>
  <c r="AK1360" i="7" s="1"/>
  <c r="J1361" i="24"/>
  <c r="AJ1361" i="7" s="1"/>
  <c r="K1361" i="24"/>
  <c r="J1362" i="24"/>
  <c r="AJ1362" i="7" s="1"/>
  <c r="K1362" i="24"/>
  <c r="AK1362" i="7" s="1"/>
  <c r="J1363" i="24"/>
  <c r="AJ1363" i="7" s="1"/>
  <c r="K1363" i="24"/>
  <c r="J1364" i="24"/>
  <c r="AJ1364" i="7" s="1"/>
  <c r="K1364" i="24"/>
  <c r="AK1364" i="7" s="1"/>
  <c r="J1365" i="24"/>
  <c r="AJ1365" i="7" s="1"/>
  <c r="K1365" i="24"/>
  <c r="J1366" i="24"/>
  <c r="AJ1366" i="7" s="1"/>
  <c r="K1366" i="24"/>
  <c r="AK1366" i="7" s="1"/>
  <c r="J1367" i="24"/>
  <c r="AJ1367" i="7" s="1"/>
  <c r="K1367" i="24"/>
  <c r="J1368" i="24"/>
  <c r="AJ1368" i="7" s="1"/>
  <c r="K1368" i="24"/>
  <c r="AK1368" i="7" s="1"/>
  <c r="J1369" i="24"/>
  <c r="AJ1369" i="7" s="1"/>
  <c r="K1369" i="24"/>
  <c r="J1370" i="24"/>
  <c r="AJ1370" i="7" s="1"/>
  <c r="K1370" i="24"/>
  <c r="AK1370" i="7" s="1"/>
  <c r="J1371" i="24"/>
  <c r="AJ1371" i="7" s="1"/>
  <c r="K1371" i="24"/>
  <c r="J1372" i="24"/>
  <c r="AJ1372" i="7" s="1"/>
  <c r="K1372" i="24"/>
  <c r="AK1372" i="7" s="1"/>
  <c r="J1373" i="24"/>
  <c r="AJ1373" i="7" s="1"/>
  <c r="K1373" i="24"/>
  <c r="J1374" i="24"/>
  <c r="AJ1374" i="7" s="1"/>
  <c r="K1374" i="24"/>
  <c r="AK1374" i="7" s="1"/>
  <c r="J1375" i="24"/>
  <c r="AJ1375" i="7" s="1"/>
  <c r="K1375" i="24"/>
  <c r="J1376" i="24"/>
  <c r="AJ1376" i="7" s="1"/>
  <c r="K1376" i="24"/>
  <c r="AK1376" i="7" s="1"/>
  <c r="J1377" i="24"/>
  <c r="AJ1377" i="7" s="1"/>
  <c r="K1377" i="24"/>
  <c r="J1378" i="24"/>
  <c r="AJ1378" i="7" s="1"/>
  <c r="K1378" i="24"/>
  <c r="AK1378" i="7" s="1"/>
  <c r="J1379" i="24"/>
  <c r="AJ1379" i="7" s="1"/>
  <c r="K1379" i="24"/>
  <c r="J1380" i="24"/>
  <c r="AJ1380" i="7" s="1"/>
  <c r="K1380" i="24"/>
  <c r="AK1380" i="7" s="1"/>
  <c r="J1381" i="24"/>
  <c r="AJ1381" i="7" s="1"/>
  <c r="K1381" i="24"/>
  <c r="J1382" i="24"/>
  <c r="AJ1382" i="7" s="1"/>
  <c r="K1382" i="24"/>
  <c r="AK1382" i="7" s="1"/>
  <c r="J1383" i="24"/>
  <c r="AJ1383" i="7" s="1"/>
  <c r="K1383" i="24"/>
  <c r="J1384" i="24"/>
  <c r="AJ1384" i="7" s="1"/>
  <c r="K1384" i="24"/>
  <c r="AK1384" i="7" s="1"/>
  <c r="J1385" i="24"/>
  <c r="AJ1385" i="7" s="1"/>
  <c r="K1385" i="24"/>
  <c r="J1386" i="24"/>
  <c r="AJ1386" i="7" s="1"/>
  <c r="K1386" i="24"/>
  <c r="AK1386" i="7" s="1"/>
  <c r="J1387" i="24"/>
  <c r="AJ1387" i="7" s="1"/>
  <c r="K1387" i="24"/>
  <c r="J1388" i="24"/>
  <c r="AJ1388" i="7" s="1"/>
  <c r="K1388" i="24"/>
  <c r="AK1388" i="7" s="1"/>
  <c r="J1389" i="24"/>
  <c r="AJ1389" i="7" s="1"/>
  <c r="K1389" i="24"/>
  <c r="J1390" i="24"/>
  <c r="AJ1390" i="7" s="1"/>
  <c r="K1390" i="24"/>
  <c r="AK1390" i="7" s="1"/>
  <c r="J1391" i="24"/>
  <c r="AJ1391" i="7" s="1"/>
  <c r="K1391" i="24"/>
  <c r="J1392" i="24"/>
  <c r="AJ1392" i="7" s="1"/>
  <c r="K1392" i="24"/>
  <c r="AK1392" i="7" s="1"/>
  <c r="J1393" i="24"/>
  <c r="AJ1393" i="7" s="1"/>
  <c r="K1393" i="24"/>
  <c r="J1394" i="24"/>
  <c r="AJ1394" i="7" s="1"/>
  <c r="K1394" i="24"/>
  <c r="AK1394" i="7" s="1"/>
  <c r="J1395" i="24"/>
  <c r="AJ1395" i="7" s="1"/>
  <c r="K1395" i="24"/>
  <c r="J1396" i="24"/>
  <c r="AJ1396" i="7" s="1"/>
  <c r="K1396" i="24"/>
  <c r="AK1396" i="7" s="1"/>
  <c r="J1397" i="24"/>
  <c r="AJ1397" i="7" s="1"/>
  <c r="K1397" i="24"/>
  <c r="J1398" i="24"/>
  <c r="AJ1398" i="7" s="1"/>
  <c r="K1398" i="24"/>
  <c r="AK1398" i="7" s="1"/>
  <c r="J1399" i="24"/>
  <c r="AJ1399" i="7" s="1"/>
  <c r="K1399" i="24"/>
  <c r="J1400" i="24"/>
  <c r="AJ1400" i="7" s="1"/>
  <c r="K1400" i="24"/>
  <c r="AK1400" i="7" s="1"/>
  <c r="J1401" i="24"/>
  <c r="AJ1401" i="7" s="1"/>
  <c r="K1401" i="24"/>
  <c r="J1402" i="24"/>
  <c r="AJ1402" i="7" s="1"/>
  <c r="K1402" i="24"/>
  <c r="AK1402" i="7" s="1"/>
  <c r="J1403" i="24"/>
  <c r="AJ1403" i="7" s="1"/>
  <c r="K1403" i="24"/>
  <c r="J1404" i="24"/>
  <c r="AJ1404" i="7" s="1"/>
  <c r="K1404" i="24"/>
  <c r="AK1404" i="7" s="1"/>
  <c r="J1405" i="24"/>
  <c r="AJ1405" i="7" s="1"/>
  <c r="K1405" i="24"/>
  <c r="J1406" i="24"/>
  <c r="AJ1406" i="7" s="1"/>
  <c r="K1406" i="24"/>
  <c r="AK1406" i="7" s="1"/>
  <c r="J1407" i="24"/>
  <c r="AJ1407" i="7" s="1"/>
  <c r="K1407" i="24"/>
  <c r="J1408" i="24"/>
  <c r="AJ1408" i="7" s="1"/>
  <c r="K1408" i="24"/>
  <c r="AK1408" i="7" s="1"/>
  <c r="J1409" i="24"/>
  <c r="AJ1409" i="7" s="1"/>
  <c r="K1409" i="24"/>
  <c r="J1410" i="24"/>
  <c r="AJ1410" i="7" s="1"/>
  <c r="K1410" i="24"/>
  <c r="AK1410" i="7" s="1"/>
  <c r="J1411" i="24"/>
  <c r="AJ1411" i="7" s="1"/>
  <c r="K1411" i="24"/>
  <c r="J1412" i="24"/>
  <c r="AJ1412" i="7" s="1"/>
  <c r="K1412" i="24"/>
  <c r="AK1412" i="7" s="1"/>
  <c r="J1413" i="24"/>
  <c r="AJ1413" i="7" s="1"/>
  <c r="K1413" i="24"/>
  <c r="J1414" i="24"/>
  <c r="AJ1414" i="7" s="1"/>
  <c r="K1414" i="24"/>
  <c r="AK1414" i="7" s="1"/>
  <c r="J1415" i="24"/>
  <c r="AJ1415" i="7" s="1"/>
  <c r="K1415" i="24"/>
  <c r="J1416" i="24"/>
  <c r="AJ1416" i="7" s="1"/>
  <c r="K1416" i="24"/>
  <c r="AK1416" i="7" s="1"/>
  <c r="J1417" i="24"/>
  <c r="AJ1417" i="7" s="1"/>
  <c r="K1417" i="24"/>
  <c r="J1418" i="24"/>
  <c r="AJ1418" i="7" s="1"/>
  <c r="K1418" i="24"/>
  <c r="AK1418" i="7" s="1"/>
  <c r="J1419" i="24"/>
  <c r="AJ1419" i="7" s="1"/>
  <c r="K1419" i="24"/>
  <c r="J1420" i="24"/>
  <c r="AJ1420" i="7" s="1"/>
  <c r="K1420" i="24"/>
  <c r="AK1420" i="7" s="1"/>
  <c r="J1421" i="24"/>
  <c r="AJ1421" i="7" s="1"/>
  <c r="K1421" i="24"/>
  <c r="J1422" i="24"/>
  <c r="AJ1422" i="7" s="1"/>
  <c r="K1422" i="24"/>
  <c r="AK1422" i="7" s="1"/>
  <c r="J1423" i="24"/>
  <c r="AJ1423" i="7" s="1"/>
  <c r="K1423" i="24"/>
  <c r="J1424" i="24"/>
  <c r="AJ1424" i="7" s="1"/>
  <c r="K1424" i="24"/>
  <c r="AK1424" i="7" s="1"/>
  <c r="J1425" i="24"/>
  <c r="AJ1425" i="7" s="1"/>
  <c r="K1425" i="24"/>
  <c r="J1426" i="24"/>
  <c r="AJ1426" i="7" s="1"/>
  <c r="K1426" i="24"/>
  <c r="AK1426" i="7" s="1"/>
  <c r="J1427" i="24"/>
  <c r="AJ1427" i="7" s="1"/>
  <c r="K1427" i="24"/>
  <c r="J1428" i="24"/>
  <c r="AJ1428" i="7" s="1"/>
  <c r="K1428" i="24"/>
  <c r="AK1428" i="7" s="1"/>
  <c r="J1429" i="24"/>
  <c r="AJ1429" i="7" s="1"/>
  <c r="K1429" i="24"/>
  <c r="J1430" i="24"/>
  <c r="AJ1430" i="7" s="1"/>
  <c r="K1430" i="24"/>
  <c r="AK1430" i="7" s="1"/>
  <c r="J1431" i="24"/>
  <c r="AJ1431" i="7" s="1"/>
  <c r="K1431" i="24"/>
  <c r="J1432" i="24"/>
  <c r="AJ1432" i="7" s="1"/>
  <c r="K1432" i="24"/>
  <c r="AK1432" i="7" s="1"/>
  <c r="J1433" i="24"/>
  <c r="AJ1433" i="7" s="1"/>
  <c r="K1433" i="24"/>
  <c r="J1434" i="24"/>
  <c r="AJ1434" i="7" s="1"/>
  <c r="K1434" i="24"/>
  <c r="AK1434" i="7" s="1"/>
  <c r="J1435" i="24"/>
  <c r="AJ1435" i="7" s="1"/>
  <c r="K1435" i="24"/>
  <c r="J1436" i="24"/>
  <c r="AJ1436" i="7" s="1"/>
  <c r="K1436" i="24"/>
  <c r="AK1436" i="7" s="1"/>
  <c r="J1437" i="24"/>
  <c r="AJ1437" i="7" s="1"/>
  <c r="K1437" i="24"/>
  <c r="J1438" i="24"/>
  <c r="AJ1438" i="7" s="1"/>
  <c r="K1438" i="24"/>
  <c r="AK1438" i="7" s="1"/>
  <c r="J1439" i="24"/>
  <c r="AJ1439" i="7" s="1"/>
  <c r="K1439" i="24"/>
  <c r="J1440" i="24"/>
  <c r="AJ1440" i="7" s="1"/>
  <c r="K1440" i="24"/>
  <c r="AK1440" i="7" s="1"/>
  <c r="J1441" i="24"/>
  <c r="AJ1441" i="7" s="1"/>
  <c r="K1441" i="24"/>
  <c r="J1442" i="24"/>
  <c r="AJ1442" i="7" s="1"/>
  <c r="K1442" i="24"/>
  <c r="AK1442" i="7" s="1"/>
  <c r="J1443" i="24"/>
  <c r="AJ1443" i="7" s="1"/>
  <c r="K1443" i="24"/>
  <c r="J1444" i="24"/>
  <c r="AJ1444" i="7" s="1"/>
  <c r="K1444" i="24"/>
  <c r="AK1444" i="7" s="1"/>
  <c r="J1445" i="24"/>
  <c r="AJ1445" i="7" s="1"/>
  <c r="K1445" i="24"/>
  <c r="J1446" i="24"/>
  <c r="AJ1446" i="7" s="1"/>
  <c r="K1446" i="24"/>
  <c r="AK1446" i="7" s="1"/>
  <c r="J1447" i="24"/>
  <c r="AJ1447" i="7" s="1"/>
  <c r="K1447" i="24"/>
  <c r="J1448" i="24"/>
  <c r="AJ1448" i="7" s="1"/>
  <c r="K1448" i="24"/>
  <c r="AK1448" i="7" s="1"/>
  <c r="J1449" i="24"/>
  <c r="AJ1449" i="7" s="1"/>
  <c r="K1449" i="24"/>
  <c r="J1450" i="24"/>
  <c r="AJ1450" i="7" s="1"/>
  <c r="K1450" i="24"/>
  <c r="AK1450" i="7" s="1"/>
  <c r="J1451" i="24"/>
  <c r="AJ1451" i="7" s="1"/>
  <c r="K1451" i="24"/>
  <c r="J1452" i="24"/>
  <c r="AJ1452" i="7" s="1"/>
  <c r="K1452" i="24"/>
  <c r="AK1452" i="7" s="1"/>
  <c r="J1453" i="24"/>
  <c r="AJ1453" i="7" s="1"/>
  <c r="K1453" i="24"/>
  <c r="J1454" i="24"/>
  <c r="AJ1454" i="7" s="1"/>
  <c r="K1454" i="24"/>
  <c r="AK1454" i="7" s="1"/>
  <c r="J1455" i="24"/>
  <c r="AJ1455" i="7" s="1"/>
  <c r="K1455" i="24"/>
  <c r="J1456" i="24"/>
  <c r="AJ1456" i="7" s="1"/>
  <c r="K1456" i="24"/>
  <c r="AK1456" i="7" s="1"/>
  <c r="J1457" i="24"/>
  <c r="AJ1457" i="7" s="1"/>
  <c r="K1457" i="24"/>
  <c r="J1458" i="24"/>
  <c r="AJ1458" i="7" s="1"/>
  <c r="K1458" i="24"/>
  <c r="AK1458" i="7" s="1"/>
  <c r="J1459" i="24"/>
  <c r="AJ1459" i="7" s="1"/>
  <c r="K1459" i="24"/>
  <c r="J1460" i="24"/>
  <c r="AJ1460" i="7" s="1"/>
  <c r="K1460" i="24"/>
  <c r="AK1460" i="7" s="1"/>
  <c r="J1461" i="24"/>
  <c r="AJ1461" i="7" s="1"/>
  <c r="K1461" i="24"/>
  <c r="J1462" i="24"/>
  <c r="AJ1462" i="7" s="1"/>
  <c r="K1462" i="24"/>
  <c r="AK1462" i="7" s="1"/>
  <c r="J1463" i="24"/>
  <c r="AJ1463" i="7" s="1"/>
  <c r="K1463" i="24"/>
  <c r="J1464" i="24"/>
  <c r="AJ1464" i="7" s="1"/>
  <c r="K1464" i="24"/>
  <c r="AK1464" i="7" s="1"/>
  <c r="J1465" i="24"/>
  <c r="AJ1465" i="7" s="1"/>
  <c r="K1465" i="24"/>
  <c r="J1466" i="24"/>
  <c r="AJ1466" i="7" s="1"/>
  <c r="K1466" i="24"/>
  <c r="AK1466" i="7" s="1"/>
  <c r="J1467" i="24"/>
  <c r="AJ1467" i="7" s="1"/>
  <c r="K1467" i="24"/>
  <c r="J1468" i="24"/>
  <c r="AJ1468" i="7" s="1"/>
  <c r="K1468" i="24"/>
  <c r="AK1468" i="7" s="1"/>
  <c r="J1469" i="24"/>
  <c r="AJ1469" i="7" s="1"/>
  <c r="K1469" i="24"/>
  <c r="J1470" i="24"/>
  <c r="AJ1470" i="7" s="1"/>
  <c r="K1470" i="24"/>
  <c r="AK1470" i="7" s="1"/>
  <c r="J1471" i="24"/>
  <c r="AJ1471" i="7" s="1"/>
  <c r="K1471" i="24"/>
  <c r="J1472" i="24"/>
  <c r="AJ1472" i="7" s="1"/>
  <c r="K1472" i="24"/>
  <c r="AK1472" i="7" s="1"/>
  <c r="J1473" i="24"/>
  <c r="AJ1473" i="7" s="1"/>
  <c r="K1473" i="24"/>
  <c r="J1474" i="24"/>
  <c r="AJ1474" i="7" s="1"/>
  <c r="K1474" i="24"/>
  <c r="J1475" i="24"/>
  <c r="AJ1475" i="7" s="1"/>
  <c r="K1475" i="24"/>
  <c r="J1476" i="24"/>
  <c r="AJ1476" i="7" s="1"/>
  <c r="K1476" i="24"/>
  <c r="AK1476" i="7" s="1"/>
  <c r="J1477" i="24"/>
  <c r="AJ1477" i="7" s="1"/>
  <c r="K1477" i="24"/>
  <c r="J1478" i="24"/>
  <c r="AJ1478" i="7" s="1"/>
  <c r="K1478" i="24"/>
  <c r="AK1478" i="7" s="1"/>
  <c r="J1479" i="24"/>
  <c r="AJ1479" i="7" s="1"/>
  <c r="K1479" i="24"/>
  <c r="J1480" i="24"/>
  <c r="AJ1480" i="7" s="1"/>
  <c r="K1480" i="24"/>
  <c r="AK1480" i="7" s="1"/>
  <c r="J1481" i="24"/>
  <c r="AJ1481" i="7" s="1"/>
  <c r="K1481" i="24"/>
  <c r="J1482" i="24"/>
  <c r="AJ1482" i="7" s="1"/>
  <c r="K1482" i="24"/>
  <c r="AK1482" i="7" s="1"/>
  <c r="J1483" i="24"/>
  <c r="AJ1483" i="7" s="1"/>
  <c r="K1483" i="24"/>
  <c r="J1484" i="24"/>
  <c r="AJ1484" i="7" s="1"/>
  <c r="K1484" i="24"/>
  <c r="AK1484" i="7" s="1"/>
  <c r="J1485" i="24"/>
  <c r="AJ1485" i="7" s="1"/>
  <c r="K1485" i="24"/>
  <c r="J1486" i="24"/>
  <c r="AJ1486" i="7" s="1"/>
  <c r="K1486" i="24"/>
  <c r="AK1486" i="7" s="1"/>
  <c r="J1487" i="24"/>
  <c r="AJ1487" i="7" s="1"/>
  <c r="K1487" i="24"/>
  <c r="J1488" i="24"/>
  <c r="AJ1488" i="7" s="1"/>
  <c r="K1488" i="24"/>
  <c r="AK1488" i="7" s="1"/>
  <c r="J1489" i="24"/>
  <c r="AJ1489" i="7" s="1"/>
  <c r="K1489" i="24"/>
  <c r="J1490" i="24"/>
  <c r="AJ1490" i="7" s="1"/>
  <c r="K1490" i="24"/>
  <c r="AK1490" i="7" s="1"/>
  <c r="J1491" i="24"/>
  <c r="AJ1491" i="7" s="1"/>
  <c r="K1491" i="24"/>
  <c r="J1492" i="24"/>
  <c r="AJ1492" i="7" s="1"/>
  <c r="K1492" i="24"/>
  <c r="AK1492" i="7" s="1"/>
  <c r="J1493" i="24"/>
  <c r="AJ1493" i="7" s="1"/>
  <c r="K1493" i="24"/>
  <c r="J1494" i="24"/>
  <c r="AJ1494" i="7" s="1"/>
  <c r="K1494" i="24"/>
  <c r="AK1494" i="7" s="1"/>
  <c r="J1495" i="24"/>
  <c r="AJ1495" i="7" s="1"/>
  <c r="K1495" i="24"/>
  <c r="J1496" i="24"/>
  <c r="AJ1496" i="7" s="1"/>
  <c r="K1496" i="24"/>
  <c r="AK1496" i="7" s="1"/>
  <c r="J1497" i="24"/>
  <c r="AJ1497" i="7" s="1"/>
  <c r="K1497" i="24"/>
  <c r="J1498" i="24"/>
  <c r="AJ1498" i="7" s="1"/>
  <c r="K1498" i="24"/>
  <c r="AK1498" i="7" s="1"/>
  <c r="J1499" i="24"/>
  <c r="AJ1499" i="7" s="1"/>
  <c r="K1499" i="24"/>
  <c r="J1500" i="24"/>
  <c r="AJ1500" i="7" s="1"/>
  <c r="K1500" i="24"/>
  <c r="AK1500" i="7" s="1"/>
  <c r="J1501" i="24"/>
  <c r="AJ1501" i="7" s="1"/>
  <c r="K1501" i="24"/>
  <c r="J1502" i="24"/>
  <c r="AJ1502" i="7" s="1"/>
  <c r="K1502" i="24"/>
  <c r="AK1502" i="7" s="1"/>
  <c r="J1503" i="24"/>
  <c r="AJ1503" i="7" s="1"/>
  <c r="K1503" i="24"/>
  <c r="J1504" i="24"/>
  <c r="AJ1504" i="7" s="1"/>
  <c r="K1504" i="24"/>
  <c r="AK1504" i="7" s="1"/>
  <c r="J1505" i="24"/>
  <c r="AJ1505" i="7" s="1"/>
  <c r="K1505" i="24"/>
  <c r="J1506" i="24"/>
  <c r="AJ1506" i="7" s="1"/>
  <c r="K1506" i="24"/>
  <c r="J1507" i="24"/>
  <c r="AJ1507" i="7" s="1"/>
  <c r="K1507" i="24"/>
  <c r="J1508" i="24"/>
  <c r="AJ1508" i="7" s="1"/>
  <c r="K1508" i="24"/>
  <c r="AK1508" i="7" s="1"/>
  <c r="J1509" i="24"/>
  <c r="AJ1509" i="7" s="1"/>
  <c r="K1509" i="24"/>
  <c r="J1510" i="24"/>
  <c r="AJ1510" i="7" s="1"/>
  <c r="K1510" i="24"/>
  <c r="AK1510" i="7" s="1"/>
  <c r="J1511" i="24"/>
  <c r="AJ1511" i="7" s="1"/>
  <c r="K1511" i="24"/>
  <c r="J1512" i="24"/>
  <c r="AJ1512" i="7" s="1"/>
  <c r="K1512" i="24"/>
  <c r="AK1512" i="7" s="1"/>
  <c r="J1513" i="24"/>
  <c r="AJ1513" i="7" s="1"/>
  <c r="K1513" i="24"/>
  <c r="J1514" i="24"/>
  <c r="AJ1514" i="7" s="1"/>
  <c r="K1514" i="24"/>
  <c r="AK1514" i="7" s="1"/>
  <c r="J1515" i="24"/>
  <c r="AJ1515" i="7" s="1"/>
  <c r="K1515" i="24"/>
  <c r="J1516" i="24"/>
  <c r="AJ1516" i="7" s="1"/>
  <c r="K1516" i="24"/>
  <c r="AK1516" i="7" s="1"/>
  <c r="J1517" i="24"/>
  <c r="AJ1517" i="7" s="1"/>
  <c r="K1517" i="24"/>
  <c r="J1518" i="24"/>
  <c r="AJ1518" i="7" s="1"/>
  <c r="K1518" i="24"/>
  <c r="AK1518" i="7" s="1"/>
  <c r="J1519" i="24"/>
  <c r="AJ1519" i="7" s="1"/>
  <c r="K1519" i="24"/>
  <c r="J1520" i="24"/>
  <c r="AJ1520" i="7" s="1"/>
  <c r="K1520" i="24"/>
  <c r="AK1520" i="7" s="1"/>
  <c r="J1521" i="24"/>
  <c r="AJ1521" i="7" s="1"/>
  <c r="K1521" i="24"/>
  <c r="J1522" i="24"/>
  <c r="AJ1522" i="7" s="1"/>
  <c r="K1522" i="24"/>
  <c r="AK1522" i="7" s="1"/>
  <c r="J1523" i="24"/>
  <c r="AJ1523" i="7" s="1"/>
  <c r="K1523" i="24"/>
  <c r="J1524" i="24"/>
  <c r="AJ1524" i="7" s="1"/>
  <c r="K1524" i="24"/>
  <c r="AK1524" i="7" s="1"/>
  <c r="J1525" i="24"/>
  <c r="AJ1525" i="7" s="1"/>
  <c r="K1525" i="24"/>
  <c r="J1526" i="24"/>
  <c r="AJ1526" i="7" s="1"/>
  <c r="K1526" i="24"/>
  <c r="AK1526" i="7" s="1"/>
  <c r="J1527" i="24"/>
  <c r="AJ1527" i="7" s="1"/>
  <c r="K1527" i="24"/>
  <c r="J1528" i="24"/>
  <c r="AJ1528" i="7" s="1"/>
  <c r="K1528" i="24"/>
  <c r="AK1528" i="7" s="1"/>
  <c r="J1529" i="24"/>
  <c r="AJ1529" i="7" s="1"/>
  <c r="K1529" i="24"/>
  <c r="J1530" i="24"/>
  <c r="AJ1530" i="7" s="1"/>
  <c r="K1530" i="24"/>
  <c r="AK1530" i="7" s="1"/>
  <c r="J1531" i="24"/>
  <c r="AJ1531" i="7" s="1"/>
  <c r="K1531" i="24"/>
  <c r="J1532" i="24"/>
  <c r="AJ1532" i="7" s="1"/>
  <c r="K1532" i="24"/>
  <c r="AK1532" i="7" s="1"/>
  <c r="J1533" i="24"/>
  <c r="AJ1533" i="7" s="1"/>
  <c r="K1533" i="24"/>
  <c r="J1534" i="24"/>
  <c r="AJ1534" i="7" s="1"/>
  <c r="K1534" i="24"/>
  <c r="AK1534" i="7" s="1"/>
  <c r="J1535" i="24"/>
  <c r="AJ1535" i="7" s="1"/>
  <c r="K1535" i="24"/>
  <c r="J1536" i="24"/>
  <c r="AJ1536" i="7" s="1"/>
  <c r="K1536" i="24"/>
  <c r="AK1536" i="7" s="1"/>
  <c r="J1537" i="24"/>
  <c r="AJ1537" i="7" s="1"/>
  <c r="K1537" i="24"/>
  <c r="J1538" i="24"/>
  <c r="AJ1538" i="7" s="1"/>
  <c r="K1538" i="24"/>
  <c r="AK1538" i="7" s="1"/>
  <c r="J1539" i="24"/>
  <c r="AJ1539" i="7" s="1"/>
  <c r="K1539" i="24"/>
  <c r="J1540" i="24"/>
  <c r="AJ1540" i="7" s="1"/>
  <c r="K1540" i="24"/>
  <c r="AK1540" i="7" s="1"/>
  <c r="J1541" i="24"/>
  <c r="AJ1541" i="7" s="1"/>
  <c r="K1541" i="24"/>
  <c r="J1542" i="24"/>
  <c r="AJ1542" i="7" s="1"/>
  <c r="K1542" i="24"/>
  <c r="AK1542" i="7" s="1"/>
  <c r="J1543" i="24"/>
  <c r="AJ1543" i="7" s="1"/>
  <c r="K1543" i="24"/>
  <c r="J1544" i="24"/>
  <c r="AJ1544" i="7" s="1"/>
  <c r="K1544" i="24"/>
  <c r="AK1544" i="7" s="1"/>
  <c r="J1545" i="24"/>
  <c r="AJ1545" i="7" s="1"/>
  <c r="K1545" i="24"/>
  <c r="J1546" i="24"/>
  <c r="AJ1546" i="7" s="1"/>
  <c r="K1546" i="24"/>
  <c r="AK1546" i="7" s="1"/>
  <c r="J1547" i="24"/>
  <c r="AJ1547" i="7" s="1"/>
  <c r="K1547" i="24"/>
  <c r="J1548" i="24"/>
  <c r="AJ1548" i="7" s="1"/>
  <c r="K1548" i="24"/>
  <c r="AK1548" i="7" s="1"/>
  <c r="J1549" i="24"/>
  <c r="AJ1549" i="7" s="1"/>
  <c r="K1549" i="24"/>
  <c r="J1550" i="24"/>
  <c r="AJ1550" i="7" s="1"/>
  <c r="K1550" i="24"/>
  <c r="AK1550" i="7" s="1"/>
  <c r="J1551" i="24"/>
  <c r="AJ1551" i="7" s="1"/>
  <c r="K1551" i="24"/>
  <c r="J1552" i="24"/>
  <c r="AJ1552" i="7" s="1"/>
  <c r="K1552" i="24"/>
  <c r="AK1552" i="7" s="1"/>
  <c r="J1553" i="24"/>
  <c r="AJ1553" i="7" s="1"/>
  <c r="K1553" i="24"/>
  <c r="J1554" i="24"/>
  <c r="AJ1554" i="7" s="1"/>
  <c r="K1554" i="24"/>
  <c r="AK1554" i="7" s="1"/>
  <c r="J1555" i="24"/>
  <c r="AJ1555" i="7" s="1"/>
  <c r="K1555" i="24"/>
  <c r="J1556" i="24"/>
  <c r="AJ1556" i="7" s="1"/>
  <c r="K1556" i="24"/>
  <c r="AK1556" i="7" s="1"/>
  <c r="J1557" i="24"/>
  <c r="AJ1557" i="7" s="1"/>
  <c r="K1557" i="24"/>
  <c r="J1558" i="24"/>
  <c r="AJ1558" i="7" s="1"/>
  <c r="K1558" i="24"/>
  <c r="AK1558" i="7" s="1"/>
  <c r="J1559" i="24"/>
  <c r="AJ1559" i="7" s="1"/>
  <c r="K1559" i="24"/>
  <c r="J1560" i="24"/>
  <c r="AJ1560" i="7" s="1"/>
  <c r="K1560" i="24"/>
  <c r="AK1560" i="7" s="1"/>
  <c r="J1561" i="24"/>
  <c r="AJ1561" i="7" s="1"/>
  <c r="K1561" i="24"/>
  <c r="J1562" i="24"/>
  <c r="AJ1562" i="7" s="1"/>
  <c r="K1562" i="24"/>
  <c r="AK1562" i="7" s="1"/>
  <c r="J1563" i="24"/>
  <c r="AJ1563" i="7" s="1"/>
  <c r="K1563" i="24"/>
  <c r="J1564" i="24"/>
  <c r="AJ1564" i="7" s="1"/>
  <c r="K1564" i="24"/>
  <c r="AK1564" i="7" s="1"/>
  <c r="J1565" i="24"/>
  <c r="AJ1565" i="7" s="1"/>
  <c r="K1565" i="24"/>
  <c r="J1566" i="24"/>
  <c r="AJ1566" i="7" s="1"/>
  <c r="K1566" i="24"/>
  <c r="AK1566" i="7" s="1"/>
  <c r="J1567" i="24"/>
  <c r="AJ1567" i="7" s="1"/>
  <c r="K1567" i="24"/>
  <c r="J1568" i="24"/>
  <c r="AJ1568" i="7" s="1"/>
  <c r="K1568" i="24"/>
  <c r="AK1568" i="7" s="1"/>
  <c r="J1569" i="24"/>
  <c r="AJ1569" i="7" s="1"/>
  <c r="K1569" i="24"/>
  <c r="J1570" i="24"/>
  <c r="AJ1570" i="7" s="1"/>
  <c r="K1570" i="24"/>
  <c r="AK1570" i="7" s="1"/>
  <c r="J1571" i="24"/>
  <c r="AJ1571" i="7" s="1"/>
  <c r="K1571" i="24"/>
  <c r="J1572" i="24"/>
  <c r="AJ1572" i="7" s="1"/>
  <c r="K1572" i="24"/>
  <c r="AK1572" i="7" s="1"/>
  <c r="J1573" i="24"/>
  <c r="AJ1573" i="7" s="1"/>
  <c r="K1573" i="24"/>
  <c r="J1574" i="24"/>
  <c r="AJ1574" i="7" s="1"/>
  <c r="K1574" i="24"/>
  <c r="AK1574" i="7" s="1"/>
  <c r="J1575" i="24"/>
  <c r="AJ1575" i="7" s="1"/>
  <c r="K1575" i="24"/>
  <c r="J1576" i="24"/>
  <c r="AJ1576" i="7" s="1"/>
  <c r="K1576" i="24"/>
  <c r="AK1576" i="7" s="1"/>
  <c r="J1577" i="24"/>
  <c r="AJ1577" i="7" s="1"/>
  <c r="K1577" i="24"/>
  <c r="J1578" i="24"/>
  <c r="AJ1578" i="7" s="1"/>
  <c r="K1578" i="24"/>
  <c r="AK1578" i="7" s="1"/>
  <c r="J1579" i="24"/>
  <c r="AJ1579" i="7" s="1"/>
  <c r="K1579" i="24"/>
  <c r="J1580" i="24"/>
  <c r="AJ1580" i="7" s="1"/>
  <c r="K1580" i="24"/>
  <c r="AK1580" i="7" s="1"/>
  <c r="J1581" i="24"/>
  <c r="AJ1581" i="7" s="1"/>
  <c r="K1581" i="24"/>
  <c r="J1582" i="24"/>
  <c r="AJ1582" i="7" s="1"/>
  <c r="K1582" i="24"/>
  <c r="AK1582" i="7" s="1"/>
  <c r="J1583" i="24"/>
  <c r="AJ1583" i="7" s="1"/>
  <c r="K1583" i="24"/>
  <c r="J1584" i="24"/>
  <c r="AJ1584" i="7" s="1"/>
  <c r="K1584" i="24"/>
  <c r="AK1584" i="7" s="1"/>
  <c r="J1585" i="24"/>
  <c r="AJ1585" i="7" s="1"/>
  <c r="K1585" i="24"/>
  <c r="AK1585" i="7" s="1"/>
  <c r="J1586" i="24"/>
  <c r="AJ1586" i="7" s="1"/>
  <c r="K1586" i="24"/>
  <c r="AK1586" i="7" s="1"/>
  <c r="J1587" i="24"/>
  <c r="AJ1587" i="7" s="1"/>
  <c r="K1587" i="24"/>
  <c r="AK1587" i="7" s="1"/>
  <c r="J1588" i="24"/>
  <c r="AJ1588" i="7" s="1"/>
  <c r="K1588" i="24"/>
  <c r="AK1588" i="7" s="1"/>
  <c r="J1589" i="24"/>
  <c r="AJ1589" i="7" s="1"/>
  <c r="K1589" i="24"/>
  <c r="AK1589" i="7" s="1"/>
  <c r="J1590" i="24"/>
  <c r="AJ1590" i="7" s="1"/>
  <c r="K1590" i="24"/>
  <c r="AK1590" i="7" s="1"/>
  <c r="J1591" i="24"/>
  <c r="AJ1591" i="7" s="1"/>
  <c r="K1591" i="24"/>
  <c r="AK1591" i="7" s="1"/>
  <c r="J1592" i="24"/>
  <c r="AJ1592" i="7" s="1"/>
  <c r="K1592" i="24"/>
  <c r="AK1592" i="7" s="1"/>
  <c r="J1593" i="24"/>
  <c r="AJ1593" i="7" s="1"/>
  <c r="K1593" i="24"/>
  <c r="AK1593" i="7" s="1"/>
  <c r="J1594" i="24"/>
  <c r="AJ1594" i="7" s="1"/>
  <c r="K1594" i="24"/>
  <c r="AK1594" i="7" s="1"/>
  <c r="J1595" i="24"/>
  <c r="AJ1595" i="7" s="1"/>
  <c r="K1595" i="24"/>
  <c r="AK1595" i="7" s="1"/>
  <c r="J1596" i="24"/>
  <c r="AJ1596" i="7" s="1"/>
  <c r="K1596" i="24"/>
  <c r="AK1596" i="7" s="1"/>
  <c r="J1597" i="24"/>
  <c r="AJ1597" i="7" s="1"/>
  <c r="K1597" i="24"/>
  <c r="AK1597" i="7" s="1"/>
  <c r="J1598" i="24"/>
  <c r="AJ1598" i="7" s="1"/>
  <c r="K1598" i="24"/>
  <c r="AK1598" i="7" s="1"/>
  <c r="J1599" i="24"/>
  <c r="AJ1599" i="7" s="1"/>
  <c r="K1599" i="24"/>
  <c r="AK1599" i="7" s="1"/>
  <c r="J1600" i="24"/>
  <c r="AJ1600" i="7" s="1"/>
  <c r="K1600" i="24"/>
  <c r="AK1600" i="7" s="1"/>
  <c r="J1601" i="24"/>
  <c r="AJ1601" i="7" s="1"/>
  <c r="K1601" i="24"/>
  <c r="AK1601" i="7" s="1"/>
  <c r="J1602" i="24"/>
  <c r="AJ1602" i="7" s="1"/>
  <c r="K1602" i="24"/>
  <c r="AK1602" i="7" s="1"/>
  <c r="J1603" i="24"/>
  <c r="AJ1603" i="7" s="1"/>
  <c r="K1603" i="24"/>
  <c r="AK1603" i="7" s="1"/>
  <c r="J1604" i="24"/>
  <c r="AJ1604" i="7" s="1"/>
  <c r="K1604" i="24"/>
  <c r="AK1604" i="7" s="1"/>
  <c r="J1605" i="24"/>
  <c r="AJ1605" i="7" s="1"/>
  <c r="K1605" i="24"/>
  <c r="AK1605" i="7" s="1"/>
  <c r="J1606" i="24"/>
  <c r="AJ1606" i="7" s="1"/>
  <c r="K1606" i="24"/>
  <c r="AK1606" i="7" s="1"/>
  <c r="J1607" i="24"/>
  <c r="AJ1607" i="7" s="1"/>
  <c r="K1607" i="24"/>
  <c r="AK1607" i="7" s="1"/>
  <c r="J1608" i="24"/>
  <c r="AJ1608" i="7" s="1"/>
  <c r="K1608" i="24"/>
  <c r="AK1608" i="7" s="1"/>
  <c r="J1609" i="24"/>
  <c r="AJ1609" i="7" s="1"/>
  <c r="K1609" i="24"/>
  <c r="AK1609" i="7" s="1"/>
  <c r="J1610" i="24"/>
  <c r="AJ1610" i="7" s="1"/>
  <c r="K1610" i="24"/>
  <c r="AK1610" i="7" s="1"/>
  <c r="J1611" i="24"/>
  <c r="AJ1611" i="7" s="1"/>
  <c r="K1611" i="24"/>
  <c r="AK1611" i="7" s="1"/>
  <c r="J1612" i="24"/>
  <c r="AJ1612" i="7" s="1"/>
  <c r="K1612" i="24"/>
  <c r="AK1612" i="7" s="1"/>
  <c r="J1613" i="24"/>
  <c r="AJ1613" i="7" s="1"/>
  <c r="K1613" i="24"/>
  <c r="AK1613" i="7" s="1"/>
  <c r="J1614" i="24"/>
  <c r="AJ1614" i="7" s="1"/>
  <c r="K1614" i="24"/>
  <c r="AK1614" i="7" s="1"/>
  <c r="J1615" i="24"/>
  <c r="AJ1615" i="7" s="1"/>
  <c r="K1615" i="24"/>
  <c r="AK1615" i="7" s="1"/>
  <c r="J1616" i="24"/>
  <c r="AJ1616" i="7" s="1"/>
  <c r="K1616" i="24"/>
  <c r="AK1616" i="7" s="1"/>
  <c r="J1617" i="24"/>
  <c r="AJ1617" i="7" s="1"/>
  <c r="K1617" i="24"/>
  <c r="L1619" i="24"/>
  <c r="V1619" i="24"/>
  <c r="L1620" i="24"/>
  <c r="V1620" i="24"/>
  <c r="L1621" i="24"/>
  <c r="V1621" i="24"/>
  <c r="L1622" i="24"/>
  <c r="V1622" i="24"/>
  <c r="L1623" i="24"/>
  <c r="V1623" i="24"/>
  <c r="L1624" i="24"/>
  <c r="V1624" i="24"/>
  <c r="L1625" i="24"/>
  <c r="V1625" i="24"/>
  <c r="L1626" i="24"/>
  <c r="V1626" i="24"/>
  <c r="L1627" i="24"/>
  <c r="V1627" i="24"/>
  <c r="L1628" i="24"/>
  <c r="V1628" i="24"/>
  <c r="L1629" i="24"/>
  <c r="V1629" i="24"/>
  <c r="L1630" i="24"/>
  <c r="V1630" i="24"/>
  <c r="L1631" i="24"/>
  <c r="V1631" i="24"/>
  <c r="L1632" i="24"/>
  <c r="V1632" i="24"/>
  <c r="L1633" i="24"/>
  <c r="V1633" i="24"/>
  <c r="L1634" i="24"/>
  <c r="V1634" i="24"/>
  <c r="L1635" i="24"/>
  <c r="V1635" i="24"/>
  <c r="L1636" i="24"/>
  <c r="V1636" i="24"/>
  <c r="L1637" i="24"/>
  <c r="V1637" i="24"/>
  <c r="L1638" i="24"/>
  <c r="V1638" i="24"/>
  <c r="L1639" i="24"/>
  <c r="V1639" i="24"/>
  <c r="L1640" i="24"/>
  <c r="V1640" i="24"/>
  <c r="L1641" i="24"/>
  <c r="V1641" i="24"/>
  <c r="L1642" i="24"/>
  <c r="V1642" i="24"/>
  <c r="L1643" i="24"/>
  <c r="V1643" i="24"/>
  <c r="L1644" i="24"/>
  <c r="V1644" i="24"/>
  <c r="L1645" i="24"/>
  <c r="V1645" i="24"/>
  <c r="L1646" i="24"/>
  <c r="V1646" i="24"/>
  <c r="L1647" i="24"/>
  <c r="V1647" i="24"/>
  <c r="L1648" i="24"/>
  <c r="V1648" i="24"/>
  <c r="L1649" i="24"/>
  <c r="V1649" i="24"/>
  <c r="L1650" i="24"/>
  <c r="V1650" i="24"/>
  <c r="L561" i="24" l="1"/>
  <c r="L497" i="24"/>
  <c r="L433" i="24"/>
  <c r="L377" i="24"/>
  <c r="L1506" i="24"/>
  <c r="L1474" i="24"/>
  <c r="L1338" i="24"/>
  <c r="L1098" i="24"/>
  <c r="L942" i="24"/>
  <c r="L545" i="24"/>
  <c r="L481" i="24"/>
  <c r="L417" i="24"/>
  <c r="L387" i="24"/>
  <c r="L337" i="24"/>
  <c r="L529" i="24"/>
  <c r="L465" i="24"/>
  <c r="L401" i="24"/>
  <c r="L273" i="24"/>
  <c r="L1617" i="24"/>
  <c r="L513" i="24"/>
  <c r="L449" i="24"/>
  <c r="L209" i="24"/>
  <c r="AK572" i="7"/>
  <c r="L572" i="24"/>
  <c r="AK568" i="7"/>
  <c r="L568" i="24"/>
  <c r="AK564" i="7"/>
  <c r="L564" i="24"/>
  <c r="AK560" i="7"/>
  <c r="L560" i="24"/>
  <c r="AK556" i="7"/>
  <c r="L556" i="24"/>
  <c r="AK552" i="7"/>
  <c r="L552" i="24"/>
  <c r="AK550" i="7"/>
  <c r="L550" i="24"/>
  <c r="AK546" i="7"/>
  <c r="L546" i="24"/>
  <c r="AK542" i="7"/>
  <c r="L542" i="24"/>
  <c r="AK540" i="7"/>
  <c r="L540" i="24"/>
  <c r="AK536" i="7"/>
  <c r="L536" i="24"/>
  <c r="AK532" i="7"/>
  <c r="L532" i="24"/>
  <c r="AK526" i="7"/>
  <c r="L526" i="24"/>
  <c r="AK520" i="7"/>
  <c r="L520" i="24"/>
  <c r="AK518" i="7"/>
  <c r="L518" i="24"/>
  <c r="AK514" i="7"/>
  <c r="L514" i="24"/>
  <c r="AK510" i="7"/>
  <c r="L510" i="24"/>
  <c r="AK508" i="7"/>
  <c r="L508" i="24"/>
  <c r="AK502" i="7"/>
  <c r="L502" i="24"/>
  <c r="AK498" i="7"/>
  <c r="L498" i="24"/>
  <c r="AK494" i="7"/>
  <c r="L494" i="24"/>
  <c r="AK490" i="7"/>
  <c r="L490" i="24"/>
  <c r="AK484" i="7"/>
  <c r="L484" i="24"/>
  <c r="AK480" i="7"/>
  <c r="L480" i="24"/>
  <c r="AK476" i="7"/>
  <c r="L476" i="24"/>
  <c r="AK472" i="7"/>
  <c r="L472" i="24"/>
  <c r="L470" i="24"/>
  <c r="AK470" i="7"/>
  <c r="AK466" i="7"/>
  <c r="L466" i="24"/>
  <c r="AK462" i="7"/>
  <c r="L462" i="24"/>
  <c r="AK458" i="7"/>
  <c r="L458" i="24"/>
  <c r="AK456" i="7"/>
  <c r="L456" i="24"/>
  <c r="AK452" i="7"/>
  <c r="L452" i="24"/>
  <c r="AK446" i="7"/>
  <c r="L446" i="24"/>
  <c r="AK442" i="7"/>
  <c r="L442" i="24"/>
  <c r="AK438" i="7"/>
  <c r="L438" i="24"/>
  <c r="AK434" i="7"/>
  <c r="L434" i="24"/>
  <c r="AK432" i="7"/>
  <c r="L432" i="24"/>
  <c r="AK428" i="7"/>
  <c r="L428" i="24"/>
  <c r="AK426" i="7"/>
  <c r="L426" i="24"/>
  <c r="AK422" i="7"/>
  <c r="L422" i="24"/>
  <c r="AK418" i="7"/>
  <c r="L418" i="24"/>
  <c r="AK416" i="7"/>
  <c r="L416" i="24"/>
  <c r="AK412" i="7"/>
  <c r="L412" i="24"/>
  <c r="AK408" i="7"/>
  <c r="L408" i="24"/>
  <c r="AK406" i="7"/>
  <c r="L406" i="24"/>
  <c r="AK402" i="7"/>
  <c r="L402" i="24"/>
  <c r="AK400" i="7"/>
  <c r="L400" i="24"/>
  <c r="AK396" i="7"/>
  <c r="L396" i="24"/>
  <c r="AK392" i="7"/>
  <c r="L392" i="24"/>
  <c r="AK388" i="7"/>
  <c r="L388" i="24"/>
  <c r="AK386" i="7"/>
  <c r="L386" i="24"/>
  <c r="AK382" i="7"/>
  <c r="L382" i="24"/>
  <c r="AK378" i="7"/>
  <c r="L378" i="24"/>
  <c r="AK376" i="7"/>
  <c r="L376" i="24"/>
  <c r="AK372" i="7"/>
  <c r="L372" i="24"/>
  <c r="AK368" i="7"/>
  <c r="L368" i="24"/>
  <c r="AK364" i="7"/>
  <c r="L364" i="24"/>
  <c r="AK360" i="7"/>
  <c r="L360" i="24"/>
  <c r="AK356" i="7"/>
  <c r="L356" i="24"/>
  <c r="AK352" i="7"/>
  <c r="L352" i="24"/>
  <c r="AK348" i="7"/>
  <c r="L348" i="24"/>
  <c r="AK344" i="7"/>
  <c r="L344" i="24"/>
  <c r="AK340" i="7"/>
  <c r="L340" i="24"/>
  <c r="AK336" i="7"/>
  <c r="L336" i="24"/>
  <c r="AK332" i="7"/>
  <c r="L332" i="24"/>
  <c r="AK328" i="7"/>
  <c r="L328" i="24"/>
  <c r="AK326" i="7"/>
  <c r="L326" i="24"/>
  <c r="AK322" i="7"/>
  <c r="L322" i="24"/>
  <c r="AK318" i="7"/>
  <c r="L318" i="24"/>
  <c r="AK314" i="7"/>
  <c r="L314" i="24"/>
  <c r="AK310" i="7"/>
  <c r="L310" i="24"/>
  <c r="AK306" i="7"/>
  <c r="L306" i="24"/>
  <c r="AK302" i="7"/>
  <c r="L302" i="24"/>
  <c r="AK298" i="7"/>
  <c r="L298" i="24"/>
  <c r="AK294" i="7"/>
  <c r="L294" i="24"/>
  <c r="AK290" i="7"/>
  <c r="L290" i="24"/>
  <c r="AK286" i="7"/>
  <c r="L286" i="24"/>
  <c r="AK282" i="7"/>
  <c r="L282" i="24"/>
  <c r="AK278" i="7"/>
  <c r="L278" i="24"/>
  <c r="AK274" i="7"/>
  <c r="L274" i="24"/>
  <c r="AK270" i="7"/>
  <c r="L270" i="24"/>
  <c r="AK266" i="7"/>
  <c r="L266" i="24"/>
  <c r="AK260" i="7"/>
  <c r="L260" i="24"/>
  <c r="AK256" i="7"/>
  <c r="L256" i="24"/>
  <c r="AK252" i="7"/>
  <c r="L252" i="24"/>
  <c r="AK248" i="7"/>
  <c r="L248" i="24"/>
  <c r="AK246" i="7"/>
  <c r="L246" i="24"/>
  <c r="AK242" i="7"/>
  <c r="L242" i="24"/>
  <c r="AK238" i="7"/>
  <c r="L238" i="24"/>
  <c r="AK234" i="7"/>
  <c r="L234" i="24"/>
  <c r="AK230" i="7"/>
  <c r="L230" i="24"/>
  <c r="AK224" i="7"/>
  <c r="L224" i="24"/>
  <c r="AK220" i="7"/>
  <c r="L220" i="24"/>
  <c r="AK216" i="7"/>
  <c r="L216" i="24"/>
  <c r="AK210" i="7"/>
  <c r="L210" i="24"/>
  <c r="AK206" i="7"/>
  <c r="L206" i="24"/>
  <c r="AK202" i="7"/>
  <c r="L202" i="24"/>
  <c r="AK200" i="7"/>
  <c r="L200" i="24"/>
  <c r="AK196" i="7"/>
  <c r="L196" i="24"/>
  <c r="AK192" i="7"/>
  <c r="L192" i="24"/>
  <c r="AK188" i="7"/>
  <c r="L188" i="24"/>
  <c r="AK182" i="7"/>
  <c r="L182" i="24"/>
  <c r="AK172" i="7"/>
  <c r="L172" i="24"/>
  <c r="AK168" i="7"/>
  <c r="L168" i="24"/>
  <c r="AK164" i="7"/>
  <c r="L164" i="24"/>
  <c r="AK160" i="7"/>
  <c r="L160" i="24"/>
  <c r="AK158" i="7"/>
  <c r="L158" i="24"/>
  <c r="AK154" i="7"/>
  <c r="L154" i="24"/>
  <c r="AK152" i="7"/>
  <c r="L152" i="24"/>
  <c r="AK148" i="7"/>
  <c r="L148" i="24"/>
  <c r="AK144" i="7"/>
  <c r="L144" i="24"/>
  <c r="AK140" i="7"/>
  <c r="L140" i="24"/>
  <c r="AK138" i="7"/>
  <c r="L138" i="24"/>
  <c r="AK134" i="7"/>
  <c r="L134" i="24"/>
  <c r="AK132" i="7"/>
  <c r="L132" i="24"/>
  <c r="AK128" i="7"/>
  <c r="L128" i="24"/>
  <c r="AK124" i="7"/>
  <c r="L124" i="24"/>
  <c r="AK120" i="7"/>
  <c r="L120" i="24"/>
  <c r="AK116" i="7"/>
  <c r="L116" i="24"/>
  <c r="AK114" i="7"/>
  <c r="L114" i="24"/>
  <c r="AK110" i="7"/>
  <c r="L110" i="24"/>
  <c r="AK104" i="7"/>
  <c r="L104" i="24"/>
  <c r="AK100" i="7"/>
  <c r="L100" i="24"/>
  <c r="AK96" i="7"/>
  <c r="L96" i="24"/>
  <c r="AK92" i="7"/>
  <c r="L92" i="24"/>
  <c r="AK88" i="7"/>
  <c r="L88" i="24"/>
  <c r="AK84" i="7"/>
  <c r="L84" i="24"/>
  <c r="AK78" i="7"/>
  <c r="L78" i="24"/>
  <c r="AK74" i="7"/>
  <c r="L74" i="24"/>
  <c r="AK70" i="7"/>
  <c r="L70" i="24"/>
  <c r="AK68" i="7"/>
  <c r="L68" i="24"/>
  <c r="AK64" i="7"/>
  <c r="L64" i="24"/>
  <c r="AK60" i="7"/>
  <c r="L60" i="24"/>
  <c r="AK56" i="7"/>
  <c r="L56" i="24"/>
  <c r="AK52" i="7"/>
  <c r="L52" i="24"/>
  <c r="AK50" i="7"/>
  <c r="L50" i="24"/>
  <c r="AK46" i="7"/>
  <c r="L46" i="24"/>
  <c r="AK42" i="7"/>
  <c r="L42" i="24"/>
  <c r="AK38" i="7"/>
  <c r="L38" i="24"/>
  <c r="AK34" i="7"/>
  <c r="L34" i="24"/>
  <c r="AK30" i="7"/>
  <c r="L30" i="24"/>
  <c r="AK26" i="7"/>
  <c r="L26" i="24"/>
  <c r="AK22" i="7"/>
  <c r="L22" i="24"/>
  <c r="AK20" i="7"/>
  <c r="L20" i="24"/>
  <c r="AK16" i="7"/>
  <c r="L16" i="24"/>
  <c r="AK12" i="7"/>
  <c r="L12" i="24"/>
  <c r="AK10" i="7"/>
  <c r="L10" i="24"/>
  <c r="L1582" i="24"/>
  <c r="L1574" i="24"/>
  <c r="L1558" i="24"/>
  <c r="L1542" i="24"/>
  <c r="L1526" i="24"/>
  <c r="L1518" i="24"/>
  <c r="L1486" i="24"/>
  <c r="L1470" i="24"/>
  <c r="L1454" i="24"/>
  <c r="L1438" i="24"/>
  <c r="L1422" i="24"/>
  <c r="L1406" i="24"/>
  <c r="L1398" i="24"/>
  <c r="L1382" i="24"/>
  <c r="L1374" i="24"/>
  <c r="L1358" i="24"/>
  <c r="L1342" i="24"/>
  <c r="L1326" i="24"/>
  <c r="L1310" i="24"/>
  <c r="L1294" i="24"/>
  <c r="L1278" i="24"/>
  <c r="L1262" i="24"/>
  <c r="L1246" i="24"/>
  <c r="L1230" i="24"/>
  <c r="L1214" i="24"/>
  <c r="L1198" i="24"/>
  <c r="L1182" i="24"/>
  <c r="L1166" i="24"/>
  <c r="L1150" i="24"/>
  <c r="L1134" i="24"/>
  <c r="L1118" i="24"/>
  <c r="L1102" i="24"/>
  <c r="L1094" i="24"/>
  <c r="L1070" i="24"/>
  <c r="L1054" i="24"/>
  <c r="L1038" i="24"/>
  <c r="L1022" i="24"/>
  <c r="L1006" i="24"/>
  <c r="L990" i="24"/>
  <c r="L974" i="24"/>
  <c r="L958" i="24"/>
  <c r="L926" i="24"/>
  <c r="L910" i="24"/>
  <c r="L894" i="24"/>
  <c r="L878" i="24"/>
  <c r="L862" i="24"/>
  <c r="L846" i="24"/>
  <c r="L830" i="24"/>
  <c r="L814" i="24"/>
  <c r="L806" i="24"/>
  <c r="L790" i="24"/>
  <c r="L766" i="24"/>
  <c r="L758" i="24"/>
  <c r="L742" i="24"/>
  <c r="L718" i="24"/>
  <c r="L702" i="24"/>
  <c r="L686" i="24"/>
  <c r="L670" i="24"/>
  <c r="L654" i="24"/>
  <c r="L638" i="24"/>
  <c r="L630" i="24"/>
  <c r="L614" i="24"/>
  <c r="L598" i="24"/>
  <c r="L582" i="24"/>
  <c r="L136" i="24"/>
  <c r="AK1098" i="7"/>
  <c r="L1616" i="24"/>
  <c r="L1614" i="24"/>
  <c r="L1612" i="24"/>
  <c r="L1610" i="24"/>
  <c r="L1608" i="24"/>
  <c r="L1606" i="24"/>
  <c r="L1604" i="24"/>
  <c r="L1602" i="24"/>
  <c r="L1600" i="24"/>
  <c r="L1598" i="24"/>
  <c r="L1596" i="24"/>
  <c r="L1594" i="24"/>
  <c r="L1592" i="24"/>
  <c r="L1590" i="24"/>
  <c r="L1588" i="24"/>
  <c r="L1586" i="24"/>
  <c r="L1584" i="24"/>
  <c r="L1576" i="24"/>
  <c r="L1568" i="24"/>
  <c r="L1560" i="24"/>
  <c r="L1552" i="24"/>
  <c r="L1544" i="24"/>
  <c r="L1536" i="24"/>
  <c r="L1528" i="24"/>
  <c r="L1520" i="24"/>
  <c r="L1512" i="24"/>
  <c r="L1504" i="24"/>
  <c r="L1496" i="24"/>
  <c r="L1488" i="24"/>
  <c r="L1480" i="24"/>
  <c r="L1472" i="24"/>
  <c r="L1464" i="24"/>
  <c r="L1456" i="24"/>
  <c r="L1448" i="24"/>
  <c r="L1440" i="24"/>
  <c r="L1432" i="24"/>
  <c r="L1424" i="24"/>
  <c r="L1416" i="24"/>
  <c r="L1408" i="24"/>
  <c r="L1400" i="24"/>
  <c r="L1392" i="24"/>
  <c r="L1384" i="24"/>
  <c r="L1376" i="24"/>
  <c r="L1368" i="24"/>
  <c r="L1360" i="24"/>
  <c r="L1352" i="24"/>
  <c r="L1344" i="24"/>
  <c r="L1336" i="24"/>
  <c r="L1328" i="24"/>
  <c r="L1320" i="24"/>
  <c r="L1312" i="24"/>
  <c r="L1304" i="24"/>
  <c r="L1296" i="24"/>
  <c r="L1288" i="24"/>
  <c r="L1280" i="24"/>
  <c r="L1272" i="24"/>
  <c r="L1264" i="24"/>
  <c r="L1256" i="24"/>
  <c r="L1248" i="24"/>
  <c r="L1240" i="24"/>
  <c r="L1232" i="24"/>
  <c r="L1224" i="24"/>
  <c r="L1216" i="24"/>
  <c r="L1208" i="24"/>
  <c r="L1200" i="24"/>
  <c r="L1192" i="24"/>
  <c r="L1184" i="24"/>
  <c r="L1176" i="24"/>
  <c r="L1168" i="24"/>
  <c r="L1160" i="24"/>
  <c r="L1152" i="24"/>
  <c r="L1144" i="24"/>
  <c r="L1136" i="24"/>
  <c r="L1128" i="24"/>
  <c r="L1120" i="24"/>
  <c r="L1112" i="24"/>
  <c r="L1104" i="24"/>
  <c r="L1096" i="24"/>
  <c r="L1088" i="24"/>
  <c r="L1080" i="24"/>
  <c r="L1072" i="24"/>
  <c r="L1064" i="24"/>
  <c r="L1056" i="24"/>
  <c r="L1048" i="24"/>
  <c r="L1040" i="24"/>
  <c r="L1032" i="24"/>
  <c r="L1024" i="24"/>
  <c r="L1016" i="24"/>
  <c r="L1008" i="24"/>
  <c r="L1000" i="24"/>
  <c r="L992" i="24"/>
  <c r="L984" i="24"/>
  <c r="L976" i="24"/>
  <c r="L968" i="24"/>
  <c r="L960" i="24"/>
  <c r="L952" i="24"/>
  <c r="L944" i="24"/>
  <c r="L936" i="24"/>
  <c r="L928" i="24"/>
  <c r="L920" i="24"/>
  <c r="L912" i="24"/>
  <c r="L904" i="24"/>
  <c r="L896" i="24"/>
  <c r="L888" i="24"/>
  <c r="L880" i="24"/>
  <c r="L872" i="24"/>
  <c r="L864" i="24"/>
  <c r="L856" i="24"/>
  <c r="L848" i="24"/>
  <c r="L840" i="24"/>
  <c r="L832" i="24"/>
  <c r="L824" i="24"/>
  <c r="L816" i="24"/>
  <c r="L808" i="24"/>
  <c r="L800" i="24"/>
  <c r="L792" i="24"/>
  <c r="L784" i="24"/>
  <c r="L776" i="24"/>
  <c r="L768" i="24"/>
  <c r="L760" i="24"/>
  <c r="L752" i="24"/>
  <c r="L744" i="24"/>
  <c r="L736" i="24"/>
  <c r="L728" i="24"/>
  <c r="L720" i="24"/>
  <c r="L712" i="24"/>
  <c r="L704" i="24"/>
  <c r="L696" i="24"/>
  <c r="L688" i="24"/>
  <c r="L680" i="24"/>
  <c r="L672" i="24"/>
  <c r="L664" i="24"/>
  <c r="L656" i="24"/>
  <c r="L648" i="24"/>
  <c r="L640" i="24"/>
  <c r="L632" i="24"/>
  <c r="L624" i="24"/>
  <c r="L616" i="24"/>
  <c r="L608" i="24"/>
  <c r="L600" i="24"/>
  <c r="L592" i="24"/>
  <c r="L584" i="24"/>
  <c r="L576" i="24"/>
  <c r="L563" i="24"/>
  <c r="L547" i="24"/>
  <c r="L531" i="24"/>
  <c r="L515" i="24"/>
  <c r="L499" i="24"/>
  <c r="L483" i="24"/>
  <c r="L467" i="24"/>
  <c r="L451" i="24"/>
  <c r="L435" i="24"/>
  <c r="L419" i="24"/>
  <c r="L403" i="24"/>
  <c r="L393" i="24"/>
  <c r="L353" i="24"/>
  <c r="L339" i="24"/>
  <c r="L321" i="24"/>
  <c r="L257" i="24"/>
  <c r="L193" i="24"/>
  <c r="L48" i="24"/>
  <c r="AK1474" i="7"/>
  <c r="AK1338" i="7"/>
  <c r="AK942" i="7"/>
  <c r="AK574" i="7"/>
  <c r="L574" i="24"/>
  <c r="AK570" i="7"/>
  <c r="L570" i="24"/>
  <c r="AK566" i="7"/>
  <c r="L566" i="24"/>
  <c r="AK562" i="7"/>
  <c r="L562" i="24"/>
  <c r="AK558" i="7"/>
  <c r="L558" i="24"/>
  <c r="AK554" i="7"/>
  <c r="L554" i="24"/>
  <c r="AK548" i="7"/>
  <c r="L548" i="24"/>
  <c r="AK544" i="7"/>
  <c r="L544" i="24"/>
  <c r="AK538" i="7"/>
  <c r="L538" i="24"/>
  <c r="AK534" i="7"/>
  <c r="L534" i="24"/>
  <c r="AK530" i="7"/>
  <c r="L530" i="24"/>
  <c r="AK528" i="7"/>
  <c r="L528" i="24"/>
  <c r="AK524" i="7"/>
  <c r="L524" i="24"/>
  <c r="AK516" i="7"/>
  <c r="L516" i="24"/>
  <c r="AK512" i="7"/>
  <c r="L512" i="24"/>
  <c r="AK506" i="7"/>
  <c r="L506" i="24"/>
  <c r="AK504" i="7"/>
  <c r="L504" i="24"/>
  <c r="AK500" i="7"/>
  <c r="L500" i="24"/>
  <c r="AK496" i="7"/>
  <c r="L496" i="24"/>
  <c r="AK492" i="7"/>
  <c r="L492" i="24"/>
  <c r="AK488" i="7"/>
  <c r="L488" i="24"/>
  <c r="AK486" i="7"/>
  <c r="L486" i="24"/>
  <c r="AK482" i="7"/>
  <c r="L482" i="24"/>
  <c r="AK478" i="7"/>
  <c r="L478" i="24"/>
  <c r="AK474" i="7"/>
  <c r="L474" i="24"/>
  <c r="AK468" i="7"/>
  <c r="L468" i="24"/>
  <c r="AK464" i="7"/>
  <c r="L464" i="24"/>
  <c r="AK460" i="7"/>
  <c r="L460" i="24"/>
  <c r="AK454" i="7"/>
  <c r="L454" i="24"/>
  <c r="AK450" i="7"/>
  <c r="L450" i="24"/>
  <c r="AK448" i="7"/>
  <c r="L448" i="24"/>
  <c r="AK444" i="7"/>
  <c r="L444" i="24"/>
  <c r="AK440" i="7"/>
  <c r="L440" i="24"/>
  <c r="AK436" i="7"/>
  <c r="L436" i="24"/>
  <c r="AK430" i="7"/>
  <c r="L430" i="24"/>
  <c r="AK424" i="7"/>
  <c r="L424" i="24"/>
  <c r="AK420" i="7"/>
  <c r="L420" i="24"/>
  <c r="AK414" i="7"/>
  <c r="L414" i="24"/>
  <c r="AK410" i="7"/>
  <c r="L410" i="24"/>
  <c r="AK404" i="7"/>
  <c r="L404" i="24"/>
  <c r="AK398" i="7"/>
  <c r="L398" i="24"/>
  <c r="AK394" i="7"/>
  <c r="L394" i="24"/>
  <c r="AK390" i="7"/>
  <c r="L390" i="24"/>
  <c r="AK384" i="7"/>
  <c r="L384" i="24"/>
  <c r="AK380" i="7"/>
  <c r="L380" i="24"/>
  <c r="AK374" i="7"/>
  <c r="L374" i="24"/>
  <c r="AK370" i="7"/>
  <c r="L370" i="24"/>
  <c r="AK366" i="7"/>
  <c r="L366" i="24"/>
  <c r="AK362" i="7"/>
  <c r="L362" i="24"/>
  <c r="AK358" i="7"/>
  <c r="L358" i="24"/>
  <c r="AK354" i="7"/>
  <c r="L354" i="24"/>
  <c r="AK350" i="7"/>
  <c r="L350" i="24"/>
  <c r="AK346" i="7"/>
  <c r="L346" i="24"/>
  <c r="AK342" i="7"/>
  <c r="L342" i="24"/>
  <c r="L338" i="24"/>
  <c r="AK338" i="7"/>
  <c r="AK334" i="7"/>
  <c r="L334" i="24"/>
  <c r="AK330" i="7"/>
  <c r="L330" i="24"/>
  <c r="AK324" i="7"/>
  <c r="L324" i="24"/>
  <c r="AK320" i="7"/>
  <c r="L320" i="24"/>
  <c r="AK316" i="7"/>
  <c r="L316" i="24"/>
  <c r="AK312" i="7"/>
  <c r="L312" i="24"/>
  <c r="AK308" i="7"/>
  <c r="L308" i="24"/>
  <c r="AK304" i="7"/>
  <c r="L304" i="24"/>
  <c r="AK300" i="7"/>
  <c r="L300" i="24"/>
  <c r="AK296" i="7"/>
  <c r="L296" i="24"/>
  <c r="AK292" i="7"/>
  <c r="L292" i="24"/>
  <c r="AK288" i="7"/>
  <c r="L288" i="24"/>
  <c r="AK284" i="7"/>
  <c r="L284" i="24"/>
  <c r="AK280" i="7"/>
  <c r="L280" i="24"/>
  <c r="AK276" i="7"/>
  <c r="L276" i="24"/>
  <c r="AK272" i="7"/>
  <c r="L272" i="24"/>
  <c r="AK268" i="7"/>
  <c r="L268" i="24"/>
  <c r="AK264" i="7"/>
  <c r="L264" i="24"/>
  <c r="AK262" i="7"/>
  <c r="L262" i="24"/>
  <c r="AK258" i="7"/>
  <c r="L258" i="24"/>
  <c r="AK254" i="7"/>
  <c r="L254" i="24"/>
  <c r="AK250" i="7"/>
  <c r="L250" i="24"/>
  <c r="AK244" i="7"/>
  <c r="L244" i="24"/>
  <c r="AK240" i="7"/>
  <c r="L240" i="24"/>
  <c r="AK236" i="7"/>
  <c r="L236" i="24"/>
  <c r="AK232" i="7"/>
  <c r="L232" i="24"/>
  <c r="AK228" i="7"/>
  <c r="L228" i="24"/>
  <c r="AK226" i="7"/>
  <c r="L226" i="24"/>
  <c r="AK222" i="7"/>
  <c r="L222" i="24"/>
  <c r="AK218" i="7"/>
  <c r="L218" i="24"/>
  <c r="AK214" i="7"/>
  <c r="L214" i="24"/>
  <c r="AK212" i="7"/>
  <c r="L212" i="24"/>
  <c r="AK208" i="7"/>
  <c r="L208" i="24"/>
  <c r="AK204" i="7"/>
  <c r="L204" i="24"/>
  <c r="AK198" i="7"/>
  <c r="L198" i="24"/>
  <c r="AK194" i="7"/>
  <c r="L194" i="24"/>
  <c r="AK190" i="7"/>
  <c r="L190" i="24"/>
  <c r="AK186" i="7"/>
  <c r="L186" i="24"/>
  <c r="AK184" i="7"/>
  <c r="L184" i="24"/>
  <c r="AK180" i="7"/>
  <c r="L180" i="24"/>
  <c r="AK178" i="7"/>
  <c r="L178" i="24"/>
  <c r="AK174" i="7"/>
  <c r="L174" i="24"/>
  <c r="AK170" i="7"/>
  <c r="L170" i="24"/>
  <c r="AK166" i="7"/>
  <c r="L166" i="24"/>
  <c r="AK162" i="7"/>
  <c r="L162" i="24"/>
  <c r="AK156" i="7"/>
  <c r="L156" i="24"/>
  <c r="AK150" i="7"/>
  <c r="L150" i="24"/>
  <c r="AK146" i="7"/>
  <c r="L146" i="24"/>
  <c r="AK142" i="7"/>
  <c r="L142" i="24"/>
  <c r="AK126" i="7"/>
  <c r="L126" i="24"/>
  <c r="AK122" i="7"/>
  <c r="L122" i="24"/>
  <c r="AK118" i="7"/>
  <c r="L118" i="24"/>
  <c r="AK106" i="7"/>
  <c r="L106" i="24"/>
  <c r="AK102" i="7"/>
  <c r="L102" i="24"/>
  <c r="AK98" i="7"/>
  <c r="L98" i="24"/>
  <c r="AK94" i="7"/>
  <c r="L94" i="24"/>
  <c r="AK90" i="7"/>
  <c r="L90" i="24"/>
  <c r="AK86" i="7"/>
  <c r="L86" i="24"/>
  <c r="AK82" i="7"/>
  <c r="L82" i="24"/>
  <c r="AK80" i="7"/>
  <c r="L80" i="24"/>
  <c r="AK76" i="7"/>
  <c r="L76" i="24"/>
  <c r="AK62" i="7"/>
  <c r="L62" i="24"/>
  <c r="AK58" i="7"/>
  <c r="L58" i="24"/>
  <c r="AK54" i="7"/>
  <c r="L54" i="24"/>
  <c r="AK44" i="7"/>
  <c r="L44" i="24"/>
  <c r="AK40" i="7"/>
  <c r="L40" i="24"/>
  <c r="AK36" i="7"/>
  <c r="L36" i="24"/>
  <c r="AK32" i="7"/>
  <c r="L32" i="24"/>
  <c r="AK28" i="7"/>
  <c r="L28" i="24"/>
  <c r="AK24" i="7"/>
  <c r="L24" i="24"/>
  <c r="AK18" i="7"/>
  <c r="L18" i="24"/>
  <c r="AK14" i="7"/>
  <c r="L14" i="24"/>
  <c r="L1566" i="24"/>
  <c r="L1550" i="24"/>
  <c r="L1534" i="24"/>
  <c r="L1510" i="24"/>
  <c r="L1502" i="24"/>
  <c r="L1494" i="24"/>
  <c r="L1478" i="24"/>
  <c r="L1462" i="24"/>
  <c r="L1446" i="24"/>
  <c r="L1430" i="24"/>
  <c r="L1414" i="24"/>
  <c r="L1390" i="24"/>
  <c r="L1366" i="24"/>
  <c r="L1350" i="24"/>
  <c r="L1334" i="24"/>
  <c r="L1318" i="24"/>
  <c r="L1302" i="24"/>
  <c r="L1286" i="24"/>
  <c r="L1270" i="24"/>
  <c r="L1254" i="24"/>
  <c r="L1238" i="24"/>
  <c r="L1222" i="24"/>
  <c r="L1206" i="24"/>
  <c r="L1190" i="24"/>
  <c r="L1174" i="24"/>
  <c r="L1158" i="24"/>
  <c r="L1142" i="24"/>
  <c r="L1126" i="24"/>
  <c r="L1110" i="24"/>
  <c r="L1086" i="24"/>
  <c r="L1078" i="24"/>
  <c r="L1062" i="24"/>
  <c r="L1046" i="24"/>
  <c r="L1030" i="24"/>
  <c r="L1014" i="24"/>
  <c r="L998" i="24"/>
  <c r="L982" i="24"/>
  <c r="L966" i="24"/>
  <c r="L950" i="24"/>
  <c r="L934" i="24"/>
  <c r="L918" i="24"/>
  <c r="L902" i="24"/>
  <c r="L886" i="24"/>
  <c r="L870" i="24"/>
  <c r="L854" i="24"/>
  <c r="L838" i="24"/>
  <c r="L822" i="24"/>
  <c r="L798" i="24"/>
  <c r="L782" i="24"/>
  <c r="L774" i="24"/>
  <c r="L750" i="24"/>
  <c r="L734" i="24"/>
  <c r="L726" i="24"/>
  <c r="L710" i="24"/>
  <c r="L694" i="24"/>
  <c r="L678" i="24"/>
  <c r="L662" i="24"/>
  <c r="L646" i="24"/>
  <c r="L622" i="24"/>
  <c r="L606" i="24"/>
  <c r="L590" i="24"/>
  <c r="AK1506" i="7"/>
  <c r="L1583" i="24"/>
  <c r="AK1583" i="7"/>
  <c r="AK1581" i="7"/>
  <c r="L1581" i="24"/>
  <c r="AK1579" i="7"/>
  <c r="L1579" i="24"/>
  <c r="AK1577" i="7"/>
  <c r="L1577" i="24"/>
  <c r="L1575" i="24"/>
  <c r="AK1575" i="7"/>
  <c r="AK1573" i="7"/>
  <c r="L1573" i="24"/>
  <c r="AK1571" i="7"/>
  <c r="L1571" i="24"/>
  <c r="AK1569" i="7"/>
  <c r="L1569" i="24"/>
  <c r="L1567" i="24"/>
  <c r="AK1567" i="7"/>
  <c r="AK1565" i="7"/>
  <c r="L1565" i="24"/>
  <c r="AK1563" i="7"/>
  <c r="L1563" i="24"/>
  <c r="AK1561" i="7"/>
  <c r="L1561" i="24"/>
  <c r="L1559" i="24"/>
  <c r="AK1559" i="7"/>
  <c r="AK1557" i="7"/>
  <c r="L1557" i="24"/>
  <c r="AK1555" i="7"/>
  <c r="L1555" i="24"/>
  <c r="AK1553" i="7"/>
  <c r="L1553" i="24"/>
  <c r="L1551" i="24"/>
  <c r="AK1551" i="7"/>
  <c r="AK1549" i="7"/>
  <c r="L1549" i="24"/>
  <c r="AK1547" i="7"/>
  <c r="L1547" i="24"/>
  <c r="AK1545" i="7"/>
  <c r="L1545" i="24"/>
  <c r="L1543" i="24"/>
  <c r="AK1543" i="7"/>
  <c r="AK1541" i="7"/>
  <c r="L1541" i="24"/>
  <c r="AK1539" i="7"/>
  <c r="L1539" i="24"/>
  <c r="AK1537" i="7"/>
  <c r="L1537" i="24"/>
  <c r="L1535" i="24"/>
  <c r="AK1535" i="7"/>
  <c r="AK1533" i="7"/>
  <c r="L1533" i="24"/>
  <c r="AK1531" i="7"/>
  <c r="L1531" i="24"/>
  <c r="AK1529" i="7"/>
  <c r="L1529" i="24"/>
  <c r="L1527" i="24"/>
  <c r="AK1527" i="7"/>
  <c r="AK1525" i="7"/>
  <c r="L1525" i="24"/>
  <c r="AK1523" i="7"/>
  <c r="L1523" i="24"/>
  <c r="AK1521" i="7"/>
  <c r="L1521" i="24"/>
  <c r="L1519" i="24"/>
  <c r="AK1519" i="7"/>
  <c r="AK1517" i="7"/>
  <c r="L1517" i="24"/>
  <c r="AK1515" i="7"/>
  <c r="L1515" i="24"/>
  <c r="AK1513" i="7"/>
  <c r="L1513" i="24"/>
  <c r="L1511" i="24"/>
  <c r="AK1511" i="7"/>
  <c r="AK1509" i="7"/>
  <c r="L1509" i="24"/>
  <c r="AK1507" i="7"/>
  <c r="L1507" i="24"/>
  <c r="AK1505" i="7"/>
  <c r="L1505" i="24"/>
  <c r="L1503" i="24"/>
  <c r="AK1503" i="7"/>
  <c r="AK1501" i="7"/>
  <c r="L1501" i="24"/>
  <c r="AK1499" i="7"/>
  <c r="L1499" i="24"/>
  <c r="AK1497" i="7"/>
  <c r="L1497" i="24"/>
  <c r="L1495" i="24"/>
  <c r="AK1495" i="7"/>
  <c r="AK1493" i="7"/>
  <c r="L1493" i="24"/>
  <c r="AK1491" i="7"/>
  <c r="L1491" i="24"/>
  <c r="AK1489" i="7"/>
  <c r="L1489" i="24"/>
  <c r="L1487" i="24"/>
  <c r="AK1487" i="7"/>
  <c r="AK1485" i="7"/>
  <c r="L1485" i="24"/>
  <c r="AK1483" i="7"/>
  <c r="L1483" i="24"/>
  <c r="AK1481" i="7"/>
  <c r="L1481" i="24"/>
  <c r="L1479" i="24"/>
  <c r="AK1479" i="7"/>
  <c r="AK1477" i="7"/>
  <c r="L1477" i="24"/>
  <c r="AK1475" i="7"/>
  <c r="L1475" i="24"/>
  <c r="AK1473" i="7"/>
  <c r="L1473" i="24"/>
  <c r="L1471" i="24"/>
  <c r="AK1471" i="7"/>
  <c r="AK1469" i="7"/>
  <c r="L1469" i="24"/>
  <c r="AK1467" i="7"/>
  <c r="L1467" i="24"/>
  <c r="AK1465" i="7"/>
  <c r="L1465" i="24"/>
  <c r="L1463" i="24"/>
  <c r="AK1463" i="7"/>
  <c r="AK1461" i="7"/>
  <c r="L1461" i="24"/>
  <c r="AK1459" i="7"/>
  <c r="L1459" i="24"/>
  <c r="AK1457" i="7"/>
  <c r="L1457" i="24"/>
  <c r="L1455" i="24"/>
  <c r="AK1455" i="7"/>
  <c r="AK1453" i="7"/>
  <c r="L1453" i="24"/>
  <c r="AK1451" i="7"/>
  <c r="L1451" i="24"/>
  <c r="AK1449" i="7"/>
  <c r="L1449" i="24"/>
  <c r="L1447" i="24"/>
  <c r="AK1447" i="7"/>
  <c r="AK1445" i="7"/>
  <c r="L1445" i="24"/>
  <c r="AK1443" i="7"/>
  <c r="L1443" i="24"/>
  <c r="AK1441" i="7"/>
  <c r="L1441" i="24"/>
  <c r="L1439" i="24"/>
  <c r="AK1439" i="7"/>
  <c r="AK1437" i="7"/>
  <c r="L1437" i="24"/>
  <c r="AK1435" i="7"/>
  <c r="L1435" i="24"/>
  <c r="AK1433" i="7"/>
  <c r="L1433" i="24"/>
  <c r="L1431" i="24"/>
  <c r="AK1431" i="7"/>
  <c r="AK1429" i="7"/>
  <c r="L1429" i="24"/>
  <c r="AK1427" i="7"/>
  <c r="L1427" i="24"/>
  <c r="AK1425" i="7"/>
  <c r="L1425" i="24"/>
  <c r="L1423" i="24"/>
  <c r="AK1423" i="7"/>
  <c r="AK1421" i="7"/>
  <c r="L1421" i="24"/>
  <c r="AK1419" i="7"/>
  <c r="L1419" i="24"/>
  <c r="AK1417" i="7"/>
  <c r="L1417" i="24"/>
  <c r="L1415" i="24"/>
  <c r="AK1415" i="7"/>
  <c r="AK1413" i="7"/>
  <c r="L1413" i="24"/>
  <c r="AK1411" i="7"/>
  <c r="L1411" i="24"/>
  <c r="AK1409" i="7"/>
  <c r="L1409" i="24"/>
  <c r="L1407" i="24"/>
  <c r="AK1407" i="7"/>
  <c r="AK1405" i="7"/>
  <c r="L1405" i="24"/>
  <c r="AK1403" i="7"/>
  <c r="L1403" i="24"/>
  <c r="AK1401" i="7"/>
  <c r="L1401" i="24"/>
  <c r="L1399" i="24"/>
  <c r="AK1399" i="7"/>
  <c r="AK1397" i="7"/>
  <c r="L1397" i="24"/>
  <c r="AK1395" i="7"/>
  <c r="L1395" i="24"/>
  <c r="AK1393" i="7"/>
  <c r="L1393" i="24"/>
  <c r="L1391" i="24"/>
  <c r="AK1391" i="7"/>
  <c r="AK1389" i="7"/>
  <c r="L1389" i="24"/>
  <c r="AK1387" i="7"/>
  <c r="L1387" i="24"/>
  <c r="AK1385" i="7"/>
  <c r="L1385" i="24"/>
  <c r="L1383" i="24"/>
  <c r="AK1383" i="7"/>
  <c r="AK1381" i="7"/>
  <c r="L1381" i="24"/>
  <c r="AK1379" i="7"/>
  <c r="L1379" i="24"/>
  <c r="AK1377" i="7"/>
  <c r="L1377" i="24"/>
  <c r="L1375" i="24"/>
  <c r="AK1375" i="7"/>
  <c r="AK1373" i="7"/>
  <c r="L1373" i="24"/>
  <c r="AK1371" i="7"/>
  <c r="L1371" i="24"/>
  <c r="AK1369" i="7"/>
  <c r="L1369" i="24"/>
  <c r="AK1367" i="7"/>
  <c r="L1367" i="24"/>
  <c r="AK1365" i="7"/>
  <c r="L1365" i="24"/>
  <c r="AK1363" i="7"/>
  <c r="L1363" i="24"/>
  <c r="AK1361" i="7"/>
  <c r="L1361" i="24"/>
  <c r="AK1359" i="7"/>
  <c r="L1359" i="24"/>
  <c r="AK1357" i="7"/>
  <c r="L1357" i="24"/>
  <c r="AK1355" i="7"/>
  <c r="L1355" i="24"/>
  <c r="AK1353" i="7"/>
  <c r="L1353" i="24"/>
  <c r="AK1351" i="7"/>
  <c r="L1351" i="24"/>
  <c r="AK1349" i="7"/>
  <c r="L1349" i="24"/>
  <c r="AK1347" i="7"/>
  <c r="L1347" i="24"/>
  <c r="L1345" i="24"/>
  <c r="AK1345" i="7"/>
  <c r="AK1343" i="7"/>
  <c r="L1343" i="24"/>
  <c r="AK1341" i="7"/>
  <c r="L1341" i="24"/>
  <c r="AK1339" i="7"/>
  <c r="L1339" i="24"/>
  <c r="AK1337" i="7"/>
  <c r="L1337" i="24"/>
  <c r="AK1335" i="7"/>
  <c r="L1335" i="24"/>
  <c r="AK1333" i="7"/>
  <c r="L1333" i="24"/>
  <c r="AK1331" i="7"/>
  <c r="L1331" i="24"/>
  <c r="AK1329" i="7"/>
  <c r="L1329" i="24"/>
  <c r="AK1327" i="7"/>
  <c r="L1327" i="24"/>
  <c r="AK1325" i="7"/>
  <c r="L1325" i="24"/>
  <c r="AK1323" i="7"/>
  <c r="L1323" i="24"/>
  <c r="AK1321" i="7"/>
  <c r="L1321" i="24"/>
  <c r="AK1319" i="7"/>
  <c r="L1319" i="24"/>
  <c r="L1317" i="24"/>
  <c r="AK1317" i="7"/>
  <c r="AK1315" i="7"/>
  <c r="L1315" i="24"/>
  <c r="L1313" i="24"/>
  <c r="AK1313" i="7"/>
  <c r="AK1311" i="7"/>
  <c r="L1311" i="24"/>
  <c r="AK1309" i="7"/>
  <c r="L1309" i="24"/>
  <c r="AK1307" i="7"/>
  <c r="L1307" i="24"/>
  <c r="AK1305" i="7"/>
  <c r="L1305" i="24"/>
  <c r="AK1303" i="7"/>
  <c r="L1303" i="24"/>
  <c r="AK1301" i="7"/>
  <c r="L1301" i="24"/>
  <c r="AK1299" i="7"/>
  <c r="L1299" i="24"/>
  <c r="AK1297" i="7"/>
  <c r="L1297" i="24"/>
  <c r="AK1295" i="7"/>
  <c r="L1295" i="24"/>
  <c r="AK1293" i="7"/>
  <c r="L1293" i="24"/>
  <c r="AK1291" i="7"/>
  <c r="L1291" i="24"/>
  <c r="AK1289" i="7"/>
  <c r="L1289" i="24"/>
  <c r="AK1287" i="7"/>
  <c r="L1287" i="24"/>
  <c r="AK1285" i="7"/>
  <c r="L1285" i="24"/>
  <c r="AK1283" i="7"/>
  <c r="L1283" i="24"/>
  <c r="L1281" i="24"/>
  <c r="AK1281" i="7"/>
  <c r="AK1279" i="7"/>
  <c r="L1279" i="24"/>
  <c r="AK1277" i="7"/>
  <c r="L1277" i="24"/>
  <c r="AK1275" i="7"/>
  <c r="L1275" i="24"/>
  <c r="AK1273" i="7"/>
  <c r="L1273" i="24"/>
  <c r="AK1271" i="7"/>
  <c r="L1271" i="24"/>
  <c r="AK1269" i="7"/>
  <c r="L1269" i="24"/>
  <c r="AK1267" i="7"/>
  <c r="L1267" i="24"/>
  <c r="AK1265" i="7"/>
  <c r="L1265" i="24"/>
  <c r="AK1263" i="7"/>
  <c r="L1263" i="24"/>
  <c r="AK1261" i="7"/>
  <c r="L1261" i="24"/>
  <c r="AK1259" i="7"/>
  <c r="L1259" i="24"/>
  <c r="AK1257" i="7"/>
  <c r="L1257" i="24"/>
  <c r="AK1255" i="7"/>
  <c r="L1255" i="24"/>
  <c r="L1253" i="24"/>
  <c r="AK1253" i="7"/>
  <c r="AK1251" i="7"/>
  <c r="L1251" i="24"/>
  <c r="L1249" i="24"/>
  <c r="AK1249" i="7"/>
  <c r="AK1247" i="7"/>
  <c r="L1247" i="24"/>
  <c r="AK1245" i="7"/>
  <c r="L1245" i="24"/>
  <c r="AK1243" i="7"/>
  <c r="L1243" i="24"/>
  <c r="AK1241" i="7"/>
  <c r="L1241" i="24"/>
  <c r="AK1239" i="7"/>
  <c r="L1239" i="24"/>
  <c r="AK1237" i="7"/>
  <c r="L1237" i="24"/>
  <c r="AK1235" i="7"/>
  <c r="L1235" i="24"/>
  <c r="AK1233" i="7"/>
  <c r="L1233" i="24"/>
  <c r="AK1231" i="7"/>
  <c r="L1231" i="24"/>
  <c r="AK1229" i="7"/>
  <c r="L1229" i="24"/>
  <c r="AK1227" i="7"/>
  <c r="L1227" i="24"/>
  <c r="AK1225" i="7"/>
  <c r="L1225" i="24"/>
  <c r="AK1223" i="7"/>
  <c r="L1223" i="24"/>
  <c r="AK1221" i="7"/>
  <c r="L1221" i="24"/>
  <c r="AK1219" i="7"/>
  <c r="L1219" i="24"/>
  <c r="AK1217" i="7"/>
  <c r="L1217" i="24"/>
  <c r="AK1215" i="7"/>
  <c r="L1215" i="24"/>
  <c r="L1213" i="24"/>
  <c r="AK1211" i="7"/>
  <c r="L1211" i="24"/>
  <c r="AK1209" i="7"/>
  <c r="L1209" i="24"/>
  <c r="AK1207" i="7"/>
  <c r="L1207" i="24"/>
  <c r="AK1205" i="7"/>
  <c r="L1205" i="24"/>
  <c r="AK1203" i="7"/>
  <c r="L1203" i="24"/>
  <c r="AK1201" i="7"/>
  <c r="L1201" i="24"/>
  <c r="AK1199" i="7"/>
  <c r="L1199" i="24"/>
  <c r="AK1197" i="7"/>
  <c r="L1197" i="24"/>
  <c r="AK1195" i="7"/>
  <c r="L1195" i="24"/>
  <c r="AK1193" i="7"/>
  <c r="L1193" i="24"/>
  <c r="AK1191" i="7"/>
  <c r="L1191" i="24"/>
  <c r="AK1189" i="7"/>
  <c r="L1189" i="24"/>
  <c r="AK1187" i="7"/>
  <c r="L1187" i="24"/>
  <c r="AK1185" i="7"/>
  <c r="L1185" i="24"/>
  <c r="AK1183" i="7"/>
  <c r="L1183" i="24"/>
  <c r="AK1181" i="7"/>
  <c r="L1181" i="24"/>
  <c r="AK1179" i="7"/>
  <c r="L1179" i="24"/>
  <c r="AK1177" i="7"/>
  <c r="L1177" i="24"/>
  <c r="AK1175" i="7"/>
  <c r="L1175" i="24"/>
  <c r="AK1173" i="7"/>
  <c r="L1173" i="24"/>
  <c r="AK1171" i="7"/>
  <c r="L1171" i="24"/>
  <c r="AK1169" i="7"/>
  <c r="L1169" i="24"/>
  <c r="AK1167" i="7"/>
  <c r="L1167" i="24"/>
  <c r="AK1165" i="7"/>
  <c r="L1165" i="24"/>
  <c r="AK1163" i="7"/>
  <c r="L1163" i="24"/>
  <c r="AK1161" i="7"/>
  <c r="L1161" i="24"/>
  <c r="AK1159" i="7"/>
  <c r="L1159" i="24"/>
  <c r="AK1157" i="7"/>
  <c r="L1157" i="24"/>
  <c r="AK1155" i="7"/>
  <c r="L1155" i="24"/>
  <c r="AK1153" i="7"/>
  <c r="L1153" i="24"/>
  <c r="AK1151" i="7"/>
  <c r="L1151" i="24"/>
  <c r="AK1149" i="7"/>
  <c r="L1149" i="24"/>
  <c r="AK1147" i="7"/>
  <c r="L1147" i="24"/>
  <c r="AK1145" i="7"/>
  <c r="L1145" i="24"/>
  <c r="AK1143" i="7"/>
  <c r="L1143" i="24"/>
  <c r="L1141" i="24"/>
  <c r="AK1141" i="7"/>
  <c r="AK1139" i="7"/>
  <c r="L1139" i="24"/>
  <c r="AK1137" i="7"/>
  <c r="L1137" i="24"/>
  <c r="AK1135" i="7"/>
  <c r="L1135" i="24"/>
  <c r="AK1133" i="7"/>
  <c r="L1133" i="24"/>
  <c r="AK1131" i="7"/>
  <c r="L1131" i="24"/>
  <c r="AK1129" i="7"/>
  <c r="L1129" i="24"/>
  <c r="AK1127" i="7"/>
  <c r="L1127" i="24"/>
  <c r="AK1125" i="7"/>
  <c r="L1125" i="24"/>
  <c r="AK1123" i="7"/>
  <c r="L1123" i="24"/>
  <c r="AK1121" i="7"/>
  <c r="L1121" i="24"/>
  <c r="AK1119" i="7"/>
  <c r="L1119" i="24"/>
  <c r="AK1117" i="7"/>
  <c r="L1117" i="24"/>
  <c r="AK1115" i="7"/>
  <c r="L1115" i="24"/>
  <c r="L1113" i="24"/>
  <c r="AK1113" i="7"/>
  <c r="AK1111" i="7"/>
  <c r="L1111" i="24"/>
  <c r="AK1109" i="7"/>
  <c r="L1109" i="24"/>
  <c r="AK1107" i="7"/>
  <c r="L1107" i="24"/>
  <c r="AK1105" i="7"/>
  <c r="L1105" i="24"/>
  <c r="AK1103" i="7"/>
  <c r="L1103" i="24"/>
  <c r="AK1101" i="7"/>
  <c r="L1101" i="24"/>
  <c r="AK1099" i="7"/>
  <c r="L1099" i="24"/>
  <c r="AK1097" i="7"/>
  <c r="L1097" i="24"/>
  <c r="AK1095" i="7"/>
  <c r="L1095" i="24"/>
  <c r="AK1093" i="7"/>
  <c r="L1093" i="24"/>
  <c r="AK1091" i="7"/>
  <c r="L1091" i="24"/>
  <c r="AK1089" i="7"/>
  <c r="L1089" i="24"/>
  <c r="AK1087" i="7"/>
  <c r="L1087" i="24"/>
  <c r="L1085" i="24"/>
  <c r="AK1085" i="7"/>
  <c r="AK1083" i="7"/>
  <c r="L1083" i="24"/>
  <c r="AK1081" i="7"/>
  <c r="L1081" i="24"/>
  <c r="AK1079" i="7"/>
  <c r="L1079" i="24"/>
  <c r="AK1077" i="7"/>
  <c r="L1077" i="24"/>
  <c r="AK1075" i="7"/>
  <c r="L1075" i="24"/>
  <c r="AK1073" i="7"/>
  <c r="L1073" i="24"/>
  <c r="AK1071" i="7"/>
  <c r="L1071" i="24"/>
  <c r="AK1069" i="7"/>
  <c r="L1069" i="24"/>
  <c r="AK1067" i="7"/>
  <c r="L1067" i="24"/>
  <c r="AK1065" i="7"/>
  <c r="L1065" i="24"/>
  <c r="AK1063" i="7"/>
  <c r="L1063" i="24"/>
  <c r="L1061" i="24"/>
  <c r="AK1061" i="7"/>
  <c r="AK1059" i="7"/>
  <c r="L1059" i="24"/>
  <c r="AK1057" i="7"/>
  <c r="L1057" i="24"/>
  <c r="AK1055" i="7"/>
  <c r="L1055" i="24"/>
  <c r="AK1053" i="7"/>
  <c r="L1053" i="24"/>
  <c r="AK1051" i="7"/>
  <c r="L1051" i="24"/>
  <c r="AK1049" i="7"/>
  <c r="L1049" i="24"/>
  <c r="AK1047" i="7"/>
  <c r="L1047" i="24"/>
  <c r="AK1045" i="7"/>
  <c r="L1045" i="24"/>
  <c r="AK1043" i="7"/>
  <c r="L1043" i="24"/>
  <c r="AK1041" i="7"/>
  <c r="L1041" i="24"/>
  <c r="AK1039" i="7"/>
  <c r="L1039" i="24"/>
  <c r="AK1037" i="7"/>
  <c r="L1037" i="24"/>
  <c r="AK1035" i="7"/>
  <c r="L1035" i="24"/>
  <c r="L1033" i="24"/>
  <c r="AK1033" i="7"/>
  <c r="AK1031" i="7"/>
  <c r="L1031" i="24"/>
  <c r="AK1029" i="7"/>
  <c r="L1029" i="24"/>
  <c r="AK1027" i="7"/>
  <c r="L1027" i="24"/>
  <c r="AK1025" i="7"/>
  <c r="L1025" i="24"/>
  <c r="AK1023" i="7"/>
  <c r="L1023" i="24"/>
  <c r="AK1021" i="7"/>
  <c r="L1021" i="24"/>
  <c r="AK1019" i="7"/>
  <c r="L1019" i="24"/>
  <c r="AK1017" i="7"/>
  <c r="L1017" i="24"/>
  <c r="AK1015" i="7"/>
  <c r="L1015" i="24"/>
  <c r="AK1013" i="7"/>
  <c r="L1013" i="24"/>
  <c r="AK1011" i="7"/>
  <c r="L1011" i="24"/>
  <c r="AK1009" i="7"/>
  <c r="L1009" i="24"/>
  <c r="AK1007" i="7"/>
  <c r="L1007" i="24"/>
  <c r="AK1005" i="7"/>
  <c r="L1005" i="24"/>
  <c r="AK1003" i="7"/>
  <c r="L1003" i="24"/>
  <c r="AK1001" i="7"/>
  <c r="L1001" i="24"/>
  <c r="AK999" i="7"/>
  <c r="L999" i="24"/>
  <c r="AK997" i="7"/>
  <c r="L997" i="24"/>
  <c r="AK995" i="7"/>
  <c r="L995" i="24"/>
  <c r="AK993" i="7"/>
  <c r="L993" i="24"/>
  <c r="AK991" i="7"/>
  <c r="L991" i="24"/>
  <c r="AK989" i="7"/>
  <c r="L989" i="24"/>
  <c r="AK987" i="7"/>
  <c r="L987" i="24"/>
  <c r="AK985" i="7"/>
  <c r="L985" i="24"/>
  <c r="AK983" i="7"/>
  <c r="L983" i="24"/>
  <c r="AK981" i="7"/>
  <c r="L981" i="24"/>
  <c r="AK979" i="7"/>
  <c r="L979" i="24"/>
  <c r="AK977" i="7"/>
  <c r="L977" i="24"/>
  <c r="AK975" i="7"/>
  <c r="L975" i="24"/>
  <c r="L973" i="24"/>
  <c r="AK973" i="7"/>
  <c r="AK971" i="7"/>
  <c r="L971" i="24"/>
  <c r="AK969" i="7"/>
  <c r="L969" i="24"/>
  <c r="AK967" i="7"/>
  <c r="L967" i="24"/>
  <c r="AK965" i="7"/>
  <c r="L965" i="24"/>
  <c r="AK963" i="7"/>
  <c r="L963" i="24"/>
  <c r="AK961" i="7"/>
  <c r="L961" i="24"/>
  <c r="AK959" i="7"/>
  <c r="L959" i="24"/>
  <c r="AK957" i="7"/>
  <c r="L957" i="24"/>
  <c r="AK955" i="7"/>
  <c r="L955" i="24"/>
  <c r="AK953" i="7"/>
  <c r="L953" i="24"/>
  <c r="AK951" i="7"/>
  <c r="L951" i="24"/>
  <c r="AK949" i="7"/>
  <c r="L949" i="24"/>
  <c r="AK947" i="7"/>
  <c r="L947" i="24"/>
  <c r="AK945" i="7"/>
  <c r="L945" i="24"/>
  <c r="AK943" i="7"/>
  <c r="L943" i="24"/>
  <c r="AK941" i="7"/>
  <c r="L941" i="24"/>
  <c r="AK939" i="7"/>
  <c r="L939" i="24"/>
  <c r="AK937" i="7"/>
  <c r="L937" i="24"/>
  <c r="AK935" i="7"/>
  <c r="L935" i="24"/>
  <c r="AK933" i="7"/>
  <c r="L933" i="24"/>
  <c r="AK931" i="7"/>
  <c r="L931" i="24"/>
  <c r="AK929" i="7"/>
  <c r="L929" i="24"/>
  <c r="AK927" i="7"/>
  <c r="L927" i="24"/>
  <c r="L925" i="24"/>
  <c r="AK925" i="7"/>
  <c r="AK923" i="7"/>
  <c r="L923" i="24"/>
  <c r="AK921" i="7"/>
  <c r="L921" i="24"/>
  <c r="AK919" i="7"/>
  <c r="L919" i="24"/>
  <c r="AK917" i="7"/>
  <c r="L917" i="24"/>
  <c r="AK915" i="7"/>
  <c r="L915" i="24"/>
  <c r="L913" i="24"/>
  <c r="AK913" i="7"/>
  <c r="AK911" i="7"/>
  <c r="L911" i="24"/>
  <c r="AK909" i="7"/>
  <c r="L909" i="24"/>
  <c r="AK907" i="7"/>
  <c r="L907" i="24"/>
  <c r="AK905" i="7"/>
  <c r="L905" i="24"/>
  <c r="AK903" i="7"/>
  <c r="L903" i="24"/>
  <c r="AK901" i="7"/>
  <c r="L901" i="24"/>
  <c r="AK899" i="7"/>
  <c r="L899" i="24"/>
  <c r="AK897" i="7"/>
  <c r="L897" i="24"/>
  <c r="AK895" i="7"/>
  <c r="L895" i="24"/>
  <c r="AK893" i="7"/>
  <c r="L893" i="24"/>
  <c r="AK891" i="7"/>
  <c r="L891" i="24"/>
  <c r="AK889" i="7"/>
  <c r="L889" i="24"/>
  <c r="AK887" i="7"/>
  <c r="L887" i="24"/>
  <c r="AK885" i="7"/>
  <c r="L885" i="24"/>
  <c r="AK883" i="7"/>
  <c r="L883" i="24"/>
  <c r="AK881" i="7"/>
  <c r="L881" i="24"/>
  <c r="AK879" i="7"/>
  <c r="L879" i="24"/>
  <c r="AK877" i="7"/>
  <c r="L877" i="24"/>
  <c r="AK875" i="7"/>
  <c r="L875" i="24"/>
  <c r="AK873" i="7"/>
  <c r="L873" i="24"/>
  <c r="AK871" i="7"/>
  <c r="L871" i="24"/>
  <c r="AK869" i="7"/>
  <c r="L869" i="24"/>
  <c r="AK867" i="7"/>
  <c r="L867" i="24"/>
  <c r="AK865" i="7"/>
  <c r="L865" i="24"/>
  <c r="AK863" i="7"/>
  <c r="L863" i="24"/>
  <c r="AK861" i="7"/>
  <c r="L861" i="24"/>
  <c r="AK859" i="7"/>
  <c r="L859" i="24"/>
  <c r="AK857" i="7"/>
  <c r="L857" i="24"/>
  <c r="AK855" i="7"/>
  <c r="L855" i="24"/>
  <c r="AK853" i="7"/>
  <c r="L853" i="24"/>
  <c r="AK851" i="7"/>
  <c r="L851" i="24"/>
  <c r="AK849" i="7"/>
  <c r="L849" i="24"/>
  <c r="AK847" i="7"/>
  <c r="L847" i="24"/>
  <c r="AK845" i="7"/>
  <c r="L845" i="24"/>
  <c r="AK843" i="7"/>
  <c r="L843" i="24"/>
  <c r="AK841" i="7"/>
  <c r="L841" i="24"/>
  <c r="AK839" i="7"/>
  <c r="L839" i="24"/>
  <c r="AK837" i="7"/>
  <c r="L837" i="24"/>
  <c r="AK835" i="7"/>
  <c r="L835" i="24"/>
  <c r="AK833" i="7"/>
  <c r="L833" i="24"/>
  <c r="AK831" i="7"/>
  <c r="L831" i="24"/>
  <c r="AK829" i="7"/>
  <c r="L829" i="24"/>
  <c r="AK827" i="7"/>
  <c r="L827" i="24"/>
  <c r="AK825" i="7"/>
  <c r="L825" i="24"/>
  <c r="AK823" i="7"/>
  <c r="L823" i="24"/>
  <c r="AK821" i="7"/>
  <c r="L821" i="24"/>
  <c r="AK819" i="7"/>
  <c r="L819" i="24"/>
  <c r="AK817" i="7"/>
  <c r="L817" i="24"/>
  <c r="AK815" i="7"/>
  <c r="L815" i="24"/>
  <c r="AK813" i="7"/>
  <c r="L813" i="24"/>
  <c r="AK811" i="7"/>
  <c r="L811" i="24"/>
  <c r="AK809" i="7"/>
  <c r="L809" i="24"/>
  <c r="AK807" i="7"/>
  <c r="L807" i="24"/>
  <c r="AK805" i="7"/>
  <c r="L805" i="24"/>
  <c r="AK803" i="7"/>
  <c r="L803" i="24"/>
  <c r="L801" i="24"/>
  <c r="AK801" i="7"/>
  <c r="AK799" i="7"/>
  <c r="L799" i="24"/>
  <c r="AK797" i="7"/>
  <c r="L797" i="24"/>
  <c r="AK795" i="7"/>
  <c r="L795" i="24"/>
  <c r="AK793" i="7"/>
  <c r="L793" i="24"/>
  <c r="AK791" i="7"/>
  <c r="L791" i="24"/>
  <c r="AK789" i="7"/>
  <c r="L789" i="24"/>
  <c r="AK787" i="7"/>
  <c r="L787" i="24"/>
  <c r="AK785" i="7"/>
  <c r="L785" i="24"/>
  <c r="AK783" i="7"/>
  <c r="L783" i="24"/>
  <c r="AK781" i="7"/>
  <c r="L781" i="24"/>
  <c r="AK779" i="7"/>
  <c r="L779" i="24"/>
  <c r="L777" i="24"/>
  <c r="AK777" i="7"/>
  <c r="AK775" i="7"/>
  <c r="L775" i="24"/>
  <c r="AK773" i="7"/>
  <c r="L773" i="24"/>
  <c r="AK771" i="7"/>
  <c r="L771" i="24"/>
  <c r="AK769" i="7"/>
  <c r="L769" i="24"/>
  <c r="AK767" i="7"/>
  <c r="L767" i="24"/>
  <c r="AK765" i="7"/>
  <c r="L765" i="24"/>
  <c r="AK763" i="7"/>
  <c r="L763" i="24"/>
  <c r="L761" i="24"/>
  <c r="AK761" i="7"/>
  <c r="AK759" i="7"/>
  <c r="L759" i="24"/>
  <c r="AK757" i="7"/>
  <c r="L757" i="24"/>
  <c r="AK755" i="7"/>
  <c r="L755" i="24"/>
  <c r="AK753" i="7"/>
  <c r="L753" i="24"/>
  <c r="AK751" i="7"/>
  <c r="L751" i="24"/>
  <c r="AK749" i="7"/>
  <c r="L749" i="24"/>
  <c r="AK747" i="7"/>
  <c r="L747" i="24"/>
  <c r="AK745" i="7"/>
  <c r="L745" i="24"/>
  <c r="AK743" i="7"/>
  <c r="L743" i="24"/>
  <c r="AK741" i="7"/>
  <c r="L741" i="24"/>
  <c r="AK739" i="7"/>
  <c r="L739" i="24"/>
  <c r="AK737" i="7"/>
  <c r="L737" i="24"/>
  <c r="AK735" i="7"/>
  <c r="L735" i="24"/>
  <c r="AK733" i="7"/>
  <c r="L733" i="24"/>
  <c r="AK731" i="7"/>
  <c r="L731" i="24"/>
  <c r="AK729" i="7"/>
  <c r="L729" i="24"/>
  <c r="AK727" i="7"/>
  <c r="L727" i="24"/>
  <c r="AK725" i="7"/>
  <c r="L725" i="24"/>
  <c r="AK723" i="7"/>
  <c r="L723" i="24"/>
  <c r="AK721" i="7"/>
  <c r="L721" i="24"/>
  <c r="AK719" i="7"/>
  <c r="L719" i="24"/>
  <c r="AK717" i="7"/>
  <c r="L717" i="24"/>
  <c r="AK715" i="7"/>
  <c r="L715" i="24"/>
  <c r="AK713" i="7"/>
  <c r="L713" i="24"/>
  <c r="AK711" i="7"/>
  <c r="L711" i="24"/>
  <c r="AK709" i="7"/>
  <c r="L709" i="24"/>
  <c r="AK707" i="7"/>
  <c r="L707" i="24"/>
  <c r="AK705" i="7"/>
  <c r="L705" i="24"/>
  <c r="AK703" i="7"/>
  <c r="L703" i="24"/>
  <c r="AK701" i="7"/>
  <c r="L701" i="24"/>
  <c r="AK699" i="7"/>
  <c r="L699" i="24"/>
  <c r="AK697" i="7"/>
  <c r="L697" i="24"/>
  <c r="AK695" i="7"/>
  <c r="L695" i="24"/>
  <c r="AK693" i="7"/>
  <c r="L693" i="24"/>
  <c r="AK691" i="7"/>
  <c r="L691" i="24"/>
  <c r="L689" i="24"/>
  <c r="AK689" i="7"/>
  <c r="AK687" i="7"/>
  <c r="L687" i="24"/>
  <c r="AK685" i="7"/>
  <c r="L685" i="24"/>
  <c r="AK683" i="7"/>
  <c r="L683" i="24"/>
  <c r="AK681" i="7"/>
  <c r="L681" i="24"/>
  <c r="AK679" i="7"/>
  <c r="L679" i="24"/>
  <c r="AK677" i="7"/>
  <c r="L677" i="24"/>
  <c r="AK675" i="7"/>
  <c r="L675" i="24"/>
  <c r="L673" i="24"/>
  <c r="AK673" i="7"/>
  <c r="AK671" i="7"/>
  <c r="L671" i="24"/>
  <c r="AK669" i="7"/>
  <c r="L669" i="24"/>
  <c r="AK667" i="7"/>
  <c r="L667" i="24"/>
  <c r="AK665" i="7"/>
  <c r="L665" i="24"/>
  <c r="AK663" i="7"/>
  <c r="L663" i="24"/>
  <c r="AK661" i="7"/>
  <c r="L661" i="24"/>
  <c r="AK659" i="7"/>
  <c r="L659" i="24"/>
  <c r="AK657" i="7"/>
  <c r="L657" i="24"/>
  <c r="AK655" i="7"/>
  <c r="L655" i="24"/>
  <c r="AK653" i="7"/>
  <c r="L653" i="24"/>
  <c r="AK651" i="7"/>
  <c r="L651" i="24"/>
  <c r="AK649" i="7"/>
  <c r="L649" i="24"/>
  <c r="AK647" i="7"/>
  <c r="L647" i="24"/>
  <c r="AK645" i="7"/>
  <c r="L645" i="24"/>
  <c r="AK643" i="7"/>
  <c r="L643" i="24"/>
  <c r="AK641" i="7"/>
  <c r="L641" i="24"/>
  <c r="AK639" i="7"/>
  <c r="L639" i="24"/>
  <c r="AK637" i="7"/>
  <c r="L637" i="24"/>
  <c r="AK635" i="7"/>
  <c r="L635" i="24"/>
  <c r="L633" i="24"/>
  <c r="AK631" i="7"/>
  <c r="L631" i="24"/>
  <c r="AK629" i="7"/>
  <c r="L629" i="24"/>
  <c r="AK627" i="7"/>
  <c r="L627" i="24"/>
  <c r="AK625" i="7"/>
  <c r="L625" i="24"/>
  <c r="AK623" i="7"/>
  <c r="L623" i="24"/>
  <c r="AK621" i="7"/>
  <c r="L621" i="24"/>
  <c r="AK619" i="7"/>
  <c r="L619" i="24"/>
  <c r="AK617" i="7"/>
  <c r="L617" i="24"/>
  <c r="AK615" i="7"/>
  <c r="L615" i="24"/>
  <c r="AK613" i="7"/>
  <c r="L613" i="24"/>
  <c r="AK611" i="7"/>
  <c r="L611" i="24"/>
  <c r="AK609" i="7"/>
  <c r="L609" i="24"/>
  <c r="AK607" i="7"/>
  <c r="L607" i="24"/>
  <c r="AK605" i="7"/>
  <c r="L605" i="24"/>
  <c r="AK603" i="7"/>
  <c r="L603" i="24"/>
  <c r="AK601" i="7"/>
  <c r="L601" i="24"/>
  <c r="AK599" i="7"/>
  <c r="L599" i="24"/>
  <c r="AK597" i="7"/>
  <c r="L597" i="24"/>
  <c r="AK595" i="7"/>
  <c r="L595" i="24"/>
  <c r="AK593" i="7"/>
  <c r="L593" i="24"/>
  <c r="AK591" i="7"/>
  <c r="L591" i="24"/>
  <c r="AK589" i="7"/>
  <c r="L589" i="24"/>
  <c r="AK587" i="7"/>
  <c r="L587" i="24"/>
  <c r="AK585" i="7"/>
  <c r="L585" i="24"/>
  <c r="AK583" i="7"/>
  <c r="L583" i="24"/>
  <c r="AK581" i="7"/>
  <c r="L581" i="24"/>
  <c r="AK579" i="7"/>
  <c r="L579" i="24"/>
  <c r="AK577" i="7"/>
  <c r="L577" i="24"/>
  <c r="AK575" i="7"/>
  <c r="L575" i="24"/>
  <c r="AK573" i="7"/>
  <c r="L573" i="24"/>
  <c r="AK567" i="7"/>
  <c r="L567" i="24"/>
  <c r="AK565" i="7"/>
  <c r="L565" i="24"/>
  <c r="AK559" i="7"/>
  <c r="L559" i="24"/>
  <c r="AK557" i="7"/>
  <c r="L557" i="24"/>
  <c r="AK551" i="7"/>
  <c r="L551" i="24"/>
  <c r="AK549" i="7"/>
  <c r="L549" i="24"/>
  <c r="AK543" i="7"/>
  <c r="L543" i="24"/>
  <c r="AK541" i="7"/>
  <c r="L541" i="24"/>
  <c r="AK535" i="7"/>
  <c r="L535" i="24"/>
  <c r="AK533" i="7"/>
  <c r="L533" i="24"/>
  <c r="AK527" i="7"/>
  <c r="L527" i="24"/>
  <c r="AK525" i="7"/>
  <c r="L525" i="24"/>
  <c r="AK519" i="7"/>
  <c r="L519" i="24"/>
  <c r="AK517" i="7"/>
  <c r="L517" i="24"/>
  <c r="AK511" i="7"/>
  <c r="L511" i="24"/>
  <c r="AK509" i="7"/>
  <c r="L509" i="24"/>
  <c r="AK503" i="7"/>
  <c r="L503" i="24"/>
  <c r="AK501" i="7"/>
  <c r="L501" i="24"/>
  <c r="AK495" i="7"/>
  <c r="L495" i="24"/>
  <c r="AK493" i="7"/>
  <c r="L493" i="24"/>
  <c r="AK487" i="7"/>
  <c r="L487" i="24"/>
  <c r="AK485" i="7"/>
  <c r="L485" i="24"/>
  <c r="AK479" i="7"/>
  <c r="L479" i="24"/>
  <c r="AK477" i="7"/>
  <c r="L477" i="24"/>
  <c r="AK471" i="7"/>
  <c r="L471" i="24"/>
  <c r="AK469" i="7"/>
  <c r="L469" i="24"/>
  <c r="AK463" i="7"/>
  <c r="L463" i="24"/>
  <c r="AK461" i="7"/>
  <c r="L461" i="24"/>
  <c r="AK455" i="7"/>
  <c r="L455" i="24"/>
  <c r="AK453" i="7"/>
  <c r="L453" i="24"/>
  <c r="AK447" i="7"/>
  <c r="L447" i="24"/>
  <c r="AK445" i="7"/>
  <c r="L445" i="24"/>
  <c r="AK439" i="7"/>
  <c r="L439" i="24"/>
  <c r="AK437" i="7"/>
  <c r="L437" i="24"/>
  <c r="AK431" i="7"/>
  <c r="L431" i="24"/>
  <c r="AK429" i="7"/>
  <c r="L429" i="24"/>
  <c r="AK423" i="7"/>
  <c r="L423" i="24"/>
  <c r="AK421" i="7"/>
  <c r="L421" i="24"/>
  <c r="AK415" i="7"/>
  <c r="L415" i="24"/>
  <c r="AK413" i="7"/>
  <c r="L413" i="24"/>
  <c r="AK407" i="7"/>
  <c r="L407" i="24"/>
  <c r="AK405" i="7"/>
  <c r="L405" i="24"/>
  <c r="AK399" i="7"/>
  <c r="L399" i="24"/>
  <c r="AK397" i="7"/>
  <c r="L397" i="24"/>
  <c r="AK395" i="7"/>
  <c r="L395" i="24"/>
  <c r="AK391" i="7"/>
  <c r="L391" i="24"/>
  <c r="AK389" i="7"/>
  <c r="L389" i="24"/>
  <c r="AK383" i="7"/>
  <c r="L383" i="24"/>
  <c r="AK381" i="7"/>
  <c r="L381" i="24"/>
  <c r="AK379" i="7"/>
  <c r="L379" i="24"/>
  <c r="AK375" i="7"/>
  <c r="L375" i="24"/>
  <c r="AK373" i="7"/>
  <c r="L373" i="24"/>
  <c r="AK367" i="7"/>
  <c r="L367" i="24"/>
  <c r="AK365" i="7"/>
  <c r="L365" i="24"/>
  <c r="AK363" i="7"/>
  <c r="L363" i="24"/>
  <c r="AK359" i="7"/>
  <c r="L359" i="24"/>
  <c r="AK357" i="7"/>
  <c r="L357" i="24"/>
  <c r="AK351" i="7"/>
  <c r="L351" i="24"/>
  <c r="AK349" i="7"/>
  <c r="L349" i="24"/>
  <c r="AK347" i="7"/>
  <c r="L347" i="24"/>
  <c r="AK343" i="7"/>
  <c r="L343" i="24"/>
  <c r="AK341" i="7"/>
  <c r="L341" i="24"/>
  <c r="AK335" i="7"/>
  <c r="L335" i="24"/>
  <c r="AK333" i="7"/>
  <c r="L333" i="24"/>
  <c r="AK331" i="7"/>
  <c r="L331" i="24"/>
  <c r="AK329" i="7"/>
  <c r="L329" i="24"/>
  <c r="AK327" i="7"/>
  <c r="L327" i="24"/>
  <c r="AK325" i="7"/>
  <c r="L325" i="24"/>
  <c r="AK323" i="7"/>
  <c r="L323" i="24"/>
  <c r="AK319" i="7"/>
  <c r="L319" i="24"/>
  <c r="AK317" i="7"/>
  <c r="L317" i="24"/>
  <c r="AK315" i="7"/>
  <c r="L315" i="24"/>
  <c r="AK313" i="7"/>
  <c r="L313" i="24"/>
  <c r="AK311" i="7"/>
  <c r="L311" i="24"/>
  <c r="AK309" i="7"/>
  <c r="L309" i="24"/>
  <c r="AK307" i="7"/>
  <c r="L307" i="24"/>
  <c r="AK303" i="7"/>
  <c r="L303" i="24"/>
  <c r="AK301" i="7"/>
  <c r="L301" i="24"/>
  <c r="AK299" i="7"/>
  <c r="L299" i="24"/>
  <c r="AK297" i="7"/>
  <c r="L297" i="24"/>
  <c r="AK295" i="7"/>
  <c r="L295" i="24"/>
  <c r="AK293" i="7"/>
  <c r="L293" i="24"/>
  <c r="AK291" i="7"/>
  <c r="L291" i="24"/>
  <c r="AK287" i="7"/>
  <c r="L287" i="24"/>
  <c r="AK285" i="7"/>
  <c r="L285" i="24"/>
  <c r="AK283" i="7"/>
  <c r="L283" i="24"/>
  <c r="AK281" i="7"/>
  <c r="L281" i="24"/>
  <c r="AK279" i="7"/>
  <c r="L279" i="24"/>
  <c r="AK277" i="7"/>
  <c r="L277" i="24"/>
  <c r="AK275" i="7"/>
  <c r="L275" i="24"/>
  <c r="AK271" i="7"/>
  <c r="L271" i="24"/>
  <c r="AK269" i="7"/>
  <c r="L269" i="24"/>
  <c r="AK267" i="7"/>
  <c r="L267" i="24"/>
  <c r="AK265" i="7"/>
  <c r="L265" i="24"/>
  <c r="AK263" i="7"/>
  <c r="L263" i="24"/>
  <c r="AK261" i="7"/>
  <c r="L261" i="24"/>
  <c r="AK259" i="7"/>
  <c r="L259" i="24"/>
  <c r="AK255" i="7"/>
  <c r="L255" i="24"/>
  <c r="AK253" i="7"/>
  <c r="L253" i="24"/>
  <c r="AK251" i="7"/>
  <c r="L251" i="24"/>
  <c r="AK249" i="7"/>
  <c r="L249" i="24"/>
  <c r="AK247" i="7"/>
  <c r="L247" i="24"/>
  <c r="AK245" i="7"/>
  <c r="L245" i="24"/>
  <c r="AK243" i="7"/>
  <c r="L243" i="24"/>
  <c r="AK239" i="7"/>
  <c r="L239" i="24"/>
  <c r="AK237" i="7"/>
  <c r="L237" i="24"/>
  <c r="AK235" i="7"/>
  <c r="L235" i="24"/>
  <c r="AK233" i="7"/>
  <c r="L233" i="24"/>
  <c r="AK231" i="7"/>
  <c r="L231" i="24"/>
  <c r="AK229" i="7"/>
  <c r="L229" i="24"/>
  <c r="AK227" i="7"/>
  <c r="L227" i="24"/>
  <c r="AK223" i="7"/>
  <c r="L223" i="24"/>
  <c r="AK221" i="7"/>
  <c r="L221" i="24"/>
  <c r="AK219" i="7"/>
  <c r="L219" i="24"/>
  <c r="AK217" i="7"/>
  <c r="L217" i="24"/>
  <c r="AK215" i="7"/>
  <c r="L215" i="24"/>
  <c r="AK213" i="7"/>
  <c r="L213" i="24"/>
  <c r="AK211" i="7"/>
  <c r="L211" i="24"/>
  <c r="AK207" i="7"/>
  <c r="L207" i="24"/>
  <c r="AK205" i="7"/>
  <c r="L205" i="24"/>
  <c r="AK203" i="7"/>
  <c r="L203" i="24"/>
  <c r="AK201" i="7"/>
  <c r="L201" i="24"/>
  <c r="AK199" i="7"/>
  <c r="L199" i="24"/>
  <c r="AK197" i="7"/>
  <c r="L197" i="24"/>
  <c r="AK195" i="7"/>
  <c r="L195" i="24"/>
  <c r="AK191" i="7"/>
  <c r="L191" i="24"/>
  <c r="AK189" i="7"/>
  <c r="L189" i="24"/>
  <c r="AK187" i="7"/>
  <c r="L187" i="24"/>
  <c r="AK185" i="7"/>
  <c r="L185" i="24"/>
  <c r="AK183" i="7"/>
  <c r="L183" i="24"/>
  <c r="AK181" i="7"/>
  <c r="L181" i="24"/>
  <c r="AK179" i="7"/>
  <c r="L179" i="24"/>
  <c r="AK177" i="7"/>
  <c r="L177" i="24"/>
  <c r="AK175" i="7"/>
  <c r="L175" i="24"/>
  <c r="AK173" i="7"/>
  <c r="L173" i="24"/>
  <c r="AK171" i="7"/>
  <c r="L171" i="24"/>
  <c r="AK169" i="7"/>
  <c r="L169" i="24"/>
  <c r="AK167" i="7"/>
  <c r="L167" i="24"/>
  <c r="AK165" i="7"/>
  <c r="L165" i="24"/>
  <c r="AK163" i="7"/>
  <c r="L163" i="24"/>
  <c r="AK161" i="7"/>
  <c r="L161" i="24"/>
  <c r="AK159" i="7"/>
  <c r="L159" i="24"/>
  <c r="L157" i="24"/>
  <c r="AK157" i="7"/>
  <c r="AK155" i="7"/>
  <c r="L155" i="24"/>
  <c r="AK153" i="7"/>
  <c r="L153" i="24"/>
  <c r="AK151" i="7"/>
  <c r="L151" i="24"/>
  <c r="AK149" i="7"/>
  <c r="L149" i="24"/>
  <c r="AK147" i="7"/>
  <c r="L147" i="24"/>
  <c r="AK145" i="7"/>
  <c r="L145" i="24"/>
  <c r="AK143" i="7"/>
  <c r="L143" i="24"/>
  <c r="AK141" i="7"/>
  <c r="L141" i="24"/>
  <c r="AK139" i="7"/>
  <c r="L139" i="24"/>
  <c r="AK137" i="7"/>
  <c r="L137" i="24"/>
  <c r="AK135" i="7"/>
  <c r="L135" i="24"/>
  <c r="AK133" i="7"/>
  <c r="L133" i="24"/>
  <c r="AK131" i="7"/>
  <c r="L131" i="24"/>
  <c r="AK129" i="7"/>
  <c r="L129" i="24"/>
  <c r="AK127" i="7"/>
  <c r="L127" i="24"/>
  <c r="AK125" i="7"/>
  <c r="L125" i="24"/>
  <c r="AK123" i="7"/>
  <c r="L123" i="24"/>
  <c r="AK121" i="7"/>
  <c r="L121" i="24"/>
  <c r="AK119" i="7"/>
  <c r="L119" i="24"/>
  <c r="AK117" i="7"/>
  <c r="L117" i="24"/>
  <c r="AK115" i="7"/>
  <c r="L115" i="24"/>
  <c r="AK113" i="7"/>
  <c r="L113" i="24"/>
  <c r="AK111" i="7"/>
  <c r="L111" i="24"/>
  <c r="AK109" i="7"/>
  <c r="L109" i="24"/>
  <c r="AK107" i="7"/>
  <c r="L107" i="24"/>
  <c r="AK105" i="7"/>
  <c r="L105" i="24"/>
  <c r="AK103" i="7"/>
  <c r="L103" i="24"/>
  <c r="AK101" i="7"/>
  <c r="L101" i="24"/>
  <c r="AK99" i="7"/>
  <c r="L99" i="24"/>
  <c r="AK97" i="7"/>
  <c r="L97" i="24"/>
  <c r="AK95" i="7"/>
  <c r="L95" i="24"/>
  <c r="AK93" i="7"/>
  <c r="L93" i="24"/>
  <c r="AK91" i="7"/>
  <c r="L91" i="24"/>
  <c r="AK89" i="7"/>
  <c r="L89" i="24"/>
  <c r="AK87" i="7"/>
  <c r="L87" i="24"/>
  <c r="AK85" i="7"/>
  <c r="L85" i="24"/>
  <c r="AK83" i="7"/>
  <c r="L83" i="24"/>
  <c r="AK81" i="7"/>
  <c r="L81" i="24"/>
  <c r="AK79" i="7"/>
  <c r="L79" i="24"/>
  <c r="AK77" i="7"/>
  <c r="L77" i="24"/>
  <c r="AK75" i="7"/>
  <c r="L75" i="24"/>
  <c r="AK73" i="7"/>
  <c r="L73" i="24"/>
  <c r="AK71" i="7"/>
  <c r="L71" i="24"/>
  <c r="AK69" i="7"/>
  <c r="L69" i="24"/>
  <c r="AK67" i="7"/>
  <c r="L67" i="24"/>
  <c r="AK65" i="7"/>
  <c r="L65" i="24"/>
  <c r="AK63" i="7"/>
  <c r="L63" i="24"/>
  <c r="AK61" i="7"/>
  <c r="L61" i="24"/>
  <c r="AK59" i="7"/>
  <c r="L59" i="24"/>
  <c r="AK57" i="7"/>
  <c r="L57" i="24"/>
  <c r="AK55" i="7"/>
  <c r="L55" i="24"/>
  <c r="AK53" i="7"/>
  <c r="L53" i="24"/>
  <c r="AK51" i="7"/>
  <c r="L51" i="24"/>
  <c r="AK49" i="7"/>
  <c r="L49" i="24"/>
  <c r="AK47" i="7"/>
  <c r="L47" i="24"/>
  <c r="AK45" i="7"/>
  <c r="L45" i="24"/>
  <c r="AK43" i="7"/>
  <c r="L43" i="24"/>
  <c r="AK41" i="7"/>
  <c r="L41" i="24"/>
  <c r="AK39" i="7"/>
  <c r="L39" i="24"/>
  <c r="AK37" i="7"/>
  <c r="L37" i="24"/>
  <c r="AK35" i="7"/>
  <c r="L35" i="24"/>
  <c r="AK33" i="7"/>
  <c r="L33" i="24"/>
  <c r="AK31" i="7"/>
  <c r="L31" i="24"/>
  <c r="L29" i="24"/>
  <c r="AK29" i="7"/>
  <c r="AK27" i="7"/>
  <c r="L27" i="24"/>
  <c r="AK25" i="7"/>
  <c r="L25" i="24"/>
  <c r="AK23" i="7"/>
  <c r="L23" i="24"/>
  <c r="AK21" i="7"/>
  <c r="L21" i="24"/>
  <c r="AK19" i="7"/>
  <c r="L19" i="24"/>
  <c r="AK17" i="7"/>
  <c r="L17" i="24"/>
  <c r="AK15" i="7"/>
  <c r="L15" i="24"/>
  <c r="AK13" i="7"/>
  <c r="L13" i="24"/>
  <c r="AK11" i="7"/>
  <c r="L11" i="24"/>
  <c r="AK9" i="7"/>
  <c r="L9" i="24"/>
  <c r="AK7" i="7"/>
  <c r="L7" i="24"/>
  <c r="L1578" i="24"/>
  <c r="L1570" i="24"/>
  <c r="L1562" i="24"/>
  <c r="L1554" i="24"/>
  <c r="L1546" i="24"/>
  <c r="L1538" i="24"/>
  <c r="L1530" i="24"/>
  <c r="L1522" i="24"/>
  <c r="L1514" i="24"/>
  <c r="L1498" i="24"/>
  <c r="L1490" i="24"/>
  <c r="L1482" i="24"/>
  <c r="L1466" i="24"/>
  <c r="L1458" i="24"/>
  <c r="L1450" i="24"/>
  <c r="L1442" i="24"/>
  <c r="L1434" i="24"/>
  <c r="L1426" i="24"/>
  <c r="L1418" i="24"/>
  <c r="L1410" i="24"/>
  <c r="L1402" i="24"/>
  <c r="L1394" i="24"/>
  <c r="L1386" i="24"/>
  <c r="L1378" i="24"/>
  <c r="L1370" i="24"/>
  <c r="L1362" i="24"/>
  <c r="L1354" i="24"/>
  <c r="L1346" i="24"/>
  <c r="L1330" i="24"/>
  <c r="L1322" i="24"/>
  <c r="L1314" i="24"/>
  <c r="L1306" i="24"/>
  <c r="L1298" i="24"/>
  <c r="L1290" i="24"/>
  <c r="L1282" i="24"/>
  <c r="L1274" i="24"/>
  <c r="L1266" i="24"/>
  <c r="L1258" i="24"/>
  <c r="L1250" i="24"/>
  <c r="L1242" i="24"/>
  <c r="L1234" i="24"/>
  <c r="L1226" i="24"/>
  <c r="L1218" i="24"/>
  <c r="L1210" i="24"/>
  <c r="L1202" i="24"/>
  <c r="L1194" i="24"/>
  <c r="L1186" i="24"/>
  <c r="L1178" i="24"/>
  <c r="L1170" i="24"/>
  <c r="L1162" i="24"/>
  <c r="L1154" i="24"/>
  <c r="L1146" i="24"/>
  <c r="L1138" i="24"/>
  <c r="L1130" i="24"/>
  <c r="L1122" i="24"/>
  <c r="L1114" i="24"/>
  <c r="L1106" i="24"/>
  <c r="L1090" i="24"/>
  <c r="L1082" i="24"/>
  <c r="L1074" i="24"/>
  <c r="L1066" i="24"/>
  <c r="L1058" i="24"/>
  <c r="L1050" i="24"/>
  <c r="L1042" i="24"/>
  <c r="L1034" i="24"/>
  <c r="L1026" i="24"/>
  <c r="L1018" i="24"/>
  <c r="L1010" i="24"/>
  <c r="L1002" i="24"/>
  <c r="L994" i="24"/>
  <c r="L986" i="24"/>
  <c r="L978" i="24"/>
  <c r="L970" i="24"/>
  <c r="L962" i="24"/>
  <c r="L954" i="24"/>
  <c r="L946" i="24"/>
  <c r="L938" i="24"/>
  <c r="L930" i="24"/>
  <c r="L922" i="24"/>
  <c r="L914" i="24"/>
  <c r="L906" i="24"/>
  <c r="L898" i="24"/>
  <c r="L890" i="24"/>
  <c r="L882" i="24"/>
  <c r="L874" i="24"/>
  <c r="L866" i="24"/>
  <c r="L858" i="24"/>
  <c r="L850" i="24"/>
  <c r="L842" i="24"/>
  <c r="L834" i="24"/>
  <c r="L826" i="24"/>
  <c r="L818" i="24"/>
  <c r="L810" i="24"/>
  <c r="L802" i="24"/>
  <c r="L794" i="24"/>
  <c r="L786" i="24"/>
  <c r="L778" i="24"/>
  <c r="L770" i="24"/>
  <c r="L762" i="24"/>
  <c r="L754" i="24"/>
  <c r="L746" i="24"/>
  <c r="L738" i="24"/>
  <c r="L730" i="24"/>
  <c r="L722" i="24"/>
  <c r="L714" i="24"/>
  <c r="L706" i="24"/>
  <c r="L698" i="24"/>
  <c r="L690" i="24"/>
  <c r="L682" i="24"/>
  <c r="L674" i="24"/>
  <c r="L666" i="24"/>
  <c r="L658" i="24"/>
  <c r="L650" i="24"/>
  <c r="L642" i="24"/>
  <c r="L634" i="24"/>
  <c r="L626" i="24"/>
  <c r="L618" i="24"/>
  <c r="L610" i="24"/>
  <c r="L602" i="24"/>
  <c r="L594" i="24"/>
  <c r="L586" i="24"/>
  <c r="L578" i="24"/>
  <c r="L569" i="24"/>
  <c r="L553" i="24"/>
  <c r="L537" i="24"/>
  <c r="L521" i="24"/>
  <c r="L505" i="24"/>
  <c r="L489" i="24"/>
  <c r="L473" i="24"/>
  <c r="L457" i="24"/>
  <c r="L441" i="24"/>
  <c r="L425" i="24"/>
  <c r="L409" i="24"/>
  <c r="L369" i="24"/>
  <c r="L355" i="24"/>
  <c r="L345" i="24"/>
  <c r="L305" i="24"/>
  <c r="L241" i="24"/>
  <c r="L112" i="24"/>
  <c r="L66" i="24"/>
  <c r="L8" i="24"/>
  <c r="AK633" i="7"/>
  <c r="AK522" i="7"/>
  <c r="L522" i="24"/>
  <c r="AK108" i="7"/>
  <c r="L108" i="24"/>
  <c r="L1615" i="24"/>
  <c r="L1613" i="24"/>
  <c r="L1611" i="24"/>
  <c r="L1609" i="24"/>
  <c r="L1607" i="24"/>
  <c r="L1605" i="24"/>
  <c r="L1603" i="24"/>
  <c r="L1601" i="24"/>
  <c r="L1599" i="24"/>
  <c r="L1597" i="24"/>
  <c r="L1595" i="24"/>
  <c r="L1593" i="24"/>
  <c r="L1591" i="24"/>
  <c r="L1589" i="24"/>
  <c r="L1587" i="24"/>
  <c r="L1585" i="24"/>
  <c r="L1580" i="24"/>
  <c r="L1572" i="24"/>
  <c r="L1564" i="24"/>
  <c r="L1556" i="24"/>
  <c r="L1548" i="24"/>
  <c r="L1540" i="24"/>
  <c r="L1532" i="24"/>
  <c r="L1524" i="24"/>
  <c r="L1516" i="24"/>
  <c r="L1508" i="24"/>
  <c r="L1500" i="24"/>
  <c r="L1492" i="24"/>
  <c r="L1484" i="24"/>
  <c r="L1476" i="24"/>
  <c r="L1468" i="24"/>
  <c r="L1460" i="24"/>
  <c r="L1452" i="24"/>
  <c r="L1444" i="24"/>
  <c r="L1436" i="24"/>
  <c r="L1428" i="24"/>
  <c r="L1420" i="24"/>
  <c r="L1412" i="24"/>
  <c r="L1404" i="24"/>
  <c r="L1396" i="24"/>
  <c r="L1388" i="24"/>
  <c r="L1380" i="24"/>
  <c r="L1372" i="24"/>
  <c r="L1364" i="24"/>
  <c r="L1356" i="24"/>
  <c r="L1348" i="24"/>
  <c r="L1340" i="24"/>
  <c r="L1332" i="24"/>
  <c r="L1324" i="24"/>
  <c r="L1316" i="24"/>
  <c r="L1308" i="24"/>
  <c r="L1300" i="24"/>
  <c r="L1292" i="24"/>
  <c r="L1284" i="24"/>
  <c r="L1276" i="24"/>
  <c r="L1268" i="24"/>
  <c r="L1260" i="24"/>
  <c r="L1252" i="24"/>
  <c r="L1244" i="24"/>
  <c r="L1236" i="24"/>
  <c r="L1228" i="24"/>
  <c r="L1220" i="24"/>
  <c r="L1212" i="24"/>
  <c r="L1204" i="24"/>
  <c r="L1196" i="24"/>
  <c r="L1188" i="24"/>
  <c r="L1180" i="24"/>
  <c r="L1172" i="24"/>
  <c r="L1164" i="24"/>
  <c r="L1156" i="24"/>
  <c r="L1148" i="24"/>
  <c r="L1140" i="24"/>
  <c r="L1132" i="24"/>
  <c r="L1124" i="24"/>
  <c r="L1116" i="24"/>
  <c r="L1108" i="24"/>
  <c r="L1100" i="24"/>
  <c r="L1092" i="24"/>
  <c r="L1084" i="24"/>
  <c r="L1076" i="24"/>
  <c r="L1068" i="24"/>
  <c r="L1060" i="24"/>
  <c r="L1052" i="24"/>
  <c r="L1044" i="24"/>
  <c r="L1036" i="24"/>
  <c r="L1028" i="24"/>
  <c r="L1020" i="24"/>
  <c r="L1012" i="24"/>
  <c r="L1004" i="24"/>
  <c r="L996" i="24"/>
  <c r="L988" i="24"/>
  <c r="L980" i="24"/>
  <c r="L972" i="24"/>
  <c r="L964" i="24"/>
  <c r="L956" i="24"/>
  <c r="L948" i="24"/>
  <c r="L940" i="24"/>
  <c r="L932" i="24"/>
  <c r="L924" i="24"/>
  <c r="L916" i="24"/>
  <c r="L908" i="24"/>
  <c r="L900" i="24"/>
  <c r="L892" i="24"/>
  <c r="L884" i="24"/>
  <c r="L876" i="24"/>
  <c r="L868" i="24"/>
  <c r="L860" i="24"/>
  <c r="L852" i="24"/>
  <c r="L844" i="24"/>
  <c r="L836" i="24"/>
  <c r="L828" i="24"/>
  <c r="L820" i="24"/>
  <c r="L812" i="24"/>
  <c r="L804" i="24"/>
  <c r="L796" i="24"/>
  <c r="L788" i="24"/>
  <c r="L780" i="24"/>
  <c r="L772" i="24"/>
  <c r="L764" i="24"/>
  <c r="L756" i="24"/>
  <c r="L748" i="24"/>
  <c r="L740" i="24"/>
  <c r="L732" i="24"/>
  <c r="L724" i="24"/>
  <c r="L716" i="24"/>
  <c r="L708" i="24"/>
  <c r="L700" i="24"/>
  <c r="L692" i="24"/>
  <c r="L684" i="24"/>
  <c r="L676" i="24"/>
  <c r="L668" i="24"/>
  <c r="L660" i="24"/>
  <c r="L652" i="24"/>
  <c r="L644" i="24"/>
  <c r="L636" i="24"/>
  <c r="L628" i="24"/>
  <c r="L620" i="24"/>
  <c r="L612" i="24"/>
  <c r="L604" i="24"/>
  <c r="L596" i="24"/>
  <c r="L588" i="24"/>
  <c r="L580" i="24"/>
  <c r="L571" i="24"/>
  <c r="L555" i="24"/>
  <c r="L539" i="24"/>
  <c r="L523" i="24"/>
  <c r="L507" i="24"/>
  <c r="L491" i="24"/>
  <c r="L475" i="24"/>
  <c r="L459" i="24"/>
  <c r="L443" i="24"/>
  <c r="L427" i="24"/>
  <c r="L411" i="24"/>
  <c r="L385" i="24"/>
  <c r="L371" i="24"/>
  <c r="L361" i="24"/>
  <c r="L289" i="24"/>
  <c r="L225" i="24"/>
  <c r="L176" i="24"/>
  <c r="L130" i="24"/>
  <c r="L72" i="24"/>
  <c r="AK1213" i="7"/>
  <c r="J282" i="7"/>
  <c r="J281" i="7"/>
  <c r="J283" i="7"/>
  <c r="J185" i="7" l="1"/>
  <c r="J182" i="7"/>
  <c r="J96" i="7" l="1"/>
  <c r="J42" i="7" l="1"/>
  <c r="J135" i="7" l="1"/>
  <c r="J199" i="7" l="1"/>
  <c r="J80" i="7" l="1"/>
  <c r="J21" i="7" l="1"/>
  <c r="J287" i="7" l="1"/>
  <c r="J288" i="7"/>
  <c r="J274" i="7"/>
  <c r="J275" i="7"/>
  <c r="J276" i="7"/>
  <c r="J277" i="7"/>
  <c r="J278" i="7"/>
  <c r="J279" i="7"/>
  <c r="I4" i="7" l="1"/>
  <c r="H4" i="41" l="1"/>
  <c r="P25" i="46"/>
  <c r="P24" i="46"/>
  <c r="P23" i="46"/>
  <c r="P22" i="46"/>
  <c r="P21" i="46"/>
  <c r="P20" i="46"/>
  <c r="P19" i="46"/>
  <c r="P18" i="46"/>
  <c r="P17" i="46"/>
  <c r="P16" i="46"/>
  <c r="J183" i="7" l="1"/>
  <c r="J161" i="7"/>
  <c r="J200" i="7" l="1"/>
  <c r="V6" i="24" l="1"/>
  <c r="AB557" i="24" l="1"/>
  <c r="AB503" i="24"/>
  <c r="J181" i="7" l="1"/>
  <c r="R84" i="11" l="1"/>
  <c r="P84" i="11"/>
  <c r="R82" i="11"/>
  <c r="O82" i="11"/>
  <c r="R81" i="11"/>
  <c r="O81" i="11"/>
  <c r="R80" i="11"/>
  <c r="O80" i="11"/>
  <c r="R79" i="11"/>
  <c r="O79" i="11"/>
  <c r="R78" i="11"/>
  <c r="O78" i="11"/>
  <c r="R77" i="11"/>
  <c r="O77" i="11"/>
  <c r="R76" i="11"/>
  <c r="O76" i="11"/>
  <c r="R75" i="11"/>
  <c r="O75" i="11"/>
  <c r="R74" i="11"/>
  <c r="O74" i="11"/>
  <c r="R73" i="11"/>
  <c r="O73" i="11"/>
  <c r="R72" i="11"/>
  <c r="O72" i="11"/>
  <c r="R71" i="11"/>
  <c r="O71" i="11"/>
  <c r="R70" i="11"/>
  <c r="O70" i="11"/>
  <c r="R69" i="11"/>
  <c r="O69" i="11"/>
  <c r="R68" i="11"/>
  <c r="O68" i="11"/>
  <c r="R67" i="11"/>
  <c r="O67" i="11"/>
  <c r="R66" i="11"/>
  <c r="O66" i="11"/>
  <c r="R65" i="11"/>
  <c r="O65" i="11"/>
  <c r="R64" i="11"/>
  <c r="O64" i="11"/>
  <c r="R63" i="11"/>
  <c r="O63" i="11"/>
  <c r="R62" i="11"/>
  <c r="O62" i="11"/>
  <c r="R61" i="11"/>
  <c r="O61" i="11"/>
  <c r="R60" i="11"/>
  <c r="O60" i="11"/>
  <c r="R59" i="11"/>
  <c r="O59" i="11"/>
  <c r="R58" i="11"/>
  <c r="O58" i="11"/>
  <c r="R57" i="11"/>
  <c r="O57" i="11"/>
  <c r="R56" i="11"/>
  <c r="O56" i="11"/>
  <c r="R55" i="11"/>
  <c r="O55" i="11"/>
  <c r="R54" i="11"/>
  <c r="O54" i="11"/>
  <c r="R53" i="11"/>
  <c r="O53" i="11"/>
  <c r="R52" i="11"/>
  <c r="O52" i="11"/>
  <c r="R51" i="11"/>
  <c r="O51" i="11"/>
  <c r="R50" i="11"/>
  <c r="O50" i="11"/>
  <c r="R49" i="11"/>
  <c r="O49" i="11"/>
  <c r="R48" i="11"/>
  <c r="O48" i="11"/>
  <c r="R47" i="11"/>
  <c r="O47" i="11"/>
  <c r="R46" i="11"/>
  <c r="O46" i="11"/>
  <c r="R45" i="11"/>
  <c r="O45" i="11"/>
  <c r="R44" i="11"/>
  <c r="O44" i="11"/>
  <c r="R43" i="11"/>
  <c r="O43" i="11"/>
  <c r="R42" i="11"/>
  <c r="O42" i="11"/>
  <c r="R41" i="11"/>
  <c r="O41" i="11"/>
  <c r="R40" i="11"/>
  <c r="O40" i="11"/>
  <c r="R39" i="11"/>
  <c r="O39" i="11"/>
  <c r="R38" i="11"/>
  <c r="O38" i="11"/>
  <c r="R37" i="11"/>
  <c r="O37" i="11"/>
  <c r="R36" i="11"/>
  <c r="O36" i="11"/>
  <c r="R35" i="11"/>
  <c r="O35" i="11"/>
  <c r="R34" i="11"/>
  <c r="O34" i="11"/>
  <c r="D34" i="11"/>
  <c r="W33" i="11"/>
  <c r="U33" i="11"/>
  <c r="R33" i="11"/>
  <c r="O33" i="11"/>
  <c r="R32" i="11"/>
  <c r="O32" i="11"/>
  <c r="W31" i="11"/>
  <c r="T31" i="11"/>
  <c r="R31" i="11"/>
  <c r="O31" i="11"/>
  <c r="W30" i="11"/>
  <c r="T30" i="11"/>
  <c r="R30" i="11"/>
  <c r="O30" i="11"/>
  <c r="D30" i="11"/>
  <c r="W29" i="11"/>
  <c r="T29" i="11"/>
  <c r="R29" i="11"/>
  <c r="O29" i="11"/>
  <c r="W28" i="11"/>
  <c r="T28" i="11"/>
  <c r="R28" i="11"/>
  <c r="O28" i="11"/>
  <c r="AD27" i="11"/>
  <c r="AB27" i="11"/>
  <c r="W27" i="11"/>
  <c r="T27" i="11"/>
  <c r="R27" i="11"/>
  <c r="O27" i="11"/>
  <c r="W26" i="11"/>
  <c r="T26" i="11"/>
  <c r="R26" i="11"/>
  <c r="O26" i="11"/>
  <c r="AD25" i="11"/>
  <c r="AA25" i="11"/>
  <c r="W25" i="11"/>
  <c r="T25" i="11"/>
  <c r="R25" i="11"/>
  <c r="O25" i="11"/>
  <c r="AD24" i="11"/>
  <c r="AA24" i="11"/>
  <c r="W24" i="11"/>
  <c r="T24" i="11"/>
  <c r="R24" i="11"/>
  <c r="O24" i="11"/>
  <c r="AD23" i="11"/>
  <c r="AA23" i="11"/>
  <c r="W23" i="11"/>
  <c r="T23" i="11"/>
  <c r="R23" i="11"/>
  <c r="O23" i="11"/>
  <c r="L23" i="11"/>
  <c r="K23" i="11"/>
  <c r="J23" i="11"/>
  <c r="E23" i="11"/>
  <c r="AD22" i="11"/>
  <c r="AA22" i="11"/>
  <c r="W22" i="11"/>
  <c r="T22" i="11"/>
  <c r="R22" i="11"/>
  <c r="O22" i="11"/>
  <c r="L22" i="11"/>
  <c r="K22" i="11"/>
  <c r="J22" i="11"/>
  <c r="H22" i="11"/>
  <c r="E22" i="11"/>
  <c r="D22" i="11"/>
  <c r="C22" i="11"/>
  <c r="A22" i="11"/>
  <c r="AD21" i="11"/>
  <c r="AA21" i="11"/>
  <c r="W21" i="11"/>
  <c r="T21" i="11"/>
  <c r="R21" i="11"/>
  <c r="O21" i="11"/>
  <c r="L21" i="11"/>
  <c r="K21" i="11"/>
  <c r="J21" i="11"/>
  <c r="H21" i="11"/>
  <c r="E21" i="11"/>
  <c r="D21" i="11"/>
  <c r="C21" i="11"/>
  <c r="A21" i="11"/>
  <c r="AD20" i="11"/>
  <c r="AA20" i="11"/>
  <c r="W20" i="11"/>
  <c r="T20" i="11"/>
  <c r="R20" i="11"/>
  <c r="O20" i="11"/>
  <c r="L20" i="11"/>
  <c r="K20" i="11"/>
  <c r="J20" i="11"/>
  <c r="H20" i="11"/>
  <c r="E20" i="11"/>
  <c r="D20" i="11"/>
  <c r="C20" i="11"/>
  <c r="A20" i="11"/>
  <c r="AD19" i="11"/>
  <c r="AA19" i="11"/>
  <c r="W19" i="11"/>
  <c r="T19" i="11"/>
  <c r="R19" i="11"/>
  <c r="O19" i="11"/>
  <c r="L19" i="11"/>
  <c r="K19" i="11"/>
  <c r="J19" i="11"/>
  <c r="H19" i="11"/>
  <c r="E19" i="11"/>
  <c r="D19" i="11"/>
  <c r="C19" i="11"/>
  <c r="A19" i="11"/>
  <c r="AD18" i="11"/>
  <c r="AA18" i="11"/>
  <c r="W18" i="11"/>
  <c r="T18" i="11"/>
  <c r="R18" i="11"/>
  <c r="O18" i="11"/>
  <c r="L18" i="11"/>
  <c r="K18" i="11"/>
  <c r="J18" i="11"/>
  <c r="H18" i="11"/>
  <c r="E18" i="11"/>
  <c r="D18" i="11"/>
  <c r="C18" i="11"/>
  <c r="A18" i="11"/>
  <c r="AD17" i="11"/>
  <c r="AA17" i="11"/>
  <c r="W17" i="11"/>
  <c r="T17" i="11"/>
  <c r="R17" i="11"/>
  <c r="O17" i="11"/>
  <c r="L17" i="11"/>
  <c r="K17" i="11"/>
  <c r="J17" i="11"/>
  <c r="H17" i="11"/>
  <c r="E17" i="11"/>
  <c r="D17" i="11"/>
  <c r="C17" i="11"/>
  <c r="A17" i="11"/>
  <c r="AD16" i="11"/>
  <c r="AA16" i="11"/>
  <c r="W16" i="11"/>
  <c r="T16" i="11"/>
  <c r="R16" i="11"/>
  <c r="O16" i="11"/>
  <c r="L16" i="11"/>
  <c r="K16" i="11"/>
  <c r="J16" i="11"/>
  <c r="H16" i="11"/>
  <c r="E16" i="11"/>
  <c r="D16" i="11"/>
  <c r="C16" i="11"/>
  <c r="A16" i="11"/>
  <c r="AD15" i="11"/>
  <c r="AA15" i="11"/>
  <c r="W15" i="11"/>
  <c r="T15" i="11"/>
  <c r="R15" i="11"/>
  <c r="O15" i="11"/>
  <c r="L15" i="11"/>
  <c r="K15" i="11"/>
  <c r="J15" i="11"/>
  <c r="H15" i="11"/>
  <c r="E15" i="11"/>
  <c r="D15" i="11"/>
  <c r="C15" i="11"/>
  <c r="A15" i="11"/>
  <c r="AD14" i="11"/>
  <c r="AA14" i="11"/>
  <c r="W14" i="11"/>
  <c r="T14" i="11"/>
  <c r="R14" i="11"/>
  <c r="O14" i="11"/>
  <c r="L14" i="11"/>
  <c r="K14" i="11"/>
  <c r="J14" i="11"/>
  <c r="H14" i="11"/>
  <c r="E14" i="11"/>
  <c r="D14" i="11"/>
  <c r="C14" i="11"/>
  <c r="A14" i="11"/>
  <c r="AD13" i="11"/>
  <c r="AA13" i="11"/>
  <c r="W13" i="11"/>
  <c r="T13" i="11"/>
  <c r="R13" i="11"/>
  <c r="O13" i="11"/>
  <c r="L13" i="11"/>
  <c r="K13" i="11"/>
  <c r="J13" i="11"/>
  <c r="H13" i="11"/>
  <c r="E13" i="11"/>
  <c r="D13" i="11"/>
  <c r="C13" i="11"/>
  <c r="A13" i="11"/>
  <c r="AD12" i="11"/>
  <c r="AA12" i="11"/>
  <c r="W12" i="11"/>
  <c r="T12" i="11"/>
  <c r="R12" i="11"/>
  <c r="O12" i="11"/>
  <c r="L12" i="11"/>
  <c r="K12" i="11"/>
  <c r="J12" i="11"/>
  <c r="H12" i="11"/>
  <c r="E12" i="11"/>
  <c r="D12" i="11"/>
  <c r="C12" i="11"/>
  <c r="A12" i="11"/>
  <c r="AD11" i="11"/>
  <c r="AA11" i="11"/>
  <c r="W11" i="11"/>
  <c r="T11" i="11"/>
  <c r="R11" i="11"/>
  <c r="O11" i="11"/>
  <c r="L11" i="11"/>
  <c r="K11" i="11"/>
  <c r="J11" i="11"/>
  <c r="H11" i="11"/>
  <c r="E11" i="11"/>
  <c r="D11" i="11"/>
  <c r="C11" i="11"/>
  <c r="A11" i="11"/>
  <c r="AD10" i="11"/>
  <c r="AA10" i="11"/>
  <c r="W10" i="11"/>
  <c r="T10" i="11"/>
  <c r="R10" i="11"/>
  <c r="O10" i="11"/>
  <c r="L10" i="11"/>
  <c r="K10" i="11"/>
  <c r="J10" i="11"/>
  <c r="H10" i="11"/>
  <c r="E10" i="11"/>
  <c r="D10" i="11"/>
  <c r="C10" i="11"/>
  <c r="A10" i="11"/>
  <c r="AD9" i="11"/>
  <c r="AA9" i="11"/>
  <c r="W9" i="11"/>
  <c r="T9" i="11"/>
  <c r="R9" i="11"/>
  <c r="O9" i="11"/>
  <c r="L9" i="11"/>
  <c r="K9" i="11"/>
  <c r="J9" i="11"/>
  <c r="H9" i="11"/>
  <c r="E9" i="11"/>
  <c r="D9" i="11"/>
  <c r="C9" i="11"/>
  <c r="A9" i="11"/>
  <c r="AD8" i="11"/>
  <c r="AA8" i="11"/>
  <c r="W8" i="11"/>
  <c r="T8" i="11"/>
  <c r="R8" i="11"/>
  <c r="O8" i="11"/>
  <c r="L8" i="11"/>
  <c r="K8" i="11"/>
  <c r="J8" i="11"/>
  <c r="H8" i="11"/>
  <c r="F8" i="11"/>
  <c r="E8" i="11"/>
  <c r="D8" i="11"/>
  <c r="C8" i="11"/>
  <c r="A8" i="11"/>
  <c r="AD7" i="11"/>
  <c r="AA7" i="11"/>
  <c r="W7" i="11"/>
  <c r="T7" i="11"/>
  <c r="R7" i="11"/>
  <c r="O7" i="11"/>
  <c r="L7" i="11"/>
  <c r="K7" i="11"/>
  <c r="J7" i="11"/>
  <c r="H7" i="11"/>
  <c r="E7" i="11"/>
  <c r="D7" i="11"/>
  <c r="C7" i="11"/>
  <c r="A7" i="11"/>
  <c r="AD6" i="11"/>
  <c r="AA6" i="11"/>
  <c r="W6" i="11"/>
  <c r="T6" i="11"/>
  <c r="R6" i="11"/>
  <c r="O6" i="11"/>
  <c r="L6" i="11"/>
  <c r="K6" i="11"/>
  <c r="J6" i="11"/>
  <c r="H6" i="11"/>
  <c r="F6" i="11"/>
  <c r="E6" i="11"/>
  <c r="D6" i="11"/>
  <c r="C6" i="11"/>
  <c r="A6" i="11"/>
  <c r="AD5" i="11"/>
  <c r="W5" i="11"/>
  <c r="R5" i="11"/>
  <c r="L5" i="11"/>
  <c r="K5" i="11"/>
  <c r="J5" i="11"/>
  <c r="F5" i="11"/>
  <c r="E5" i="11"/>
  <c r="D5" i="11"/>
  <c r="C5" i="11"/>
  <c r="G77" i="45"/>
  <c r="F77" i="45"/>
  <c r="G76" i="45"/>
  <c r="F76" i="45"/>
  <c r="G75" i="45"/>
  <c r="F75" i="45"/>
  <c r="G74" i="45"/>
  <c r="F74" i="45"/>
  <c r="G73" i="45"/>
  <c r="F73" i="45"/>
  <c r="G72" i="45"/>
  <c r="F72" i="45"/>
  <c r="G71" i="45"/>
  <c r="F71" i="45"/>
  <c r="G70" i="45"/>
  <c r="F70" i="45"/>
  <c r="G69" i="45"/>
  <c r="F69" i="45"/>
  <c r="G68" i="45"/>
  <c r="F68" i="45"/>
  <c r="G67" i="45"/>
  <c r="F67" i="45"/>
  <c r="G66" i="45"/>
  <c r="F66" i="45"/>
  <c r="G65" i="45"/>
  <c r="F65" i="45"/>
  <c r="G64" i="45"/>
  <c r="F64" i="45"/>
  <c r="G63" i="45"/>
  <c r="F63" i="45"/>
  <c r="G62" i="45"/>
  <c r="F62" i="45"/>
  <c r="G61" i="45"/>
  <c r="F61" i="45"/>
  <c r="G60" i="45"/>
  <c r="F60" i="45"/>
  <c r="G59" i="45"/>
  <c r="F59" i="45"/>
  <c r="G58" i="45"/>
  <c r="F58" i="45"/>
  <c r="G57" i="45"/>
  <c r="F57" i="45"/>
  <c r="G56" i="45"/>
  <c r="F56" i="45"/>
  <c r="G55" i="45"/>
  <c r="F55" i="45"/>
  <c r="G54" i="45"/>
  <c r="F54" i="45"/>
  <c r="N53" i="45"/>
  <c r="G53" i="45"/>
  <c r="F53" i="45"/>
  <c r="G52" i="45"/>
  <c r="F52" i="45"/>
  <c r="N51" i="45"/>
  <c r="G51" i="45"/>
  <c r="F51" i="45"/>
  <c r="N50" i="45"/>
  <c r="G50" i="45"/>
  <c r="F50" i="45"/>
  <c r="N49" i="45"/>
  <c r="G49" i="45"/>
  <c r="F49" i="45"/>
  <c r="G48" i="45"/>
  <c r="F48" i="45"/>
  <c r="G47" i="45"/>
  <c r="F47" i="45"/>
  <c r="N46" i="45"/>
  <c r="L46" i="45"/>
  <c r="G46" i="45"/>
  <c r="F46" i="45"/>
  <c r="G45" i="45"/>
  <c r="F45" i="45"/>
  <c r="G44" i="45"/>
  <c r="F44" i="45"/>
  <c r="G43" i="45"/>
  <c r="F43" i="45"/>
  <c r="G42" i="45"/>
  <c r="F42" i="45"/>
  <c r="T41" i="45"/>
  <c r="G41" i="45"/>
  <c r="F41" i="45"/>
  <c r="T40" i="45"/>
  <c r="G40" i="45"/>
  <c r="F40" i="45"/>
  <c r="T39" i="45"/>
  <c r="M39" i="45"/>
  <c r="G39" i="45"/>
  <c r="F39" i="45"/>
  <c r="T38" i="45"/>
  <c r="M38" i="45"/>
  <c r="G38" i="45"/>
  <c r="F38" i="45"/>
  <c r="T37" i="45"/>
  <c r="M37" i="45"/>
  <c r="G37" i="45"/>
  <c r="F37" i="45"/>
  <c r="T36" i="45"/>
  <c r="M36" i="45"/>
  <c r="G36" i="45"/>
  <c r="F36" i="45"/>
  <c r="T35" i="45"/>
  <c r="M35" i="45"/>
  <c r="G35" i="45"/>
  <c r="F35" i="45"/>
  <c r="T34" i="45"/>
  <c r="M34" i="45"/>
  <c r="G34" i="45"/>
  <c r="F34" i="45"/>
  <c r="T33" i="45"/>
  <c r="M33" i="45"/>
  <c r="G33" i="45"/>
  <c r="F33" i="45"/>
  <c r="T32" i="45"/>
  <c r="M32" i="45"/>
  <c r="G32" i="45"/>
  <c r="F32" i="45"/>
  <c r="T31" i="45"/>
  <c r="M31" i="45"/>
  <c r="G31" i="45"/>
  <c r="F31" i="45"/>
  <c r="T30" i="45"/>
  <c r="M30" i="45"/>
  <c r="G30" i="45"/>
  <c r="F30" i="45"/>
  <c r="T29" i="45"/>
  <c r="M29" i="45"/>
  <c r="G29" i="45"/>
  <c r="F29" i="45"/>
  <c r="AA28" i="45"/>
  <c r="T28" i="45"/>
  <c r="M28" i="45"/>
  <c r="G28" i="45"/>
  <c r="F28" i="45"/>
  <c r="AA27" i="45"/>
  <c r="T27" i="45"/>
  <c r="M27" i="45"/>
  <c r="G27" i="45"/>
  <c r="F27" i="45"/>
  <c r="AA26" i="45"/>
  <c r="T26" i="45"/>
  <c r="M26" i="45"/>
  <c r="G26" i="45"/>
  <c r="F26" i="45"/>
  <c r="AA25" i="45"/>
  <c r="T25" i="45"/>
  <c r="M25" i="45"/>
  <c r="G25" i="45"/>
  <c r="F25" i="45"/>
  <c r="AA24" i="45"/>
  <c r="T24" i="45"/>
  <c r="M24" i="45"/>
  <c r="G24" i="45"/>
  <c r="F24" i="45"/>
  <c r="AA23" i="45"/>
  <c r="T23" i="45"/>
  <c r="M23" i="45"/>
  <c r="G23" i="45"/>
  <c r="F23" i="45"/>
  <c r="AA22" i="45"/>
  <c r="T22" i="45"/>
  <c r="M22" i="45"/>
  <c r="G22" i="45"/>
  <c r="F22" i="45"/>
  <c r="AA21" i="45"/>
  <c r="T21" i="45"/>
  <c r="M21" i="45"/>
  <c r="G21" i="45"/>
  <c r="F21" i="45"/>
  <c r="AA20" i="45"/>
  <c r="T20" i="45"/>
  <c r="M20" i="45"/>
  <c r="G20" i="45"/>
  <c r="F20" i="45"/>
  <c r="AA19" i="45"/>
  <c r="T19" i="45"/>
  <c r="M19" i="45"/>
  <c r="G19" i="45"/>
  <c r="F19" i="45"/>
  <c r="AA18" i="45"/>
  <c r="T18" i="45"/>
  <c r="M18" i="45"/>
  <c r="G18" i="45"/>
  <c r="F18" i="45"/>
  <c r="AA17" i="45"/>
  <c r="T17" i="45"/>
  <c r="M17" i="45"/>
  <c r="G17" i="45"/>
  <c r="F17" i="45"/>
  <c r="AA16" i="45"/>
  <c r="T16" i="45"/>
  <c r="M16" i="45"/>
  <c r="G16" i="45"/>
  <c r="F16" i="45"/>
  <c r="AA15" i="45"/>
  <c r="T15" i="45"/>
  <c r="M15" i="45"/>
  <c r="G15" i="45"/>
  <c r="F15" i="45"/>
  <c r="AA14" i="45"/>
  <c r="T14" i="45"/>
  <c r="M14" i="45"/>
  <c r="G14" i="45"/>
  <c r="F14" i="45"/>
  <c r="AA13" i="45"/>
  <c r="T13" i="45"/>
  <c r="M13" i="45"/>
  <c r="G13" i="45"/>
  <c r="F13" i="45"/>
  <c r="AA12" i="45"/>
  <c r="T12" i="45"/>
  <c r="M12" i="45"/>
  <c r="G12" i="45"/>
  <c r="F12" i="45"/>
  <c r="AA11" i="45"/>
  <c r="T11" i="45"/>
  <c r="M11" i="45"/>
  <c r="G11" i="45"/>
  <c r="F11" i="45"/>
  <c r="AA10" i="45"/>
  <c r="T10" i="45"/>
  <c r="M10" i="45"/>
  <c r="G10" i="45"/>
  <c r="F10" i="45"/>
  <c r="AA9" i="45"/>
  <c r="T9" i="45"/>
  <c r="M9" i="45"/>
  <c r="G9" i="45"/>
  <c r="F9" i="45"/>
  <c r="AA8" i="45"/>
  <c r="T8" i="45"/>
  <c r="M8" i="45"/>
  <c r="G8" i="45"/>
  <c r="F8" i="45"/>
  <c r="AA7" i="45"/>
  <c r="T7" i="45"/>
  <c r="M7" i="45"/>
  <c r="G7" i="45"/>
  <c r="F7" i="45"/>
  <c r="AA6" i="45"/>
  <c r="T6" i="45"/>
  <c r="M6" i="45"/>
  <c r="G6" i="45"/>
  <c r="F6" i="45"/>
  <c r="AA5" i="45"/>
  <c r="T5" i="45"/>
  <c r="M5" i="45"/>
  <c r="G5" i="45"/>
  <c r="F5" i="45"/>
  <c r="AA4" i="45"/>
  <c r="T4" i="45"/>
  <c r="M4" i="45"/>
  <c r="G4" i="45"/>
  <c r="F4" i="45"/>
  <c r="AA2" i="45"/>
  <c r="Z2" i="45"/>
  <c r="T2" i="45"/>
  <c r="S2" i="45"/>
  <c r="M2" i="45"/>
  <c r="L2" i="45"/>
  <c r="G2" i="45"/>
  <c r="E2" i="45"/>
  <c r="I14" i="42"/>
  <c r="I13" i="42"/>
  <c r="I12" i="42"/>
  <c r="I11" i="42"/>
  <c r="I10" i="42"/>
  <c r="I9" i="42"/>
  <c r="I8" i="42"/>
  <c r="I7" i="42"/>
  <c r="I6" i="42"/>
  <c r="I5" i="42"/>
  <c r="I4" i="42"/>
  <c r="M24" i="46"/>
  <c r="L24" i="46"/>
  <c r="K24" i="46"/>
  <c r="F24" i="46"/>
  <c r="M23" i="46"/>
  <c r="L23" i="46"/>
  <c r="K23" i="46"/>
  <c r="I23" i="46"/>
  <c r="F23" i="46"/>
  <c r="E23" i="46"/>
  <c r="D23" i="46"/>
  <c r="B23" i="46"/>
  <c r="M22" i="46"/>
  <c r="L22" i="46"/>
  <c r="K22" i="46"/>
  <c r="I22" i="46"/>
  <c r="F22" i="46"/>
  <c r="E22" i="46"/>
  <c r="D22" i="46"/>
  <c r="B22" i="46"/>
  <c r="M21" i="46"/>
  <c r="L21" i="46"/>
  <c r="K21" i="46"/>
  <c r="I21" i="46"/>
  <c r="F21" i="46"/>
  <c r="E21" i="46"/>
  <c r="D21" i="46"/>
  <c r="B21" i="46"/>
  <c r="M20" i="46"/>
  <c r="L20" i="46"/>
  <c r="K20" i="46"/>
  <c r="I20" i="46"/>
  <c r="F20" i="46"/>
  <c r="E20" i="46"/>
  <c r="D20" i="46"/>
  <c r="B20" i="46"/>
  <c r="M19" i="46"/>
  <c r="L19" i="46"/>
  <c r="K19" i="46"/>
  <c r="I19" i="46"/>
  <c r="F19" i="46"/>
  <c r="E19" i="46"/>
  <c r="D19" i="46"/>
  <c r="B19" i="46"/>
  <c r="M18" i="46"/>
  <c r="L18" i="46"/>
  <c r="K18" i="46"/>
  <c r="I18" i="46"/>
  <c r="F18" i="46"/>
  <c r="E18" i="46"/>
  <c r="D18" i="46"/>
  <c r="B18" i="46"/>
  <c r="M17" i="46"/>
  <c r="L17" i="46"/>
  <c r="K17" i="46"/>
  <c r="I17" i="46"/>
  <c r="F17" i="46"/>
  <c r="E17" i="46"/>
  <c r="D17" i="46"/>
  <c r="B17" i="46"/>
  <c r="M16" i="46"/>
  <c r="L16" i="46"/>
  <c r="K16" i="46"/>
  <c r="I16" i="46"/>
  <c r="F16" i="46"/>
  <c r="E16" i="46"/>
  <c r="D16" i="46"/>
  <c r="B16" i="46"/>
  <c r="P15" i="46"/>
  <c r="M15" i="46"/>
  <c r="L15" i="46"/>
  <c r="K15" i="46"/>
  <c r="I15" i="46"/>
  <c r="F15" i="46"/>
  <c r="E15" i="46"/>
  <c r="D15" i="46"/>
  <c r="B15" i="46"/>
  <c r="P14" i="46"/>
  <c r="M14" i="46"/>
  <c r="L14" i="46"/>
  <c r="K14" i="46"/>
  <c r="I14" i="46"/>
  <c r="F14" i="46"/>
  <c r="E14" i="46"/>
  <c r="D14" i="46"/>
  <c r="B14" i="46"/>
  <c r="P13" i="46"/>
  <c r="M13" i="46"/>
  <c r="L13" i="46"/>
  <c r="K13" i="46"/>
  <c r="I13" i="46"/>
  <c r="F13" i="46"/>
  <c r="E13" i="46"/>
  <c r="D13" i="46"/>
  <c r="B13" i="46"/>
  <c r="P12" i="46"/>
  <c r="M12" i="46"/>
  <c r="L12" i="46"/>
  <c r="K12" i="46"/>
  <c r="I12" i="46"/>
  <c r="F12" i="46"/>
  <c r="E12" i="46"/>
  <c r="D12" i="46"/>
  <c r="B12" i="46"/>
  <c r="P11" i="46"/>
  <c r="M11" i="46"/>
  <c r="L11" i="46"/>
  <c r="K11" i="46"/>
  <c r="I11" i="46"/>
  <c r="F11" i="46"/>
  <c r="E11" i="46"/>
  <c r="D11" i="46"/>
  <c r="B11" i="46"/>
  <c r="P10" i="46"/>
  <c r="M10" i="46"/>
  <c r="L10" i="46"/>
  <c r="K10" i="46"/>
  <c r="I10" i="46"/>
  <c r="F10" i="46"/>
  <c r="E10" i="46"/>
  <c r="D10" i="46"/>
  <c r="B10" i="46"/>
  <c r="P9" i="46"/>
  <c r="M9" i="46"/>
  <c r="L9" i="46"/>
  <c r="K9" i="46"/>
  <c r="I9" i="46"/>
  <c r="G9" i="46"/>
  <c r="F9" i="46"/>
  <c r="E9" i="46"/>
  <c r="D9" i="46"/>
  <c r="B9" i="46"/>
  <c r="P8" i="46"/>
  <c r="M8" i="46"/>
  <c r="L8" i="46"/>
  <c r="K8" i="46"/>
  <c r="I8" i="46"/>
  <c r="F8" i="46"/>
  <c r="E8" i="46"/>
  <c r="D8" i="46"/>
  <c r="B8" i="46"/>
  <c r="P7" i="46"/>
  <c r="M7" i="46"/>
  <c r="L7" i="46"/>
  <c r="K7" i="46"/>
  <c r="I7" i="46"/>
  <c r="G7" i="46"/>
  <c r="F7" i="46"/>
  <c r="E7" i="46"/>
  <c r="D7" i="46"/>
  <c r="B7" i="46"/>
  <c r="P6" i="46"/>
  <c r="M6" i="46"/>
  <c r="L6" i="46"/>
  <c r="K6" i="46"/>
  <c r="G6" i="46"/>
  <c r="F6" i="46"/>
  <c r="E6" i="46"/>
  <c r="D6" i="46"/>
  <c r="P5" i="46"/>
  <c r="AG6" i="41"/>
  <c r="AF6" i="41"/>
  <c r="AE6" i="41"/>
  <c r="AD6" i="41"/>
  <c r="AC6" i="41"/>
  <c r="AI5" i="41"/>
  <c r="AH5" i="41"/>
  <c r="AG5" i="41"/>
  <c r="AF5" i="41"/>
  <c r="AE5" i="41"/>
  <c r="AD5" i="41"/>
  <c r="AC5" i="41"/>
  <c r="O5" i="41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6" i="7"/>
  <c r="J285" i="7"/>
  <c r="J284" i="7"/>
  <c r="J280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M202" i="7"/>
  <c r="J202" i="7"/>
  <c r="M201" i="7"/>
  <c r="J201" i="7"/>
  <c r="M200" i="7"/>
  <c r="M199" i="7"/>
  <c r="M198" i="7"/>
  <c r="J198" i="7"/>
  <c r="M197" i="7"/>
  <c r="J197" i="7"/>
  <c r="M196" i="7"/>
  <c r="J196" i="7"/>
  <c r="U195" i="7"/>
  <c r="M195" i="7"/>
  <c r="J195" i="7"/>
  <c r="M194" i="7"/>
  <c r="J194" i="7"/>
  <c r="M193" i="7"/>
  <c r="J193" i="7"/>
  <c r="M192" i="7"/>
  <c r="J192" i="7"/>
  <c r="M191" i="7"/>
  <c r="J191" i="7"/>
  <c r="M190" i="7"/>
  <c r="J190" i="7"/>
  <c r="M189" i="7"/>
  <c r="J189" i="7"/>
  <c r="M188" i="7"/>
  <c r="J188" i="7"/>
  <c r="M187" i="7"/>
  <c r="J187" i="7"/>
  <c r="M186" i="7"/>
  <c r="J186" i="7"/>
  <c r="M185" i="7"/>
  <c r="M184" i="7"/>
  <c r="J184" i="7"/>
  <c r="M183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0" i="7"/>
  <c r="J159" i="7"/>
  <c r="J158" i="7"/>
  <c r="J157" i="7"/>
  <c r="J156" i="7"/>
  <c r="J155" i="7"/>
  <c r="M154" i="7"/>
  <c r="J154" i="7"/>
  <c r="M153" i="7"/>
  <c r="J153" i="7"/>
  <c r="M152" i="7"/>
  <c r="J152" i="7"/>
  <c r="M151" i="7"/>
  <c r="J151" i="7"/>
  <c r="M150" i="7"/>
  <c r="J150" i="7"/>
  <c r="M149" i="7"/>
  <c r="J149" i="7"/>
  <c r="M148" i="7"/>
  <c r="J148" i="7"/>
  <c r="M147" i="7"/>
  <c r="J147" i="7"/>
  <c r="M146" i="7"/>
  <c r="J146" i="7"/>
  <c r="M145" i="7"/>
  <c r="J145" i="7"/>
  <c r="M144" i="7"/>
  <c r="J144" i="7"/>
  <c r="M143" i="7"/>
  <c r="J143" i="7"/>
  <c r="M142" i="7"/>
  <c r="J142" i="7"/>
  <c r="M141" i="7"/>
  <c r="J141" i="7"/>
  <c r="M140" i="7"/>
  <c r="J140" i="7"/>
  <c r="M139" i="7"/>
  <c r="J139" i="7"/>
  <c r="M138" i="7"/>
  <c r="J138" i="7"/>
  <c r="M137" i="7"/>
  <c r="J137" i="7"/>
  <c r="M136" i="7"/>
  <c r="J136" i="7"/>
  <c r="M135" i="7"/>
  <c r="M134" i="7"/>
  <c r="J134" i="7"/>
  <c r="M133" i="7"/>
  <c r="J133" i="7"/>
  <c r="M132" i="7"/>
  <c r="J132" i="7"/>
  <c r="M131" i="7"/>
  <c r="J131" i="7"/>
  <c r="M130" i="7"/>
  <c r="J130" i="7"/>
  <c r="M129" i="7"/>
  <c r="J129" i="7"/>
  <c r="M128" i="7"/>
  <c r="J128" i="7"/>
  <c r="M127" i="7"/>
  <c r="J127" i="7"/>
  <c r="M126" i="7"/>
  <c r="J126" i="7"/>
  <c r="M125" i="7"/>
  <c r="J125" i="7"/>
  <c r="M124" i="7"/>
  <c r="J124" i="7"/>
  <c r="M123" i="7"/>
  <c r="J123" i="7"/>
  <c r="M122" i="7"/>
  <c r="J122" i="7"/>
  <c r="M121" i="7"/>
  <c r="J121" i="7"/>
  <c r="M120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1" i="7"/>
  <c r="J40" i="7"/>
  <c r="J39" i="7"/>
  <c r="J38" i="7"/>
  <c r="J37" i="7"/>
  <c r="U36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U22" i="7"/>
  <c r="J22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AI6" i="7"/>
  <c r="AH6" i="7"/>
  <c r="AG6" i="7"/>
  <c r="AF6" i="7"/>
  <c r="AE6" i="7"/>
  <c r="J6" i="7"/>
  <c r="AK5" i="7"/>
  <c r="AJ5" i="7"/>
  <c r="AI5" i="7"/>
  <c r="AH5" i="7"/>
  <c r="AG5" i="7"/>
  <c r="AF5" i="7"/>
  <c r="AE5" i="7"/>
  <c r="I3" i="7"/>
  <c r="AB1421" i="24"/>
  <c r="AB1420" i="24"/>
  <c r="AB1419" i="24"/>
  <c r="AB1418" i="24"/>
  <c r="AB1417" i="24"/>
  <c r="AB1416" i="24"/>
  <c r="AB1415" i="24"/>
  <c r="AB1414" i="24"/>
  <c r="AB1413" i="24"/>
  <c r="AB1412" i="24"/>
  <c r="AB1411" i="24"/>
  <c r="AB1410" i="24"/>
  <c r="AB1409" i="24"/>
  <c r="AB1408" i="24"/>
  <c r="AB1407" i="24"/>
  <c r="AB1406" i="24"/>
  <c r="AB1405" i="24"/>
  <c r="AB1404" i="24"/>
  <c r="AB1403" i="24"/>
  <c r="AB1402" i="24"/>
  <c r="AB1401" i="24"/>
  <c r="AB1400" i="24"/>
  <c r="AB1399" i="24"/>
  <c r="AB1398" i="24"/>
  <c r="AB1397" i="24"/>
  <c r="AB1396" i="24"/>
  <c r="AB1395" i="24"/>
  <c r="AB1394" i="24"/>
  <c r="AB1393" i="24"/>
  <c r="AB1392" i="24"/>
  <c r="AB1391" i="24"/>
  <c r="AB1390" i="24"/>
  <c r="AB1389" i="24"/>
  <c r="AB1388" i="24"/>
  <c r="AB1387" i="24"/>
  <c r="AB1386" i="24"/>
  <c r="AB1385" i="24"/>
  <c r="AB1384" i="24"/>
  <c r="AB1383" i="24"/>
  <c r="AB1382" i="24"/>
  <c r="AB1381" i="24"/>
  <c r="AB1380" i="24"/>
  <c r="AB1379" i="24"/>
  <c r="AB1378" i="24"/>
  <c r="AB1377" i="24"/>
  <c r="AB1376" i="24"/>
  <c r="AB1375" i="24"/>
  <c r="AB1374" i="24"/>
  <c r="AB1373" i="24"/>
  <c r="AB1372" i="24"/>
  <c r="AB1371" i="24"/>
  <c r="AB1370" i="24"/>
  <c r="AB1369" i="24"/>
  <c r="AB1368" i="24"/>
  <c r="AB1367" i="24"/>
  <c r="AB1366" i="24"/>
  <c r="AB1365" i="24"/>
  <c r="AB1364" i="24"/>
  <c r="AB1363" i="24"/>
  <c r="AB1362" i="24"/>
  <c r="AB1361" i="24"/>
  <c r="AB1360" i="24"/>
  <c r="AB1359" i="24"/>
  <c r="AB1358" i="24"/>
  <c r="AB1357" i="24"/>
  <c r="AB1356" i="24"/>
  <c r="AB1355" i="24"/>
  <c r="AB1354" i="24"/>
  <c r="AB1353" i="24"/>
  <c r="AB1352" i="24"/>
  <c r="AB1351" i="24"/>
  <c r="AB1350" i="24"/>
  <c r="AB1349" i="24"/>
  <c r="AB1348" i="24"/>
  <c r="AB1347" i="24"/>
  <c r="AB1346" i="24"/>
  <c r="AB1345" i="24"/>
  <c r="AB1344" i="24"/>
  <c r="AB1343" i="24"/>
  <c r="AB1342" i="24"/>
  <c r="AB1341" i="24"/>
  <c r="AB1340" i="24"/>
  <c r="AB1339" i="24"/>
  <c r="AB1338" i="24"/>
  <c r="AB1337" i="24"/>
  <c r="AB1336" i="24"/>
  <c r="AB1335" i="24"/>
  <c r="AB1334" i="24"/>
  <c r="AB1333" i="24"/>
  <c r="AB1332" i="24"/>
  <c r="AB1331" i="24"/>
  <c r="AB1330" i="24"/>
  <c r="AB1329" i="24"/>
  <c r="AB1328" i="24"/>
  <c r="AB1327" i="24"/>
  <c r="AB1326" i="24"/>
  <c r="AB1325" i="24"/>
  <c r="AB1324" i="24"/>
  <c r="AB1323" i="24"/>
  <c r="AB1322" i="24"/>
  <c r="AB1321" i="24"/>
  <c r="AB1320" i="24"/>
  <c r="AB1319" i="24"/>
  <c r="AB1318" i="24"/>
  <c r="AB1317" i="24"/>
  <c r="AB1316" i="24"/>
  <c r="AB1315" i="24"/>
  <c r="AB1314" i="24"/>
  <c r="AB1313" i="24"/>
  <c r="AB1312" i="24"/>
  <c r="AB1311" i="24"/>
  <c r="AB1310" i="24"/>
  <c r="AB1309" i="24"/>
  <c r="AB1308" i="24"/>
  <c r="AB1307" i="24"/>
  <c r="AB1306" i="24"/>
  <c r="AB1305" i="24"/>
  <c r="AB1304" i="24"/>
  <c r="AB1303" i="24"/>
  <c r="AB1302" i="24"/>
  <c r="AB1301" i="24"/>
  <c r="AB1300" i="24"/>
  <c r="AB1299" i="24"/>
  <c r="AB1298" i="24"/>
  <c r="AB1297" i="24"/>
  <c r="AB1296" i="24"/>
  <c r="AB1295" i="24"/>
  <c r="AB1294" i="24"/>
  <c r="AB1293" i="24"/>
  <c r="AB1292" i="24"/>
  <c r="AB1291" i="24"/>
  <c r="AB1290" i="24"/>
  <c r="AB1289" i="24"/>
  <c r="AB1288" i="24"/>
  <c r="AB1287" i="24"/>
  <c r="AB1286" i="24"/>
  <c r="AB1285" i="24"/>
  <c r="AB1284" i="24"/>
  <c r="AB1283" i="24"/>
  <c r="AB1282" i="24"/>
  <c r="AB1281" i="24"/>
  <c r="AB1280" i="24"/>
  <c r="AB1279" i="24"/>
  <c r="AB1278" i="24"/>
  <c r="AB1277" i="24"/>
  <c r="AB1276" i="24"/>
  <c r="AB1275" i="24"/>
  <c r="AB1274" i="24"/>
  <c r="AB1273" i="24"/>
  <c r="AB1272" i="24"/>
  <c r="AB1271" i="24"/>
  <c r="AB1270" i="24"/>
  <c r="AB1269" i="24"/>
  <c r="AB1268" i="24"/>
  <c r="AB1267" i="24"/>
  <c r="AB1266" i="24"/>
  <c r="AB1265" i="24"/>
  <c r="AB1264" i="24"/>
  <c r="AB1263" i="24"/>
  <c r="AB1262" i="24"/>
  <c r="AB1261" i="24"/>
  <c r="AB1260" i="24"/>
  <c r="AB1259" i="24"/>
  <c r="AB1258" i="24"/>
  <c r="AB1257" i="24"/>
  <c r="AB1256" i="24"/>
  <c r="AB1255" i="24"/>
  <c r="AB1254" i="24"/>
  <c r="AB1253" i="24"/>
  <c r="AB1252" i="24"/>
  <c r="AB1251" i="24"/>
  <c r="AB1250" i="24"/>
  <c r="AB1249" i="24"/>
  <c r="AB1248" i="24"/>
  <c r="AB1247" i="24"/>
  <c r="AB1246" i="24"/>
  <c r="AB1245" i="24"/>
  <c r="AB1244" i="24"/>
  <c r="AB1243" i="24"/>
  <c r="AB1242" i="24"/>
  <c r="AB1241" i="24"/>
  <c r="AB1240" i="24"/>
  <c r="AB1239" i="24"/>
  <c r="AB1238" i="24"/>
  <c r="AB1237" i="24"/>
  <c r="AB1236" i="24"/>
  <c r="AB1235" i="24"/>
  <c r="AB1234" i="24"/>
  <c r="AB1233" i="24"/>
  <c r="AB1232" i="24"/>
  <c r="AB1231" i="24"/>
  <c r="AB1230" i="24"/>
  <c r="AB1229" i="24"/>
  <c r="AB1228" i="24"/>
  <c r="AB1227" i="24"/>
  <c r="AB1226" i="24"/>
  <c r="AB1225" i="24"/>
  <c r="AB1224" i="24"/>
  <c r="AB1223" i="24"/>
  <c r="AB1222" i="24"/>
  <c r="AB1221" i="24"/>
  <c r="AB1220" i="24"/>
  <c r="AB1219" i="24"/>
  <c r="AB1218" i="24"/>
  <c r="AB1217" i="24"/>
  <c r="AB1216" i="24"/>
  <c r="AB1215" i="24"/>
  <c r="AB1214" i="24"/>
  <c r="AB1213" i="24"/>
  <c r="AB1212" i="24"/>
  <c r="AB1211" i="24"/>
  <c r="AB1210" i="24"/>
  <c r="AB1209" i="24"/>
  <c r="AB1208" i="24"/>
  <c r="AB1207" i="24"/>
  <c r="AB1206" i="24"/>
  <c r="AB1205" i="24"/>
  <c r="AB1204" i="24"/>
  <c r="AB1203" i="24"/>
  <c r="AB1202" i="24"/>
  <c r="AB1201" i="24"/>
  <c r="AB1200" i="24"/>
  <c r="AB1199" i="24"/>
  <c r="AB1198" i="24"/>
  <c r="AB1197" i="24"/>
  <c r="AB1196" i="24"/>
  <c r="AB1195" i="24"/>
  <c r="AB1194" i="24"/>
  <c r="AB1193" i="24"/>
  <c r="AB1192" i="24"/>
  <c r="AB1191" i="24"/>
  <c r="AB1190" i="24"/>
  <c r="AB1189" i="24"/>
  <c r="AB1188" i="24"/>
  <c r="AB1187" i="24"/>
  <c r="AB1186" i="24"/>
  <c r="AB1185" i="24"/>
  <c r="AB1184" i="24"/>
  <c r="AB1183" i="24"/>
  <c r="AB1182" i="24"/>
  <c r="AB1181" i="24"/>
  <c r="AB1180" i="24"/>
  <c r="AB1179" i="24"/>
  <c r="AB1178" i="24"/>
  <c r="AB1177" i="24"/>
  <c r="AB1176" i="24"/>
  <c r="AB1175" i="24"/>
  <c r="AB1174" i="24"/>
  <c r="AB1173" i="24"/>
  <c r="AB1172" i="24"/>
  <c r="AB1171" i="24"/>
  <c r="AB1170" i="24"/>
  <c r="AB1169" i="24"/>
  <c r="AB1168" i="24"/>
  <c r="AB1167" i="24"/>
  <c r="AB1166" i="24"/>
  <c r="AB1165" i="24"/>
  <c r="AB1164" i="24"/>
  <c r="AB1163" i="24"/>
  <c r="AB1162" i="24"/>
  <c r="AB1161" i="24"/>
  <c r="AB1160" i="24"/>
  <c r="AB1159" i="24"/>
  <c r="AB1158" i="24"/>
  <c r="AB1157" i="24"/>
  <c r="AB1156" i="24"/>
  <c r="AB1155" i="24"/>
  <c r="AB1154" i="24"/>
  <c r="AB1153" i="24"/>
  <c r="AB1152" i="24"/>
  <c r="AB1151" i="24"/>
  <c r="AB1150" i="24"/>
  <c r="AB1149" i="24"/>
  <c r="AB1148" i="24"/>
  <c r="AB1147" i="24"/>
  <c r="AB1146" i="24"/>
  <c r="AB1145" i="24"/>
  <c r="AB1144" i="24"/>
  <c r="AB1143" i="24"/>
  <c r="AB1142" i="24"/>
  <c r="AB1141" i="24"/>
  <c r="AB1140" i="24"/>
  <c r="AB1139" i="24"/>
  <c r="AB1138" i="24"/>
  <c r="AB1137" i="24"/>
  <c r="AB1136" i="24"/>
  <c r="AB1135" i="24"/>
  <c r="AB1134" i="24"/>
  <c r="AB1133" i="24"/>
  <c r="AB1132" i="24"/>
  <c r="AB1131" i="24"/>
  <c r="AB1130" i="24"/>
  <c r="AB1129" i="24"/>
  <c r="AB1128" i="24"/>
  <c r="AB1127" i="24"/>
  <c r="AB1126" i="24"/>
  <c r="AB1125" i="24"/>
  <c r="AB1124" i="24"/>
  <c r="AB1123" i="24"/>
  <c r="AB1122" i="24"/>
  <c r="AB1121" i="24"/>
  <c r="AB1120" i="24"/>
  <c r="AB1119" i="24"/>
  <c r="AB1118" i="24"/>
  <c r="AB1117" i="24"/>
  <c r="AB1116" i="24"/>
  <c r="AB1115" i="24"/>
  <c r="AB1114" i="24"/>
  <c r="AB1113" i="24"/>
  <c r="AB1112" i="24"/>
  <c r="AB1111" i="24"/>
  <c r="AB1110" i="24"/>
  <c r="AB1109" i="24"/>
  <c r="AB1108" i="24"/>
  <c r="AB1107" i="24"/>
  <c r="AB1106" i="24"/>
  <c r="AB1105" i="24"/>
  <c r="AB1104" i="24"/>
  <c r="AB1103" i="24"/>
  <c r="AB1102" i="24"/>
  <c r="AB1101" i="24"/>
  <c r="AB1100" i="24"/>
  <c r="AB1099" i="24"/>
  <c r="AB1098" i="24"/>
  <c r="AB1097" i="24"/>
  <c r="AB1096" i="24"/>
  <c r="AB1095" i="24"/>
  <c r="AB1094" i="24"/>
  <c r="AB1093" i="24"/>
  <c r="AB1092" i="24"/>
  <c r="AB1091" i="24"/>
  <c r="AB1090" i="24"/>
  <c r="AB1089" i="24"/>
  <c r="AB1088" i="24"/>
  <c r="AB1087" i="24"/>
  <c r="AB1086" i="24"/>
  <c r="AB1085" i="24"/>
  <c r="AB1084" i="24"/>
  <c r="AB1083" i="24"/>
  <c r="AB1082" i="24"/>
  <c r="AB1081" i="24"/>
  <c r="AB1080" i="24"/>
  <c r="AB1079" i="24"/>
  <c r="AB1078" i="24"/>
  <c r="AB1077" i="24"/>
  <c r="AB1076" i="24"/>
  <c r="AB1075" i="24"/>
  <c r="AB1074" i="24"/>
  <c r="AB1073" i="24"/>
  <c r="AB1072" i="24"/>
  <c r="AB1071" i="24"/>
  <c r="AB1070" i="24"/>
  <c r="AB1069" i="24"/>
  <c r="AB1068" i="24"/>
  <c r="AB1067" i="24"/>
  <c r="AB1066" i="24"/>
  <c r="AB1064" i="24"/>
  <c r="AB1063" i="24"/>
  <c r="AB1062" i="24"/>
  <c r="AB1061" i="24"/>
  <c r="AB1060" i="24"/>
  <c r="AB1046" i="24"/>
  <c r="AB1045" i="24"/>
  <c r="AB1044" i="24"/>
  <c r="AB1043" i="24"/>
  <c r="AB932" i="24"/>
  <c r="AB931" i="24"/>
  <c r="AB930" i="24"/>
  <c r="AB929" i="24"/>
  <c r="AB928" i="24"/>
  <c r="AB927" i="24"/>
  <c r="AB926" i="24"/>
  <c r="AB925" i="24"/>
  <c r="AB924" i="24"/>
  <c r="AB923" i="24"/>
  <c r="AB922" i="24"/>
  <c r="AB921" i="24"/>
  <c r="AB920" i="24"/>
  <c r="AB919" i="24"/>
  <c r="AB918" i="24"/>
  <c r="AB917" i="24"/>
  <c r="AB916" i="24"/>
  <c r="AB915" i="24"/>
  <c r="AB914" i="24"/>
  <c r="AB913" i="24"/>
  <c r="AB912" i="24"/>
  <c r="AB911" i="24"/>
  <c r="AB908" i="24"/>
  <c r="AB907" i="24"/>
  <c r="AB906" i="24"/>
  <c r="AB905" i="24"/>
  <c r="AB904" i="24"/>
  <c r="AB903" i="24"/>
  <c r="AB902" i="24"/>
  <c r="AB901" i="24"/>
  <c r="AB900" i="24"/>
  <c r="AB899" i="24"/>
  <c r="AB898" i="24"/>
  <c r="AB897" i="24"/>
  <c r="AB896" i="24"/>
  <c r="AB895" i="24"/>
  <c r="AB894" i="24"/>
  <c r="AB893" i="24"/>
  <c r="AB892" i="24"/>
  <c r="AB891" i="24"/>
  <c r="AB890" i="24"/>
  <c r="AB889" i="24"/>
  <c r="AB888" i="24"/>
  <c r="AB887" i="24"/>
  <c r="AB884" i="24"/>
  <c r="AB811" i="24"/>
  <c r="AB810" i="24"/>
  <c r="AB809" i="24"/>
  <c r="AB808" i="24"/>
  <c r="AB807" i="24"/>
  <c r="AB806" i="24"/>
  <c r="AB805" i="24"/>
  <c r="AB804" i="24"/>
  <c r="AB803" i="24"/>
  <c r="AB802" i="24"/>
  <c r="AB801" i="24"/>
  <c r="AB800" i="24"/>
  <c r="AB799" i="24"/>
  <c r="AB798" i="24"/>
  <c r="AB797" i="24"/>
  <c r="AB796" i="24"/>
  <c r="AB795" i="24"/>
  <c r="AB794" i="24"/>
  <c r="AB793" i="24"/>
  <c r="AB792" i="24"/>
  <c r="AB791" i="24"/>
  <c r="AB790" i="24"/>
  <c r="AB789" i="24"/>
  <c r="AB788" i="24"/>
  <c r="AB787" i="24"/>
  <c r="AB786" i="24"/>
  <c r="AB785" i="24"/>
  <c r="AB784" i="24"/>
  <c r="AB783" i="24"/>
  <c r="AB782" i="24"/>
  <c r="AB781" i="24"/>
  <c r="AB780" i="24"/>
  <c r="AB779" i="24"/>
  <c r="AB778" i="24"/>
  <c r="AB777" i="24"/>
  <c r="AB776" i="24"/>
  <c r="AB775" i="24"/>
  <c r="AB774" i="24"/>
  <c r="AB773" i="24"/>
  <c r="AB772" i="24"/>
  <c r="AB771" i="24"/>
  <c r="AB770" i="24"/>
  <c r="AB769" i="24"/>
  <c r="AB768" i="24"/>
  <c r="AB767" i="24"/>
  <c r="AB766" i="24"/>
  <c r="AB765" i="24"/>
  <c r="AB764" i="24"/>
  <c r="AB763" i="24"/>
  <c r="AB752" i="24"/>
  <c r="AB751" i="24"/>
  <c r="AB750" i="24"/>
  <c r="AB749" i="24"/>
  <c r="AB748" i="24"/>
  <c r="AB747" i="24"/>
  <c r="AB746" i="24"/>
  <c r="AB745" i="24"/>
  <c r="AB744" i="24"/>
  <c r="AB743" i="24"/>
  <c r="AB742" i="24"/>
  <c r="AB741" i="24"/>
  <c r="AB740" i="24"/>
  <c r="AB739" i="24"/>
  <c r="AB738" i="24"/>
  <c r="AB737" i="24"/>
  <c r="AB736" i="24"/>
  <c r="AB735" i="24"/>
  <c r="AB734" i="24"/>
  <c r="AB733" i="24"/>
  <c r="AB732" i="24"/>
  <c r="AB731" i="24"/>
  <c r="AB730" i="24"/>
  <c r="AB729" i="24"/>
  <c r="AB728" i="24"/>
  <c r="AB727" i="24"/>
  <c r="AB726" i="24"/>
  <c r="AB725" i="24"/>
  <c r="AB724" i="24"/>
  <c r="AB723" i="24"/>
  <c r="AB722" i="24"/>
  <c r="AB721" i="24"/>
  <c r="AB720" i="24"/>
  <c r="AB719" i="24"/>
  <c r="AB718" i="24"/>
  <c r="AB717" i="24"/>
  <c r="AB716" i="24"/>
  <c r="AB715" i="24"/>
  <c r="AB714" i="24"/>
  <c r="AB713" i="24"/>
  <c r="AB712" i="24"/>
  <c r="AB711" i="24"/>
  <c r="AB626" i="24"/>
  <c r="AB625" i="24"/>
  <c r="AB624" i="24"/>
  <c r="AB623" i="24"/>
  <c r="AB622" i="24"/>
  <c r="AB621" i="24"/>
  <c r="AB620" i="24"/>
  <c r="AB619" i="24"/>
  <c r="AB618" i="24"/>
  <c r="AB617" i="24"/>
  <c r="AB616" i="24"/>
  <c r="AB615" i="24"/>
  <c r="AB614" i="24"/>
  <c r="AB613" i="24"/>
  <c r="AB612" i="24"/>
  <c r="AB611" i="24"/>
  <c r="AB610" i="24"/>
  <c r="AB609" i="24"/>
  <c r="AB608" i="24"/>
  <c r="AB607" i="24"/>
  <c r="AB606" i="24"/>
  <c r="AB605" i="24"/>
  <c r="AB604" i="24"/>
  <c r="AB603" i="24"/>
  <c r="AB602" i="24"/>
  <c r="AB601" i="24"/>
  <c r="AB600" i="24"/>
  <c r="AB599" i="24"/>
  <c r="AB598" i="24"/>
  <c r="AB597" i="24"/>
  <c r="AB596" i="24"/>
  <c r="AB595" i="24"/>
  <c r="AB594" i="24"/>
  <c r="AB593" i="24"/>
  <c r="AB592" i="24"/>
  <c r="AB591" i="24"/>
  <c r="AB590" i="24"/>
  <c r="AB589" i="24"/>
  <c r="AB588" i="24"/>
  <c r="AB587" i="24"/>
  <c r="AB586" i="24"/>
  <c r="AB585" i="24"/>
  <c r="AB584" i="24"/>
  <c r="AB583" i="24"/>
  <c r="AB582" i="24"/>
  <c r="AB581" i="24"/>
  <c r="AB580" i="24"/>
  <c r="AB579" i="24"/>
  <c r="AB578" i="24"/>
  <c r="AB577" i="24"/>
  <c r="AB560" i="24"/>
  <c r="AB559" i="24"/>
  <c r="AB558" i="24"/>
  <c r="AB549" i="24"/>
  <c r="AB548" i="24"/>
  <c r="AB547" i="24"/>
  <c r="AB546" i="24"/>
  <c r="AB545" i="24"/>
  <c r="AB544" i="24"/>
  <c r="AB543" i="24"/>
  <c r="AB542" i="24"/>
  <c r="AB541" i="24"/>
  <c r="AB540" i="24"/>
  <c r="AB539" i="24"/>
  <c r="AB538" i="24"/>
  <c r="AB537" i="24"/>
  <c r="AB536" i="24"/>
  <c r="AB535" i="24"/>
  <c r="AB534" i="24"/>
  <c r="AB533" i="24"/>
  <c r="AB532" i="24"/>
  <c r="AB531" i="24"/>
  <c r="AB530" i="24"/>
  <c r="AB529" i="24"/>
  <c r="AB528" i="24"/>
  <c r="AB527" i="24"/>
  <c r="AB526" i="24"/>
  <c r="AB525" i="24"/>
  <c r="AB524" i="24"/>
  <c r="AB523" i="24"/>
  <c r="AB522" i="24"/>
  <c r="AB521" i="24"/>
  <c r="AB520" i="24"/>
  <c r="AB519" i="24"/>
  <c r="AB518" i="24"/>
  <c r="AB517" i="24"/>
  <c r="AB516" i="24"/>
  <c r="AB515" i="24"/>
  <c r="AB514" i="24"/>
  <c r="AB513" i="24"/>
  <c r="AB512" i="24"/>
  <c r="AB511" i="24"/>
  <c r="AB510" i="24"/>
  <c r="AB509" i="24"/>
  <c r="AB508" i="24"/>
  <c r="AB507" i="24"/>
  <c r="AB506" i="24"/>
  <c r="AB505" i="24"/>
  <c r="AB504" i="24"/>
  <c r="AB495" i="24"/>
  <c r="AB494" i="24"/>
  <c r="AB466" i="24"/>
  <c r="AB465" i="24"/>
  <c r="AB464" i="24"/>
  <c r="AB463" i="24"/>
  <c r="AB462" i="24"/>
  <c r="AB461" i="24"/>
  <c r="AB460" i="24"/>
  <c r="AB459" i="24"/>
  <c r="AB458" i="24"/>
  <c r="AB457" i="24"/>
  <c r="AB456" i="24"/>
  <c r="AB455" i="24"/>
  <c r="AB454" i="24"/>
  <c r="AB453" i="24"/>
  <c r="AB452" i="24"/>
  <c r="AB451" i="24"/>
  <c r="AB450" i="24"/>
  <c r="AB449" i="24"/>
  <c r="AB448" i="24"/>
  <c r="AB447" i="24"/>
  <c r="AB446" i="24"/>
  <c r="AB445" i="24"/>
  <c r="AB444" i="24"/>
  <c r="AB443" i="24"/>
  <c r="AB442" i="24"/>
  <c r="AB441" i="24"/>
  <c r="AB440" i="24"/>
  <c r="AB439" i="24"/>
  <c r="AB438" i="24"/>
  <c r="AB437" i="24"/>
  <c r="AB436" i="24"/>
  <c r="AB435" i="24"/>
  <c r="AB434" i="24"/>
  <c r="AB433" i="24"/>
  <c r="AB432" i="24"/>
  <c r="AB431" i="24"/>
  <c r="AB430" i="24"/>
  <c r="AB429" i="24"/>
  <c r="AB428" i="24"/>
  <c r="AB427" i="24"/>
  <c r="AB426" i="24"/>
  <c r="AB425" i="24"/>
  <c r="AB424" i="24"/>
  <c r="AB423" i="24"/>
  <c r="AB422" i="24"/>
  <c r="AB421" i="24"/>
  <c r="AB420" i="24"/>
  <c r="AB419" i="24"/>
  <c r="AB418" i="24"/>
  <c r="AB417" i="24"/>
  <c r="AB416" i="24"/>
  <c r="AB415" i="24"/>
  <c r="AB414" i="24"/>
  <c r="AB413" i="24"/>
  <c r="AB412" i="24"/>
  <c r="AB411" i="24"/>
  <c r="AB410" i="24"/>
  <c r="AB409" i="24"/>
  <c r="AB408" i="24"/>
  <c r="AB407" i="24"/>
  <c r="AB406" i="24"/>
  <c r="AB405" i="24"/>
  <c r="AB404" i="24"/>
  <c r="AB403" i="24"/>
  <c r="AB402" i="24"/>
  <c r="AB401" i="24"/>
  <c r="AB400" i="24"/>
  <c r="AB399" i="24"/>
  <c r="AB398" i="24"/>
  <c r="AB397" i="24"/>
  <c r="AB396" i="24"/>
  <c r="AB395" i="24"/>
  <c r="AB394" i="24"/>
  <c r="AB393" i="24"/>
  <c r="AB392" i="24"/>
  <c r="AB391" i="24"/>
  <c r="AB390" i="24"/>
  <c r="AB389" i="24"/>
  <c r="AB388" i="24"/>
  <c r="AB387" i="24"/>
  <c r="AB386" i="24"/>
  <c r="AB385" i="24"/>
  <c r="AB384" i="24"/>
  <c r="AB383" i="24"/>
  <c r="AB382" i="24"/>
  <c r="AB381" i="24"/>
  <c r="AB380" i="24"/>
  <c r="AB379" i="24"/>
  <c r="AB378" i="24"/>
  <c r="AB377" i="24"/>
  <c r="AB376" i="24"/>
  <c r="AB375" i="24"/>
  <c r="AB374" i="24"/>
  <c r="AB373" i="24"/>
  <c r="AB372" i="24"/>
  <c r="AB371" i="24"/>
  <c r="AB370" i="24"/>
  <c r="AB369" i="24"/>
  <c r="AB368" i="24"/>
  <c r="AB367" i="24"/>
  <c r="AB366" i="24"/>
  <c r="AB365" i="24"/>
  <c r="AB364" i="24"/>
  <c r="AB363" i="24"/>
  <c r="AB362" i="24"/>
  <c r="AB361" i="24"/>
  <c r="AB360" i="24"/>
  <c r="AB359" i="24"/>
  <c r="AB358" i="24"/>
  <c r="AB357" i="24"/>
  <c r="AB356" i="24"/>
  <c r="AB355" i="24"/>
  <c r="AB354" i="24"/>
  <c r="AB353" i="24"/>
  <c r="AB352" i="24"/>
  <c r="AB351" i="24"/>
  <c r="AB350" i="24"/>
  <c r="AB349" i="24"/>
  <c r="AB348" i="24"/>
  <c r="AB347" i="24"/>
  <c r="AB346" i="24"/>
  <c r="AB345" i="24"/>
  <c r="AB344" i="24"/>
  <c r="AB343" i="24"/>
  <c r="AB342" i="24"/>
  <c r="AB341" i="24"/>
  <c r="AB340" i="24"/>
  <c r="AB339" i="24"/>
  <c r="AB338" i="24"/>
  <c r="AB337" i="24"/>
  <c r="AB336" i="24"/>
  <c r="AB335" i="24"/>
  <c r="AB334" i="24"/>
  <c r="AB333" i="24"/>
  <c r="AB332" i="24"/>
  <c r="AB331" i="24"/>
  <c r="AB330" i="24"/>
  <c r="AB329" i="24"/>
  <c r="AB328" i="24"/>
  <c r="AB327" i="24"/>
  <c r="AB326" i="24"/>
  <c r="AB325" i="24"/>
  <c r="AB324" i="24"/>
  <c r="AB323" i="24"/>
  <c r="AB322" i="24"/>
  <c r="AB321" i="24"/>
  <c r="AB320" i="24"/>
  <c r="AB319" i="24"/>
  <c r="AB318" i="24"/>
  <c r="AB317" i="24"/>
  <c r="AB316" i="24"/>
  <c r="AB315" i="24"/>
  <c r="AB314" i="24"/>
  <c r="AB313" i="24"/>
  <c r="AB312" i="24"/>
  <c r="AB311" i="24"/>
  <c r="AB310" i="24"/>
  <c r="AB309" i="24"/>
  <c r="AB308" i="24"/>
  <c r="AB307" i="24"/>
  <c r="AB306" i="24"/>
  <c r="AB305" i="24"/>
  <c r="AB304" i="24"/>
  <c r="AB303" i="24"/>
  <c r="AB302" i="24"/>
  <c r="AB301" i="24"/>
  <c r="AB300" i="24"/>
  <c r="AB299" i="24"/>
  <c r="AB298" i="24"/>
  <c r="AB297" i="24"/>
  <c r="AB296" i="24"/>
  <c r="AB295" i="24"/>
  <c r="AB294" i="24"/>
  <c r="AB293" i="24"/>
  <c r="AB292" i="24"/>
  <c r="AB291" i="24"/>
  <c r="AB290" i="24"/>
  <c r="AB289" i="24"/>
  <c r="AB288" i="24"/>
  <c r="AB287" i="24"/>
  <c r="AB286" i="24"/>
  <c r="AB285" i="24"/>
  <c r="AB284" i="24"/>
  <c r="AB283" i="24"/>
  <c r="AB282" i="24"/>
  <c r="AB281" i="24"/>
  <c r="AB280" i="24"/>
  <c r="AB279" i="24"/>
  <c r="AB278" i="24"/>
  <c r="AB277" i="24"/>
  <c r="AB276" i="24"/>
  <c r="AB275" i="24"/>
  <c r="AB274" i="24"/>
  <c r="AB273" i="24"/>
  <c r="AB272" i="24"/>
  <c r="AB271" i="24"/>
  <c r="AB270" i="24"/>
  <c r="AB269" i="24"/>
  <c r="AB268" i="24"/>
  <c r="AB267" i="24"/>
  <c r="AB266" i="24"/>
  <c r="AB265" i="24"/>
  <c r="AB264" i="24"/>
  <c r="AB263" i="24"/>
  <c r="AB262" i="24"/>
  <c r="AB261" i="24"/>
  <c r="AB260" i="24"/>
  <c r="AB259" i="24"/>
  <c r="AB258" i="24"/>
  <c r="AB257" i="24"/>
  <c r="AB256" i="24"/>
  <c r="AB255" i="24"/>
  <c r="AB254" i="24"/>
  <c r="AB253" i="24"/>
  <c r="AB252" i="24"/>
  <c r="AB250" i="24"/>
  <c r="AB249" i="24"/>
  <c r="AB248" i="24"/>
  <c r="AB247" i="24"/>
  <c r="AB246" i="24"/>
  <c r="AB245" i="24"/>
  <c r="AB244" i="24"/>
  <c r="AB243" i="24"/>
  <c r="AB242" i="24"/>
  <c r="AB241" i="24"/>
  <c r="AB240" i="24"/>
  <c r="AB239" i="24"/>
  <c r="AB230" i="24"/>
  <c r="AB219" i="24"/>
  <c r="AB218" i="24"/>
  <c r="AB217" i="24"/>
  <c r="AB216" i="24"/>
  <c r="AB215" i="24"/>
  <c r="AB214" i="24"/>
  <c r="AB213" i="24"/>
  <c r="AB212" i="24"/>
  <c r="AB211" i="24"/>
  <c r="AB210" i="24"/>
  <c r="AB209" i="24"/>
  <c r="AB208" i="24"/>
  <c r="AB207" i="24"/>
  <c r="AB206" i="24"/>
  <c r="AB205" i="24"/>
  <c r="AB204" i="24"/>
  <c r="AB203" i="24"/>
  <c r="AB202" i="24"/>
  <c r="AB201" i="24"/>
  <c r="AB200" i="24"/>
  <c r="AB199" i="24"/>
  <c r="AB198" i="24"/>
  <c r="AB197" i="24"/>
  <c r="AB196" i="24"/>
  <c r="AB195" i="24"/>
  <c r="AB194" i="24"/>
  <c r="AB193" i="24"/>
  <c r="AB192" i="24"/>
  <c r="AB191" i="24"/>
  <c r="AB190" i="24"/>
  <c r="AB189" i="24"/>
  <c r="AB188" i="24"/>
  <c r="AB187" i="24"/>
  <c r="AB186" i="24"/>
  <c r="AB185" i="24"/>
  <c r="AB184" i="24"/>
  <c r="AB183" i="24"/>
  <c r="AB182" i="24"/>
  <c r="AB181" i="24"/>
  <c r="AB180" i="24"/>
  <c r="AB179" i="24"/>
  <c r="AB178" i="24"/>
  <c r="AB177" i="24"/>
  <c r="AB176" i="24"/>
  <c r="AB175" i="24"/>
  <c r="AB174" i="24"/>
  <c r="AB173" i="24"/>
  <c r="AB172" i="24"/>
  <c r="AB171" i="24"/>
  <c r="AB170" i="24"/>
  <c r="AB169" i="24"/>
  <c r="AB168" i="24"/>
  <c r="AB167" i="24"/>
  <c r="AB166" i="24"/>
  <c r="AB165" i="24"/>
  <c r="AB164" i="24"/>
  <c r="AB163" i="24"/>
  <c r="AB162" i="24"/>
  <c r="AB161" i="24"/>
  <c r="AB160" i="24"/>
  <c r="AB159" i="24"/>
  <c r="AB158" i="24"/>
  <c r="AB157" i="24"/>
  <c r="AB156" i="24"/>
  <c r="AB155" i="24"/>
  <c r="AB154" i="24"/>
  <c r="AB153" i="24"/>
  <c r="AB152" i="24"/>
  <c r="AB151" i="24"/>
  <c r="AB150" i="24"/>
  <c r="AB149" i="24"/>
  <c r="AB148" i="24"/>
  <c r="AB147" i="24"/>
  <c r="AB146" i="24"/>
  <c r="AB145" i="24"/>
  <c r="AB144" i="24"/>
  <c r="AB143" i="24"/>
  <c r="AB142" i="24"/>
  <c r="AB141" i="24"/>
  <c r="AB140" i="24"/>
  <c r="AB139" i="24"/>
  <c r="AB138" i="24"/>
  <c r="AB137" i="24"/>
  <c r="AB136" i="24"/>
  <c r="AB135" i="24"/>
  <c r="AB134" i="24"/>
  <c r="AB133" i="24"/>
  <c r="AB132" i="24"/>
  <c r="AB131" i="24"/>
  <c r="AB130" i="24"/>
  <c r="AB129" i="24"/>
  <c r="AB128" i="24"/>
  <c r="AB127" i="24"/>
  <c r="AB126" i="24"/>
  <c r="AB125" i="24"/>
  <c r="AB124" i="24"/>
  <c r="AB123" i="24"/>
  <c r="AB122" i="24"/>
  <c r="AB121" i="24"/>
  <c r="AB120" i="24"/>
  <c r="AB119" i="24"/>
  <c r="AB118" i="24"/>
  <c r="AB117" i="24"/>
  <c r="AB116" i="24"/>
  <c r="AB115" i="24"/>
  <c r="AB114" i="24"/>
  <c r="AB113" i="24"/>
  <c r="AB112" i="24"/>
  <c r="AB111" i="24"/>
  <c r="AB110" i="24"/>
  <c r="AB109" i="24"/>
  <c r="AB108" i="24"/>
  <c r="AB107" i="24"/>
  <c r="AB106" i="24"/>
  <c r="AB105" i="24"/>
  <c r="AB104" i="24"/>
  <c r="AB103" i="24"/>
  <c r="AB102" i="24"/>
  <c r="AB101" i="24"/>
  <c r="AB100" i="24"/>
  <c r="AB99" i="24"/>
  <c r="AB98" i="24"/>
  <c r="AB97" i="24"/>
  <c r="AB96" i="24"/>
  <c r="AB95" i="24"/>
  <c r="AB94" i="24"/>
  <c r="AB93" i="24"/>
  <c r="AB92" i="24"/>
  <c r="AB76" i="24"/>
  <c r="AB75" i="24"/>
  <c r="AB74" i="24"/>
  <c r="AB73" i="24"/>
  <c r="AB72" i="24"/>
  <c r="AB71" i="24"/>
  <c r="AB70" i="24"/>
  <c r="AB69" i="24"/>
  <c r="AB68" i="24"/>
  <c r="AB67" i="24"/>
  <c r="AB66" i="24"/>
  <c r="AB65" i="24"/>
  <c r="AB64" i="24"/>
  <c r="AB63" i="24"/>
  <c r="AB62" i="24"/>
  <c r="AB61" i="24"/>
  <c r="AB60" i="24"/>
  <c r="AB59" i="24"/>
  <c r="AB58" i="24"/>
  <c r="AB57" i="24"/>
  <c r="AB56" i="24"/>
  <c r="AB55" i="24"/>
  <c r="AB54" i="24"/>
  <c r="AB53" i="24"/>
  <c r="AB52" i="24"/>
  <c r="AB51" i="24"/>
  <c r="AB50" i="24"/>
  <c r="AB49" i="24"/>
  <c r="AB48" i="24"/>
  <c r="AB47" i="24"/>
  <c r="AB46" i="24"/>
  <c r="AB45" i="24"/>
  <c r="AB44" i="24"/>
  <c r="AB43" i="24"/>
  <c r="AB42" i="24"/>
  <c r="AB41" i="24"/>
  <c r="AB40" i="24"/>
  <c r="AB39" i="24"/>
  <c r="AB38" i="24"/>
  <c r="AB37" i="24"/>
  <c r="AB36" i="24"/>
  <c r="AB35" i="24"/>
  <c r="AB34" i="24"/>
  <c r="AB33" i="24"/>
  <c r="AB32" i="24"/>
  <c r="AB31" i="24"/>
  <c r="AB30" i="24"/>
  <c r="AB29" i="24"/>
  <c r="AB28" i="24"/>
  <c r="AB27" i="24"/>
  <c r="AB26" i="24"/>
  <c r="AB25" i="24"/>
  <c r="AB24" i="24"/>
  <c r="AB23" i="24"/>
  <c r="AB22" i="24"/>
  <c r="AB21" i="24"/>
  <c r="AB20" i="24"/>
  <c r="AB19" i="24"/>
  <c r="AB18" i="24"/>
  <c r="AB17" i="24"/>
  <c r="AB16" i="24"/>
  <c r="AB15" i="24"/>
  <c r="AB14" i="24"/>
  <c r="AB13" i="24"/>
  <c r="AB12" i="24"/>
  <c r="AB11" i="24"/>
  <c r="AB10" i="24"/>
  <c r="AB9" i="24"/>
  <c r="AB8" i="24"/>
  <c r="AB7" i="24"/>
  <c r="AB6" i="24"/>
  <c r="G204" i="41" l="1"/>
  <c r="D204" i="41"/>
  <c r="F204" i="41"/>
  <c r="F686" i="41"/>
  <c r="G117" i="41"/>
  <c r="F709" i="41"/>
  <c r="G747" i="41"/>
  <c r="D539" i="41"/>
  <c r="D310" i="41"/>
  <c r="D306" i="41"/>
  <c r="D311" i="41"/>
  <c r="D308" i="41"/>
  <c r="D307" i="41"/>
  <c r="D309" i="41"/>
  <c r="D312" i="41"/>
  <c r="D8" i="7"/>
  <c r="D290" i="7"/>
  <c r="G15" i="41"/>
  <c r="D627" i="41"/>
  <c r="D709" i="41"/>
  <c r="D161" i="7"/>
  <c r="G161" i="7"/>
  <c r="E161" i="7"/>
  <c r="E162" i="7"/>
  <c r="G586" i="41"/>
  <c r="G603" i="41"/>
  <c r="D603" i="41"/>
  <c r="G587" i="41"/>
  <c r="F586" i="41"/>
  <c r="F604" i="41"/>
  <c r="F603" i="41"/>
  <c r="D586" i="41"/>
  <c r="F605" i="41"/>
  <c r="F589" i="41"/>
  <c r="D596" i="41"/>
  <c r="D506" i="41"/>
  <c r="D505" i="41"/>
  <c r="D498" i="41"/>
  <c r="G498" i="41"/>
  <c r="G499" i="41"/>
  <c r="F498" i="41"/>
  <c r="G435" i="41"/>
  <c r="G497" i="41"/>
  <c r="F497" i="41"/>
  <c r="D497" i="41"/>
  <c r="D241" i="41"/>
  <c r="G332" i="41"/>
  <c r="F332" i="41"/>
  <c r="D332" i="41"/>
  <c r="F98" i="41"/>
  <c r="F99" i="41"/>
  <c r="D99" i="41"/>
  <c r="G98" i="41"/>
  <c r="D98" i="41"/>
  <c r="G99" i="41"/>
  <c r="D160" i="41"/>
  <c r="G160" i="41"/>
  <c r="F160" i="41"/>
  <c r="D45" i="41"/>
  <c r="G86" i="7"/>
  <c r="D7" i="7"/>
  <c r="D9" i="7"/>
  <c r="D10" i="7"/>
  <c r="D926" i="41"/>
  <c r="D927" i="41"/>
  <c r="D928" i="41"/>
  <c r="F926" i="41"/>
  <c r="F927" i="41"/>
  <c r="F928" i="41"/>
  <c r="F929" i="41"/>
  <c r="D930" i="41"/>
  <c r="D931" i="41"/>
  <c r="G934" i="41"/>
  <c r="G935" i="41"/>
  <c r="F936" i="41"/>
  <c r="F937" i="41"/>
  <c r="D938" i="41"/>
  <c r="D939" i="41"/>
  <c r="G942" i="41"/>
  <c r="G943" i="41"/>
  <c r="F944" i="41"/>
  <c r="F945" i="41"/>
  <c r="D946" i="41"/>
  <c r="D947" i="41"/>
  <c r="G949" i="41"/>
  <c r="F950" i="41"/>
  <c r="F951" i="41"/>
  <c r="D952" i="41"/>
  <c r="G954" i="41"/>
  <c r="G955" i="41"/>
  <c r="F956" i="41"/>
  <c r="D957" i="41"/>
  <c r="G961" i="41"/>
  <c r="F962" i="41"/>
  <c r="F963" i="41"/>
  <c r="F964" i="41"/>
  <c r="D965" i="41"/>
  <c r="G969" i="41"/>
  <c r="F970" i="41"/>
  <c r="F971" i="41"/>
  <c r="F972" i="41"/>
  <c r="D973" i="41"/>
  <c r="G977" i="41"/>
  <c r="F978" i="41"/>
  <c r="F979" i="41"/>
  <c r="G930" i="41"/>
  <c r="F932" i="41"/>
  <c r="D934" i="41"/>
  <c r="G939" i="41"/>
  <c r="F941" i="41"/>
  <c r="D943" i="41"/>
  <c r="G946" i="41"/>
  <c r="F948" i="41"/>
  <c r="G952" i="41"/>
  <c r="D954" i="41"/>
  <c r="G926" i="41"/>
  <c r="G927" i="41"/>
  <c r="G928" i="41"/>
  <c r="G929" i="41"/>
  <c r="F930" i="41"/>
  <c r="F931" i="41"/>
  <c r="D932" i="41"/>
  <c r="D933" i="41"/>
  <c r="G936" i="41"/>
  <c r="G937" i="41"/>
  <c r="F938" i="41"/>
  <c r="F939" i="41"/>
  <c r="D940" i="41"/>
  <c r="D941" i="41"/>
  <c r="G944" i="41"/>
  <c r="G945" i="41"/>
  <c r="F946" i="41"/>
  <c r="F947" i="41"/>
  <c r="D948" i="41"/>
  <c r="G950" i="41"/>
  <c r="G951" i="41"/>
  <c r="F952" i="41"/>
  <c r="D953" i="41"/>
  <c r="G956" i="41"/>
  <c r="F957" i="41"/>
  <c r="D958" i="41"/>
  <c r="D959" i="41"/>
  <c r="D960" i="41"/>
  <c r="G962" i="41"/>
  <c r="G963" i="41"/>
  <c r="G964" i="41"/>
  <c r="F965" i="41"/>
  <c r="D966" i="41"/>
  <c r="D967" i="41"/>
  <c r="D968" i="41"/>
  <c r="G970" i="41"/>
  <c r="G971" i="41"/>
  <c r="G972" i="41"/>
  <c r="F973" i="41"/>
  <c r="D974" i="41"/>
  <c r="D975" i="41"/>
  <c r="D976" i="41"/>
  <c r="G978" i="41"/>
  <c r="G979" i="41"/>
  <c r="D924" i="41"/>
  <c r="G931" i="41"/>
  <c r="F933" i="41"/>
  <c r="D935" i="41"/>
  <c r="G938" i="41"/>
  <c r="F940" i="41"/>
  <c r="D942" i="41"/>
  <c r="G947" i="41"/>
  <c r="D949" i="41"/>
  <c r="F953" i="41"/>
  <c r="D955" i="41"/>
  <c r="G933" i="41"/>
  <c r="D937" i="41"/>
  <c r="G940" i="41"/>
  <c r="D944" i="41"/>
  <c r="D951" i="41"/>
  <c r="F954" i="41"/>
  <c r="G957" i="41"/>
  <c r="F959" i="41"/>
  <c r="D961" i="41"/>
  <c r="F966" i="41"/>
  <c r="F968" i="41"/>
  <c r="G973" i="41"/>
  <c r="F975" i="41"/>
  <c r="D977" i="41"/>
  <c r="F934" i="41"/>
  <c r="G941" i="41"/>
  <c r="D945" i="41"/>
  <c r="G948" i="41"/>
  <c r="F955" i="41"/>
  <c r="G959" i="41"/>
  <c r="F961" i="41"/>
  <c r="D963" i="41"/>
  <c r="G966" i="41"/>
  <c r="G968" i="41"/>
  <c r="D970" i="41"/>
  <c r="D972" i="41"/>
  <c r="G975" i="41"/>
  <c r="F977" i="41"/>
  <c r="D979" i="41"/>
  <c r="F935" i="41"/>
  <c r="F942" i="41"/>
  <c r="F949" i="41"/>
  <c r="D956" i="41"/>
  <c r="F958" i="41"/>
  <c r="F960" i="41"/>
  <c r="G965" i="41"/>
  <c r="F967" i="41"/>
  <c r="D969" i="41"/>
  <c r="F974" i="41"/>
  <c r="F976" i="41"/>
  <c r="D929" i="41"/>
  <c r="G932" i="41"/>
  <c r="D936" i="41"/>
  <c r="F943" i="41"/>
  <c r="D950" i="41"/>
  <c r="G953" i="41"/>
  <c r="G958" i="41"/>
  <c r="G960" i="41"/>
  <c r="D962" i="41"/>
  <c r="D964" i="41"/>
  <c r="G967" i="41"/>
  <c r="F969" i="41"/>
  <c r="D971" i="41"/>
  <c r="G974" i="41"/>
  <c r="G976" i="41"/>
  <c r="D978" i="41"/>
  <c r="D925" i="41"/>
  <c r="F925" i="41"/>
  <c r="G924" i="41"/>
  <c r="G925" i="41"/>
  <c r="F924" i="41"/>
  <c r="F864" i="41"/>
  <c r="F866" i="41"/>
  <c r="F868" i="41"/>
  <c r="F870" i="41"/>
  <c r="F872" i="41"/>
  <c r="F874" i="41"/>
  <c r="F876" i="41"/>
  <c r="F878" i="41"/>
  <c r="F880" i="41"/>
  <c r="F882" i="41"/>
  <c r="F884" i="41"/>
  <c r="F886" i="41"/>
  <c r="F888" i="41"/>
  <c r="F890" i="41"/>
  <c r="F892" i="41"/>
  <c r="F894" i="41"/>
  <c r="F896" i="41"/>
  <c r="F898" i="41"/>
  <c r="F900" i="41"/>
  <c r="F902" i="41"/>
  <c r="F904" i="41"/>
  <c r="F906" i="41"/>
  <c r="F908" i="41"/>
  <c r="F910" i="41"/>
  <c r="F912" i="41"/>
  <c r="F914" i="41"/>
  <c r="F916" i="41"/>
  <c r="F918" i="41"/>
  <c r="F920" i="41"/>
  <c r="F922" i="41"/>
  <c r="D866" i="41"/>
  <c r="D870" i="41"/>
  <c r="D874" i="41"/>
  <c r="D878" i="41"/>
  <c r="D882" i="41"/>
  <c r="D886" i="41"/>
  <c r="D890" i="41"/>
  <c r="D894" i="41"/>
  <c r="D898" i="41"/>
  <c r="D902" i="41"/>
  <c r="D906" i="41"/>
  <c r="D910" i="41"/>
  <c r="D914" i="41"/>
  <c r="D918" i="41"/>
  <c r="D922" i="41"/>
  <c r="G865" i="41"/>
  <c r="G871" i="41"/>
  <c r="G877" i="41"/>
  <c r="G883" i="41"/>
  <c r="G889" i="41"/>
  <c r="G895" i="41"/>
  <c r="G901" i="41"/>
  <c r="G907" i="41"/>
  <c r="G913" i="41"/>
  <c r="G919" i="41"/>
  <c r="D865" i="41"/>
  <c r="D877" i="41"/>
  <c r="D889" i="41"/>
  <c r="D897" i="41"/>
  <c r="D909" i="41"/>
  <c r="D921" i="41"/>
  <c r="G864" i="41"/>
  <c r="G866" i="41"/>
  <c r="G868" i="41"/>
  <c r="G870" i="41"/>
  <c r="G872" i="41"/>
  <c r="G874" i="41"/>
  <c r="G876" i="41"/>
  <c r="G878" i="41"/>
  <c r="G880" i="41"/>
  <c r="G882" i="41"/>
  <c r="G884" i="41"/>
  <c r="G886" i="41"/>
  <c r="G888" i="41"/>
  <c r="G890" i="41"/>
  <c r="G892" i="41"/>
  <c r="G894" i="41"/>
  <c r="G896" i="41"/>
  <c r="G898" i="41"/>
  <c r="G900" i="41"/>
  <c r="G902" i="41"/>
  <c r="G904" i="41"/>
  <c r="G906" i="41"/>
  <c r="G908" i="41"/>
  <c r="G910" i="41"/>
  <c r="G912" i="41"/>
  <c r="G914" i="41"/>
  <c r="G916" i="41"/>
  <c r="G918" i="41"/>
  <c r="G920" i="41"/>
  <c r="G922" i="41"/>
  <c r="D867" i="41"/>
  <c r="D871" i="41"/>
  <c r="D875" i="41"/>
  <c r="D879" i="41"/>
  <c r="D883" i="41"/>
  <c r="D887" i="41"/>
  <c r="D891" i="41"/>
  <c r="D895" i="41"/>
  <c r="D899" i="41"/>
  <c r="D903" i="41"/>
  <c r="D907" i="41"/>
  <c r="D911" i="41"/>
  <c r="D915" i="41"/>
  <c r="D919" i="41"/>
  <c r="D923" i="41"/>
  <c r="G867" i="41"/>
  <c r="G875" i="41"/>
  <c r="G881" i="41"/>
  <c r="G887" i="41"/>
  <c r="G891" i="41"/>
  <c r="G897" i="41"/>
  <c r="G903" i="41"/>
  <c r="G909" i="41"/>
  <c r="G915" i="41"/>
  <c r="G921" i="41"/>
  <c r="D869" i="41"/>
  <c r="D881" i="41"/>
  <c r="D893" i="41"/>
  <c r="D905" i="41"/>
  <c r="D917" i="41"/>
  <c r="F865" i="41"/>
  <c r="F867" i="41"/>
  <c r="F869" i="41"/>
  <c r="F871" i="41"/>
  <c r="F873" i="41"/>
  <c r="F875" i="41"/>
  <c r="F877" i="41"/>
  <c r="F879" i="41"/>
  <c r="F881" i="41"/>
  <c r="F883" i="41"/>
  <c r="F885" i="41"/>
  <c r="F887" i="41"/>
  <c r="F889" i="41"/>
  <c r="F891" i="41"/>
  <c r="F893" i="41"/>
  <c r="F895" i="41"/>
  <c r="F897" i="41"/>
  <c r="F899" i="41"/>
  <c r="F901" i="41"/>
  <c r="F903" i="41"/>
  <c r="F905" i="41"/>
  <c r="F907" i="41"/>
  <c r="F909" i="41"/>
  <c r="F911" i="41"/>
  <c r="F913" i="41"/>
  <c r="F915" i="41"/>
  <c r="F917" i="41"/>
  <c r="F919" i="41"/>
  <c r="F921" i="41"/>
  <c r="F923" i="41"/>
  <c r="D864" i="41"/>
  <c r="D868" i="41"/>
  <c r="D872" i="41"/>
  <c r="D876" i="41"/>
  <c r="D880" i="41"/>
  <c r="D884" i="41"/>
  <c r="D888" i="41"/>
  <c r="D892" i="41"/>
  <c r="D896" i="41"/>
  <c r="D900" i="41"/>
  <c r="D904" i="41"/>
  <c r="D908" i="41"/>
  <c r="D912" i="41"/>
  <c r="D916" i="41"/>
  <c r="D920" i="41"/>
  <c r="G869" i="41"/>
  <c r="G873" i="41"/>
  <c r="G879" i="41"/>
  <c r="G885" i="41"/>
  <c r="G893" i="41"/>
  <c r="G899" i="41"/>
  <c r="G905" i="41"/>
  <c r="G911" i="41"/>
  <c r="G917" i="41"/>
  <c r="G923" i="41"/>
  <c r="D873" i="41"/>
  <c r="D885" i="41"/>
  <c r="D901" i="41"/>
  <c r="D913" i="41"/>
  <c r="D860" i="41"/>
  <c r="D855" i="41"/>
  <c r="G856" i="41"/>
  <c r="G860" i="41"/>
  <c r="F855" i="41"/>
  <c r="F859" i="41"/>
  <c r="F863" i="41"/>
  <c r="D861" i="41"/>
  <c r="D856" i="41"/>
  <c r="G857" i="41"/>
  <c r="G861" i="41"/>
  <c r="F856" i="41"/>
  <c r="F860" i="41"/>
  <c r="D858" i="41"/>
  <c r="D862" i="41"/>
  <c r="D857" i="41"/>
  <c r="G858" i="41"/>
  <c r="G862" i="41"/>
  <c r="F857" i="41"/>
  <c r="F861" i="41"/>
  <c r="D859" i="41"/>
  <c r="D863" i="41"/>
  <c r="G855" i="41"/>
  <c r="G859" i="41"/>
  <c r="G863" i="41"/>
  <c r="F858" i="41"/>
  <c r="F862" i="41"/>
  <c r="G330" i="41"/>
  <c r="D7" i="41"/>
  <c r="D31" i="41"/>
  <c r="D6" i="7"/>
  <c r="G304" i="7"/>
  <c r="D35" i="41"/>
  <c r="E8" i="7"/>
  <c r="G9" i="7"/>
  <c r="D11" i="7"/>
  <c r="E12" i="7"/>
  <c r="G13" i="7"/>
  <c r="D15" i="7"/>
  <c r="E16" i="7"/>
  <c r="G17" i="7"/>
  <c r="D19" i="7"/>
  <c r="E20" i="7"/>
  <c r="G21" i="7"/>
  <c r="D24" i="7"/>
  <c r="E25" i="7"/>
  <c r="G26" i="7"/>
  <c r="D28" i="7"/>
  <c r="E29" i="7"/>
  <c r="G30" i="7"/>
  <c r="D32" i="7"/>
  <c r="E33" i="7"/>
  <c r="G34" i="7"/>
  <c r="D36" i="7"/>
  <c r="D37" i="7"/>
  <c r="E38" i="7"/>
  <c r="G39" i="7"/>
  <c r="D41" i="7"/>
  <c r="E42" i="7"/>
  <c r="G43" i="7"/>
  <c r="D45" i="7"/>
  <c r="E46" i="7"/>
  <c r="G47" i="7"/>
  <c r="D49" i="7"/>
  <c r="E50" i="7"/>
  <c r="G51" i="7"/>
  <c r="D53" i="7"/>
  <c r="E54" i="7"/>
  <c r="G55" i="7"/>
  <c r="D57" i="7"/>
  <c r="E58" i="7"/>
  <c r="G59" i="7"/>
  <c r="D61" i="7"/>
  <c r="E62" i="7"/>
  <c r="G63" i="7"/>
  <c r="D65" i="7"/>
  <c r="E66" i="7"/>
  <c r="G67" i="7"/>
  <c r="D69" i="7"/>
  <c r="E70" i="7"/>
  <c r="G71" i="7"/>
  <c r="D73" i="7"/>
  <c r="E74" i="7"/>
  <c r="G75" i="7"/>
  <c r="D77" i="7"/>
  <c r="E78" i="7"/>
  <c r="G79" i="7"/>
  <c r="D81" i="7"/>
  <c r="E82" i="7"/>
  <c r="G83" i="7"/>
  <c r="D85" i="7"/>
  <c r="E86" i="7"/>
  <c r="G87" i="7"/>
  <c r="D89" i="7"/>
  <c r="E90" i="7"/>
  <c r="G91" i="7"/>
  <c r="D93" i="7"/>
  <c r="E94" i="7"/>
  <c r="G95" i="7"/>
  <c r="D97" i="7"/>
  <c r="E98" i="7"/>
  <c r="G99" i="7"/>
  <c r="D101" i="7"/>
  <c r="E102" i="7"/>
  <c r="D104" i="7"/>
  <c r="D106" i="7"/>
  <c r="G107" i="7"/>
  <c r="E109" i="7"/>
  <c r="E111" i="7"/>
  <c r="D113" i="7"/>
  <c r="G114" i="7"/>
  <c r="G116" i="7"/>
  <c r="E118" i="7"/>
  <c r="D120" i="7"/>
  <c r="G121" i="7"/>
  <c r="D124" i="7"/>
  <c r="G125" i="7"/>
  <c r="D128" i="7"/>
  <c r="G129" i="7"/>
  <c r="D132" i="7"/>
  <c r="G133" i="7"/>
  <c r="D136" i="7"/>
  <c r="G137" i="7"/>
  <c r="D140" i="7"/>
  <c r="G141" i="7"/>
  <c r="D144" i="7"/>
  <c r="G145" i="7"/>
  <c r="D148" i="7"/>
  <c r="G149" i="7"/>
  <c r="D152" i="7"/>
  <c r="G153" i="7"/>
  <c r="E156" i="7"/>
  <c r="E158" i="7"/>
  <c r="D160" i="7"/>
  <c r="G163" i="7"/>
  <c r="E165" i="7"/>
  <c r="D168" i="7"/>
  <c r="E170" i="7"/>
  <c r="E172" i="7"/>
  <c r="D175" i="7"/>
  <c r="E177" i="7"/>
  <c r="G179" i="7"/>
  <c r="D183" i="7"/>
  <c r="D187" i="7"/>
  <c r="D191" i="7"/>
  <c r="D195" i="7"/>
  <c r="G198" i="7"/>
  <c r="G202" i="7"/>
  <c r="D206" i="7"/>
  <c r="E209" i="7"/>
  <c r="D213" i="7"/>
  <c r="G216" i="7"/>
  <c r="D220" i="7"/>
  <c r="G223" i="7"/>
  <c r="E227" i="7"/>
  <c r="G230" i="7"/>
  <c r="E234" i="7"/>
  <c r="D238" i="7"/>
  <c r="E241" i="7"/>
  <c r="D245" i="7"/>
  <c r="G248" i="7"/>
  <c r="D252" i="7"/>
  <c r="G255" i="7"/>
  <c r="E259" i="7"/>
  <c r="G262" i="7"/>
  <c r="E266" i="7"/>
  <c r="D270" i="7"/>
  <c r="E273" i="7"/>
  <c r="D278" i="7"/>
  <c r="E283" i="7"/>
  <c r="G288" i="7"/>
  <c r="D294" i="7"/>
  <c r="E299" i="7"/>
  <c r="D307" i="7"/>
  <c r="G305" i="7"/>
  <c r="E304" i="7"/>
  <c r="D303" i="7"/>
  <c r="G301" i="7"/>
  <c r="E300" i="7"/>
  <c r="D299" i="7"/>
  <c r="G297" i="7"/>
  <c r="E296" i="7"/>
  <c r="D295" i="7"/>
  <c r="G293" i="7"/>
  <c r="E292" i="7"/>
  <c r="D291" i="7"/>
  <c r="G289" i="7"/>
  <c r="E288" i="7"/>
  <c r="D287" i="7"/>
  <c r="G285" i="7"/>
  <c r="E284" i="7"/>
  <c r="D283" i="7"/>
  <c r="G281" i="7"/>
  <c r="E280" i="7"/>
  <c r="D279" i="7"/>
  <c r="G277" i="7"/>
  <c r="E276" i="7"/>
  <c r="D275" i="7"/>
  <c r="G273" i="7"/>
  <c r="E272" i="7"/>
  <c r="D271" i="7"/>
  <c r="G269" i="7"/>
  <c r="E268" i="7"/>
  <c r="D267" i="7"/>
  <c r="G265" i="7"/>
  <c r="E264" i="7"/>
  <c r="D263" i="7"/>
  <c r="G261" i="7"/>
  <c r="E260" i="7"/>
  <c r="D259" i="7"/>
  <c r="G257" i="7"/>
  <c r="E256" i="7"/>
  <c r="D255" i="7"/>
  <c r="G253" i="7"/>
  <c r="E252" i="7"/>
  <c r="D251" i="7"/>
  <c r="G249" i="7"/>
  <c r="E248" i="7"/>
  <c r="D247" i="7"/>
  <c r="G245" i="7"/>
  <c r="E244" i="7"/>
  <c r="D243" i="7"/>
  <c r="G241" i="7"/>
  <c r="E240" i="7"/>
  <c r="D239" i="7"/>
  <c r="G237" i="7"/>
  <c r="E236" i="7"/>
  <c r="D235" i="7"/>
  <c r="G233" i="7"/>
  <c r="E232" i="7"/>
  <c r="D231" i="7"/>
  <c r="G229" i="7"/>
  <c r="E228" i="7"/>
  <c r="D227" i="7"/>
  <c r="G225" i="7"/>
  <c r="E224" i="7"/>
  <c r="D223" i="7"/>
  <c r="G221" i="7"/>
  <c r="E220" i="7"/>
  <c r="D219" i="7"/>
  <c r="G217" i="7"/>
  <c r="E216" i="7"/>
  <c r="D215" i="7"/>
  <c r="G213" i="7"/>
  <c r="E212" i="7"/>
  <c r="D211" i="7"/>
  <c r="G209" i="7"/>
  <c r="E208" i="7"/>
  <c r="D207" i="7"/>
  <c r="G205" i="7"/>
  <c r="E204" i="7"/>
  <c r="D203" i="7"/>
  <c r="D202" i="7"/>
  <c r="D201" i="7"/>
  <c r="D200" i="7"/>
  <c r="D199" i="7"/>
  <c r="D198" i="7"/>
  <c r="D197" i="7"/>
  <c r="D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D182" i="7"/>
  <c r="G180" i="7"/>
  <c r="E179" i="7"/>
  <c r="D178" i="7"/>
  <c r="G176" i="7"/>
  <c r="E175" i="7"/>
  <c r="D174" i="7"/>
  <c r="G172" i="7"/>
  <c r="E171" i="7"/>
  <c r="D170" i="7"/>
  <c r="G168" i="7"/>
  <c r="E167" i="7"/>
  <c r="D166" i="7"/>
  <c r="G164" i="7"/>
  <c r="E163" i="7"/>
  <c r="D162" i="7"/>
  <c r="G160" i="7"/>
  <c r="E159" i="7"/>
  <c r="D158" i="7"/>
  <c r="G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D119" i="7"/>
  <c r="G117" i="7"/>
  <c r="E116" i="7"/>
  <c r="D115" i="7"/>
  <c r="G113" i="7"/>
  <c r="E112" i="7"/>
  <c r="D111" i="7"/>
  <c r="G109" i="7"/>
  <c r="E108" i="7"/>
  <c r="D107" i="7"/>
  <c r="G105" i="7"/>
  <c r="E104" i="7"/>
  <c r="D103" i="7"/>
  <c r="G306" i="7"/>
  <c r="E305" i="7"/>
  <c r="D304" i="7"/>
  <c r="G302" i="7"/>
  <c r="E301" i="7"/>
  <c r="D300" i="7"/>
  <c r="G298" i="7"/>
  <c r="E297" i="7"/>
  <c r="D296" i="7"/>
  <c r="G294" i="7"/>
  <c r="E293" i="7"/>
  <c r="D292" i="7"/>
  <c r="G290" i="7"/>
  <c r="E289" i="7"/>
  <c r="D288" i="7"/>
  <c r="G286" i="7"/>
  <c r="E285" i="7"/>
  <c r="D284" i="7"/>
  <c r="G282" i="7"/>
  <c r="E281" i="7"/>
  <c r="D280" i="7"/>
  <c r="G278" i="7"/>
  <c r="E277" i="7"/>
  <c r="D276" i="7"/>
  <c r="D306" i="7"/>
  <c r="E303" i="7"/>
  <c r="G300" i="7"/>
  <c r="D298" i="7"/>
  <c r="E295" i="7"/>
  <c r="G292" i="7"/>
  <c r="E287" i="7"/>
  <c r="G284" i="7"/>
  <c r="D282" i="7"/>
  <c r="E279" i="7"/>
  <c r="G276" i="7"/>
  <c r="E274" i="7"/>
  <c r="G272" i="7"/>
  <c r="G270" i="7"/>
  <c r="D269" i="7"/>
  <c r="E267" i="7"/>
  <c r="E265" i="7"/>
  <c r="G263" i="7"/>
  <c r="D262" i="7"/>
  <c r="D260" i="7"/>
  <c r="E258" i="7"/>
  <c r="G256" i="7"/>
  <c r="G254" i="7"/>
  <c r="D253" i="7"/>
  <c r="E251" i="7"/>
  <c r="E249" i="7"/>
  <c r="G247" i="7"/>
  <c r="D246" i="7"/>
  <c r="D244" i="7"/>
  <c r="E242" i="7"/>
  <c r="G240" i="7"/>
  <c r="G238" i="7"/>
  <c r="D237" i="7"/>
  <c r="E235" i="7"/>
  <c r="E233" i="7"/>
  <c r="G231" i="7"/>
  <c r="D230" i="7"/>
  <c r="D228" i="7"/>
  <c r="E226" i="7"/>
  <c r="G224" i="7"/>
  <c r="G222" i="7"/>
  <c r="D221" i="7"/>
  <c r="E219" i="7"/>
  <c r="E217" i="7"/>
  <c r="G215" i="7"/>
  <c r="D214" i="7"/>
  <c r="D212" i="7"/>
  <c r="E210" i="7"/>
  <c r="G208" i="7"/>
  <c r="G206" i="7"/>
  <c r="D205" i="7"/>
  <c r="E203" i="7"/>
  <c r="G200" i="7"/>
  <c r="E199" i="7"/>
  <c r="G196" i="7"/>
  <c r="G195" i="7"/>
  <c r="D194" i="7"/>
  <c r="G191" i="7"/>
  <c r="D190" i="7"/>
  <c r="G187" i="7"/>
  <c r="D186" i="7"/>
  <c r="G183" i="7"/>
  <c r="G181" i="7"/>
  <c r="D180" i="7"/>
  <c r="E178" i="7"/>
  <c r="E176" i="7"/>
  <c r="G174" i="7"/>
  <c r="D173" i="7"/>
  <c r="D171" i="7"/>
  <c r="E169" i="7"/>
  <c r="G167" i="7"/>
  <c r="G165" i="7"/>
  <c r="E306" i="7"/>
  <c r="G303" i="7"/>
  <c r="D301" i="7"/>
  <c r="E298" i="7"/>
  <c r="G295" i="7"/>
  <c r="D293" i="7"/>
  <c r="E290" i="7"/>
  <c r="G287" i="7"/>
  <c r="D285" i="7"/>
  <c r="E282" i="7"/>
  <c r="G279" i="7"/>
  <c r="D277" i="7"/>
  <c r="G274" i="7"/>
  <c r="D273" i="7"/>
  <c r="E271" i="7"/>
  <c r="E269" i="7"/>
  <c r="G267" i="7"/>
  <c r="D266" i="7"/>
  <c r="D264" i="7"/>
  <c r="E262" i="7"/>
  <c r="G260" i="7"/>
  <c r="G258" i="7"/>
  <c r="D257" i="7"/>
  <c r="E255" i="7"/>
  <c r="E253" i="7"/>
  <c r="G251" i="7"/>
  <c r="D250" i="7"/>
  <c r="D248" i="7"/>
  <c r="E246" i="7"/>
  <c r="G244" i="7"/>
  <c r="G242" i="7"/>
  <c r="D241" i="7"/>
  <c r="E239" i="7"/>
  <c r="E237" i="7"/>
  <c r="G235" i="7"/>
  <c r="D234" i="7"/>
  <c r="D232" i="7"/>
  <c r="E230" i="7"/>
  <c r="G228" i="7"/>
  <c r="G226" i="7"/>
  <c r="D225" i="7"/>
  <c r="E223" i="7"/>
  <c r="E221" i="7"/>
  <c r="G219" i="7"/>
  <c r="D218" i="7"/>
  <c r="D216" i="7"/>
  <c r="E214" i="7"/>
  <c r="G212" i="7"/>
  <c r="G210" i="7"/>
  <c r="D209" i="7"/>
  <c r="E207" i="7"/>
  <c r="E205" i="7"/>
  <c r="G203" i="7"/>
  <c r="E202" i="7"/>
  <c r="G199" i="7"/>
  <c r="E198" i="7"/>
  <c r="G194" i="7"/>
  <c r="D193" i="7"/>
  <c r="G190" i="7"/>
  <c r="D189" i="7"/>
  <c r="G186" i="7"/>
  <c r="D185" i="7"/>
  <c r="E182" i="7"/>
  <c r="E180" i="7"/>
  <c r="E7" i="7"/>
  <c r="G8" i="7"/>
  <c r="E11" i="7"/>
  <c r="G12" i="7"/>
  <c r="D14" i="7"/>
  <c r="E15" i="7"/>
  <c r="G16" i="7"/>
  <c r="D18" i="7"/>
  <c r="E19" i="7"/>
  <c r="G20" i="7"/>
  <c r="D22" i="7"/>
  <c r="D23" i="7"/>
  <c r="E24" i="7"/>
  <c r="G25" i="7"/>
  <c r="D27" i="7"/>
  <c r="E28" i="7"/>
  <c r="G29" i="7"/>
  <c r="D31" i="7"/>
  <c r="E32" i="7"/>
  <c r="G33" i="7"/>
  <c r="D35" i="7"/>
  <c r="E36" i="7"/>
  <c r="E37" i="7"/>
  <c r="G38" i="7"/>
  <c r="D40" i="7"/>
  <c r="E41" i="7"/>
  <c r="G42" i="7"/>
  <c r="D44" i="7"/>
  <c r="E45" i="7"/>
  <c r="G46" i="7"/>
  <c r="D48" i="7"/>
  <c r="E49" i="7"/>
  <c r="G50" i="7"/>
  <c r="D52" i="7"/>
  <c r="E53" i="7"/>
  <c r="G54" i="7"/>
  <c r="D56" i="7"/>
  <c r="E57" i="7"/>
  <c r="G58" i="7"/>
  <c r="D60" i="7"/>
  <c r="E61" i="7"/>
  <c r="G62" i="7"/>
  <c r="D64" i="7"/>
  <c r="E65" i="7"/>
  <c r="G66" i="7"/>
  <c r="D68" i="7"/>
  <c r="E69" i="7"/>
  <c r="G70" i="7"/>
  <c r="D72" i="7"/>
  <c r="E73" i="7"/>
  <c r="G74" i="7"/>
  <c r="D76" i="7"/>
  <c r="E77" i="7"/>
  <c r="G78" i="7"/>
  <c r="D80" i="7"/>
  <c r="E81" i="7"/>
  <c r="G82" i="7"/>
  <c r="D84" i="7"/>
  <c r="E85" i="7"/>
  <c r="D88" i="7"/>
  <c r="E89" i="7"/>
  <c r="G90" i="7"/>
  <c r="D92" i="7"/>
  <c r="E93" i="7"/>
  <c r="G94" i="7"/>
  <c r="D96" i="7"/>
  <c r="E97" i="7"/>
  <c r="G98" i="7"/>
  <c r="D100" i="7"/>
  <c r="E101" i="7"/>
  <c r="G102" i="7"/>
  <c r="G104" i="7"/>
  <c r="E106" i="7"/>
  <c r="D108" i="7"/>
  <c r="D110" i="7"/>
  <c r="G111" i="7"/>
  <c r="E113" i="7"/>
  <c r="E115" i="7"/>
  <c r="D117" i="7"/>
  <c r="G118" i="7"/>
  <c r="G120" i="7"/>
  <c r="D123" i="7"/>
  <c r="G124" i="7"/>
  <c r="D127" i="7"/>
  <c r="G128" i="7"/>
  <c r="D131" i="7"/>
  <c r="G132" i="7"/>
  <c r="D135" i="7"/>
  <c r="G136" i="7"/>
  <c r="D139" i="7"/>
  <c r="G140" i="7"/>
  <c r="D143" i="7"/>
  <c r="G144" i="7"/>
  <c r="D147" i="7"/>
  <c r="G148" i="7"/>
  <c r="D151" i="7"/>
  <c r="G152" i="7"/>
  <c r="D155" i="7"/>
  <c r="D157" i="7"/>
  <c r="G158" i="7"/>
  <c r="E160" i="7"/>
  <c r="D164" i="7"/>
  <c r="E166" i="7"/>
  <c r="E168" i="7"/>
  <c r="G170" i="7"/>
  <c r="E173" i="7"/>
  <c r="G175" i="7"/>
  <c r="G177" i="7"/>
  <c r="D181" i="7"/>
  <c r="G185" i="7"/>
  <c r="G189" i="7"/>
  <c r="G193" i="7"/>
  <c r="E197" i="7"/>
  <c r="E201" i="7"/>
  <c r="E206" i="7"/>
  <c r="D210" i="7"/>
  <c r="E213" i="7"/>
  <c r="D217" i="7"/>
  <c r="G220" i="7"/>
  <c r="D224" i="7"/>
  <c r="G227" i="7"/>
  <c r="E231" i="7"/>
  <c r="G234" i="7"/>
  <c r="E238" i="7"/>
  <c r="D242" i="7"/>
  <c r="E245" i="7"/>
  <c r="D249" i="7"/>
  <c r="G252" i="7"/>
  <c r="D256" i="7"/>
  <c r="G259" i="7"/>
  <c r="E263" i="7"/>
  <c r="G266" i="7"/>
  <c r="E270" i="7"/>
  <c r="D274" i="7"/>
  <c r="E278" i="7"/>
  <c r="G283" i="7"/>
  <c r="D289" i="7"/>
  <c r="E294" i="7"/>
  <c r="G299" i="7"/>
  <c r="D305" i="7"/>
  <c r="E6" i="7"/>
  <c r="G7" i="7"/>
  <c r="E10" i="7"/>
  <c r="G11" i="7"/>
  <c r="D13" i="7"/>
  <c r="E14" i="7"/>
  <c r="G15" i="7"/>
  <c r="D17" i="7"/>
  <c r="E18" i="7"/>
  <c r="G19" i="7"/>
  <c r="D21" i="7"/>
  <c r="E22" i="7"/>
  <c r="E23" i="7"/>
  <c r="G24" i="7"/>
  <c r="D26" i="7"/>
  <c r="E27" i="7"/>
  <c r="G28" i="7"/>
  <c r="D30" i="7"/>
  <c r="E31" i="7"/>
  <c r="G32" i="7"/>
  <c r="D34" i="7"/>
  <c r="E35" i="7"/>
  <c r="G36" i="7"/>
  <c r="G37" i="7"/>
  <c r="D39" i="7"/>
  <c r="E40" i="7"/>
  <c r="G41" i="7"/>
  <c r="D43" i="7"/>
  <c r="E44" i="7"/>
  <c r="G45" i="7"/>
  <c r="D47" i="7"/>
  <c r="E48" i="7"/>
  <c r="G49" i="7"/>
  <c r="D51" i="7"/>
  <c r="E52" i="7"/>
  <c r="G53" i="7"/>
  <c r="D55" i="7"/>
  <c r="E56" i="7"/>
  <c r="G57" i="7"/>
  <c r="D59" i="7"/>
  <c r="E60" i="7"/>
  <c r="G61" i="7"/>
  <c r="D63" i="7"/>
  <c r="E64" i="7"/>
  <c r="G65" i="7"/>
  <c r="D67" i="7"/>
  <c r="E68" i="7"/>
  <c r="G69" i="7"/>
  <c r="D71" i="7"/>
  <c r="E72" i="7"/>
  <c r="G73" i="7"/>
  <c r="D75" i="7"/>
  <c r="E76" i="7"/>
  <c r="G77" i="7"/>
  <c r="D79" i="7"/>
  <c r="E80" i="7"/>
  <c r="G81" i="7"/>
  <c r="D83" i="7"/>
  <c r="E84" i="7"/>
  <c r="G85" i="7"/>
  <c r="D87" i="7"/>
  <c r="E88" i="7"/>
  <c r="G89" i="7"/>
  <c r="D91" i="7"/>
  <c r="E92" i="7"/>
  <c r="G93" i="7"/>
  <c r="D95" i="7"/>
  <c r="E96" i="7"/>
  <c r="G97" i="7"/>
  <c r="D99" i="7"/>
  <c r="E100" i="7"/>
  <c r="G101" i="7"/>
  <c r="E103" i="7"/>
  <c r="D105" i="7"/>
  <c r="G106" i="7"/>
  <c r="G108" i="7"/>
  <c r="E110" i="7"/>
  <c r="D112" i="7"/>
  <c r="D114" i="7"/>
  <c r="G115" i="7"/>
  <c r="E117" i="7"/>
  <c r="E119" i="7"/>
  <c r="D122" i="7"/>
  <c r="G123" i="7"/>
  <c r="D126" i="7"/>
  <c r="G127" i="7"/>
  <c r="D130" i="7"/>
  <c r="G131" i="7"/>
  <c r="D134" i="7"/>
  <c r="G135" i="7"/>
  <c r="D138" i="7"/>
  <c r="G139" i="7"/>
  <c r="D142" i="7"/>
  <c r="G143" i="7"/>
  <c r="D146" i="7"/>
  <c r="G147" i="7"/>
  <c r="D150" i="7"/>
  <c r="G151" i="7"/>
  <c r="D154" i="7"/>
  <c r="G155" i="7"/>
  <c r="E157" i="7"/>
  <c r="D159" i="7"/>
  <c r="G162" i="7"/>
  <c r="E164" i="7"/>
  <c r="G166" i="7"/>
  <c r="D169" i="7"/>
  <c r="G171" i="7"/>
  <c r="G173" i="7"/>
  <c r="D176" i="7"/>
  <c r="G178" i="7"/>
  <c r="E181" i="7"/>
  <c r="D184" i="7"/>
  <c r="D188" i="7"/>
  <c r="D192" i="7"/>
  <c r="G197" i="7"/>
  <c r="G201" i="7"/>
  <c r="D204" i="7"/>
  <c r="G207" i="7"/>
  <c r="E211" i="7"/>
  <c r="G214" i="7"/>
  <c r="E218" i="7"/>
  <c r="D222" i="7"/>
  <c r="E225" i="7"/>
  <c r="D229" i="7"/>
  <c r="G232" i="7"/>
  <c r="D236" i="7"/>
  <c r="G239" i="7"/>
  <c r="E243" i="7"/>
  <c r="G246" i="7"/>
  <c r="E250" i="7"/>
  <c r="D254" i="7"/>
  <c r="E257" i="7"/>
  <c r="D261" i="7"/>
  <c r="G264" i="7"/>
  <c r="D268" i="7"/>
  <c r="G271" i="7"/>
  <c r="E275" i="7"/>
  <c r="G280" i="7"/>
  <c r="D286" i="7"/>
  <c r="E291" i="7"/>
  <c r="G296" i="7"/>
  <c r="D302" i="7"/>
  <c r="E307" i="7"/>
  <c r="G6" i="41"/>
  <c r="G346" i="41"/>
  <c r="G344" i="41"/>
  <c r="G342" i="41"/>
  <c r="G340" i="41"/>
  <c r="G338" i="41"/>
  <c r="G336" i="41"/>
  <c r="G334" i="41"/>
  <c r="G328" i="41"/>
  <c r="G326" i="41"/>
  <c r="F324" i="41"/>
  <c r="F322" i="41"/>
  <c r="F320" i="41"/>
  <c r="F318" i="41"/>
  <c r="F316" i="41"/>
  <c r="F314" i="41"/>
  <c r="F312" i="41"/>
  <c r="F310" i="41"/>
  <c r="F308" i="41"/>
  <c r="F306" i="41"/>
  <c r="F304" i="41"/>
  <c r="F302" i="41"/>
  <c r="F300" i="41"/>
  <c r="F298" i="41"/>
  <c r="F296" i="41"/>
  <c r="F294" i="41"/>
  <c r="F292" i="41"/>
  <c r="F290" i="41"/>
  <c r="F288" i="41"/>
  <c r="F286" i="41"/>
  <c r="F284" i="41"/>
  <c r="F282" i="41"/>
  <c r="F280" i="41"/>
  <c r="F278" i="41"/>
  <c r="F276" i="41"/>
  <c r="F274" i="41"/>
  <c r="F272" i="41"/>
  <c r="F270" i="41"/>
  <c r="F268" i="41"/>
  <c r="F266" i="41"/>
  <c r="F265" i="41"/>
  <c r="F264" i="41"/>
  <c r="F263" i="41"/>
  <c r="F262" i="41"/>
  <c r="F261" i="41"/>
  <c r="F260" i="41"/>
  <c r="F259" i="41"/>
  <c r="F258" i="41"/>
  <c r="F257" i="41"/>
  <c r="F256" i="41"/>
  <c r="F255" i="41"/>
  <c r="F254" i="41"/>
  <c r="F253" i="41"/>
  <c r="F252" i="41"/>
  <c r="F251" i="41"/>
  <c r="F250" i="41"/>
  <c r="F249" i="41"/>
  <c r="F248" i="41"/>
  <c r="F247" i="41"/>
  <c r="F246" i="41"/>
  <c r="F245" i="41"/>
  <c r="F244" i="41"/>
  <c r="F243" i="41"/>
  <c r="F242" i="41"/>
  <c r="F241" i="41"/>
  <c r="F239" i="41"/>
  <c r="F237" i="41"/>
  <c r="F235" i="41"/>
  <c r="F233" i="41"/>
  <c r="F231" i="41"/>
  <c r="F229" i="41"/>
  <c r="F227" i="41"/>
  <c r="F225" i="41"/>
  <c r="F223" i="41"/>
  <c r="F221" i="41"/>
  <c r="F219" i="41"/>
  <c r="F217" i="41"/>
  <c r="F215" i="41"/>
  <c r="F213" i="41"/>
  <c r="F211" i="41"/>
  <c r="F209" i="41"/>
  <c r="D208" i="41"/>
  <c r="D207" i="41"/>
  <c r="D206" i="41"/>
  <c r="D205" i="41"/>
  <c r="D203" i="41"/>
  <c r="D202" i="41"/>
  <c r="D201" i="41"/>
  <c r="D200" i="41"/>
  <c r="D199" i="41"/>
  <c r="D198" i="41"/>
  <c r="D197" i="41"/>
  <c r="D196" i="41"/>
  <c r="D195" i="41"/>
  <c r="D194" i="41"/>
  <c r="D193" i="41"/>
  <c r="D192" i="41"/>
  <c r="D191" i="41"/>
  <c r="D190" i="41"/>
  <c r="D189" i="41"/>
  <c r="D188" i="41"/>
  <c r="D187" i="41"/>
  <c r="D186" i="41"/>
  <c r="D185" i="41"/>
  <c r="D184" i="41"/>
  <c r="D183" i="41"/>
  <c r="D182" i="41"/>
  <c r="D181" i="41"/>
  <c r="D180" i="41"/>
  <c r="D179" i="41"/>
  <c r="D178" i="41"/>
  <c r="D177" i="41"/>
  <c r="D176" i="41"/>
  <c r="D175" i="41"/>
  <c r="D174" i="41"/>
  <c r="D173" i="41"/>
  <c r="D172" i="41"/>
  <c r="D171" i="41"/>
  <c r="D170" i="41"/>
  <c r="D169" i="41"/>
  <c r="D168" i="41"/>
  <c r="D167" i="41"/>
  <c r="D166" i="41"/>
  <c r="D165" i="41"/>
  <c r="D164" i="41"/>
  <c r="D163" i="41"/>
  <c r="D162" i="41"/>
  <c r="D161" i="41"/>
  <c r="D159" i="41"/>
  <c r="D158" i="41"/>
  <c r="D157" i="41"/>
  <c r="D156" i="41"/>
  <c r="D155" i="41"/>
  <c r="D154" i="41"/>
  <c r="D153" i="41"/>
  <c r="D152" i="41"/>
  <c r="D151" i="41"/>
  <c r="D150" i="41"/>
  <c r="D149" i="41"/>
  <c r="D148" i="41"/>
  <c r="D147" i="41"/>
  <c r="D146" i="41"/>
  <c r="D145" i="41"/>
  <c r="D144" i="41"/>
  <c r="D143" i="41"/>
  <c r="D142" i="41"/>
  <c r="D141" i="41"/>
  <c r="D140" i="41"/>
  <c r="D139" i="41"/>
  <c r="D138" i="41"/>
  <c r="D137" i="41"/>
  <c r="D136" i="41"/>
  <c r="D135" i="41"/>
  <c r="D134" i="41"/>
  <c r="D133" i="41"/>
  <c r="D132" i="41"/>
  <c r="D131" i="41"/>
  <c r="D130" i="41"/>
  <c r="D129" i="41"/>
  <c r="D128" i="41"/>
  <c r="D127" i="41"/>
  <c r="D126" i="41"/>
  <c r="D125" i="41"/>
  <c r="D124" i="41"/>
  <c r="D123" i="41"/>
  <c r="D122" i="41"/>
  <c r="D121" i="41"/>
  <c r="D120" i="41"/>
  <c r="D119" i="41"/>
  <c r="D118" i="41"/>
  <c r="D117" i="41"/>
  <c r="D116" i="41"/>
  <c r="D115" i="41"/>
  <c r="D114" i="41"/>
  <c r="D113" i="41"/>
  <c r="D112" i="41"/>
  <c r="D111" i="41"/>
  <c r="D110" i="41"/>
  <c r="D109" i="41"/>
  <c r="D108" i="41"/>
  <c r="D107" i="41"/>
  <c r="D106" i="41"/>
  <c r="D105" i="41"/>
  <c r="D104" i="41"/>
  <c r="D103" i="41"/>
  <c r="D102" i="41"/>
  <c r="D101" i="41"/>
  <c r="D100" i="41"/>
  <c r="D97" i="41"/>
  <c r="D96" i="41"/>
  <c r="D95" i="41"/>
  <c r="D94" i="41"/>
  <c r="D93" i="41"/>
  <c r="D92" i="41"/>
  <c r="D91" i="41"/>
  <c r="D90" i="41"/>
  <c r="D89" i="41"/>
  <c r="D88" i="41"/>
  <c r="D87" i="41"/>
  <c r="D86" i="41"/>
  <c r="D85" i="41"/>
  <c r="D84" i="41"/>
  <c r="D83" i="41"/>
  <c r="D82" i="41"/>
  <c r="D81" i="41"/>
  <c r="D80" i="41"/>
  <c r="D79" i="41"/>
  <c r="D78" i="41"/>
  <c r="D77" i="41"/>
  <c r="D76" i="41"/>
  <c r="D75" i="41"/>
  <c r="D74" i="41"/>
  <c r="D73" i="41"/>
  <c r="D72" i="41"/>
  <c r="D71" i="41"/>
  <c r="D70" i="41"/>
  <c r="D69" i="41"/>
  <c r="D68" i="41"/>
  <c r="D67" i="41"/>
  <c r="D66" i="41"/>
  <c r="D65" i="41"/>
  <c r="D64" i="41"/>
  <c r="D63" i="41"/>
  <c r="D62" i="41"/>
  <c r="D61" i="41"/>
  <c r="D60" i="41"/>
  <c r="D59" i="41"/>
  <c r="D58" i="41"/>
  <c r="D57" i="41"/>
  <c r="D56" i="41"/>
  <c r="D55" i="41"/>
  <c r="D54" i="41"/>
  <c r="D53" i="41"/>
  <c r="D52" i="41"/>
  <c r="D51" i="41"/>
  <c r="D50" i="41"/>
  <c r="D49" i="41"/>
  <c r="D48" i="41"/>
  <c r="D47" i="41"/>
  <c r="D46" i="41"/>
  <c r="D44" i="41"/>
  <c r="D43" i="41"/>
  <c r="D42" i="41"/>
  <c r="D41" i="41"/>
  <c r="D40" i="41"/>
  <c r="D39" i="41"/>
  <c r="D38" i="41"/>
  <c r="D37" i="41"/>
  <c r="D36" i="41"/>
  <c r="D34" i="41"/>
  <c r="D33" i="41"/>
  <c r="D32" i="41"/>
  <c r="D30" i="41"/>
  <c r="D29" i="41"/>
  <c r="D28" i="41"/>
  <c r="D27" i="41"/>
  <c r="D26" i="41"/>
  <c r="D25" i="41"/>
  <c r="D24" i="41"/>
  <c r="D23" i="41"/>
  <c r="D22" i="41"/>
  <c r="D21" i="41"/>
  <c r="D20" i="41"/>
  <c r="D19" i="41"/>
  <c r="D18" i="41"/>
  <c r="D17" i="41"/>
  <c r="D16" i="41"/>
  <c r="D15" i="41"/>
  <c r="D14" i="41"/>
  <c r="D13" i="41"/>
  <c r="D12" i="41"/>
  <c r="D11" i="41"/>
  <c r="D492" i="41"/>
  <c r="D484" i="41"/>
  <c r="D476" i="41"/>
  <c r="D468" i="41"/>
  <c r="F460" i="41"/>
  <c r="G457" i="41"/>
  <c r="G449" i="41"/>
  <c r="G441" i="41"/>
  <c r="G433" i="41"/>
  <c r="G418" i="41"/>
  <c r="G410" i="41"/>
  <c r="G402" i="41"/>
  <c r="G394" i="41"/>
  <c r="G386" i="41"/>
  <c r="G378" i="41"/>
  <c r="G240" i="41"/>
  <c r="G238" i="41"/>
  <c r="G236" i="41"/>
  <c r="G234" i="41"/>
  <c r="G232" i="41"/>
  <c r="G230" i="41"/>
  <c r="G228" i="41"/>
  <c r="G226" i="41"/>
  <c r="G224" i="41"/>
  <c r="G222" i="41"/>
  <c r="G220" i="41"/>
  <c r="G218" i="41"/>
  <c r="G216" i="41"/>
  <c r="G214" i="41"/>
  <c r="G212" i="41"/>
  <c r="G210" i="41"/>
  <c r="F10" i="41"/>
  <c r="G9" i="41"/>
  <c r="F6" i="41"/>
  <c r="D10" i="41"/>
  <c r="F9" i="41"/>
  <c r="G8" i="41"/>
  <c r="D6" i="41"/>
  <c r="G6" i="7"/>
  <c r="E9" i="7"/>
  <c r="G10" i="7"/>
  <c r="D12" i="7"/>
  <c r="E13" i="7"/>
  <c r="G14" i="7"/>
  <c r="D16" i="7"/>
  <c r="E17" i="7"/>
  <c r="G18" i="7"/>
  <c r="D20" i="7"/>
  <c r="E21" i="7"/>
  <c r="G22" i="7"/>
  <c r="G23" i="7"/>
  <c r="D25" i="7"/>
  <c r="E26" i="7"/>
  <c r="G27" i="7"/>
  <c r="D29" i="7"/>
  <c r="E30" i="7"/>
  <c r="G31" i="7"/>
  <c r="D33" i="7"/>
  <c r="E34" i="7"/>
  <c r="G35" i="7"/>
  <c r="D38" i="7"/>
  <c r="E39" i="7"/>
  <c r="G40" i="7"/>
  <c r="D42" i="7"/>
  <c r="E43" i="7"/>
  <c r="G44" i="7"/>
  <c r="D46" i="7"/>
  <c r="E47" i="7"/>
  <c r="G48" i="7"/>
  <c r="D50" i="7"/>
  <c r="E51" i="7"/>
  <c r="G52" i="7"/>
  <c r="D54" i="7"/>
  <c r="E55" i="7"/>
  <c r="G56" i="7"/>
  <c r="D58" i="7"/>
  <c r="E59" i="7"/>
  <c r="G60" i="7"/>
  <c r="D62" i="7"/>
  <c r="E63" i="7"/>
  <c r="G64" i="7"/>
  <c r="D66" i="7"/>
  <c r="E67" i="7"/>
  <c r="G68" i="7"/>
  <c r="D70" i="7"/>
  <c r="E71" i="7"/>
  <c r="G72" i="7"/>
  <c r="D74" i="7"/>
  <c r="E75" i="7"/>
  <c r="G76" i="7"/>
  <c r="D78" i="7"/>
  <c r="E79" i="7"/>
  <c r="G80" i="7"/>
  <c r="D82" i="7"/>
  <c r="E83" i="7"/>
  <c r="G84" i="7"/>
  <c r="D86" i="7"/>
  <c r="E87" i="7"/>
  <c r="G88" i="7"/>
  <c r="D90" i="7"/>
  <c r="E91" i="7"/>
  <c r="G92" i="7"/>
  <c r="D94" i="7"/>
  <c r="E95" i="7"/>
  <c r="G96" i="7"/>
  <c r="D98" i="7"/>
  <c r="E99" i="7"/>
  <c r="G100" i="7"/>
  <c r="D102" i="7"/>
  <c r="G103" i="7"/>
  <c r="E105" i="7"/>
  <c r="E107" i="7"/>
  <c r="D109" i="7"/>
  <c r="G110" i="7"/>
  <c r="G112" i="7"/>
  <c r="E114" i="7"/>
  <c r="D116" i="7"/>
  <c r="D118" i="7"/>
  <c r="G119" i="7"/>
  <c r="D121" i="7"/>
  <c r="G122" i="7"/>
  <c r="D125" i="7"/>
  <c r="G126" i="7"/>
  <c r="D129" i="7"/>
  <c r="G130" i="7"/>
  <c r="D133" i="7"/>
  <c r="G134" i="7"/>
  <c r="D137" i="7"/>
  <c r="G138" i="7"/>
  <c r="D141" i="7"/>
  <c r="G142" i="7"/>
  <c r="D145" i="7"/>
  <c r="G146" i="7"/>
  <c r="D149" i="7"/>
  <c r="G150" i="7"/>
  <c r="D153" i="7"/>
  <c r="G154" i="7"/>
  <c r="D156" i="7"/>
  <c r="G157" i="7"/>
  <c r="G159" i="7"/>
  <c r="D163" i="7"/>
  <c r="D165" i="7"/>
  <c r="D167" i="7"/>
  <c r="G169" i="7"/>
  <c r="D172" i="7"/>
  <c r="E174" i="7"/>
  <c r="D177" i="7"/>
  <c r="D179" i="7"/>
  <c r="G182" i="7"/>
  <c r="G184" i="7"/>
  <c r="G188" i="7"/>
  <c r="G192" i="7"/>
  <c r="E196" i="7"/>
  <c r="E200" i="7"/>
  <c r="G204" i="7"/>
  <c r="D208" i="7"/>
  <c r="G211" i="7"/>
  <c r="E215" i="7"/>
  <c r="G218" i="7"/>
  <c r="E222" i="7"/>
  <c r="D226" i="7"/>
  <c r="E229" i="7"/>
  <c r="D233" i="7"/>
  <c r="G236" i="7"/>
  <c r="D240" i="7"/>
  <c r="G243" i="7"/>
  <c r="E247" i="7"/>
  <c r="G250" i="7"/>
  <c r="E254" i="7"/>
  <c r="D258" i="7"/>
  <c r="E261" i="7"/>
  <c r="D265" i="7"/>
  <c r="G268" i="7"/>
  <c r="D272" i="7"/>
  <c r="G275" i="7"/>
  <c r="D281" i="7"/>
  <c r="E286" i="7"/>
  <c r="G291" i="7"/>
  <c r="D297" i="7"/>
  <c r="E302" i="7"/>
  <c r="G307" i="7"/>
  <c r="D566" i="41"/>
  <c r="D466" i="41"/>
  <c r="D474" i="41"/>
  <c r="D482" i="41"/>
  <c r="D490" i="41"/>
  <c r="D518" i="41"/>
  <c r="D534" i="41"/>
  <c r="D550" i="41"/>
  <c r="F831" i="41"/>
  <c r="F830" i="41"/>
  <c r="F829" i="41"/>
  <c r="F828" i="41"/>
  <c r="F827" i="41"/>
  <c r="F826" i="41"/>
  <c r="F825" i="41"/>
  <c r="F824" i="41"/>
  <c r="F823" i="41"/>
  <c r="F822" i="41"/>
  <c r="F821" i="41"/>
  <c r="F820" i="41"/>
  <c r="F819" i="41"/>
  <c r="F818" i="41"/>
  <c r="F817" i="41"/>
  <c r="F816" i="41"/>
  <c r="F815" i="41"/>
  <c r="F814" i="41"/>
  <c r="F813" i="41"/>
  <c r="F812" i="41"/>
  <c r="G854" i="41"/>
  <c r="G853" i="41"/>
  <c r="G852" i="41"/>
  <c r="G851" i="41"/>
  <c r="G850" i="41"/>
  <c r="G849" i="41"/>
  <c r="G848" i="41"/>
  <c r="G847" i="41"/>
  <c r="G846" i="41"/>
  <c r="G845" i="41"/>
  <c r="G844" i="41"/>
  <c r="G843" i="41"/>
  <c r="G842" i="41"/>
  <c r="G841" i="41"/>
  <c r="G840" i="41"/>
  <c r="G839" i="41"/>
  <c r="G838" i="41"/>
  <c r="G837" i="41"/>
  <c r="G836" i="41"/>
  <c r="G835" i="41"/>
  <c r="G834" i="41"/>
  <c r="G833" i="41"/>
  <c r="G832" i="41"/>
  <c r="D831" i="41"/>
  <c r="D830" i="41"/>
  <c r="D829" i="41"/>
  <c r="D828" i="41"/>
  <c r="D827" i="41"/>
  <c r="D826" i="41"/>
  <c r="G829" i="41"/>
  <c r="G824" i="41"/>
  <c r="D823" i="41"/>
  <c r="G820" i="41"/>
  <c r="D819" i="41"/>
  <c r="G816" i="41"/>
  <c r="D815" i="41"/>
  <c r="G812" i="41"/>
  <c r="F811" i="41"/>
  <c r="F810" i="41"/>
  <c r="F809" i="41"/>
  <c r="F808" i="41"/>
  <c r="F807" i="41"/>
  <c r="F806" i="41"/>
  <c r="F805" i="41"/>
  <c r="F804" i="41"/>
  <c r="F803" i="41"/>
  <c r="F802" i="41"/>
  <c r="F801" i="41"/>
  <c r="F800" i="41"/>
  <c r="F799" i="41"/>
  <c r="F798" i="41"/>
  <c r="F797" i="41"/>
  <c r="F796" i="41"/>
  <c r="F795" i="41"/>
  <c r="F794" i="41"/>
  <c r="F793" i="41"/>
  <c r="F792" i="41"/>
  <c r="F791" i="41"/>
  <c r="F790" i="41"/>
  <c r="F789" i="41"/>
  <c r="F788" i="41"/>
  <c r="F787" i="41"/>
  <c r="F786" i="41"/>
  <c r="F785" i="41"/>
  <c r="F784" i="41"/>
  <c r="F783" i="41"/>
  <c r="F782" i="41"/>
  <c r="F781" i="41"/>
  <c r="F780" i="41"/>
  <c r="F779" i="41"/>
  <c r="F778" i="41"/>
  <c r="F777" i="41"/>
  <c r="F776" i="41"/>
  <c r="F775" i="41"/>
  <c r="F774" i="41"/>
  <c r="F773" i="41"/>
  <c r="F772" i="41"/>
  <c r="F771" i="41"/>
  <c r="F770" i="41"/>
  <c r="F769" i="41"/>
  <c r="F768" i="41"/>
  <c r="F767" i="41"/>
  <c r="F766" i="41"/>
  <c r="F765" i="41"/>
  <c r="F764" i="41"/>
  <c r="F763" i="41"/>
  <c r="F762" i="41"/>
  <c r="F761" i="41"/>
  <c r="F760" i="41"/>
  <c r="F759" i="41"/>
  <c r="F758" i="41"/>
  <c r="F757" i="41"/>
  <c r="F756" i="41"/>
  <c r="F755" i="41"/>
  <c r="F754" i="41"/>
  <c r="F753" i="41"/>
  <c r="F752" i="41"/>
  <c r="F751" i="41"/>
  <c r="F750" i="41"/>
  <c r="F749" i="41"/>
  <c r="F748" i="41"/>
  <c r="F747" i="41"/>
  <c r="F746" i="41"/>
  <c r="F745" i="41"/>
  <c r="F744" i="41"/>
  <c r="F743" i="41"/>
  <c r="F742" i="41"/>
  <c r="F741" i="41"/>
  <c r="F740" i="41"/>
  <c r="F739" i="41"/>
  <c r="F738" i="41"/>
  <c r="F737" i="41"/>
  <c r="F736" i="41"/>
  <c r="F735" i="41"/>
  <c r="F734" i="41"/>
  <c r="F733" i="41"/>
  <c r="F732" i="41"/>
  <c r="F731" i="41"/>
  <c r="F730" i="41"/>
  <c r="F729" i="41"/>
  <c r="F728" i="41"/>
  <c r="F727" i="41"/>
  <c r="F726" i="41"/>
  <c r="F725" i="41"/>
  <c r="F724" i="41"/>
  <c r="F723" i="41"/>
  <c r="F722" i="41"/>
  <c r="F721" i="41"/>
  <c r="F720" i="41"/>
  <c r="F719" i="41"/>
  <c r="F718" i="41"/>
  <c r="F717" i="41"/>
  <c r="F716" i="41"/>
  <c r="F715" i="41"/>
  <c r="F714" i="41"/>
  <c r="F713" i="41"/>
  <c r="F712" i="41"/>
  <c r="F711" i="41"/>
  <c r="F710" i="41"/>
  <c r="F708" i="41"/>
  <c r="F707" i="41"/>
  <c r="F706" i="41"/>
  <c r="F705" i="41"/>
  <c r="F704" i="41"/>
  <c r="F703" i="41"/>
  <c r="F702" i="41"/>
  <c r="F701" i="41"/>
  <c r="F700" i="41"/>
  <c r="F699" i="41"/>
  <c r="F698" i="41"/>
  <c r="F697" i="41"/>
  <c r="G828" i="41"/>
  <c r="G825" i="41"/>
  <c r="D824" i="41"/>
  <c r="G821" i="41"/>
  <c r="D820" i="41"/>
  <c r="G817" i="41"/>
  <c r="D816" i="41"/>
  <c r="G813" i="41"/>
  <c r="D812" i="41"/>
  <c r="D811" i="41"/>
  <c r="D810" i="41"/>
  <c r="D809" i="41"/>
  <c r="D808" i="41"/>
  <c r="D807" i="41"/>
  <c r="D806" i="41"/>
  <c r="D805" i="41"/>
  <c r="D804" i="41"/>
  <c r="D803" i="41"/>
  <c r="D802" i="41"/>
  <c r="D801" i="41"/>
  <c r="D800" i="41"/>
  <c r="D799" i="41"/>
  <c r="D798" i="41"/>
  <c r="D797" i="41"/>
  <c r="D796" i="41"/>
  <c r="D795" i="41"/>
  <c r="D794" i="41"/>
  <c r="D793" i="41"/>
  <c r="D792" i="41"/>
  <c r="D791" i="41"/>
  <c r="D790" i="41"/>
  <c r="D789" i="41"/>
  <c r="D788" i="41"/>
  <c r="D787" i="41"/>
  <c r="D786" i="41"/>
  <c r="D785" i="41"/>
  <c r="D784" i="41"/>
  <c r="D783" i="41"/>
  <c r="D782" i="41"/>
  <c r="D781" i="41"/>
  <c r="D780" i="41"/>
  <c r="F854" i="41"/>
  <c r="F853" i="41"/>
  <c r="F852" i="41"/>
  <c r="F851" i="41"/>
  <c r="F850" i="41"/>
  <c r="F849" i="41"/>
  <c r="F848" i="41"/>
  <c r="F847" i="41"/>
  <c r="F846" i="41"/>
  <c r="F845" i="41"/>
  <c r="F844" i="41"/>
  <c r="F843" i="41"/>
  <c r="F842" i="41"/>
  <c r="F841" i="41"/>
  <c r="F840" i="41"/>
  <c r="F839" i="41"/>
  <c r="F838" i="41"/>
  <c r="F837" i="41"/>
  <c r="F836" i="41"/>
  <c r="F835" i="41"/>
  <c r="F834" i="41"/>
  <c r="F833" i="41"/>
  <c r="F832" i="41"/>
  <c r="G831" i="41"/>
  <c r="G827" i="41"/>
  <c r="D825" i="41"/>
  <c r="G822" i="41"/>
  <c r="D821" i="41"/>
  <c r="G818" i="41"/>
  <c r="D817" i="41"/>
  <c r="G814" i="41"/>
  <c r="D813" i="41"/>
  <c r="G808" i="41"/>
  <c r="G804" i="41"/>
  <c r="G800" i="41"/>
  <c r="G796" i="41"/>
  <c r="G792" i="41"/>
  <c r="G788" i="41"/>
  <c r="G784" i="41"/>
  <c r="G780" i="41"/>
  <c r="G778" i="41"/>
  <c r="D777" i="41"/>
  <c r="G774" i="41"/>
  <c r="D773" i="41"/>
  <c r="G770" i="41"/>
  <c r="D769" i="41"/>
  <c r="G766" i="41"/>
  <c r="D765" i="41"/>
  <c r="G762" i="41"/>
  <c r="D761" i="41"/>
  <c r="G758" i="41"/>
  <c r="D757" i="41"/>
  <c r="G754" i="41"/>
  <c r="D753" i="41"/>
  <c r="G750" i="41"/>
  <c r="D749" i="41"/>
  <c r="G746" i="41"/>
  <c r="D745" i="41"/>
  <c r="G742" i="41"/>
  <c r="D741" i="41"/>
  <c r="G738" i="41"/>
  <c r="D737" i="41"/>
  <c r="G734" i="41"/>
  <c r="D733" i="41"/>
  <c r="G730" i="41"/>
  <c r="D729" i="41"/>
  <c r="G726" i="41"/>
  <c r="D725" i="41"/>
  <c r="G722" i="41"/>
  <c r="D721" i="41"/>
  <c r="G718" i="41"/>
  <c r="D717" i="41"/>
  <c r="G714" i="41"/>
  <c r="D713" i="41"/>
  <c r="G710" i="41"/>
  <c r="G706" i="41"/>
  <c r="D705" i="41"/>
  <c r="G702" i="41"/>
  <c r="D701" i="41"/>
  <c r="G698" i="41"/>
  <c r="D697" i="41"/>
  <c r="D696" i="41"/>
  <c r="D854" i="41"/>
  <c r="D852" i="41"/>
  <c r="D850" i="41"/>
  <c r="D848" i="41"/>
  <c r="D846" i="41"/>
  <c r="D844" i="41"/>
  <c r="D842" i="41"/>
  <c r="D838" i="41"/>
  <c r="D836" i="41"/>
  <c r="D834" i="41"/>
  <c r="D832" i="41"/>
  <c r="G830" i="41"/>
  <c r="G826" i="41"/>
  <c r="G823" i="41"/>
  <c r="D818" i="41"/>
  <c r="G815" i="41"/>
  <c r="G811" i="41"/>
  <c r="G807" i="41"/>
  <c r="G803" i="41"/>
  <c r="G799" i="41"/>
  <c r="G795" i="41"/>
  <c r="G791" i="41"/>
  <c r="G787" i="41"/>
  <c r="G783" i="41"/>
  <c r="G779" i="41"/>
  <c r="D778" i="41"/>
  <c r="G775" i="41"/>
  <c r="D774" i="41"/>
  <c r="G771" i="41"/>
  <c r="D770" i="41"/>
  <c r="G767" i="41"/>
  <c r="D766" i="41"/>
  <c r="G763" i="41"/>
  <c r="D762" i="41"/>
  <c r="G759" i="41"/>
  <c r="D758" i="41"/>
  <c r="G755" i="41"/>
  <c r="D754" i="41"/>
  <c r="G751" i="41"/>
  <c r="D750" i="41"/>
  <c r="D746" i="41"/>
  <c r="G743" i="41"/>
  <c r="D742" i="41"/>
  <c r="G739" i="41"/>
  <c r="D738" i="41"/>
  <c r="G735" i="41"/>
  <c r="D734" i="41"/>
  <c r="G731" i="41"/>
  <c r="D730" i="41"/>
  <c r="G727" i="41"/>
  <c r="D726" i="41"/>
  <c r="G723" i="41"/>
  <c r="D722" i="41"/>
  <c r="G719" i="41"/>
  <c r="D718" i="41"/>
  <c r="G715" i="41"/>
  <c r="D714" i="41"/>
  <c r="G711" i="41"/>
  <c r="D710" i="41"/>
  <c r="G707" i="41"/>
  <c r="D706" i="41"/>
  <c r="G703" i="41"/>
  <c r="D702" i="41"/>
  <c r="G699" i="41"/>
  <c r="D698" i="41"/>
  <c r="G810" i="41"/>
  <c r="G806" i="41"/>
  <c r="G802" i="41"/>
  <c r="G798" i="41"/>
  <c r="G794" i="41"/>
  <c r="G790" i="41"/>
  <c r="G786" i="41"/>
  <c r="G782" i="41"/>
  <c r="D779" i="41"/>
  <c r="G776" i="41"/>
  <c r="D775" i="41"/>
  <c r="G772" i="41"/>
  <c r="D771" i="41"/>
  <c r="G768" i="41"/>
  <c r="D767" i="41"/>
  <c r="G764" i="41"/>
  <c r="D763" i="41"/>
  <c r="G760" i="41"/>
  <c r="D759" i="41"/>
  <c r="G756" i="41"/>
  <c r="D755" i="41"/>
  <c r="G752" i="41"/>
  <c r="D751" i="41"/>
  <c r="G748" i="41"/>
  <c r="D747" i="41"/>
  <c r="G744" i="41"/>
  <c r="D743" i="41"/>
  <c r="G740" i="41"/>
  <c r="D739" i="41"/>
  <c r="G736" i="41"/>
  <c r="D735" i="41"/>
  <c r="D853" i="41"/>
  <c r="D845" i="41"/>
  <c r="D837" i="41"/>
  <c r="G777" i="41"/>
  <c r="D772" i="41"/>
  <c r="G769" i="41"/>
  <c r="D764" i="41"/>
  <c r="G761" i="41"/>
  <c r="D756" i="41"/>
  <c r="G753" i="41"/>
  <c r="D748" i="41"/>
  <c r="G745" i="41"/>
  <c r="D740" i="41"/>
  <c r="G737" i="41"/>
  <c r="D695" i="41"/>
  <c r="G694" i="41"/>
  <c r="D693" i="41"/>
  <c r="D847" i="41"/>
  <c r="D839" i="41"/>
  <c r="G732" i="41"/>
  <c r="D731" i="41"/>
  <c r="G728" i="41"/>
  <c r="D727" i="41"/>
  <c r="G724" i="41"/>
  <c r="D723" i="41"/>
  <c r="G720" i="41"/>
  <c r="D719" i="41"/>
  <c r="G716" i="41"/>
  <c r="D715" i="41"/>
  <c r="G712" i="41"/>
  <c r="D711" i="41"/>
  <c r="G708" i="41"/>
  <c r="D707" i="41"/>
  <c r="G704" i="41"/>
  <c r="D703" i="41"/>
  <c r="G700" i="41"/>
  <c r="D699" i="41"/>
  <c r="G696" i="41"/>
  <c r="F694" i="41"/>
  <c r="G692" i="41"/>
  <c r="G691" i="41"/>
  <c r="G690" i="41"/>
  <c r="G689" i="41"/>
  <c r="G688" i="41"/>
  <c r="G687" i="41"/>
  <c r="G686" i="41"/>
  <c r="G685" i="41"/>
  <c r="G684" i="41"/>
  <c r="G683" i="41"/>
  <c r="G682" i="41"/>
  <c r="G681" i="41"/>
  <c r="G680" i="41"/>
  <c r="G679" i="41"/>
  <c r="G678" i="41"/>
  <c r="G677" i="41"/>
  <c r="G676" i="41"/>
  <c r="G675" i="41"/>
  <c r="G674" i="41"/>
  <c r="G673" i="41"/>
  <c r="G672" i="41"/>
  <c r="G671" i="41"/>
  <c r="G670" i="41"/>
  <c r="G669" i="41"/>
  <c r="G668" i="41"/>
  <c r="G667" i="41"/>
  <c r="G666" i="41"/>
  <c r="G665" i="41"/>
  <c r="G664" i="41"/>
  <c r="G663" i="41"/>
  <c r="G662" i="41"/>
  <c r="G661" i="41"/>
  <c r="G660" i="41"/>
  <c r="G659" i="41"/>
  <c r="G658" i="41"/>
  <c r="G657" i="41"/>
  <c r="G656" i="41"/>
  <c r="G655" i="41"/>
  <c r="G654" i="41"/>
  <c r="G653" i="41"/>
  <c r="G652" i="41"/>
  <c r="G651" i="41"/>
  <c r="G650" i="41"/>
  <c r="G649" i="41"/>
  <c r="G648" i="41"/>
  <c r="G647" i="41"/>
  <c r="G646" i="41"/>
  <c r="G645" i="41"/>
  <c r="G644" i="41"/>
  <c r="G643" i="41"/>
  <c r="G642" i="41"/>
  <c r="G641" i="41"/>
  <c r="G640" i="41"/>
  <c r="G639" i="41"/>
  <c r="G638" i="41"/>
  <c r="G637" i="41"/>
  <c r="G636" i="41"/>
  <c r="G635" i="41"/>
  <c r="G634" i="41"/>
  <c r="G633" i="41"/>
  <c r="G632" i="41"/>
  <c r="G631" i="41"/>
  <c r="G630" i="41"/>
  <c r="G629" i="41"/>
  <c r="G628" i="41"/>
  <c r="G627" i="41"/>
  <c r="G626" i="41"/>
  <c r="G625" i="41"/>
  <c r="G624" i="41"/>
  <c r="G623" i="41"/>
  <c r="G622" i="41"/>
  <c r="G621" i="41"/>
  <c r="G620" i="41"/>
  <c r="G619" i="41"/>
  <c r="G618" i="41"/>
  <c r="G617" i="41"/>
  <c r="G616" i="41"/>
  <c r="G615" i="41"/>
  <c r="G614" i="41"/>
  <c r="G613" i="41"/>
  <c r="G612" i="41"/>
  <c r="G611" i="41"/>
  <c r="G610" i="41"/>
  <c r="G609" i="41"/>
  <c r="G608" i="41"/>
  <c r="G607" i="41"/>
  <c r="G606" i="41"/>
  <c r="G605" i="41"/>
  <c r="G604" i="41"/>
  <c r="G602" i="41"/>
  <c r="G601" i="41"/>
  <c r="G600" i="41"/>
  <c r="G599" i="41"/>
  <c r="G598" i="41"/>
  <c r="G597" i="41"/>
  <c r="G596" i="41"/>
  <c r="G595" i="41"/>
  <c r="G594" i="41"/>
  <c r="G593" i="41"/>
  <c r="D849" i="41"/>
  <c r="D841" i="41"/>
  <c r="D833" i="41"/>
  <c r="D776" i="41"/>
  <c r="G773" i="41"/>
  <c r="D768" i="41"/>
  <c r="G765" i="41"/>
  <c r="D760" i="41"/>
  <c r="G757" i="41"/>
  <c r="D752" i="41"/>
  <c r="G749" i="41"/>
  <c r="D744" i="41"/>
  <c r="G741" i="41"/>
  <c r="D736" i="41"/>
  <c r="G733" i="41"/>
  <c r="D732" i="41"/>
  <c r="G729" i="41"/>
  <c r="D728" i="41"/>
  <c r="G725" i="41"/>
  <c r="D724" i="41"/>
  <c r="G721" i="41"/>
  <c r="D720" i="41"/>
  <c r="G717" i="41"/>
  <c r="D716" i="41"/>
  <c r="G713" i="41"/>
  <c r="D712" i="41"/>
  <c r="G709" i="41"/>
  <c r="D708" i="41"/>
  <c r="G705" i="41"/>
  <c r="D704" i="41"/>
  <c r="G701" i="41"/>
  <c r="D700" i="41"/>
  <c r="G697" i="41"/>
  <c r="F696" i="41"/>
  <c r="G695" i="41"/>
  <c r="D694" i="41"/>
  <c r="G693" i="41"/>
  <c r="F692" i="41"/>
  <c r="F691" i="41"/>
  <c r="F690" i="41"/>
  <c r="F689" i="41"/>
  <c r="F688" i="41"/>
  <c r="F687" i="41"/>
  <c r="F685" i="41"/>
  <c r="F684" i="41"/>
  <c r="F683" i="41"/>
  <c r="F682" i="41"/>
  <c r="F681" i="41"/>
  <c r="F680" i="41"/>
  <c r="F679" i="41"/>
  <c r="F678" i="41"/>
  <c r="F677" i="41"/>
  <c r="F676" i="41"/>
  <c r="F675" i="41"/>
  <c r="F674" i="41"/>
  <c r="F673" i="41"/>
  <c r="F672" i="41"/>
  <c r="F671" i="41"/>
  <c r="F670" i="41"/>
  <c r="F669" i="41"/>
  <c r="F668" i="41"/>
  <c r="F667" i="41"/>
  <c r="F666" i="41"/>
  <c r="F665" i="41"/>
  <c r="F664" i="41"/>
  <c r="F663" i="41"/>
  <c r="F662" i="41"/>
  <c r="F661" i="41"/>
  <c r="F660" i="41"/>
  <c r="F659" i="41"/>
  <c r="F658" i="41"/>
  <c r="F657" i="41"/>
  <c r="F656" i="41"/>
  <c r="F655" i="41"/>
  <c r="F654" i="41"/>
  <c r="F653" i="41"/>
  <c r="F652" i="41"/>
  <c r="F651" i="41"/>
  <c r="F650" i="41"/>
  <c r="F649" i="41"/>
  <c r="F648" i="41"/>
  <c r="F647" i="41"/>
  <c r="F646" i="41"/>
  <c r="F645" i="41"/>
  <c r="F644" i="41"/>
  <c r="F643" i="41"/>
  <c r="F642" i="41"/>
  <c r="F641" i="41"/>
  <c r="F640" i="41"/>
  <c r="F639" i="41"/>
  <c r="F638" i="41"/>
  <c r="F637" i="41"/>
  <c r="F636" i="41"/>
  <c r="F635" i="41"/>
  <c r="F634" i="41"/>
  <c r="F633" i="41"/>
  <c r="F632" i="41"/>
  <c r="F631" i="41"/>
  <c r="F630" i="41"/>
  <c r="F629" i="41"/>
  <c r="F628" i="41"/>
  <c r="F627" i="41"/>
  <c r="F626" i="41"/>
  <c r="F625" i="41"/>
  <c r="F624" i="41"/>
  <c r="F623" i="41"/>
  <c r="F622" i="41"/>
  <c r="F621" i="41"/>
  <c r="F620" i="41"/>
  <c r="F619" i="41"/>
  <c r="F618" i="41"/>
  <c r="F617" i="41"/>
  <c r="F616" i="41"/>
  <c r="F615" i="41"/>
  <c r="F614" i="41"/>
  <c r="F613" i="41"/>
  <c r="F612" i="41"/>
  <c r="F611" i="41"/>
  <c r="F610" i="41"/>
  <c r="F609" i="41"/>
  <c r="F608" i="41"/>
  <c r="F607" i="41"/>
  <c r="F606" i="41"/>
  <c r="F602" i="41"/>
  <c r="F601" i="41"/>
  <c r="F600" i="41"/>
  <c r="F599" i="41"/>
  <c r="F598" i="41"/>
  <c r="F597" i="41"/>
  <c r="F596" i="41"/>
  <c r="D851" i="41"/>
  <c r="G805" i="41"/>
  <c r="G797" i="41"/>
  <c r="G789" i="41"/>
  <c r="G781" i="41"/>
  <c r="F693" i="41"/>
  <c r="D689" i="41"/>
  <c r="D685" i="41"/>
  <c r="D681" i="41"/>
  <c r="D677" i="41"/>
  <c r="D673" i="41"/>
  <c r="D669" i="41"/>
  <c r="D665" i="41"/>
  <c r="D661" i="41"/>
  <c r="D657" i="41"/>
  <c r="D653" i="41"/>
  <c r="D649" i="41"/>
  <c r="D645" i="41"/>
  <c r="D641" i="41"/>
  <c r="D637" i="41"/>
  <c r="D633" i="41"/>
  <c r="D629" i="41"/>
  <c r="D625" i="41"/>
  <c r="D621" i="41"/>
  <c r="D617" i="41"/>
  <c r="D613" i="41"/>
  <c r="D609" i="41"/>
  <c r="D605" i="41"/>
  <c r="D601" i="41"/>
  <c r="D597" i="41"/>
  <c r="D594" i="41"/>
  <c r="G592" i="41"/>
  <c r="G591" i="41"/>
  <c r="F590" i="41"/>
  <c r="F588" i="41"/>
  <c r="F587" i="41"/>
  <c r="F585" i="41"/>
  <c r="D584" i="41"/>
  <c r="D583" i="41"/>
  <c r="D582" i="41"/>
  <c r="D581" i="41"/>
  <c r="F579" i="41"/>
  <c r="F578" i="41"/>
  <c r="F500" i="41"/>
  <c r="F499" i="41"/>
  <c r="F496" i="41"/>
  <c r="F495" i="41"/>
  <c r="F494" i="41"/>
  <c r="F493" i="41"/>
  <c r="D843" i="41"/>
  <c r="D822" i="41"/>
  <c r="G819" i="41"/>
  <c r="D690" i="41"/>
  <c r="D686" i="41"/>
  <c r="D682" i="41"/>
  <c r="D678" i="41"/>
  <c r="D674" i="41"/>
  <c r="D670" i="41"/>
  <c r="D666" i="41"/>
  <c r="D662" i="41"/>
  <c r="D658" i="41"/>
  <c r="D654" i="41"/>
  <c r="D650" i="41"/>
  <c r="D646" i="41"/>
  <c r="D642" i="41"/>
  <c r="D638" i="41"/>
  <c r="D634" i="41"/>
  <c r="D630" i="41"/>
  <c r="D626" i="41"/>
  <c r="D622" i="41"/>
  <c r="D618" i="41"/>
  <c r="D614" i="41"/>
  <c r="D610" i="41"/>
  <c r="D606" i="41"/>
  <c r="D602" i="41"/>
  <c r="D598" i="41"/>
  <c r="F593" i="41"/>
  <c r="F592" i="41"/>
  <c r="F591" i="41"/>
  <c r="D590" i="41"/>
  <c r="D589" i="41"/>
  <c r="D588" i="41"/>
  <c r="D587" i="41"/>
  <c r="D585" i="41"/>
  <c r="G580" i="41"/>
  <c r="D579" i="41"/>
  <c r="D578" i="41"/>
  <c r="G577" i="41"/>
  <c r="G576" i="41"/>
  <c r="G575" i="41"/>
  <c r="G574" i="41"/>
  <c r="G573" i="41"/>
  <c r="G572" i="41"/>
  <c r="G571" i="41"/>
  <c r="G570" i="41"/>
  <c r="G569" i="41"/>
  <c r="G568" i="41"/>
  <c r="G567" i="41"/>
  <c r="G566" i="41"/>
  <c r="G565" i="41"/>
  <c r="G564" i="41"/>
  <c r="G563" i="41"/>
  <c r="G562" i="41"/>
  <c r="G561" i="41"/>
  <c r="G560" i="41"/>
  <c r="G559" i="41"/>
  <c r="G558" i="41"/>
  <c r="G557" i="41"/>
  <c r="G556" i="41"/>
  <c r="G555" i="41"/>
  <c r="G554" i="41"/>
  <c r="G553" i="41"/>
  <c r="G552" i="41"/>
  <c r="G551" i="41"/>
  <c r="G550" i="41"/>
  <c r="G549" i="41"/>
  <c r="G548" i="41"/>
  <c r="G547" i="41"/>
  <c r="G546" i="41"/>
  <c r="G545" i="41"/>
  <c r="G544" i="41"/>
  <c r="G543" i="41"/>
  <c r="G542" i="41"/>
  <c r="G541" i="41"/>
  <c r="G540" i="41"/>
  <c r="G539" i="41"/>
  <c r="G538" i="41"/>
  <c r="G537" i="41"/>
  <c r="G536" i="41"/>
  <c r="G535" i="41"/>
  <c r="G534" i="41"/>
  <c r="G533" i="41"/>
  <c r="G532" i="41"/>
  <c r="G531" i="41"/>
  <c r="G530" i="41"/>
  <c r="G529" i="41"/>
  <c r="G528" i="41"/>
  <c r="G527" i="41"/>
  <c r="G526" i="41"/>
  <c r="G525" i="41"/>
  <c r="G524" i="41"/>
  <c r="G523" i="41"/>
  <c r="G522" i="41"/>
  <c r="G521" i="41"/>
  <c r="G520" i="41"/>
  <c r="G519" i="41"/>
  <c r="G518" i="41"/>
  <c r="G517" i="41"/>
  <c r="G516" i="41"/>
  <c r="G515" i="41"/>
  <c r="G514" i="41"/>
  <c r="G513" i="41"/>
  <c r="G512" i="41"/>
  <c r="G511" i="41"/>
  <c r="G510" i="41"/>
  <c r="G509" i="41"/>
  <c r="G508" i="41"/>
  <c r="G507" i="41"/>
  <c r="G506" i="41"/>
  <c r="G505" i="41"/>
  <c r="G504" i="41"/>
  <c r="G503" i="41"/>
  <c r="G502" i="41"/>
  <c r="G501" i="41"/>
  <c r="D500" i="41"/>
  <c r="D499" i="41"/>
  <c r="D496" i="41"/>
  <c r="D495" i="41"/>
  <c r="D494" i="41"/>
  <c r="D493" i="41"/>
  <c r="G492" i="41"/>
  <c r="G491" i="41"/>
  <c r="G490" i="41"/>
  <c r="G489" i="41"/>
  <c r="G488" i="41"/>
  <c r="G487" i="41"/>
  <c r="G486" i="41"/>
  <c r="G485" i="41"/>
  <c r="G484" i="41"/>
  <c r="G483" i="41"/>
  <c r="G482" i="41"/>
  <c r="G481" i="41"/>
  <c r="G480" i="41"/>
  <c r="G479" i="41"/>
  <c r="G478" i="41"/>
  <c r="G477" i="41"/>
  <c r="G476" i="41"/>
  <c r="G475" i="41"/>
  <c r="G474" i="41"/>
  <c r="G473" i="41"/>
  <c r="G472" i="41"/>
  <c r="G471" i="41"/>
  <c r="G470" i="41"/>
  <c r="G469" i="41"/>
  <c r="G468" i="41"/>
  <c r="G467" i="41"/>
  <c r="G466" i="41"/>
  <c r="G465" i="41"/>
  <c r="G464" i="41"/>
  <c r="G463" i="41"/>
  <c r="G462" i="41"/>
  <c r="G461" i="41"/>
  <c r="G460" i="41"/>
  <c r="G459" i="41"/>
  <c r="D835" i="41"/>
  <c r="G809" i="41"/>
  <c r="G801" i="41"/>
  <c r="G793" i="41"/>
  <c r="G785" i="41"/>
  <c r="D691" i="41"/>
  <c r="D687" i="41"/>
  <c r="D683" i="41"/>
  <c r="D679" i="41"/>
  <c r="D675" i="41"/>
  <c r="D671" i="41"/>
  <c r="D667" i="41"/>
  <c r="D663" i="41"/>
  <c r="D659" i="41"/>
  <c r="D655" i="41"/>
  <c r="D651" i="41"/>
  <c r="D647" i="41"/>
  <c r="D643" i="41"/>
  <c r="D639" i="41"/>
  <c r="D635" i="41"/>
  <c r="D631" i="41"/>
  <c r="D623" i="41"/>
  <c r="D619" i="41"/>
  <c r="D615" i="41"/>
  <c r="D611" i="41"/>
  <c r="D607" i="41"/>
  <c r="D599" i="41"/>
  <c r="F595" i="41"/>
  <c r="D593" i="41"/>
  <c r="D592" i="41"/>
  <c r="D591" i="41"/>
  <c r="G584" i="41"/>
  <c r="G583" i="41"/>
  <c r="G582" i="41"/>
  <c r="G581" i="41"/>
  <c r="F580" i="41"/>
  <c r="F577" i="41"/>
  <c r="F576" i="41"/>
  <c r="F575" i="41"/>
  <c r="F574" i="41"/>
  <c r="F573" i="41"/>
  <c r="F572" i="41"/>
  <c r="F571" i="41"/>
  <c r="F570" i="41"/>
  <c r="F569" i="41"/>
  <c r="F568" i="41"/>
  <c r="F567" i="41"/>
  <c r="F566" i="41"/>
  <c r="F565" i="41"/>
  <c r="F564" i="41"/>
  <c r="F563" i="41"/>
  <c r="F562" i="41"/>
  <c r="F561" i="41"/>
  <c r="F560" i="41"/>
  <c r="F559" i="41"/>
  <c r="F558" i="41"/>
  <c r="F557" i="41"/>
  <c r="F556" i="41"/>
  <c r="F555" i="41"/>
  <c r="F554" i="41"/>
  <c r="F553" i="41"/>
  <c r="F552" i="41"/>
  <c r="F551" i="41"/>
  <c r="F550" i="41"/>
  <c r="F549" i="41"/>
  <c r="F548" i="41"/>
  <c r="F547" i="41"/>
  <c r="F546" i="41"/>
  <c r="F545" i="41"/>
  <c r="F544" i="41"/>
  <c r="F543" i="41"/>
  <c r="F542" i="41"/>
  <c r="F541" i="41"/>
  <c r="F540" i="41"/>
  <c r="F539" i="41"/>
  <c r="F538" i="41"/>
  <c r="F537" i="41"/>
  <c r="F536" i="41"/>
  <c r="F535" i="41"/>
  <c r="F534" i="41"/>
  <c r="F533" i="41"/>
  <c r="F532" i="41"/>
  <c r="F531" i="41"/>
  <c r="F530" i="41"/>
  <c r="F529" i="41"/>
  <c r="F528" i="41"/>
  <c r="F527" i="41"/>
  <c r="F526" i="41"/>
  <c r="F525" i="41"/>
  <c r="F524" i="41"/>
  <c r="F523" i="41"/>
  <c r="F522" i="41"/>
  <c r="F521" i="41"/>
  <c r="F520" i="41"/>
  <c r="F519" i="41"/>
  <c r="F518" i="41"/>
  <c r="F517" i="41"/>
  <c r="F516" i="41"/>
  <c r="F515" i="41"/>
  <c r="F514" i="41"/>
  <c r="F513" i="41"/>
  <c r="F512" i="41"/>
  <c r="F511" i="41"/>
  <c r="F510" i="41"/>
  <c r="F509" i="41"/>
  <c r="F508" i="41"/>
  <c r="F507" i="41"/>
  <c r="F506" i="41"/>
  <c r="F505" i="41"/>
  <c r="D688" i="41"/>
  <c r="D680" i="41"/>
  <c r="D672" i="41"/>
  <c r="D664" i="41"/>
  <c r="D656" i="41"/>
  <c r="D648" i="41"/>
  <c r="D640" i="41"/>
  <c r="D632" i="41"/>
  <c r="D624" i="41"/>
  <c r="D616" i="41"/>
  <c r="D608" i="41"/>
  <c r="D600" i="41"/>
  <c r="D595" i="41"/>
  <c r="G588" i="41"/>
  <c r="G579" i="41"/>
  <c r="D575" i="41"/>
  <c r="D571" i="41"/>
  <c r="D567" i="41"/>
  <c r="D563" i="41"/>
  <c r="D559" i="41"/>
  <c r="D555" i="41"/>
  <c r="D551" i="41"/>
  <c r="D547" i="41"/>
  <c r="D543" i="41"/>
  <c r="D535" i="41"/>
  <c r="D531" i="41"/>
  <c r="D527" i="41"/>
  <c r="D523" i="41"/>
  <c r="D519" i="41"/>
  <c r="D515" i="41"/>
  <c r="D511" i="41"/>
  <c r="D507" i="41"/>
  <c r="G500" i="41"/>
  <c r="G496" i="41"/>
  <c r="D460" i="41"/>
  <c r="F458" i="41"/>
  <c r="F457" i="41"/>
  <c r="F456" i="41"/>
  <c r="F455" i="41"/>
  <c r="F454" i="41"/>
  <c r="F453" i="41"/>
  <c r="F452" i="41"/>
  <c r="F451" i="41"/>
  <c r="F450" i="41"/>
  <c r="F449" i="41"/>
  <c r="F448" i="41"/>
  <c r="F447" i="41"/>
  <c r="F446" i="41"/>
  <c r="F445" i="41"/>
  <c r="F444" i="41"/>
  <c r="F443" i="41"/>
  <c r="F442" i="41"/>
  <c r="F441" i="41"/>
  <c r="F440" i="41"/>
  <c r="F439" i="41"/>
  <c r="F438" i="41"/>
  <c r="F437" i="41"/>
  <c r="F436" i="41"/>
  <c r="F435" i="41"/>
  <c r="F434" i="41"/>
  <c r="F433" i="41"/>
  <c r="F432" i="41"/>
  <c r="F431" i="41"/>
  <c r="F430" i="41"/>
  <c r="F429" i="41"/>
  <c r="F428" i="41"/>
  <c r="F427" i="41"/>
  <c r="F426" i="41"/>
  <c r="F425" i="41"/>
  <c r="F424" i="41"/>
  <c r="F423" i="41"/>
  <c r="F422" i="41"/>
  <c r="F421" i="41"/>
  <c r="F420" i="41"/>
  <c r="F419" i="41"/>
  <c r="F418" i="41"/>
  <c r="F417" i="41"/>
  <c r="F416" i="41"/>
  <c r="F415" i="41"/>
  <c r="F414" i="41"/>
  <c r="F413" i="41"/>
  <c r="F412" i="41"/>
  <c r="F411" i="41"/>
  <c r="F410" i="41"/>
  <c r="F409" i="41"/>
  <c r="F408" i="41"/>
  <c r="F407" i="41"/>
  <c r="F406" i="41"/>
  <c r="F405" i="41"/>
  <c r="F404" i="41"/>
  <c r="F403" i="41"/>
  <c r="F402" i="41"/>
  <c r="F401" i="41"/>
  <c r="F400" i="41"/>
  <c r="F399" i="41"/>
  <c r="F398" i="41"/>
  <c r="F397" i="41"/>
  <c r="F396" i="41"/>
  <c r="F395" i="41"/>
  <c r="F394" i="41"/>
  <c r="F393" i="41"/>
  <c r="F392" i="41"/>
  <c r="F391" i="41"/>
  <c r="F390" i="41"/>
  <c r="F389" i="41"/>
  <c r="F388" i="41"/>
  <c r="F387" i="41"/>
  <c r="F386" i="41"/>
  <c r="F385" i="41"/>
  <c r="F384" i="41"/>
  <c r="F383" i="41"/>
  <c r="F382" i="41"/>
  <c r="F381" i="41"/>
  <c r="F380" i="41"/>
  <c r="F379" i="41"/>
  <c r="F378" i="41"/>
  <c r="F377" i="41"/>
  <c r="F376" i="41"/>
  <c r="G589" i="41"/>
  <c r="G585" i="41"/>
  <c r="F584" i="41"/>
  <c r="F582" i="41"/>
  <c r="D576" i="41"/>
  <c r="D572" i="41"/>
  <c r="D568" i="41"/>
  <c r="D564" i="41"/>
  <c r="D560" i="41"/>
  <c r="D556" i="41"/>
  <c r="D552" i="41"/>
  <c r="D548" i="41"/>
  <c r="D544" i="41"/>
  <c r="D540" i="41"/>
  <c r="D536" i="41"/>
  <c r="D532" i="41"/>
  <c r="D528" i="41"/>
  <c r="D524" i="41"/>
  <c r="D520" i="41"/>
  <c r="D516" i="41"/>
  <c r="D512" i="41"/>
  <c r="D508" i="41"/>
  <c r="F504" i="41"/>
  <c r="F503" i="41"/>
  <c r="F502" i="41"/>
  <c r="F501" i="41"/>
  <c r="G495" i="41"/>
  <c r="F459" i="41"/>
  <c r="D458" i="41"/>
  <c r="D457" i="41"/>
  <c r="D456" i="41"/>
  <c r="D455" i="41"/>
  <c r="D454" i="41"/>
  <c r="D453" i="41"/>
  <c r="D452" i="41"/>
  <c r="D451" i="41"/>
  <c r="D450" i="41"/>
  <c r="D449" i="41"/>
  <c r="D448" i="41"/>
  <c r="D447" i="41"/>
  <c r="D446" i="41"/>
  <c r="D445" i="41"/>
  <c r="D444" i="41"/>
  <c r="D443" i="41"/>
  <c r="D442" i="41"/>
  <c r="D441" i="41"/>
  <c r="D440" i="41"/>
  <c r="D439" i="41"/>
  <c r="D438" i="41"/>
  <c r="D437" i="41"/>
  <c r="D436" i="41"/>
  <c r="D435" i="41"/>
  <c r="D434" i="41"/>
  <c r="D433" i="41"/>
  <c r="D432" i="41"/>
  <c r="D431" i="41"/>
  <c r="D430" i="41"/>
  <c r="D429" i="41"/>
  <c r="D428" i="41"/>
  <c r="D427" i="41"/>
  <c r="D426" i="41"/>
  <c r="D425" i="41"/>
  <c r="D424" i="41"/>
  <c r="D423" i="41"/>
  <c r="D422" i="41"/>
  <c r="D421" i="41"/>
  <c r="D420" i="41"/>
  <c r="D419" i="41"/>
  <c r="D418" i="41"/>
  <c r="D417" i="41"/>
  <c r="D416" i="41"/>
  <c r="D415" i="41"/>
  <c r="D414" i="41"/>
  <c r="D413" i="41"/>
  <c r="D412" i="41"/>
  <c r="D411" i="41"/>
  <c r="D410" i="41"/>
  <c r="D409" i="41"/>
  <c r="D408" i="41"/>
  <c r="D407" i="41"/>
  <c r="D406" i="41"/>
  <c r="D405" i="41"/>
  <c r="D404" i="41"/>
  <c r="D403" i="41"/>
  <c r="D402" i="41"/>
  <c r="D401" i="41"/>
  <c r="D400" i="41"/>
  <c r="D399" i="41"/>
  <c r="D398" i="41"/>
  <c r="D397" i="41"/>
  <c r="D396" i="41"/>
  <c r="D395" i="41"/>
  <c r="D394" i="41"/>
  <c r="D393" i="41"/>
  <c r="D392" i="41"/>
  <c r="D391" i="41"/>
  <c r="D390" i="41"/>
  <c r="D389" i="41"/>
  <c r="D388" i="41"/>
  <c r="D387" i="41"/>
  <c r="D386" i="41"/>
  <c r="D385" i="41"/>
  <c r="D384" i="41"/>
  <c r="D383" i="41"/>
  <c r="D382" i="41"/>
  <c r="D381" i="41"/>
  <c r="D380" i="41"/>
  <c r="D379" i="41"/>
  <c r="D378" i="41"/>
  <c r="D377" i="41"/>
  <c r="D376" i="41"/>
  <c r="D375" i="41"/>
  <c r="D374" i="41"/>
  <c r="D373" i="41"/>
  <c r="D372" i="41"/>
  <c r="D371" i="41"/>
  <c r="D370" i="41"/>
  <c r="D369" i="41"/>
  <c r="D368" i="41"/>
  <c r="D367" i="41"/>
  <c r="D366" i="41"/>
  <c r="D365" i="41"/>
  <c r="D364" i="41"/>
  <c r="D363" i="41"/>
  <c r="D362" i="41"/>
  <c r="D361" i="41"/>
  <c r="D360" i="41"/>
  <c r="D359" i="41"/>
  <c r="D358" i="41"/>
  <c r="D357" i="41"/>
  <c r="D356" i="41"/>
  <c r="D355" i="41"/>
  <c r="D354" i="41"/>
  <c r="D353" i="41"/>
  <c r="D352" i="41"/>
  <c r="D351" i="41"/>
  <c r="D350" i="41"/>
  <c r="D349" i="41"/>
  <c r="D348" i="41"/>
  <c r="D347" i="41"/>
  <c r="D346" i="41"/>
  <c r="D345" i="41"/>
  <c r="D344" i="41"/>
  <c r="D343" i="41"/>
  <c r="D342" i="41"/>
  <c r="D341" i="41"/>
  <c r="D340" i="41"/>
  <c r="D339" i="41"/>
  <c r="D338" i="41"/>
  <c r="D337" i="41"/>
  <c r="D336" i="41"/>
  <c r="D335" i="41"/>
  <c r="D334" i="41"/>
  <c r="D333" i="41"/>
  <c r="D331" i="41"/>
  <c r="D330" i="41"/>
  <c r="D329" i="41"/>
  <c r="D328" i="41"/>
  <c r="D327" i="41"/>
  <c r="D326" i="41"/>
  <c r="F695" i="41"/>
  <c r="D692" i="41"/>
  <c r="D684" i="41"/>
  <c r="D676" i="41"/>
  <c r="D668" i="41"/>
  <c r="D660" i="41"/>
  <c r="D652" i="41"/>
  <c r="D644" i="41"/>
  <c r="D636" i="41"/>
  <c r="D628" i="41"/>
  <c r="D620" i="41"/>
  <c r="D612" i="41"/>
  <c r="D604" i="41"/>
  <c r="F594" i="41"/>
  <c r="G590" i="41"/>
  <c r="D580" i="41"/>
  <c r="D577" i="41"/>
  <c r="D573" i="41"/>
  <c r="D569" i="41"/>
  <c r="D565" i="41"/>
  <c r="D561" i="41"/>
  <c r="D557" i="41"/>
  <c r="D553" i="41"/>
  <c r="D549" i="41"/>
  <c r="D545" i="41"/>
  <c r="D541" i="41"/>
  <c r="D537" i="41"/>
  <c r="D533" i="41"/>
  <c r="D529" i="41"/>
  <c r="D525" i="41"/>
  <c r="D521" i="41"/>
  <c r="D517" i="41"/>
  <c r="D513" i="41"/>
  <c r="D509" i="41"/>
  <c r="D504" i="41"/>
  <c r="D503" i="41"/>
  <c r="D502" i="41"/>
  <c r="D501" i="41"/>
  <c r="G494" i="41"/>
  <c r="F492" i="41"/>
  <c r="F491" i="41"/>
  <c r="F490" i="41"/>
  <c r="F489" i="41"/>
  <c r="F488" i="41"/>
  <c r="F487" i="41"/>
  <c r="F486" i="41"/>
  <c r="F485" i="41"/>
  <c r="F484" i="41"/>
  <c r="F483" i="41"/>
  <c r="F482" i="41"/>
  <c r="F481" i="41"/>
  <c r="F480" i="41"/>
  <c r="F479" i="41"/>
  <c r="F478" i="41"/>
  <c r="F477" i="41"/>
  <c r="F476" i="41"/>
  <c r="F475" i="41"/>
  <c r="F474" i="41"/>
  <c r="F473" i="41"/>
  <c r="F472" i="41"/>
  <c r="F471" i="41"/>
  <c r="F470" i="41"/>
  <c r="F469" i="41"/>
  <c r="F468" i="41"/>
  <c r="F467" i="41"/>
  <c r="F466" i="41"/>
  <c r="F465" i="41"/>
  <c r="F464" i="41"/>
  <c r="F463" i="41"/>
  <c r="F462" i="41"/>
  <c r="F461" i="41"/>
  <c r="D459" i="41"/>
  <c r="F581" i="41"/>
  <c r="G458" i="41"/>
  <c r="G454" i="41"/>
  <c r="G450" i="41"/>
  <c r="G446" i="41"/>
  <c r="G442" i="41"/>
  <c r="G438" i="41"/>
  <c r="G434" i="41"/>
  <c r="G430" i="41"/>
  <c r="G426" i="41"/>
  <c r="G423" i="41"/>
  <c r="G419" i="41"/>
  <c r="G415" i="41"/>
  <c r="G411" i="41"/>
  <c r="G407" i="41"/>
  <c r="G403" i="41"/>
  <c r="G399" i="41"/>
  <c r="G395" i="41"/>
  <c r="G391" i="41"/>
  <c r="G387" i="41"/>
  <c r="G383" i="41"/>
  <c r="G379" i="41"/>
  <c r="G375" i="41"/>
  <c r="G374" i="41"/>
  <c r="G373" i="41"/>
  <c r="G372" i="41"/>
  <c r="G371" i="41"/>
  <c r="G370" i="41"/>
  <c r="G369" i="41"/>
  <c r="G368" i="41"/>
  <c r="G367" i="41"/>
  <c r="G366" i="41"/>
  <c r="G365" i="41"/>
  <c r="G364" i="41"/>
  <c r="G363" i="41"/>
  <c r="G362" i="41"/>
  <c r="G361" i="41"/>
  <c r="G360" i="41"/>
  <c r="G359" i="41"/>
  <c r="G358" i="41"/>
  <c r="G357" i="41"/>
  <c r="G356" i="41"/>
  <c r="G355" i="41"/>
  <c r="G354" i="41"/>
  <c r="G353" i="41"/>
  <c r="G352" i="41"/>
  <c r="G351" i="41"/>
  <c r="G350" i="41"/>
  <c r="G349" i="41"/>
  <c r="G348" i="41"/>
  <c r="F346" i="41"/>
  <c r="F344" i="41"/>
  <c r="F342" i="41"/>
  <c r="F340" i="41"/>
  <c r="F338" i="41"/>
  <c r="F336" i="41"/>
  <c r="F334" i="41"/>
  <c r="F330" i="41"/>
  <c r="F328" i="41"/>
  <c r="F326" i="41"/>
  <c r="D325" i="41"/>
  <c r="D324" i="41"/>
  <c r="D323" i="41"/>
  <c r="D322" i="41"/>
  <c r="D321" i="41"/>
  <c r="D320" i="41"/>
  <c r="D319" i="41"/>
  <c r="D318" i="41"/>
  <c r="D317" i="41"/>
  <c r="D316" i="41"/>
  <c r="D315" i="41"/>
  <c r="D314" i="41"/>
  <c r="D313" i="41"/>
  <c r="D305" i="41"/>
  <c r="D304" i="41"/>
  <c r="D303" i="41"/>
  <c r="D302" i="41"/>
  <c r="D301" i="41"/>
  <c r="D300" i="41"/>
  <c r="D299" i="41"/>
  <c r="D298" i="41"/>
  <c r="D297" i="41"/>
  <c r="D296" i="41"/>
  <c r="D295" i="41"/>
  <c r="D294" i="41"/>
  <c r="D293" i="41"/>
  <c r="D292" i="41"/>
  <c r="D291" i="41"/>
  <c r="D290" i="41"/>
  <c r="D289" i="41"/>
  <c r="D288" i="41"/>
  <c r="D287" i="41"/>
  <c r="D286" i="41"/>
  <c r="D285" i="41"/>
  <c r="D284" i="41"/>
  <c r="D283" i="41"/>
  <c r="D282" i="41"/>
  <c r="D281" i="41"/>
  <c r="D280" i="41"/>
  <c r="D279" i="41"/>
  <c r="D278" i="41"/>
  <c r="D277" i="41"/>
  <c r="D276" i="41"/>
  <c r="D275" i="41"/>
  <c r="D274" i="41"/>
  <c r="D273" i="41"/>
  <c r="D272" i="41"/>
  <c r="D271" i="41"/>
  <c r="D270" i="41"/>
  <c r="D269" i="41"/>
  <c r="D268" i="41"/>
  <c r="D267" i="41"/>
  <c r="D266" i="41"/>
  <c r="D265" i="41"/>
  <c r="D264" i="41"/>
  <c r="D263" i="41"/>
  <c r="D262" i="41"/>
  <c r="D261" i="41"/>
  <c r="D260" i="41"/>
  <c r="D259" i="41"/>
  <c r="D258" i="41"/>
  <c r="D257" i="41"/>
  <c r="D256" i="41"/>
  <c r="D255" i="41"/>
  <c r="D254" i="41"/>
  <c r="D253" i="41"/>
  <c r="D252" i="41"/>
  <c r="D251" i="41"/>
  <c r="D250" i="41"/>
  <c r="D249" i="41"/>
  <c r="D248" i="41"/>
  <c r="D247" i="41"/>
  <c r="D246" i="41"/>
  <c r="D245" i="41"/>
  <c r="D244" i="41"/>
  <c r="D243" i="41"/>
  <c r="D242" i="41"/>
  <c r="D240" i="41"/>
  <c r="D239" i="41"/>
  <c r="D238" i="41"/>
  <c r="D237" i="41"/>
  <c r="D236" i="41"/>
  <c r="D235" i="41"/>
  <c r="D234" i="41"/>
  <c r="D233" i="41"/>
  <c r="D232" i="41"/>
  <c r="D231" i="41"/>
  <c r="D230" i="41"/>
  <c r="D229" i="41"/>
  <c r="D228" i="41"/>
  <c r="D227" i="41"/>
  <c r="D226" i="41"/>
  <c r="D225" i="41"/>
  <c r="D224" i="41"/>
  <c r="D223" i="41"/>
  <c r="D222" i="41"/>
  <c r="D221" i="41"/>
  <c r="D220" i="41"/>
  <c r="D219" i="41"/>
  <c r="D218" i="41"/>
  <c r="D217" i="41"/>
  <c r="D216" i="41"/>
  <c r="D215" i="41"/>
  <c r="D214" i="41"/>
  <c r="D213" i="41"/>
  <c r="D212" i="41"/>
  <c r="D211" i="41"/>
  <c r="D210" i="41"/>
  <c r="D209" i="41"/>
  <c r="D814" i="41"/>
  <c r="F583" i="41"/>
  <c r="G578" i="41"/>
  <c r="D570" i="41"/>
  <c r="D562" i="41"/>
  <c r="D554" i="41"/>
  <c r="D546" i="41"/>
  <c r="D538" i="41"/>
  <c r="D530" i="41"/>
  <c r="D522" i="41"/>
  <c r="D514" i="41"/>
  <c r="G493" i="41"/>
  <c r="D491" i="41"/>
  <c r="D489" i="41"/>
  <c r="D487" i="41"/>
  <c r="D485" i="41"/>
  <c r="D483" i="41"/>
  <c r="D481" i="41"/>
  <c r="D479" i="41"/>
  <c r="D477" i="41"/>
  <c r="D475" i="41"/>
  <c r="D473" i="41"/>
  <c r="D471" i="41"/>
  <c r="D469" i="41"/>
  <c r="D467" i="41"/>
  <c r="D465" i="41"/>
  <c r="D463" i="41"/>
  <c r="D461" i="41"/>
  <c r="G455" i="41"/>
  <c r="G451" i="41"/>
  <c r="G447" i="41"/>
  <c r="G443" i="41"/>
  <c r="G439" i="41"/>
  <c r="G431" i="41"/>
  <c r="G427" i="41"/>
  <c r="G424" i="41"/>
  <c r="G420" i="41"/>
  <c r="G416" i="41"/>
  <c r="G412" i="41"/>
  <c r="G408" i="41"/>
  <c r="G404" i="41"/>
  <c r="G400" i="41"/>
  <c r="G396" i="41"/>
  <c r="G392" i="41"/>
  <c r="G388" i="41"/>
  <c r="G384" i="41"/>
  <c r="G380" i="41"/>
  <c r="G376" i="41"/>
  <c r="F375" i="41"/>
  <c r="F374" i="41"/>
  <c r="F373" i="41"/>
  <c r="F372" i="41"/>
  <c r="F371" i="41"/>
  <c r="F370" i="41"/>
  <c r="F369" i="41"/>
  <c r="F368" i="41"/>
  <c r="F367" i="41"/>
  <c r="F366" i="41"/>
  <c r="F365" i="41"/>
  <c r="F364" i="41"/>
  <c r="F363" i="41"/>
  <c r="F362" i="41"/>
  <c r="F361" i="41"/>
  <c r="F360" i="41"/>
  <c r="F359" i="41"/>
  <c r="F358" i="41"/>
  <c r="F357" i="41"/>
  <c r="F356" i="41"/>
  <c r="F355" i="41"/>
  <c r="F354" i="41"/>
  <c r="F353" i="41"/>
  <c r="F352" i="41"/>
  <c r="F351" i="41"/>
  <c r="F350" i="41"/>
  <c r="F349" i="41"/>
  <c r="F348" i="41"/>
  <c r="G347" i="41"/>
  <c r="G345" i="41"/>
  <c r="G343" i="41"/>
  <c r="G341" i="41"/>
  <c r="G339" i="41"/>
  <c r="G337" i="41"/>
  <c r="G335" i="41"/>
  <c r="G333" i="41"/>
  <c r="G331" i="41"/>
  <c r="G329" i="41"/>
  <c r="G327" i="41"/>
  <c r="G456" i="41"/>
  <c r="G452" i="41"/>
  <c r="G448" i="41"/>
  <c r="G444" i="41"/>
  <c r="G440" i="41"/>
  <c r="G436" i="41"/>
  <c r="G432" i="41"/>
  <c r="G428" i="41"/>
  <c r="G425" i="41"/>
  <c r="G421" i="41"/>
  <c r="G417" i="41"/>
  <c r="G413" i="41"/>
  <c r="G409" i="41"/>
  <c r="G405" i="41"/>
  <c r="G401" i="41"/>
  <c r="G397" i="41"/>
  <c r="G393" i="41"/>
  <c r="G389" i="41"/>
  <c r="G385" i="41"/>
  <c r="G381" i="41"/>
  <c r="G377" i="41"/>
  <c r="F347" i="41"/>
  <c r="F345" i="41"/>
  <c r="F343" i="41"/>
  <c r="F341" i="41"/>
  <c r="F339" i="41"/>
  <c r="F337" i="41"/>
  <c r="F335" i="41"/>
  <c r="F333" i="41"/>
  <c r="F331" i="41"/>
  <c r="F329" i="41"/>
  <c r="F327" i="41"/>
  <c r="G325" i="41"/>
  <c r="G324" i="41"/>
  <c r="G323" i="41"/>
  <c r="G322" i="41"/>
  <c r="G321" i="41"/>
  <c r="G320" i="41"/>
  <c r="G319" i="41"/>
  <c r="G318" i="41"/>
  <c r="G317" i="41"/>
  <c r="G316" i="41"/>
  <c r="G315" i="41"/>
  <c r="G314" i="41"/>
  <c r="G313" i="41"/>
  <c r="G312" i="41"/>
  <c r="G311" i="41"/>
  <c r="G310" i="41"/>
  <c r="G309" i="41"/>
  <c r="G308" i="41"/>
  <c r="G307" i="41"/>
  <c r="G306" i="41"/>
  <c r="G305" i="41"/>
  <c r="G304" i="41"/>
  <c r="G303" i="41"/>
  <c r="G302" i="41"/>
  <c r="G301" i="41"/>
  <c r="G300" i="41"/>
  <c r="G299" i="41"/>
  <c r="G298" i="41"/>
  <c r="G297" i="41"/>
  <c r="G296" i="41"/>
  <c r="G295" i="41"/>
  <c r="G294" i="41"/>
  <c r="G293" i="41"/>
  <c r="G292" i="41"/>
  <c r="G291" i="41"/>
  <c r="G290" i="41"/>
  <c r="G289" i="41"/>
  <c r="G288" i="41"/>
  <c r="G287" i="41"/>
  <c r="G286" i="41"/>
  <c r="G285" i="41"/>
  <c r="G284" i="41"/>
  <c r="G283" i="41"/>
  <c r="G282" i="41"/>
  <c r="G281" i="41"/>
  <c r="G280" i="41"/>
  <c r="G279" i="41"/>
  <c r="G278" i="41"/>
  <c r="G277" i="41"/>
  <c r="G276" i="41"/>
  <c r="G275" i="41"/>
  <c r="G274" i="41"/>
  <c r="G273" i="41"/>
  <c r="G272" i="41"/>
  <c r="G271" i="41"/>
  <c r="G270" i="41"/>
  <c r="G269" i="41"/>
  <c r="G268" i="41"/>
  <c r="G267" i="41"/>
  <c r="G266" i="41"/>
  <c r="G265" i="41"/>
  <c r="G264" i="41"/>
  <c r="G263" i="41"/>
  <c r="G262" i="41"/>
  <c r="G261" i="41"/>
  <c r="G260" i="41"/>
  <c r="G259" i="41"/>
  <c r="G258" i="41"/>
  <c r="G257" i="41"/>
  <c r="G256" i="41"/>
  <c r="G255" i="41"/>
  <c r="G254" i="41"/>
  <c r="G253" i="41"/>
  <c r="G252" i="41"/>
  <c r="G251" i="41"/>
  <c r="G250" i="41"/>
  <c r="G249" i="41"/>
  <c r="G248" i="41"/>
  <c r="G247" i="41"/>
  <c r="G246" i="41"/>
  <c r="G245" i="41"/>
  <c r="G244" i="41"/>
  <c r="G243" i="41"/>
  <c r="G242" i="41"/>
  <c r="G241" i="41"/>
  <c r="F7" i="41"/>
  <c r="D8" i="41"/>
  <c r="G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F41" i="41"/>
  <c r="F42" i="41"/>
  <c r="F43" i="41"/>
  <c r="F44" i="41"/>
  <c r="F45" i="41"/>
  <c r="F46" i="41"/>
  <c r="F47" i="41"/>
  <c r="F48" i="41"/>
  <c r="F49" i="41"/>
  <c r="F50" i="41"/>
  <c r="F51" i="41"/>
  <c r="F52" i="41"/>
  <c r="F53" i="41"/>
  <c r="F54" i="41"/>
  <c r="F55" i="41"/>
  <c r="F56" i="41"/>
  <c r="F57" i="41"/>
  <c r="F58" i="41"/>
  <c r="F59" i="41"/>
  <c r="F60" i="41"/>
  <c r="F61" i="41"/>
  <c r="F62" i="41"/>
  <c r="F63" i="41"/>
  <c r="F64" i="41"/>
  <c r="F65" i="41"/>
  <c r="F66" i="41"/>
  <c r="F67" i="41"/>
  <c r="F68" i="41"/>
  <c r="F69" i="41"/>
  <c r="F70" i="41"/>
  <c r="F71" i="41"/>
  <c r="F72" i="41"/>
  <c r="F73" i="41"/>
  <c r="F74" i="41"/>
  <c r="F75" i="41"/>
  <c r="F76" i="41"/>
  <c r="F77" i="41"/>
  <c r="F78" i="41"/>
  <c r="F79" i="41"/>
  <c r="F80" i="41"/>
  <c r="F81" i="41"/>
  <c r="F82" i="41"/>
  <c r="F83" i="41"/>
  <c r="F84" i="41"/>
  <c r="F85" i="41"/>
  <c r="F86" i="41"/>
  <c r="F87" i="41"/>
  <c r="F88" i="41"/>
  <c r="F89" i="41"/>
  <c r="F90" i="41"/>
  <c r="F91" i="41"/>
  <c r="F92" i="41"/>
  <c r="F93" i="41"/>
  <c r="F94" i="41"/>
  <c r="F95" i="41"/>
  <c r="F96" i="41"/>
  <c r="F97" i="41"/>
  <c r="F100" i="41"/>
  <c r="F101" i="41"/>
  <c r="F102" i="41"/>
  <c r="F103" i="41"/>
  <c r="F104" i="41"/>
  <c r="F105" i="41"/>
  <c r="F106" i="41"/>
  <c r="F107" i="41"/>
  <c r="F108" i="41"/>
  <c r="F109" i="41"/>
  <c r="F110" i="41"/>
  <c r="F111" i="41"/>
  <c r="F112" i="41"/>
  <c r="F113" i="41"/>
  <c r="F114" i="41"/>
  <c r="F115" i="41"/>
  <c r="F116" i="41"/>
  <c r="F117" i="41"/>
  <c r="F118" i="41"/>
  <c r="F119" i="41"/>
  <c r="F120" i="41"/>
  <c r="F121" i="41"/>
  <c r="F122" i="41"/>
  <c r="F123" i="41"/>
  <c r="F124" i="41"/>
  <c r="F125" i="41"/>
  <c r="F126" i="41"/>
  <c r="F127" i="41"/>
  <c r="F128" i="41"/>
  <c r="F129" i="41"/>
  <c r="F130" i="41"/>
  <c r="F131" i="41"/>
  <c r="F132" i="41"/>
  <c r="F133" i="41"/>
  <c r="F134" i="41"/>
  <c r="F135" i="41"/>
  <c r="F136" i="41"/>
  <c r="F137" i="41"/>
  <c r="F138" i="41"/>
  <c r="F139" i="41"/>
  <c r="F140" i="41"/>
  <c r="F141" i="41"/>
  <c r="F142" i="41"/>
  <c r="F143" i="41"/>
  <c r="F144" i="41"/>
  <c r="F145" i="41"/>
  <c r="F146" i="41"/>
  <c r="F147" i="41"/>
  <c r="F148" i="41"/>
  <c r="F149" i="41"/>
  <c r="F150" i="41"/>
  <c r="F151" i="41"/>
  <c r="F152" i="41"/>
  <c r="F153" i="41"/>
  <c r="F154" i="41"/>
  <c r="F155" i="41"/>
  <c r="F156" i="41"/>
  <c r="F157" i="41"/>
  <c r="F158" i="41"/>
  <c r="F159" i="41"/>
  <c r="F161" i="41"/>
  <c r="F162" i="41"/>
  <c r="F163" i="41"/>
  <c r="F164" i="41"/>
  <c r="F165" i="41"/>
  <c r="F166" i="41"/>
  <c r="F167" i="41"/>
  <c r="F168" i="41"/>
  <c r="F169" i="41"/>
  <c r="F170" i="41"/>
  <c r="F171" i="41"/>
  <c r="F172" i="41"/>
  <c r="F173" i="41"/>
  <c r="F174" i="41"/>
  <c r="F175" i="41"/>
  <c r="F176" i="41"/>
  <c r="F177" i="41"/>
  <c r="F178" i="41"/>
  <c r="F179" i="41"/>
  <c r="F180" i="41"/>
  <c r="F181" i="41"/>
  <c r="F182" i="41"/>
  <c r="F183" i="41"/>
  <c r="F184" i="41"/>
  <c r="F185" i="41"/>
  <c r="F186" i="41"/>
  <c r="F187" i="41"/>
  <c r="F188" i="41"/>
  <c r="F189" i="41"/>
  <c r="F190" i="41"/>
  <c r="F191" i="41"/>
  <c r="F192" i="41"/>
  <c r="F193" i="41"/>
  <c r="F194" i="41"/>
  <c r="F195" i="41"/>
  <c r="F196" i="41"/>
  <c r="F197" i="41"/>
  <c r="F198" i="41"/>
  <c r="F199" i="41"/>
  <c r="F200" i="41"/>
  <c r="F201" i="41"/>
  <c r="F202" i="41"/>
  <c r="F203" i="41"/>
  <c r="F205" i="41"/>
  <c r="F206" i="41"/>
  <c r="F207" i="41"/>
  <c r="F208" i="41"/>
  <c r="G209" i="41"/>
  <c r="G211" i="41"/>
  <c r="G213" i="41"/>
  <c r="G215" i="41"/>
  <c r="G217" i="41"/>
  <c r="G219" i="41"/>
  <c r="G221" i="41"/>
  <c r="G223" i="41"/>
  <c r="G225" i="41"/>
  <c r="G227" i="41"/>
  <c r="G229" i="41"/>
  <c r="G231" i="41"/>
  <c r="G233" i="41"/>
  <c r="G235" i="41"/>
  <c r="G237" i="41"/>
  <c r="G239" i="41"/>
  <c r="G382" i="41"/>
  <c r="G390" i="41"/>
  <c r="G398" i="41"/>
  <c r="G406" i="41"/>
  <c r="G414" i="41"/>
  <c r="G422" i="41"/>
  <c r="G429" i="41"/>
  <c r="G437" i="41"/>
  <c r="G445" i="41"/>
  <c r="G453" i="41"/>
  <c r="D464" i="41"/>
  <c r="D472" i="41"/>
  <c r="D480" i="41"/>
  <c r="D488" i="41"/>
  <c r="G7" i="41"/>
  <c r="F8" i="41"/>
  <c r="D9" i="41"/>
  <c r="G11" i="41"/>
  <c r="G12" i="41"/>
  <c r="G13" i="41"/>
  <c r="G14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G41" i="41"/>
  <c r="G42" i="41"/>
  <c r="G43" i="41"/>
  <c r="G44" i="41"/>
  <c r="G45" i="41"/>
  <c r="G46" i="41"/>
  <c r="G47" i="41"/>
  <c r="G48" i="41"/>
  <c r="G49" i="41"/>
  <c r="G50" i="41"/>
  <c r="G51" i="41"/>
  <c r="G52" i="41"/>
  <c r="G53" i="41"/>
  <c r="G54" i="41"/>
  <c r="G55" i="41"/>
  <c r="G56" i="41"/>
  <c r="G57" i="41"/>
  <c r="G58" i="41"/>
  <c r="G59" i="41"/>
  <c r="G60" i="41"/>
  <c r="G61" i="41"/>
  <c r="G62" i="41"/>
  <c r="G63" i="41"/>
  <c r="G64" i="41"/>
  <c r="G65" i="41"/>
  <c r="G66" i="41"/>
  <c r="G67" i="41"/>
  <c r="G68" i="41"/>
  <c r="G69" i="41"/>
  <c r="G70" i="41"/>
  <c r="G71" i="41"/>
  <c r="G72" i="41"/>
  <c r="G73" i="41"/>
  <c r="G74" i="41"/>
  <c r="G75" i="41"/>
  <c r="G76" i="41"/>
  <c r="G77" i="41"/>
  <c r="G78" i="41"/>
  <c r="G79" i="41"/>
  <c r="G80" i="41"/>
  <c r="G81" i="41"/>
  <c r="G82" i="41"/>
  <c r="G83" i="41"/>
  <c r="G84" i="41"/>
  <c r="G85" i="41"/>
  <c r="G86" i="41"/>
  <c r="G87" i="41"/>
  <c r="G88" i="41"/>
  <c r="G89" i="41"/>
  <c r="G90" i="41"/>
  <c r="G91" i="41"/>
  <c r="G92" i="41"/>
  <c r="G93" i="41"/>
  <c r="G94" i="41"/>
  <c r="G95" i="41"/>
  <c r="G96" i="41"/>
  <c r="G97" i="41"/>
  <c r="G100" i="41"/>
  <c r="G101" i="41"/>
  <c r="G102" i="41"/>
  <c r="G103" i="41"/>
  <c r="G104" i="41"/>
  <c r="G105" i="41"/>
  <c r="G106" i="41"/>
  <c r="G107" i="41"/>
  <c r="G108" i="41"/>
  <c r="G109" i="41"/>
  <c r="G110" i="41"/>
  <c r="G111" i="41"/>
  <c r="G112" i="41"/>
  <c r="G113" i="41"/>
  <c r="G114" i="41"/>
  <c r="G115" i="41"/>
  <c r="G116" i="41"/>
  <c r="G118" i="41"/>
  <c r="G119" i="41"/>
  <c r="G120" i="41"/>
  <c r="G121" i="41"/>
  <c r="G122" i="41"/>
  <c r="G123" i="41"/>
  <c r="G124" i="41"/>
  <c r="G125" i="41"/>
  <c r="G126" i="41"/>
  <c r="G127" i="41"/>
  <c r="G128" i="41"/>
  <c r="G129" i="41"/>
  <c r="G130" i="41"/>
  <c r="G131" i="41"/>
  <c r="G132" i="41"/>
  <c r="G133" i="41"/>
  <c r="G134" i="41"/>
  <c r="G135" i="41"/>
  <c r="G136" i="41"/>
  <c r="G137" i="41"/>
  <c r="G138" i="41"/>
  <c r="G139" i="41"/>
  <c r="G140" i="41"/>
  <c r="G141" i="41"/>
  <c r="G142" i="41"/>
  <c r="G143" i="41"/>
  <c r="G144" i="41"/>
  <c r="G145" i="41"/>
  <c r="G146" i="41"/>
  <c r="G147" i="41"/>
  <c r="G148" i="41"/>
  <c r="G149" i="41"/>
  <c r="G150" i="41"/>
  <c r="G151" i="41"/>
  <c r="G152" i="41"/>
  <c r="G153" i="41"/>
  <c r="G154" i="41"/>
  <c r="G155" i="41"/>
  <c r="G156" i="41"/>
  <c r="G157" i="41"/>
  <c r="G158" i="41"/>
  <c r="G159" i="41"/>
  <c r="G161" i="41"/>
  <c r="G162" i="41"/>
  <c r="G163" i="41"/>
  <c r="G164" i="41"/>
  <c r="G165" i="41"/>
  <c r="G166" i="41"/>
  <c r="G167" i="41"/>
  <c r="G168" i="41"/>
  <c r="G169" i="41"/>
  <c r="G170" i="41"/>
  <c r="G171" i="41"/>
  <c r="G172" i="41"/>
  <c r="G173" i="41"/>
  <c r="G174" i="41"/>
  <c r="G175" i="41"/>
  <c r="G176" i="41"/>
  <c r="G177" i="41"/>
  <c r="G178" i="41"/>
  <c r="G179" i="41"/>
  <c r="G180" i="41"/>
  <c r="G181" i="41"/>
  <c r="G182" i="41"/>
  <c r="G183" i="41"/>
  <c r="G184" i="41"/>
  <c r="G185" i="41"/>
  <c r="G186" i="41"/>
  <c r="G187" i="41"/>
  <c r="G188" i="41"/>
  <c r="G189" i="41"/>
  <c r="G190" i="41"/>
  <c r="G191" i="41"/>
  <c r="G192" i="41"/>
  <c r="G193" i="41"/>
  <c r="G194" i="41"/>
  <c r="G195" i="41"/>
  <c r="G196" i="41"/>
  <c r="G197" i="41"/>
  <c r="G198" i="41"/>
  <c r="G199" i="41"/>
  <c r="G200" i="41"/>
  <c r="G201" i="41"/>
  <c r="G202" i="41"/>
  <c r="G203" i="41"/>
  <c r="G205" i="41"/>
  <c r="G206" i="41"/>
  <c r="G207" i="41"/>
  <c r="G208" i="41"/>
  <c r="F210" i="41"/>
  <c r="F212" i="41"/>
  <c r="F214" i="41"/>
  <c r="F216" i="41"/>
  <c r="F218" i="41"/>
  <c r="F220" i="41"/>
  <c r="F222" i="41"/>
  <c r="F224" i="41"/>
  <c r="F226" i="41"/>
  <c r="F228" i="41"/>
  <c r="F230" i="41"/>
  <c r="F232" i="41"/>
  <c r="F234" i="41"/>
  <c r="F236" i="41"/>
  <c r="F238" i="41"/>
  <c r="F240" i="41"/>
  <c r="F267" i="41"/>
  <c r="F269" i="41"/>
  <c r="F271" i="41"/>
  <c r="F273" i="41"/>
  <c r="F275" i="41"/>
  <c r="F277" i="41"/>
  <c r="F279" i="41"/>
  <c r="F281" i="41"/>
  <c r="F283" i="41"/>
  <c r="F285" i="41"/>
  <c r="F287" i="41"/>
  <c r="F289" i="41"/>
  <c r="F291" i="41"/>
  <c r="F293" i="41"/>
  <c r="F295" i="41"/>
  <c r="F297" i="41"/>
  <c r="F299" i="41"/>
  <c r="F301" i="41"/>
  <c r="F303" i="41"/>
  <c r="F305" i="41"/>
  <c r="F307" i="41"/>
  <c r="F309" i="41"/>
  <c r="F311" i="41"/>
  <c r="F313" i="41"/>
  <c r="F315" i="41"/>
  <c r="F317" i="41"/>
  <c r="F319" i="41"/>
  <c r="F321" i="41"/>
  <c r="F323" i="41"/>
  <c r="F325" i="41"/>
  <c r="D462" i="41"/>
  <c r="D470" i="41"/>
  <c r="D478" i="41"/>
  <c r="D486" i="41"/>
  <c r="D510" i="41"/>
  <c r="D526" i="41"/>
  <c r="D542" i="41"/>
  <c r="D558" i="41"/>
  <c r="D574" i="41"/>
  <c r="P7" i="24" l="1"/>
  <c r="P14" i="24"/>
  <c r="P30" i="24"/>
  <c r="P36" i="24"/>
  <c r="N37" i="24"/>
  <c r="R37" i="24" s="1"/>
  <c r="Y37" i="24" s="1"/>
  <c r="P41" i="24"/>
  <c r="N42" i="24"/>
  <c r="R42" i="24" s="1"/>
  <c r="Y42" i="24" s="1"/>
  <c r="P43" i="24"/>
  <c r="P46" i="24"/>
  <c r="P49" i="24"/>
  <c r="N50" i="24"/>
  <c r="R50" i="24" s="1"/>
  <c r="Y50" i="24" s="1"/>
  <c r="P53" i="24"/>
  <c r="N54" i="24"/>
  <c r="R54" i="24" s="1"/>
  <c r="Y54" i="24" s="1"/>
  <c r="P56" i="24"/>
  <c r="N57" i="24"/>
  <c r="R57" i="24" s="1"/>
  <c r="Y57" i="24" s="1"/>
  <c r="P59" i="24"/>
  <c r="P60" i="24"/>
  <c r="N61" i="24"/>
  <c r="R61" i="24" s="1"/>
  <c r="Y61" i="24" s="1"/>
  <c r="P63" i="24"/>
  <c r="P64" i="24"/>
  <c r="N65" i="24"/>
  <c r="R65" i="24" s="1"/>
  <c r="Y65" i="24" s="1"/>
  <c r="N66" i="24"/>
  <c r="R66" i="24" s="1"/>
  <c r="Y66" i="24" s="1"/>
  <c r="P67" i="24"/>
  <c r="P68" i="24"/>
  <c r="N69" i="24"/>
  <c r="R69" i="24" s="1"/>
  <c r="Y69" i="24" s="1"/>
  <c r="N70" i="24"/>
  <c r="R70" i="24" s="1"/>
  <c r="Y70" i="24" s="1"/>
  <c r="P73" i="24"/>
  <c r="N74" i="24"/>
  <c r="R74" i="24" s="1"/>
  <c r="Y74" i="24" s="1"/>
  <c r="P77" i="24"/>
  <c r="N78" i="24"/>
  <c r="R78" i="24" s="1"/>
  <c r="Y78" i="24" s="1"/>
  <c r="P81" i="24"/>
  <c r="P85" i="24"/>
  <c r="P89" i="24"/>
  <c r="N91" i="24"/>
  <c r="R91" i="24" s="1"/>
  <c r="Y91" i="24" s="1"/>
  <c r="P93" i="24"/>
  <c r="N94" i="24"/>
  <c r="N95" i="24"/>
  <c r="R95" i="24" s="1"/>
  <c r="Y95" i="24" s="1"/>
  <c r="N97" i="24"/>
  <c r="R97" i="24" s="1"/>
  <c r="Y97" i="24" s="1"/>
  <c r="P8" i="24"/>
  <c r="P10" i="24"/>
  <c r="N11" i="24"/>
  <c r="R11" i="24" s="1"/>
  <c r="Y11" i="24" s="1"/>
  <c r="N12" i="24"/>
  <c r="R12" i="24" s="1"/>
  <c r="Y12" i="24" s="1"/>
  <c r="N15" i="24"/>
  <c r="R15" i="24" s="1"/>
  <c r="Y15" i="24" s="1"/>
  <c r="N16" i="24"/>
  <c r="R16" i="24" s="1"/>
  <c r="Y16" i="24" s="1"/>
  <c r="P18" i="24"/>
  <c r="N19" i="24"/>
  <c r="R19" i="24" s="1"/>
  <c r="Y19" i="24" s="1"/>
  <c r="N20" i="24"/>
  <c r="R20" i="24" s="1"/>
  <c r="Y20" i="24" s="1"/>
  <c r="P22" i="24"/>
  <c r="N23" i="24"/>
  <c r="R23" i="24" s="1"/>
  <c r="Y23" i="24" s="1"/>
  <c r="N24" i="24"/>
  <c r="R24" i="24" s="1"/>
  <c r="Y24" i="24" s="1"/>
  <c r="P26" i="24"/>
  <c r="N27" i="24"/>
  <c r="R27" i="24" s="1"/>
  <c r="Y27" i="24" s="1"/>
  <c r="N28" i="24"/>
  <c r="R28" i="24" s="1"/>
  <c r="Y28" i="24" s="1"/>
  <c r="N31" i="24"/>
  <c r="R31" i="24" s="1"/>
  <c r="Y31" i="24" s="1"/>
  <c r="N32" i="24"/>
  <c r="R32" i="24" s="1"/>
  <c r="Y32" i="24" s="1"/>
  <c r="P34" i="24"/>
  <c r="P37" i="24"/>
  <c r="N38" i="24"/>
  <c r="R38" i="24" s="1"/>
  <c r="Y38" i="24" s="1"/>
  <c r="N39" i="24"/>
  <c r="R39" i="24" s="1"/>
  <c r="Y39" i="24" s="1"/>
  <c r="N40" i="24"/>
  <c r="R40" i="24" s="1"/>
  <c r="Y40" i="24" s="1"/>
  <c r="P44" i="24"/>
  <c r="N45" i="24"/>
  <c r="R45" i="24" s="1"/>
  <c r="Y45" i="24" s="1"/>
  <c r="N47" i="24"/>
  <c r="R47" i="24" s="1"/>
  <c r="Y47" i="24" s="1"/>
  <c r="N48" i="24"/>
  <c r="R48" i="24" s="1"/>
  <c r="Y48" i="24" s="1"/>
  <c r="P57" i="24"/>
  <c r="N58" i="24"/>
  <c r="R58" i="24" s="1"/>
  <c r="Y58" i="24" s="1"/>
  <c r="P61" i="24"/>
  <c r="N62" i="24"/>
  <c r="R62" i="24" s="1"/>
  <c r="Y62" i="24" s="1"/>
  <c r="P65" i="24"/>
  <c r="P69" i="24"/>
  <c r="P82" i="24"/>
  <c r="P86" i="24"/>
  <c r="N87" i="24"/>
  <c r="R87" i="24" s="1"/>
  <c r="Y87" i="24" s="1"/>
  <c r="N90" i="24"/>
  <c r="R90" i="24" s="1"/>
  <c r="Y90" i="24" s="1"/>
  <c r="P91" i="24"/>
  <c r="P94" i="24"/>
  <c r="T94" i="24" s="1"/>
  <c r="AI94" i="41" s="1"/>
  <c r="P97" i="24"/>
  <c r="N98" i="24"/>
  <c r="R98" i="24" s="1"/>
  <c r="Y98" i="24" s="1"/>
  <c r="P100" i="24"/>
  <c r="N9" i="24"/>
  <c r="R9" i="24" s="1"/>
  <c r="Y9" i="24" s="1"/>
  <c r="P11" i="24"/>
  <c r="P12" i="24"/>
  <c r="N13" i="24"/>
  <c r="R13" i="24" s="1"/>
  <c r="Y13" i="24" s="1"/>
  <c r="N14" i="24"/>
  <c r="R14" i="24" s="1"/>
  <c r="Y14" i="24" s="1"/>
  <c r="P15" i="24"/>
  <c r="P16" i="24"/>
  <c r="N17" i="24"/>
  <c r="R17" i="24" s="1"/>
  <c r="Y17" i="24" s="1"/>
  <c r="P19" i="24"/>
  <c r="P20" i="24"/>
  <c r="N21" i="24"/>
  <c r="R21" i="24" s="1"/>
  <c r="Y21" i="24" s="1"/>
  <c r="P23" i="24"/>
  <c r="P24" i="24"/>
  <c r="N25" i="24"/>
  <c r="R25" i="24" s="1"/>
  <c r="Y25" i="24" s="1"/>
  <c r="P27" i="24"/>
  <c r="P28" i="24"/>
  <c r="N29" i="24"/>
  <c r="R29" i="24" s="1"/>
  <c r="Y29" i="24" s="1"/>
  <c r="N30" i="24"/>
  <c r="R30" i="24" s="1"/>
  <c r="Y30" i="24" s="1"/>
  <c r="P31" i="24"/>
  <c r="P32" i="24"/>
  <c r="N33" i="24"/>
  <c r="R33" i="24" s="1"/>
  <c r="Y33" i="24" s="1"/>
  <c r="N35" i="24"/>
  <c r="R35" i="24" s="1"/>
  <c r="Y35" i="24" s="1"/>
  <c r="N36" i="24"/>
  <c r="R36" i="24" s="1"/>
  <c r="Y36" i="24" s="1"/>
  <c r="P39" i="24"/>
  <c r="P42" i="24"/>
  <c r="P45" i="24"/>
  <c r="N46" i="24"/>
  <c r="R46" i="24" s="1"/>
  <c r="Y46" i="24" s="1"/>
  <c r="P47" i="24"/>
  <c r="P50" i="24"/>
  <c r="N51" i="24"/>
  <c r="R51" i="24" s="1"/>
  <c r="Y51" i="24" s="1"/>
  <c r="N52" i="24"/>
  <c r="R52" i="24" s="1"/>
  <c r="Y52" i="24" s="1"/>
  <c r="P54" i="24"/>
  <c r="N55" i="24"/>
  <c r="R55" i="24" s="1"/>
  <c r="Y55" i="24" s="1"/>
  <c r="P66" i="24"/>
  <c r="P70" i="24"/>
  <c r="N71" i="24"/>
  <c r="R71" i="24" s="1"/>
  <c r="Y71" i="24" s="1"/>
  <c r="N72" i="24"/>
  <c r="R72" i="24" s="1"/>
  <c r="Y72" i="24" s="1"/>
  <c r="P74" i="24"/>
  <c r="N75" i="24"/>
  <c r="R75" i="24" s="1"/>
  <c r="Y75" i="24" s="1"/>
  <c r="N76" i="24"/>
  <c r="R76" i="24" s="1"/>
  <c r="Y76" i="24" s="1"/>
  <c r="P78" i="24"/>
  <c r="N79" i="24"/>
  <c r="R79" i="24" s="1"/>
  <c r="Y79" i="24" s="1"/>
  <c r="N80" i="24"/>
  <c r="R80" i="24" s="1"/>
  <c r="Y80" i="24" s="1"/>
  <c r="N83" i="24"/>
  <c r="R83" i="24" s="1"/>
  <c r="Y83" i="24" s="1"/>
  <c r="N84" i="24"/>
  <c r="R84" i="24" s="1"/>
  <c r="Y84" i="24" s="1"/>
  <c r="P87" i="24"/>
  <c r="N88" i="24"/>
  <c r="R88" i="24" s="1"/>
  <c r="Y88" i="24" s="1"/>
  <c r="N92" i="24"/>
  <c r="R92" i="24" s="1"/>
  <c r="Y92" i="24" s="1"/>
  <c r="P95" i="24"/>
  <c r="N10" i="24"/>
  <c r="R10" i="24" s="1"/>
  <c r="Y10" i="24" s="1"/>
  <c r="P13" i="24"/>
  <c r="P17" i="24"/>
  <c r="N34" i="24"/>
  <c r="R34" i="24" s="1"/>
  <c r="Y34" i="24" s="1"/>
  <c r="P35" i="24"/>
  <c r="N43" i="24"/>
  <c r="R43" i="24" s="1"/>
  <c r="Y43" i="24" s="1"/>
  <c r="N49" i="24"/>
  <c r="R49" i="24" s="1"/>
  <c r="Y49" i="24" s="1"/>
  <c r="N53" i="24"/>
  <c r="R53" i="24" s="1"/>
  <c r="Y53" i="24" s="1"/>
  <c r="N68" i="24"/>
  <c r="R68" i="24" s="1"/>
  <c r="Y68" i="24" s="1"/>
  <c r="P71" i="24"/>
  <c r="P75" i="24"/>
  <c r="P79" i="24"/>
  <c r="P83" i="24"/>
  <c r="P101" i="24"/>
  <c r="N102" i="24"/>
  <c r="R102" i="24" s="1"/>
  <c r="Y102" i="24" s="1"/>
  <c r="P105" i="24"/>
  <c r="N106" i="24"/>
  <c r="R106" i="24" s="1"/>
  <c r="Y106" i="24" s="1"/>
  <c r="P108" i="24"/>
  <c r="P110" i="24"/>
  <c r="P113" i="24"/>
  <c r="N114" i="24"/>
  <c r="R114" i="24" s="1"/>
  <c r="Y114" i="24" s="1"/>
  <c r="N117" i="24"/>
  <c r="R117" i="24" s="1"/>
  <c r="Y117" i="24" s="1"/>
  <c r="N119" i="24"/>
  <c r="R119" i="24" s="1"/>
  <c r="Y119" i="24" s="1"/>
  <c r="P120" i="24"/>
  <c r="P122" i="24"/>
  <c r="N125" i="24"/>
  <c r="R125" i="24" s="1"/>
  <c r="Y125" i="24" s="1"/>
  <c r="P129" i="24"/>
  <c r="N134" i="24"/>
  <c r="R134" i="24" s="1"/>
  <c r="Y134" i="24" s="1"/>
  <c r="P136" i="24"/>
  <c r="N137" i="24"/>
  <c r="R137" i="24" s="1"/>
  <c r="Y137" i="24" s="1"/>
  <c r="P139" i="24"/>
  <c r="N140" i="24"/>
  <c r="R140" i="24" s="1"/>
  <c r="Y140" i="24" s="1"/>
  <c r="P142" i="24"/>
  <c r="N143" i="24"/>
  <c r="R143" i="24" s="1"/>
  <c r="Y143" i="24" s="1"/>
  <c r="P145" i="24"/>
  <c r="N150" i="24"/>
  <c r="R150" i="24" s="1"/>
  <c r="Y150" i="24" s="1"/>
  <c r="P152" i="24"/>
  <c r="N153" i="24"/>
  <c r="R153" i="24" s="1"/>
  <c r="Y153" i="24" s="1"/>
  <c r="P155" i="24"/>
  <c r="N156" i="24"/>
  <c r="R156" i="24" s="1"/>
  <c r="Y156" i="24" s="1"/>
  <c r="P158" i="24"/>
  <c r="N159" i="24"/>
  <c r="R159" i="24" s="1"/>
  <c r="Y159" i="24" s="1"/>
  <c r="P161" i="24"/>
  <c r="N162" i="24"/>
  <c r="R162" i="24" s="1"/>
  <c r="Y162" i="24" s="1"/>
  <c r="P163" i="24"/>
  <c r="P164" i="24"/>
  <c r="N165" i="24"/>
  <c r="R165" i="24" s="1"/>
  <c r="Y165" i="24" s="1"/>
  <c r="N167" i="24"/>
  <c r="R167" i="24" s="1"/>
  <c r="Y167" i="24" s="1"/>
  <c r="N168" i="24"/>
  <c r="R168" i="24" s="1"/>
  <c r="Y168" i="24" s="1"/>
  <c r="P170" i="24"/>
  <c r="N171" i="24"/>
  <c r="R171" i="24" s="1"/>
  <c r="Y171" i="24" s="1"/>
  <c r="N172" i="24"/>
  <c r="R172" i="24" s="1"/>
  <c r="Y172" i="24" s="1"/>
  <c r="P174" i="24"/>
  <c r="N175" i="24"/>
  <c r="R175" i="24" s="1"/>
  <c r="Y175" i="24" s="1"/>
  <c r="N176" i="24"/>
  <c r="R176" i="24" s="1"/>
  <c r="Y176" i="24" s="1"/>
  <c r="P178" i="24"/>
  <c r="N181" i="24"/>
  <c r="R181" i="24" s="1"/>
  <c r="Y181" i="24" s="1"/>
  <c r="P185" i="24"/>
  <c r="N186" i="24"/>
  <c r="R186" i="24" s="1"/>
  <c r="Y186" i="24" s="1"/>
  <c r="P187" i="24"/>
  <c r="P190" i="24"/>
  <c r="N191" i="24"/>
  <c r="R191" i="24" s="1"/>
  <c r="Y191" i="24" s="1"/>
  <c r="N192" i="24"/>
  <c r="R192" i="24" s="1"/>
  <c r="Y192" i="24" s="1"/>
  <c r="P194" i="24"/>
  <c r="P197" i="24"/>
  <c r="P199" i="24"/>
  <c r="P202" i="24"/>
  <c r="N203" i="24"/>
  <c r="R203" i="24" s="1"/>
  <c r="Y203" i="24" s="1"/>
  <c r="P204" i="24"/>
  <c r="N205" i="24"/>
  <c r="R205" i="24" s="1"/>
  <c r="Y205" i="24" s="1"/>
  <c r="P206" i="24"/>
  <c r="N207" i="24"/>
  <c r="R207" i="24" s="1"/>
  <c r="Y207" i="24" s="1"/>
  <c r="N208" i="24"/>
  <c r="R208" i="24" s="1"/>
  <c r="Y208" i="24" s="1"/>
  <c r="P209" i="24"/>
  <c r="N210" i="24"/>
  <c r="R210" i="24" s="1"/>
  <c r="Y210" i="24" s="1"/>
  <c r="P211" i="24"/>
  <c r="N213" i="24"/>
  <c r="R213" i="24" s="1"/>
  <c r="Y213" i="24" s="1"/>
  <c r="P9" i="24"/>
  <c r="N26" i="24"/>
  <c r="R26" i="24" s="1"/>
  <c r="Y26" i="24" s="1"/>
  <c r="P29" i="24"/>
  <c r="P33" i="24"/>
  <c r="P38" i="24"/>
  <c r="P48" i="24"/>
  <c r="P52" i="24"/>
  <c r="N56" i="24"/>
  <c r="R56" i="24" s="1"/>
  <c r="Y56" i="24" s="1"/>
  <c r="N60" i="24"/>
  <c r="R60" i="24" s="1"/>
  <c r="Y60" i="24" s="1"/>
  <c r="N64" i="24"/>
  <c r="R64" i="24" s="1"/>
  <c r="Y64" i="24" s="1"/>
  <c r="N67" i="24"/>
  <c r="R67" i="24" s="1"/>
  <c r="Y67" i="24" s="1"/>
  <c r="N82" i="24"/>
  <c r="R82" i="24" s="1"/>
  <c r="Y82" i="24" s="1"/>
  <c r="N86" i="24"/>
  <c r="R86" i="24" s="1"/>
  <c r="Y86" i="24" s="1"/>
  <c r="N99" i="24"/>
  <c r="R99" i="24" s="1"/>
  <c r="Y99" i="24" s="1"/>
  <c r="P103" i="24"/>
  <c r="N104" i="24"/>
  <c r="R104" i="24" s="1"/>
  <c r="Y104" i="24" s="1"/>
  <c r="N107" i="24"/>
  <c r="R107" i="24" s="1"/>
  <c r="Y107" i="24" s="1"/>
  <c r="N109" i="24"/>
  <c r="R109" i="24" s="1"/>
  <c r="Y109" i="24" s="1"/>
  <c r="P111" i="24"/>
  <c r="N112" i="24"/>
  <c r="R112" i="24" s="1"/>
  <c r="Y112" i="24" s="1"/>
  <c r="P115" i="24"/>
  <c r="N116" i="24"/>
  <c r="R116" i="24" s="1"/>
  <c r="Y116" i="24" s="1"/>
  <c r="P117" i="24"/>
  <c r="N118" i="24"/>
  <c r="R118" i="24" s="1"/>
  <c r="Y118" i="24" s="1"/>
  <c r="N121" i="24"/>
  <c r="R121" i="24" s="1"/>
  <c r="Y121" i="24" s="1"/>
  <c r="P123" i="24"/>
  <c r="N124" i="24"/>
  <c r="R124" i="24" s="1"/>
  <c r="Y124" i="24" s="1"/>
  <c r="P125" i="24"/>
  <c r="P127" i="24"/>
  <c r="N128" i="24"/>
  <c r="R128" i="24" s="1"/>
  <c r="Y128" i="24" s="1"/>
  <c r="P130" i="24"/>
  <c r="N131" i="24"/>
  <c r="R131" i="24" s="1"/>
  <c r="Y131" i="24" s="1"/>
  <c r="P133" i="24"/>
  <c r="N138" i="24"/>
  <c r="R138" i="24" s="1"/>
  <c r="Y138" i="24" s="1"/>
  <c r="P140" i="24"/>
  <c r="N141" i="24"/>
  <c r="R141" i="24" s="1"/>
  <c r="Y141" i="24" s="1"/>
  <c r="P143" i="24"/>
  <c r="N144" i="24"/>
  <c r="R144" i="24" s="1"/>
  <c r="Y144" i="24" s="1"/>
  <c r="P146" i="24"/>
  <c r="N147" i="24"/>
  <c r="R147" i="24" s="1"/>
  <c r="Y147" i="24" s="1"/>
  <c r="P149" i="24"/>
  <c r="N154" i="24"/>
  <c r="R154" i="24" s="1"/>
  <c r="Y154" i="24" s="1"/>
  <c r="P156" i="24"/>
  <c r="N157" i="24"/>
  <c r="R157" i="24" s="1"/>
  <c r="Y157" i="24" s="1"/>
  <c r="P159" i="24"/>
  <c r="N160" i="24"/>
  <c r="R160" i="24" s="1"/>
  <c r="Y160" i="24" s="1"/>
  <c r="P165" i="24"/>
  <c r="N166" i="24"/>
  <c r="R166" i="24" s="1"/>
  <c r="Y166" i="24" s="1"/>
  <c r="P167" i="24"/>
  <c r="P168" i="24"/>
  <c r="N169" i="24"/>
  <c r="R169" i="24" s="1"/>
  <c r="Y169" i="24" s="1"/>
  <c r="P171" i="24"/>
  <c r="P172" i="24"/>
  <c r="N173" i="24"/>
  <c r="R173" i="24" s="1"/>
  <c r="Y173" i="24" s="1"/>
  <c r="P175" i="24"/>
  <c r="P176" i="24"/>
  <c r="N177" i="24"/>
  <c r="R177" i="24" s="1"/>
  <c r="Y177" i="24" s="1"/>
  <c r="N179" i="24"/>
  <c r="R179" i="24" s="1"/>
  <c r="Y179" i="24" s="1"/>
  <c r="N180" i="24"/>
  <c r="R180" i="24" s="1"/>
  <c r="Y180" i="24" s="1"/>
  <c r="P181" i="24"/>
  <c r="N182" i="24"/>
  <c r="R182" i="24" s="1"/>
  <c r="Y182" i="24" s="1"/>
  <c r="N183" i="24"/>
  <c r="R183" i="24" s="1"/>
  <c r="Y183" i="24" s="1"/>
  <c r="N184" i="24"/>
  <c r="R184" i="24" s="1"/>
  <c r="Y184" i="24" s="1"/>
  <c r="P188" i="24"/>
  <c r="N189" i="24"/>
  <c r="R189" i="24" s="1"/>
  <c r="Y189" i="24" s="1"/>
  <c r="P191" i="24"/>
  <c r="N195" i="24"/>
  <c r="R195" i="24" s="1"/>
  <c r="Y195" i="24" s="1"/>
  <c r="N196" i="24"/>
  <c r="R196" i="24" s="1"/>
  <c r="Y196" i="24" s="1"/>
  <c r="P198" i="24"/>
  <c r="P200" i="24"/>
  <c r="P205" i="24"/>
  <c r="N212" i="24"/>
  <c r="R212" i="24" s="1"/>
  <c r="Y212" i="24" s="1"/>
  <c r="P213" i="24"/>
  <c r="N214" i="24"/>
  <c r="R214" i="24" s="1"/>
  <c r="Y214" i="24" s="1"/>
  <c r="P215" i="24"/>
  <c r="N217" i="24"/>
  <c r="R217" i="24" s="1"/>
  <c r="Y217" i="24" s="1"/>
  <c r="N8" i="24"/>
  <c r="R8" i="24" s="1"/>
  <c r="Y8" i="24" s="1"/>
  <c r="N22" i="24"/>
  <c r="R22" i="24" s="1"/>
  <c r="Y22" i="24" s="1"/>
  <c r="P25" i="24"/>
  <c r="N41" i="24"/>
  <c r="R41" i="24" s="1"/>
  <c r="Y41" i="24" s="1"/>
  <c r="P51" i="24"/>
  <c r="P55" i="24"/>
  <c r="N59" i="24"/>
  <c r="R59" i="24" s="1"/>
  <c r="Y59" i="24" s="1"/>
  <c r="N63" i="24"/>
  <c r="R63" i="24" s="1"/>
  <c r="Y63" i="24" s="1"/>
  <c r="N73" i="24"/>
  <c r="R73" i="24" s="1"/>
  <c r="Y73" i="24" s="1"/>
  <c r="N77" i="24"/>
  <c r="R77" i="24" s="1"/>
  <c r="Y77" i="24" s="1"/>
  <c r="N81" i="24"/>
  <c r="R81" i="24" s="1"/>
  <c r="Y81" i="24" s="1"/>
  <c r="N85" i="24"/>
  <c r="R85" i="24" s="1"/>
  <c r="Y85" i="24" s="1"/>
  <c r="N89" i="24"/>
  <c r="R89" i="24" s="1"/>
  <c r="Y89" i="24" s="1"/>
  <c r="P90" i="24"/>
  <c r="N93" i="24"/>
  <c r="R93" i="24" s="1"/>
  <c r="Y93" i="24" s="1"/>
  <c r="N96" i="24"/>
  <c r="R96" i="24" s="1"/>
  <c r="Y96" i="24" s="1"/>
  <c r="P98" i="24"/>
  <c r="N100" i="24"/>
  <c r="R100" i="24" s="1"/>
  <c r="Y100" i="24" s="1"/>
  <c r="P102" i="24"/>
  <c r="P104" i="24"/>
  <c r="P106" i="24"/>
  <c r="P109" i="24"/>
  <c r="N110" i="24"/>
  <c r="R110" i="24" s="1"/>
  <c r="Y110" i="24" s="1"/>
  <c r="P112" i="24"/>
  <c r="P114" i="24"/>
  <c r="P119" i="24"/>
  <c r="N120" i="24"/>
  <c r="R120" i="24" s="1"/>
  <c r="Y120" i="24" s="1"/>
  <c r="P121" i="24"/>
  <c r="N122" i="24"/>
  <c r="R122" i="24" s="1"/>
  <c r="Y122" i="24" s="1"/>
  <c r="N126" i="24"/>
  <c r="P128" i="24"/>
  <c r="N129" i="24"/>
  <c r="R129" i="24" s="1"/>
  <c r="Y129" i="24" s="1"/>
  <c r="P131" i="24"/>
  <c r="N132" i="24"/>
  <c r="R132" i="24" s="1"/>
  <c r="Y132" i="24" s="1"/>
  <c r="P134" i="24"/>
  <c r="N135" i="24"/>
  <c r="R135" i="24" s="1"/>
  <c r="Y135" i="24" s="1"/>
  <c r="P137" i="24"/>
  <c r="N142" i="24"/>
  <c r="R142" i="24" s="1"/>
  <c r="Y142" i="24" s="1"/>
  <c r="P144" i="24"/>
  <c r="N145" i="24"/>
  <c r="R145" i="24" s="1"/>
  <c r="Y145" i="24" s="1"/>
  <c r="P147" i="24"/>
  <c r="N148" i="24"/>
  <c r="R148" i="24" s="1"/>
  <c r="Y148" i="24" s="1"/>
  <c r="P150" i="24"/>
  <c r="N151" i="24"/>
  <c r="R151" i="24" s="1"/>
  <c r="Y151" i="24" s="1"/>
  <c r="P153" i="24"/>
  <c r="N158" i="24"/>
  <c r="R158" i="24" s="1"/>
  <c r="Y158" i="24" s="1"/>
  <c r="P160" i="24"/>
  <c r="N161" i="24"/>
  <c r="R161" i="24" s="1"/>
  <c r="Y161" i="24" s="1"/>
  <c r="P162" i="24"/>
  <c r="P169" i="24"/>
  <c r="N170" i="24"/>
  <c r="R170" i="24" s="1"/>
  <c r="Y170" i="24" s="1"/>
  <c r="P173" i="24"/>
  <c r="N174" i="24"/>
  <c r="R174" i="24" s="1"/>
  <c r="Y174" i="24" s="1"/>
  <c r="P177" i="24"/>
  <c r="N178" i="24"/>
  <c r="R178" i="24" s="1"/>
  <c r="Y178" i="24" s="1"/>
  <c r="P179" i="24"/>
  <c r="P183" i="24"/>
  <c r="P186" i="24"/>
  <c r="P189" i="24"/>
  <c r="N190" i="24"/>
  <c r="R190" i="24" s="1"/>
  <c r="Y190" i="24" s="1"/>
  <c r="P192" i="24"/>
  <c r="N193" i="24"/>
  <c r="R193" i="24" s="1"/>
  <c r="Y193" i="24" s="1"/>
  <c r="N194" i="24"/>
  <c r="R194" i="24" s="1"/>
  <c r="Y194" i="24" s="1"/>
  <c r="P195" i="24"/>
  <c r="N199" i="24"/>
  <c r="R199" i="24" s="1"/>
  <c r="Y199" i="24" s="1"/>
  <c r="N201" i="24"/>
  <c r="R201" i="24" s="1"/>
  <c r="Y201" i="24" s="1"/>
  <c r="N202" i="24"/>
  <c r="R202" i="24" s="1"/>
  <c r="Y202" i="24" s="1"/>
  <c r="P203" i="24"/>
  <c r="N204" i="24"/>
  <c r="R204" i="24" s="1"/>
  <c r="Y204" i="24" s="1"/>
  <c r="N206" i="24"/>
  <c r="R206" i="24" s="1"/>
  <c r="Y206" i="24" s="1"/>
  <c r="P207" i="24"/>
  <c r="P208" i="24"/>
  <c r="P210" i="24"/>
  <c r="N211" i="24"/>
  <c r="R211" i="24" s="1"/>
  <c r="Y211" i="24" s="1"/>
  <c r="N216" i="24"/>
  <c r="R216" i="24" s="1"/>
  <c r="Y216" i="24" s="1"/>
  <c r="P217" i="24"/>
  <c r="P21" i="24"/>
  <c r="N44" i="24"/>
  <c r="R44" i="24" s="1"/>
  <c r="Y44" i="24" s="1"/>
  <c r="P62" i="24"/>
  <c r="P84" i="24"/>
  <c r="P96" i="24"/>
  <c r="N113" i="24"/>
  <c r="R113" i="24" s="1"/>
  <c r="Y113" i="24" s="1"/>
  <c r="P124" i="24"/>
  <c r="N127" i="24"/>
  <c r="R127" i="24" s="1"/>
  <c r="Y127" i="24" s="1"/>
  <c r="P135" i="24"/>
  <c r="P138" i="24"/>
  <c r="P141" i="24"/>
  <c r="P148" i="24"/>
  <c r="N152" i="24"/>
  <c r="R152" i="24" s="1"/>
  <c r="Y152" i="24" s="1"/>
  <c r="N155" i="24"/>
  <c r="R155" i="24" s="1"/>
  <c r="Y155" i="24" s="1"/>
  <c r="P180" i="24"/>
  <c r="P184" i="24"/>
  <c r="N188" i="24"/>
  <c r="R188" i="24" s="1"/>
  <c r="Y188" i="24" s="1"/>
  <c r="N197" i="24"/>
  <c r="R197" i="24" s="1"/>
  <c r="Y197" i="24" s="1"/>
  <c r="P216" i="24"/>
  <c r="P218" i="24"/>
  <c r="N223" i="24"/>
  <c r="R223" i="24" s="1"/>
  <c r="Y223" i="24" s="1"/>
  <c r="P225" i="24"/>
  <c r="N226" i="24"/>
  <c r="N227" i="24"/>
  <c r="R227" i="24" s="1"/>
  <c r="Y227" i="24" s="1"/>
  <c r="P229" i="24"/>
  <c r="N230" i="24"/>
  <c r="R230" i="24" s="1"/>
  <c r="Y230" i="24" s="1"/>
  <c r="P232" i="24"/>
  <c r="N233" i="24"/>
  <c r="R233" i="24" s="1"/>
  <c r="Y233" i="24" s="1"/>
  <c r="P235" i="24"/>
  <c r="N236" i="24"/>
  <c r="R236" i="24" s="1"/>
  <c r="Y236" i="24" s="1"/>
  <c r="P238" i="24"/>
  <c r="N239" i="24"/>
  <c r="R239" i="24" s="1"/>
  <c r="Y239" i="24" s="1"/>
  <c r="P241" i="24"/>
  <c r="N242" i="24"/>
  <c r="R242" i="24" s="1"/>
  <c r="Y242" i="24" s="1"/>
  <c r="P243" i="24"/>
  <c r="N244" i="24"/>
  <c r="R244" i="24" s="1"/>
  <c r="Y244" i="24" s="1"/>
  <c r="P246" i="24"/>
  <c r="P249" i="24"/>
  <c r="N250" i="24"/>
  <c r="R250" i="24" s="1"/>
  <c r="Y250" i="24" s="1"/>
  <c r="P251" i="24"/>
  <c r="P252" i="24"/>
  <c r="N253" i="24"/>
  <c r="R253" i="24" s="1"/>
  <c r="Y253" i="24" s="1"/>
  <c r="P256" i="24"/>
  <c r="N257" i="24"/>
  <c r="R257" i="24" s="1"/>
  <c r="Y257" i="24" s="1"/>
  <c r="P260" i="24"/>
  <c r="P262" i="24"/>
  <c r="P264" i="24"/>
  <c r="N265" i="24"/>
  <c r="R265" i="24" s="1"/>
  <c r="Y265" i="24" s="1"/>
  <c r="P266" i="24"/>
  <c r="P269" i="24"/>
  <c r="N273" i="24"/>
  <c r="R273" i="24" s="1"/>
  <c r="Y273" i="24" s="1"/>
  <c r="N274" i="24"/>
  <c r="R274" i="24" s="1"/>
  <c r="Y274" i="24" s="1"/>
  <c r="P276" i="24"/>
  <c r="P277" i="24"/>
  <c r="N278" i="24"/>
  <c r="R278" i="24" s="1"/>
  <c r="Y278" i="24" s="1"/>
  <c r="P284" i="24"/>
  <c r="N285" i="24"/>
  <c r="R285" i="24" s="1"/>
  <c r="Y285" i="24" s="1"/>
  <c r="P287" i="24"/>
  <c r="P289" i="24"/>
  <c r="N290" i="24"/>
  <c r="R290" i="24" s="1"/>
  <c r="Y290" i="24" s="1"/>
  <c r="P296" i="24"/>
  <c r="N297" i="24"/>
  <c r="R297" i="24" s="1"/>
  <c r="Y297" i="24" s="1"/>
  <c r="P299" i="24"/>
  <c r="P301" i="24"/>
  <c r="N302" i="24"/>
  <c r="R302" i="24" s="1"/>
  <c r="Y302" i="24" s="1"/>
  <c r="N304" i="24"/>
  <c r="R304" i="24" s="1"/>
  <c r="Y304" i="24" s="1"/>
  <c r="P306" i="24"/>
  <c r="N307" i="24"/>
  <c r="R307" i="24" s="1"/>
  <c r="Y307" i="24" s="1"/>
  <c r="N308" i="24"/>
  <c r="R308" i="24" s="1"/>
  <c r="Y308" i="24" s="1"/>
  <c r="P310" i="24"/>
  <c r="N311" i="24"/>
  <c r="R311" i="24" s="1"/>
  <c r="Y311" i="24" s="1"/>
  <c r="P316" i="24"/>
  <c r="N317" i="24"/>
  <c r="R317" i="24" s="1"/>
  <c r="Y317" i="24" s="1"/>
  <c r="P319" i="24"/>
  <c r="P321" i="24"/>
  <c r="N322" i="24"/>
  <c r="R322" i="24" s="1"/>
  <c r="Y322" i="24" s="1"/>
  <c r="P325" i="24"/>
  <c r="N326" i="24"/>
  <c r="R326" i="24" s="1"/>
  <c r="Y326" i="24" s="1"/>
  <c r="P331" i="24"/>
  <c r="N335" i="24"/>
  <c r="R335" i="24" s="1"/>
  <c r="Y335" i="24" s="1"/>
  <c r="P339" i="24"/>
  <c r="N343" i="24"/>
  <c r="R343" i="24" s="1"/>
  <c r="Y343" i="24" s="1"/>
  <c r="P347" i="24"/>
  <c r="P349" i="24"/>
  <c r="N350" i="24"/>
  <c r="R350" i="24" s="1"/>
  <c r="Y350" i="24" s="1"/>
  <c r="N351" i="24"/>
  <c r="R351" i="24" s="1"/>
  <c r="Y351" i="24" s="1"/>
  <c r="P355" i="24"/>
  <c r="N356" i="24"/>
  <c r="R356" i="24" s="1"/>
  <c r="Y356" i="24" s="1"/>
  <c r="N358" i="24"/>
  <c r="R358" i="24" s="1"/>
  <c r="Y358" i="24" s="1"/>
  <c r="N359" i="24"/>
  <c r="R359" i="24" s="1"/>
  <c r="Y359" i="24" s="1"/>
  <c r="P360" i="24"/>
  <c r="N361" i="24"/>
  <c r="R361" i="24" s="1"/>
  <c r="Y361" i="24" s="1"/>
  <c r="P362" i="24"/>
  <c r="P367" i="24"/>
  <c r="P369" i="24"/>
  <c r="P371" i="24"/>
  <c r="N372" i="24"/>
  <c r="R372" i="24" s="1"/>
  <c r="Y372" i="24" s="1"/>
  <c r="N376" i="24"/>
  <c r="R376" i="24" s="1"/>
  <c r="Y376" i="24" s="1"/>
  <c r="N378" i="24"/>
  <c r="R378" i="24" s="1"/>
  <c r="Y378" i="24" s="1"/>
  <c r="N379" i="24"/>
  <c r="R379" i="24" s="1"/>
  <c r="Y379" i="24" s="1"/>
  <c r="P380" i="24"/>
  <c r="N381" i="24"/>
  <c r="R381" i="24" s="1"/>
  <c r="Y381" i="24" s="1"/>
  <c r="P382" i="24"/>
  <c r="P387" i="24"/>
  <c r="N388" i="24"/>
  <c r="R388" i="24" s="1"/>
  <c r="Y388" i="24" s="1"/>
  <c r="P392" i="24"/>
  <c r="N393" i="24"/>
  <c r="R393" i="24" s="1"/>
  <c r="Y393" i="24" s="1"/>
  <c r="P394" i="24"/>
  <c r="P399" i="24"/>
  <c r="P401" i="24"/>
  <c r="P404" i="24"/>
  <c r="N405" i="24"/>
  <c r="R405" i="24" s="1"/>
  <c r="Y405" i="24" s="1"/>
  <c r="N410" i="24"/>
  <c r="R410" i="24" s="1"/>
  <c r="Y410" i="24" s="1"/>
  <c r="N411" i="24"/>
  <c r="R411" i="24" s="1"/>
  <c r="Y411" i="24" s="1"/>
  <c r="P412" i="24"/>
  <c r="N413" i="24"/>
  <c r="R413" i="24" s="1"/>
  <c r="Y413" i="24" s="1"/>
  <c r="N415" i="24"/>
  <c r="R415" i="24" s="1"/>
  <c r="Y415" i="24" s="1"/>
  <c r="P416" i="24"/>
  <c r="N419" i="24"/>
  <c r="R419" i="24" s="1"/>
  <c r="Y419" i="24" s="1"/>
  <c r="P420" i="24"/>
  <c r="N421" i="24"/>
  <c r="R421" i="24" s="1"/>
  <c r="Y421" i="24" s="1"/>
  <c r="P423" i="24"/>
  <c r="P424" i="24"/>
  <c r="P427" i="24"/>
  <c r="N429" i="24"/>
  <c r="R429" i="24" s="1"/>
  <c r="Y429" i="24" s="1"/>
  <c r="P432" i="24"/>
  <c r="P434" i="24"/>
  <c r="N435" i="24"/>
  <c r="R435" i="24" s="1"/>
  <c r="Y435" i="24" s="1"/>
  <c r="N440" i="24"/>
  <c r="R440" i="24" s="1"/>
  <c r="Y440" i="24" s="1"/>
  <c r="P441" i="24"/>
  <c r="N442" i="24"/>
  <c r="R442" i="24" s="1"/>
  <c r="Y442" i="24" s="1"/>
  <c r="P443" i="24"/>
  <c r="N445" i="24"/>
  <c r="R445" i="24" s="1"/>
  <c r="Y445" i="24" s="1"/>
  <c r="P448" i="24"/>
  <c r="P450" i="24"/>
  <c r="N451" i="24"/>
  <c r="R451" i="24" s="1"/>
  <c r="Y451" i="24" s="1"/>
  <c r="N456" i="24"/>
  <c r="R456" i="24" s="1"/>
  <c r="Y456" i="24" s="1"/>
  <c r="P457" i="24"/>
  <c r="N458" i="24"/>
  <c r="R458" i="24" s="1"/>
  <c r="Y458" i="24" s="1"/>
  <c r="P459" i="24"/>
  <c r="N461" i="24"/>
  <c r="R461" i="24" s="1"/>
  <c r="Y461" i="24" s="1"/>
  <c r="P464" i="24"/>
  <c r="P466" i="24"/>
  <c r="N467" i="24"/>
  <c r="R467" i="24" s="1"/>
  <c r="Y467" i="24" s="1"/>
  <c r="P471" i="24"/>
  <c r="N472" i="24"/>
  <c r="R472" i="24" s="1"/>
  <c r="Y472" i="24" s="1"/>
  <c r="P473" i="24"/>
  <c r="N474" i="24"/>
  <c r="R474" i="24" s="1"/>
  <c r="Y474" i="24" s="1"/>
  <c r="N477" i="24"/>
  <c r="R477" i="24" s="1"/>
  <c r="Y477" i="24" s="1"/>
  <c r="N479" i="24"/>
  <c r="R479" i="24" s="1"/>
  <c r="Y479" i="24" s="1"/>
  <c r="P480" i="24"/>
  <c r="P482" i="24"/>
  <c r="P487" i="24"/>
  <c r="N488" i="24"/>
  <c r="R488" i="24" s="1"/>
  <c r="Y488" i="24" s="1"/>
  <c r="P489" i="24"/>
  <c r="N490" i="24"/>
  <c r="R490" i="24" s="1"/>
  <c r="Y490" i="24" s="1"/>
  <c r="P493" i="24"/>
  <c r="N494" i="24"/>
  <c r="R494" i="24" s="1"/>
  <c r="Y494" i="24" s="1"/>
  <c r="P496" i="24"/>
  <c r="N500" i="24"/>
  <c r="R500" i="24" s="1"/>
  <c r="Y500" i="24" s="1"/>
  <c r="N501" i="24"/>
  <c r="R501" i="24" s="1"/>
  <c r="Y501" i="24" s="1"/>
  <c r="P503" i="24"/>
  <c r="P506" i="24"/>
  <c r="P509" i="24"/>
  <c r="N510" i="24"/>
  <c r="R510" i="24" s="1"/>
  <c r="Y510" i="24" s="1"/>
  <c r="N511" i="24"/>
  <c r="R511" i="24" s="1"/>
  <c r="Y511" i="24" s="1"/>
  <c r="P512" i="24"/>
  <c r="N516" i="24"/>
  <c r="R516" i="24" s="1"/>
  <c r="Y516" i="24" s="1"/>
  <c r="N7" i="24"/>
  <c r="R7" i="24" s="1"/>
  <c r="Y7" i="24" s="1"/>
  <c r="N18" i="24"/>
  <c r="R18" i="24" s="1"/>
  <c r="Y18" i="24" s="1"/>
  <c r="P72" i="24"/>
  <c r="P88" i="24"/>
  <c r="N101" i="24"/>
  <c r="R101" i="24" s="1"/>
  <c r="Y101" i="24" s="1"/>
  <c r="N105" i="24"/>
  <c r="R105" i="24" s="1"/>
  <c r="Y105" i="24" s="1"/>
  <c r="N108" i="24"/>
  <c r="R108" i="24" s="1"/>
  <c r="Y108" i="24" s="1"/>
  <c r="P116" i="24"/>
  <c r="N123" i="24"/>
  <c r="R123" i="24" s="1"/>
  <c r="Y123" i="24" s="1"/>
  <c r="P126" i="24"/>
  <c r="T126" i="24" s="1"/>
  <c r="AI126" i="41" s="1"/>
  <c r="N130" i="24"/>
  <c r="R130" i="24" s="1"/>
  <c r="Y130" i="24" s="1"/>
  <c r="P151" i="24"/>
  <c r="P154" i="24"/>
  <c r="P157" i="24"/>
  <c r="N164" i="24"/>
  <c r="R164" i="24" s="1"/>
  <c r="Y164" i="24" s="1"/>
  <c r="N187" i="24"/>
  <c r="R187" i="24" s="1"/>
  <c r="Y187" i="24" s="1"/>
  <c r="P193" i="24"/>
  <c r="P196" i="24"/>
  <c r="N209" i="24"/>
  <c r="R209" i="24" s="1"/>
  <c r="Y209" i="24" s="1"/>
  <c r="P219" i="24"/>
  <c r="N220" i="24"/>
  <c r="R220" i="24" s="1"/>
  <c r="Y220" i="24" s="1"/>
  <c r="P222" i="24"/>
  <c r="P226" i="24"/>
  <c r="T226" i="24" s="1"/>
  <c r="AI226" i="41" s="1"/>
  <c r="N231" i="24"/>
  <c r="R231" i="24" s="1"/>
  <c r="Y231" i="24" s="1"/>
  <c r="P233" i="24"/>
  <c r="N234" i="24"/>
  <c r="R234" i="24" s="1"/>
  <c r="Y234" i="24" s="1"/>
  <c r="P236" i="24"/>
  <c r="N237" i="24"/>
  <c r="R237" i="24" s="1"/>
  <c r="Y237" i="24" s="1"/>
  <c r="P244" i="24"/>
  <c r="N245" i="24"/>
  <c r="R245" i="24" s="1"/>
  <c r="Y245" i="24" s="1"/>
  <c r="N247" i="24"/>
  <c r="R247" i="24" s="1"/>
  <c r="Y247" i="24" s="1"/>
  <c r="N248" i="24"/>
  <c r="R248" i="24" s="1"/>
  <c r="Y248" i="24" s="1"/>
  <c r="P253" i="24"/>
  <c r="N254" i="24"/>
  <c r="N255" i="24"/>
  <c r="R255" i="24" s="1"/>
  <c r="Y255" i="24" s="1"/>
  <c r="P257" i="24"/>
  <c r="N258" i="24"/>
  <c r="N259" i="24"/>
  <c r="R259" i="24" s="1"/>
  <c r="Y259" i="24" s="1"/>
  <c r="N261" i="24"/>
  <c r="R261" i="24" s="1"/>
  <c r="Y261" i="24" s="1"/>
  <c r="N263" i="24"/>
  <c r="R263" i="24" s="1"/>
  <c r="Y263" i="24" s="1"/>
  <c r="P265" i="24"/>
  <c r="P267" i="24"/>
  <c r="P270" i="24"/>
  <c r="N271" i="24"/>
  <c r="R271" i="24" s="1"/>
  <c r="Y271" i="24" s="1"/>
  <c r="N272" i="24"/>
  <c r="R272" i="24" s="1"/>
  <c r="Y272" i="24" s="1"/>
  <c r="P273" i="24"/>
  <c r="N275" i="24"/>
  <c r="R275" i="24" s="1"/>
  <c r="Y275" i="24" s="1"/>
  <c r="P278" i="24"/>
  <c r="N279" i="24"/>
  <c r="R279" i="24" s="1"/>
  <c r="Y279" i="24" s="1"/>
  <c r="P280" i="24"/>
  <c r="N281" i="24"/>
  <c r="R281" i="24" s="1"/>
  <c r="Y281" i="24" s="1"/>
  <c r="P283" i="24"/>
  <c r="P285" i="24"/>
  <c r="N286" i="24"/>
  <c r="R286" i="24" s="1"/>
  <c r="Y286" i="24" s="1"/>
  <c r="N288" i="24"/>
  <c r="R288" i="24" s="1"/>
  <c r="Y288" i="24" s="1"/>
  <c r="P290" i="24"/>
  <c r="N291" i="24"/>
  <c r="R291" i="24" s="1"/>
  <c r="Y291" i="24" s="1"/>
  <c r="P292" i="24"/>
  <c r="N293" i="24"/>
  <c r="R293" i="24" s="1"/>
  <c r="Y293" i="24" s="1"/>
  <c r="P295" i="24"/>
  <c r="P297" i="24"/>
  <c r="N298" i="24"/>
  <c r="R298" i="24" s="1"/>
  <c r="Y298" i="24" s="1"/>
  <c r="N300" i="24"/>
  <c r="R300" i="24" s="1"/>
  <c r="Y300" i="24" s="1"/>
  <c r="P302" i="24"/>
  <c r="N303" i="24"/>
  <c r="R303" i="24" s="1"/>
  <c r="Y303" i="24" s="1"/>
  <c r="P312" i="24"/>
  <c r="N313" i="24"/>
  <c r="R313" i="24" s="1"/>
  <c r="Y313" i="24" s="1"/>
  <c r="P315" i="24"/>
  <c r="P317" i="24"/>
  <c r="N318" i="24"/>
  <c r="R318" i="24" s="1"/>
  <c r="Y318" i="24" s="1"/>
  <c r="N320" i="24"/>
  <c r="R320" i="24" s="1"/>
  <c r="Y320" i="24" s="1"/>
  <c r="P322" i="24"/>
  <c r="N323" i="24"/>
  <c r="R323" i="24" s="1"/>
  <c r="Y323" i="24" s="1"/>
  <c r="N324" i="24"/>
  <c r="R324" i="24" s="1"/>
  <c r="Y324" i="24" s="1"/>
  <c r="P326" i="24"/>
  <c r="N327" i="24"/>
  <c r="R327" i="24" s="1"/>
  <c r="Y327" i="24" s="1"/>
  <c r="P328" i="24"/>
  <c r="N329" i="24"/>
  <c r="R329" i="24" s="1"/>
  <c r="Y329" i="24" s="1"/>
  <c r="N332" i="24"/>
  <c r="R332" i="24" s="1"/>
  <c r="Y332" i="24" s="1"/>
  <c r="N333" i="24"/>
  <c r="R333" i="24" s="1"/>
  <c r="Y333" i="24" s="1"/>
  <c r="N336" i="24"/>
  <c r="R336" i="24" s="1"/>
  <c r="Y336" i="24" s="1"/>
  <c r="N337" i="24"/>
  <c r="R337" i="24" s="1"/>
  <c r="Y337" i="24" s="1"/>
  <c r="N340" i="24"/>
  <c r="R340" i="24" s="1"/>
  <c r="Y340" i="24" s="1"/>
  <c r="N341" i="24"/>
  <c r="R341" i="24" s="1"/>
  <c r="Y341" i="24" s="1"/>
  <c r="N344" i="24"/>
  <c r="R344" i="24" s="1"/>
  <c r="Y344" i="24" s="1"/>
  <c r="N345" i="24"/>
  <c r="R345" i="24" s="1"/>
  <c r="Y345" i="24" s="1"/>
  <c r="N348" i="24"/>
  <c r="R348" i="24" s="1"/>
  <c r="Y348" i="24" s="1"/>
  <c r="P350" i="24"/>
  <c r="P353" i="24"/>
  <c r="P356" i="24"/>
  <c r="N357" i="24"/>
  <c r="R357" i="24" s="1"/>
  <c r="Y357" i="24" s="1"/>
  <c r="P358" i="24"/>
  <c r="P363" i="24"/>
  <c r="P365" i="24"/>
  <c r="N368" i="24"/>
  <c r="R368" i="24" s="1"/>
  <c r="Y368" i="24" s="1"/>
  <c r="P372" i="24"/>
  <c r="N373" i="24"/>
  <c r="R373" i="24" s="1"/>
  <c r="Y373" i="24" s="1"/>
  <c r="N374" i="24"/>
  <c r="R374" i="24" s="1"/>
  <c r="Y374" i="24" s="1"/>
  <c r="N375" i="24"/>
  <c r="R375" i="24" s="1"/>
  <c r="Y375" i="24" s="1"/>
  <c r="P376" i="24"/>
  <c r="N377" i="24"/>
  <c r="R377" i="24" s="1"/>
  <c r="Y377" i="24" s="1"/>
  <c r="P378" i="24"/>
  <c r="P383" i="24"/>
  <c r="P385" i="24"/>
  <c r="P388" i="24"/>
  <c r="N389" i="24"/>
  <c r="R389" i="24" s="1"/>
  <c r="Y389" i="24" s="1"/>
  <c r="N390" i="24"/>
  <c r="R390" i="24" s="1"/>
  <c r="Y390" i="24" s="1"/>
  <c r="N391" i="24"/>
  <c r="R391" i="24" s="1"/>
  <c r="Y391" i="24" s="1"/>
  <c r="P395" i="24"/>
  <c r="P397" i="24"/>
  <c r="N400" i="24"/>
  <c r="R400" i="24" s="1"/>
  <c r="Y400" i="24" s="1"/>
  <c r="N402" i="24"/>
  <c r="R402" i="24" s="1"/>
  <c r="Y402" i="24" s="1"/>
  <c r="N403" i="24"/>
  <c r="R403" i="24" s="1"/>
  <c r="Y403" i="24" s="1"/>
  <c r="P407" i="24"/>
  <c r="N408" i="24"/>
  <c r="R408" i="24" s="1"/>
  <c r="Y408" i="24" s="1"/>
  <c r="N409" i="24"/>
  <c r="R409" i="24" s="1"/>
  <c r="Y409" i="24" s="1"/>
  <c r="P410" i="24"/>
  <c r="N417" i="24"/>
  <c r="R417" i="24" s="1"/>
  <c r="Y417" i="24" s="1"/>
  <c r="P426" i="24"/>
  <c r="N428" i="24"/>
  <c r="R428" i="24" s="1"/>
  <c r="Y428" i="24" s="1"/>
  <c r="P429" i="24"/>
  <c r="N430" i="24"/>
  <c r="R430" i="24" s="1"/>
  <c r="Y430" i="24" s="1"/>
  <c r="P431" i="24"/>
  <c r="N433" i="24"/>
  <c r="R433" i="24" s="1"/>
  <c r="Y433" i="24" s="1"/>
  <c r="P436" i="24"/>
  <c r="P438" i="24"/>
  <c r="N439" i="24"/>
  <c r="R439" i="24" s="1"/>
  <c r="Y439" i="24" s="1"/>
  <c r="N444" i="24"/>
  <c r="R444" i="24" s="1"/>
  <c r="Y444" i="24" s="1"/>
  <c r="P445" i="24"/>
  <c r="N446" i="24"/>
  <c r="R446" i="24" s="1"/>
  <c r="Y446" i="24" s="1"/>
  <c r="P447" i="24"/>
  <c r="N449" i="24"/>
  <c r="R449" i="24" s="1"/>
  <c r="Y449" i="24" s="1"/>
  <c r="P452" i="24"/>
  <c r="P454" i="24"/>
  <c r="N455" i="24"/>
  <c r="R455" i="24" s="1"/>
  <c r="Y455" i="24" s="1"/>
  <c r="N460" i="24"/>
  <c r="R460" i="24" s="1"/>
  <c r="Y460" i="24" s="1"/>
  <c r="P461" i="24"/>
  <c r="N462" i="24"/>
  <c r="R462" i="24" s="1"/>
  <c r="Y462" i="24" s="1"/>
  <c r="P463" i="24"/>
  <c r="N465" i="24"/>
  <c r="R465" i="24" s="1"/>
  <c r="Y465" i="24" s="1"/>
  <c r="P468" i="24"/>
  <c r="P470" i="24"/>
  <c r="P475" i="24"/>
  <c r="N476" i="24"/>
  <c r="R476" i="24" s="1"/>
  <c r="Y476" i="24" s="1"/>
  <c r="P477" i="24"/>
  <c r="N478" i="24"/>
  <c r="R478" i="24" s="1"/>
  <c r="Y478" i="24" s="1"/>
  <c r="N481" i="24"/>
  <c r="R481" i="24" s="1"/>
  <c r="Y481" i="24" s="1"/>
  <c r="N483" i="24"/>
  <c r="R483" i="24" s="1"/>
  <c r="Y483" i="24" s="1"/>
  <c r="P484" i="24"/>
  <c r="P486" i="24"/>
  <c r="P491" i="24"/>
  <c r="N492" i="24"/>
  <c r="R492" i="24" s="1"/>
  <c r="Y492" i="24" s="1"/>
  <c r="P497" i="24"/>
  <c r="N498" i="24"/>
  <c r="R498" i="24" s="1"/>
  <c r="Y498" i="24" s="1"/>
  <c r="N499" i="24"/>
  <c r="R499" i="24" s="1"/>
  <c r="Y499" i="24" s="1"/>
  <c r="P500" i="24"/>
  <c r="N504" i="24"/>
  <c r="R504" i="24" s="1"/>
  <c r="Y504" i="24" s="1"/>
  <c r="N505" i="24"/>
  <c r="R505" i="24" s="1"/>
  <c r="Y505" i="24" s="1"/>
  <c r="P507" i="24"/>
  <c r="P510" i="24"/>
  <c r="P513" i="24"/>
  <c r="N514" i="24"/>
  <c r="R514" i="24" s="1"/>
  <c r="Y514" i="24" s="1"/>
  <c r="N515" i="24"/>
  <c r="R515" i="24" s="1"/>
  <c r="Y515" i="24" s="1"/>
  <c r="P76" i="24"/>
  <c r="P92" i="24"/>
  <c r="P107" i="24"/>
  <c r="N111" i="24"/>
  <c r="R111" i="24" s="1"/>
  <c r="Y111" i="24" s="1"/>
  <c r="N115" i="24"/>
  <c r="R115" i="24" s="1"/>
  <c r="Y115" i="24" s="1"/>
  <c r="P118" i="24"/>
  <c r="N133" i="24"/>
  <c r="R133" i="24" s="1"/>
  <c r="Y133" i="24" s="1"/>
  <c r="N146" i="24"/>
  <c r="R146" i="24" s="1"/>
  <c r="Y146" i="24" s="1"/>
  <c r="N163" i="24"/>
  <c r="R163" i="24" s="1"/>
  <c r="Y163" i="24" s="1"/>
  <c r="P182" i="24"/>
  <c r="N200" i="24"/>
  <c r="R200" i="24" s="1"/>
  <c r="Y200" i="24" s="1"/>
  <c r="P201" i="24"/>
  <c r="P212" i="24"/>
  <c r="N215" i="24"/>
  <c r="R215" i="24" s="1"/>
  <c r="Y215" i="24" s="1"/>
  <c r="N218" i="24"/>
  <c r="R218" i="24" s="1"/>
  <c r="Y218" i="24" s="1"/>
  <c r="P220" i="24"/>
  <c r="N221" i="24"/>
  <c r="R221" i="24" s="1"/>
  <c r="Y221" i="24" s="1"/>
  <c r="P223" i="24"/>
  <c r="N224" i="24"/>
  <c r="R224" i="24" s="1"/>
  <c r="Y224" i="24" s="1"/>
  <c r="P227" i="24"/>
  <c r="N228" i="24"/>
  <c r="R228" i="24" s="1"/>
  <c r="Y228" i="24" s="1"/>
  <c r="P230" i="24"/>
  <c r="N235" i="24"/>
  <c r="R235" i="24" s="1"/>
  <c r="Y235" i="24" s="1"/>
  <c r="P237" i="24"/>
  <c r="N238" i="24"/>
  <c r="R238" i="24" s="1"/>
  <c r="Y238" i="24" s="1"/>
  <c r="P239" i="24"/>
  <c r="N240" i="24"/>
  <c r="R240" i="24" s="1"/>
  <c r="Y240" i="24" s="1"/>
  <c r="P242" i="24"/>
  <c r="N243" i="24"/>
  <c r="R243" i="24" s="1"/>
  <c r="Y243" i="24" s="1"/>
  <c r="P245" i="24"/>
  <c r="N246" i="24"/>
  <c r="R246" i="24" s="1"/>
  <c r="Y246" i="24" s="1"/>
  <c r="P250" i="24"/>
  <c r="N252" i="24"/>
  <c r="R252" i="24" s="1"/>
  <c r="Y252" i="24" s="1"/>
  <c r="P254" i="24"/>
  <c r="T254" i="24" s="1"/>
  <c r="AI254" i="41" s="1"/>
  <c r="P255" i="24"/>
  <c r="P258" i="24"/>
  <c r="T258" i="24" s="1"/>
  <c r="AI258" i="41" s="1"/>
  <c r="P259" i="24"/>
  <c r="N260" i="24"/>
  <c r="R260" i="24" s="1"/>
  <c r="Y260" i="24" s="1"/>
  <c r="P261" i="24"/>
  <c r="N262" i="24"/>
  <c r="R262" i="24" s="1"/>
  <c r="Y262" i="24" s="1"/>
  <c r="P263" i="24"/>
  <c r="N264" i="24"/>
  <c r="R264" i="24" s="1"/>
  <c r="Y264" i="24" s="1"/>
  <c r="N266" i="24"/>
  <c r="R266" i="24" s="1"/>
  <c r="Y266" i="24" s="1"/>
  <c r="N268" i="24"/>
  <c r="R268" i="24" s="1"/>
  <c r="Y268" i="24" s="1"/>
  <c r="P271" i="24"/>
  <c r="P274" i="24"/>
  <c r="P281" i="24"/>
  <c r="N282" i="24"/>
  <c r="R282" i="24" s="1"/>
  <c r="Y282" i="24" s="1"/>
  <c r="N284" i="24"/>
  <c r="R284" i="24" s="1"/>
  <c r="Y284" i="24" s="1"/>
  <c r="P286" i="24"/>
  <c r="N287" i="24"/>
  <c r="R287" i="24" s="1"/>
  <c r="Y287" i="24" s="1"/>
  <c r="P293" i="24"/>
  <c r="N294" i="24"/>
  <c r="R294" i="24" s="1"/>
  <c r="Y294" i="24" s="1"/>
  <c r="N296" i="24"/>
  <c r="R296" i="24" s="1"/>
  <c r="Y296" i="24" s="1"/>
  <c r="P298" i="24"/>
  <c r="N299" i="24"/>
  <c r="R299" i="24" s="1"/>
  <c r="Y299" i="24" s="1"/>
  <c r="P304" i="24"/>
  <c r="N305" i="24"/>
  <c r="R305" i="24" s="1"/>
  <c r="Y305" i="24" s="1"/>
  <c r="P307" i="24"/>
  <c r="P308" i="24"/>
  <c r="N309" i="24"/>
  <c r="R309" i="24" s="1"/>
  <c r="Y309" i="24" s="1"/>
  <c r="P311" i="24"/>
  <c r="P313" i="24"/>
  <c r="N314" i="24"/>
  <c r="R314" i="24" s="1"/>
  <c r="Y314" i="24" s="1"/>
  <c r="N316" i="24"/>
  <c r="R316" i="24" s="1"/>
  <c r="Y316" i="24" s="1"/>
  <c r="P318" i="24"/>
  <c r="N319" i="24"/>
  <c r="R319" i="24" s="1"/>
  <c r="Y319" i="24" s="1"/>
  <c r="P329" i="24"/>
  <c r="N330" i="24"/>
  <c r="R330" i="24" s="1"/>
  <c r="Y330" i="24" s="1"/>
  <c r="N331" i="24"/>
  <c r="R331" i="24" s="1"/>
  <c r="Y331" i="24" s="1"/>
  <c r="P332" i="24"/>
  <c r="P333" i="24"/>
  <c r="N334" i="24"/>
  <c r="R334" i="24" s="1"/>
  <c r="Y334" i="24" s="1"/>
  <c r="P335" i="24"/>
  <c r="P336" i="24"/>
  <c r="P337" i="24"/>
  <c r="N338" i="24"/>
  <c r="R338" i="24" s="1"/>
  <c r="Y338" i="24" s="1"/>
  <c r="N339" i="24"/>
  <c r="R339" i="24" s="1"/>
  <c r="Y339" i="24" s="1"/>
  <c r="P340" i="24"/>
  <c r="P341" i="24"/>
  <c r="N342" i="24"/>
  <c r="R342" i="24" s="1"/>
  <c r="Y342" i="24" s="1"/>
  <c r="P343" i="24"/>
  <c r="P344" i="24"/>
  <c r="P345" i="24"/>
  <c r="N346" i="24"/>
  <c r="R346" i="24" s="1"/>
  <c r="Y346" i="24" s="1"/>
  <c r="N347" i="24"/>
  <c r="R347" i="24" s="1"/>
  <c r="Y347" i="24" s="1"/>
  <c r="P348" i="24"/>
  <c r="N349" i="24"/>
  <c r="R349" i="24" s="1"/>
  <c r="Y349" i="24" s="1"/>
  <c r="P351" i="24"/>
  <c r="N352" i="24"/>
  <c r="R352" i="24" s="1"/>
  <c r="Y352" i="24" s="1"/>
  <c r="N354" i="24"/>
  <c r="R354" i="24" s="1"/>
  <c r="Y354" i="24" s="1"/>
  <c r="N355" i="24"/>
  <c r="R355" i="24" s="1"/>
  <c r="Y355" i="24" s="1"/>
  <c r="P359" i="24"/>
  <c r="P361" i="24"/>
  <c r="N364" i="24"/>
  <c r="R364" i="24" s="1"/>
  <c r="Y364" i="24" s="1"/>
  <c r="N366" i="24"/>
  <c r="R366" i="24" s="1"/>
  <c r="Y366" i="24" s="1"/>
  <c r="N367" i="24"/>
  <c r="R367" i="24" s="1"/>
  <c r="Y367" i="24" s="1"/>
  <c r="P368" i="24"/>
  <c r="N369" i="24"/>
  <c r="R369" i="24" s="1"/>
  <c r="Y369" i="24" s="1"/>
  <c r="N370" i="24"/>
  <c r="R370" i="24" s="1"/>
  <c r="Y370" i="24" s="1"/>
  <c r="N371" i="24"/>
  <c r="R371" i="24" s="1"/>
  <c r="Y371" i="24" s="1"/>
  <c r="P374" i="24"/>
  <c r="P379" i="24"/>
  <c r="P381" i="24"/>
  <c r="N384" i="24"/>
  <c r="R384" i="24" s="1"/>
  <c r="Y384" i="24" s="1"/>
  <c r="N386" i="24"/>
  <c r="R386" i="24" s="1"/>
  <c r="Y386" i="24" s="1"/>
  <c r="N387" i="24"/>
  <c r="R387" i="24" s="1"/>
  <c r="Y387" i="24" s="1"/>
  <c r="P390" i="24"/>
  <c r="P393" i="24"/>
  <c r="N396" i="24"/>
  <c r="R396" i="24" s="1"/>
  <c r="Y396" i="24" s="1"/>
  <c r="N398" i="24"/>
  <c r="R398" i="24" s="1"/>
  <c r="Y398" i="24" s="1"/>
  <c r="N399" i="24"/>
  <c r="R399" i="24" s="1"/>
  <c r="Y399" i="24" s="1"/>
  <c r="P400" i="24"/>
  <c r="N401" i="24"/>
  <c r="R401" i="24" s="1"/>
  <c r="Y401" i="24" s="1"/>
  <c r="P402" i="24"/>
  <c r="P405" i="24"/>
  <c r="N406" i="24"/>
  <c r="R406" i="24" s="1"/>
  <c r="Y406" i="24" s="1"/>
  <c r="P408" i="24"/>
  <c r="P411" i="24"/>
  <c r="N412" i="24"/>
  <c r="R412" i="24" s="1"/>
  <c r="Y412" i="24" s="1"/>
  <c r="P413" i="24"/>
  <c r="N414" i="24"/>
  <c r="R414" i="24" s="1"/>
  <c r="Y414" i="24" s="1"/>
  <c r="P415" i="24"/>
  <c r="N416" i="24"/>
  <c r="R416" i="24" s="1"/>
  <c r="Y416" i="24" s="1"/>
  <c r="P417" i="24"/>
  <c r="N418" i="24"/>
  <c r="R418" i="24" s="1"/>
  <c r="Y418" i="24" s="1"/>
  <c r="P419" i="24"/>
  <c r="P421" i="24"/>
  <c r="N422" i="24"/>
  <c r="R422" i="24" s="1"/>
  <c r="Y422" i="24" s="1"/>
  <c r="N423" i="24"/>
  <c r="R423" i="24" s="1"/>
  <c r="Y423" i="24" s="1"/>
  <c r="N424" i="24"/>
  <c r="R424" i="24" s="1"/>
  <c r="Y424" i="24" s="1"/>
  <c r="N425" i="24"/>
  <c r="R425" i="24" s="1"/>
  <c r="Y425" i="24" s="1"/>
  <c r="N427" i="24"/>
  <c r="R427" i="24" s="1"/>
  <c r="Y427" i="24" s="1"/>
  <c r="N432" i="24"/>
  <c r="R432" i="24" s="1"/>
  <c r="Y432" i="24" s="1"/>
  <c r="P433" i="24"/>
  <c r="N434" i="24"/>
  <c r="R434" i="24" s="1"/>
  <c r="Y434" i="24" s="1"/>
  <c r="P435" i="24"/>
  <c r="N437" i="24"/>
  <c r="R437" i="24" s="1"/>
  <c r="Y437" i="24" s="1"/>
  <c r="P440" i="24"/>
  <c r="P442" i="24"/>
  <c r="N443" i="24"/>
  <c r="R443" i="24" s="1"/>
  <c r="Y443" i="24" s="1"/>
  <c r="N448" i="24"/>
  <c r="R448" i="24" s="1"/>
  <c r="Y448" i="24" s="1"/>
  <c r="P449" i="24"/>
  <c r="N450" i="24"/>
  <c r="R450" i="24" s="1"/>
  <c r="Y450" i="24" s="1"/>
  <c r="P451" i="24"/>
  <c r="N453" i="24"/>
  <c r="R453" i="24" s="1"/>
  <c r="Y453" i="24" s="1"/>
  <c r="P456" i="24"/>
  <c r="P458" i="24"/>
  <c r="N459" i="24"/>
  <c r="R459" i="24" s="1"/>
  <c r="Y459" i="24" s="1"/>
  <c r="N464" i="24"/>
  <c r="R464" i="24" s="1"/>
  <c r="Y464" i="24" s="1"/>
  <c r="P465" i="24"/>
  <c r="N466" i="24"/>
  <c r="R466" i="24" s="1"/>
  <c r="Y466" i="24" s="1"/>
  <c r="P467" i="24"/>
  <c r="N469" i="24"/>
  <c r="R469" i="24" s="1"/>
  <c r="Y469" i="24" s="1"/>
  <c r="N471" i="24"/>
  <c r="R471" i="24" s="1"/>
  <c r="Y471" i="24" s="1"/>
  <c r="P472" i="24"/>
  <c r="P474" i="24"/>
  <c r="P479" i="24"/>
  <c r="N480" i="24"/>
  <c r="R480" i="24" s="1"/>
  <c r="Y480" i="24" s="1"/>
  <c r="P481" i="24"/>
  <c r="N482" i="24"/>
  <c r="R482" i="24" s="1"/>
  <c r="Y482" i="24" s="1"/>
  <c r="N485" i="24"/>
  <c r="R485" i="24" s="1"/>
  <c r="Y485" i="24" s="1"/>
  <c r="N487" i="24"/>
  <c r="R487" i="24" s="1"/>
  <c r="Y487" i="24" s="1"/>
  <c r="P488" i="24"/>
  <c r="P490" i="24"/>
  <c r="P494" i="24"/>
  <c r="N495" i="24"/>
  <c r="R495" i="24" s="1"/>
  <c r="Y495" i="24" s="1"/>
  <c r="P498" i="24"/>
  <c r="P501" i="24"/>
  <c r="N502" i="24"/>
  <c r="R502" i="24" s="1"/>
  <c r="Y502" i="24" s="1"/>
  <c r="N503" i="24"/>
  <c r="R503" i="24" s="1"/>
  <c r="Y503" i="24" s="1"/>
  <c r="P504" i="24"/>
  <c r="N508" i="24"/>
  <c r="R508" i="24" s="1"/>
  <c r="Y508" i="24" s="1"/>
  <c r="N509" i="24"/>
  <c r="R509" i="24" s="1"/>
  <c r="Y509" i="24" s="1"/>
  <c r="P511" i="24"/>
  <c r="P514" i="24"/>
  <c r="P517" i="24"/>
  <c r="P58" i="24"/>
  <c r="P99" i="24"/>
  <c r="P132" i="24"/>
  <c r="N139" i="24"/>
  <c r="R139" i="24" s="1"/>
  <c r="Y139" i="24" s="1"/>
  <c r="P221" i="24"/>
  <c r="N225" i="24"/>
  <c r="R225" i="24" s="1"/>
  <c r="Y225" i="24" s="1"/>
  <c r="P228" i="24"/>
  <c r="P231" i="24"/>
  <c r="P234" i="24"/>
  <c r="N241" i="24"/>
  <c r="R241" i="24" s="1"/>
  <c r="Y241" i="24" s="1"/>
  <c r="N256" i="24"/>
  <c r="R256" i="24" s="1"/>
  <c r="Y256" i="24" s="1"/>
  <c r="N276" i="24"/>
  <c r="R276" i="24" s="1"/>
  <c r="Y276" i="24" s="1"/>
  <c r="P279" i="24"/>
  <c r="N283" i="24"/>
  <c r="R283" i="24" s="1"/>
  <c r="Y283" i="24" s="1"/>
  <c r="P294" i="24"/>
  <c r="P305" i="24"/>
  <c r="P309" i="24"/>
  <c r="P320" i="24"/>
  <c r="P323" i="24"/>
  <c r="P324" i="24"/>
  <c r="P327" i="24"/>
  <c r="P334" i="24"/>
  <c r="P338" i="24"/>
  <c r="N363" i="24"/>
  <c r="R363" i="24" s="1"/>
  <c r="Y363" i="24" s="1"/>
  <c r="N383" i="24"/>
  <c r="R383" i="24" s="1"/>
  <c r="Y383" i="24" s="1"/>
  <c r="N392" i="24"/>
  <c r="R392" i="24" s="1"/>
  <c r="Y392" i="24" s="1"/>
  <c r="P396" i="24"/>
  <c r="N404" i="24"/>
  <c r="R404" i="24" s="1"/>
  <c r="Y404" i="24" s="1"/>
  <c r="P414" i="24"/>
  <c r="P418" i="24"/>
  <c r="P422" i="24"/>
  <c r="N426" i="24"/>
  <c r="R426" i="24" s="1"/>
  <c r="Y426" i="24" s="1"/>
  <c r="P439" i="24"/>
  <c r="P446" i="24"/>
  <c r="P460" i="24"/>
  <c r="N463" i="24"/>
  <c r="R463" i="24" s="1"/>
  <c r="Y463" i="24" s="1"/>
  <c r="N468" i="24"/>
  <c r="R468" i="24" s="1"/>
  <c r="Y468" i="24" s="1"/>
  <c r="P469" i="24"/>
  <c r="N473" i="24"/>
  <c r="R473" i="24" s="1"/>
  <c r="Y473" i="24" s="1"/>
  <c r="N486" i="24"/>
  <c r="R486" i="24" s="1"/>
  <c r="Y486" i="24" s="1"/>
  <c r="N507" i="24"/>
  <c r="R507" i="24" s="1"/>
  <c r="Y507" i="24" s="1"/>
  <c r="P508" i="24"/>
  <c r="P518" i="24"/>
  <c r="P521" i="24"/>
  <c r="N522" i="24"/>
  <c r="R522" i="24" s="1"/>
  <c r="Y522" i="24" s="1"/>
  <c r="N523" i="24"/>
  <c r="R523" i="24" s="1"/>
  <c r="Y523" i="24" s="1"/>
  <c r="P524" i="24"/>
  <c r="N528" i="24"/>
  <c r="R528" i="24" s="1"/>
  <c r="Y528" i="24" s="1"/>
  <c r="N529" i="24"/>
  <c r="R529" i="24" s="1"/>
  <c r="Y529" i="24" s="1"/>
  <c r="P531" i="24"/>
  <c r="P534" i="24"/>
  <c r="P537" i="24"/>
  <c r="N538" i="24"/>
  <c r="R538" i="24" s="1"/>
  <c r="Y538" i="24" s="1"/>
  <c r="N539" i="24"/>
  <c r="R539" i="24" s="1"/>
  <c r="Y539" i="24" s="1"/>
  <c r="P540" i="24"/>
  <c r="N544" i="24"/>
  <c r="R544" i="24" s="1"/>
  <c r="Y544" i="24" s="1"/>
  <c r="N545" i="24"/>
  <c r="R545" i="24" s="1"/>
  <c r="Y545" i="24" s="1"/>
  <c r="P547" i="24"/>
  <c r="P550" i="24"/>
  <c r="P553" i="24"/>
  <c r="N554" i="24"/>
  <c r="R554" i="24" s="1"/>
  <c r="Y554" i="24" s="1"/>
  <c r="N555" i="24"/>
  <c r="R555" i="24" s="1"/>
  <c r="Y555" i="24" s="1"/>
  <c r="P556" i="24"/>
  <c r="N560" i="24"/>
  <c r="R560" i="24" s="1"/>
  <c r="Y560" i="24" s="1"/>
  <c r="N561" i="24"/>
  <c r="R561" i="24" s="1"/>
  <c r="Y561" i="24" s="1"/>
  <c r="P563" i="24"/>
  <c r="P566" i="24"/>
  <c r="P569" i="24"/>
  <c r="N570" i="24"/>
  <c r="R570" i="24" s="1"/>
  <c r="Y570" i="24" s="1"/>
  <c r="N571" i="24"/>
  <c r="R571" i="24" s="1"/>
  <c r="Y571" i="24" s="1"/>
  <c r="P572" i="24"/>
  <c r="N576" i="24"/>
  <c r="R576" i="24" s="1"/>
  <c r="Y576" i="24" s="1"/>
  <c r="N577" i="24"/>
  <c r="R577" i="24" s="1"/>
  <c r="Y577" i="24" s="1"/>
  <c r="P579" i="24"/>
  <c r="P582" i="24"/>
  <c r="P585" i="24"/>
  <c r="N586" i="24"/>
  <c r="R586" i="24" s="1"/>
  <c r="Y586" i="24" s="1"/>
  <c r="N587" i="24"/>
  <c r="R587" i="24" s="1"/>
  <c r="Y587" i="24" s="1"/>
  <c r="P588" i="24"/>
  <c r="N592" i="24"/>
  <c r="R592" i="24" s="1"/>
  <c r="Y592" i="24" s="1"/>
  <c r="N593" i="24"/>
  <c r="R593" i="24" s="1"/>
  <c r="Y593" i="24" s="1"/>
  <c r="P595" i="24"/>
  <c r="P598" i="24"/>
  <c r="P601" i="24"/>
  <c r="N602" i="24"/>
  <c r="R602" i="24" s="1"/>
  <c r="Y602" i="24" s="1"/>
  <c r="N603" i="24"/>
  <c r="R603" i="24" s="1"/>
  <c r="Y603" i="24" s="1"/>
  <c r="P604" i="24"/>
  <c r="N608" i="24"/>
  <c r="R608" i="24" s="1"/>
  <c r="Y608" i="24" s="1"/>
  <c r="N609" i="24"/>
  <c r="R609" i="24" s="1"/>
  <c r="Y609" i="24" s="1"/>
  <c r="P611" i="24"/>
  <c r="N614" i="24"/>
  <c r="R614" i="24" s="1"/>
  <c r="Y614" i="24" s="1"/>
  <c r="N618" i="24"/>
  <c r="R618" i="24" s="1"/>
  <c r="Y618" i="24" s="1"/>
  <c r="N620" i="24"/>
  <c r="R620" i="24" s="1"/>
  <c r="Y620" i="24" s="1"/>
  <c r="N621" i="24"/>
  <c r="R621" i="24" s="1"/>
  <c r="Y621" i="24" s="1"/>
  <c r="P623" i="24"/>
  <c r="P627" i="24"/>
  <c r="N628" i="24"/>
  <c r="R628" i="24" s="1"/>
  <c r="Y628" i="24" s="1"/>
  <c r="P80" i="24"/>
  <c r="N103" i="24"/>
  <c r="R103" i="24" s="1"/>
  <c r="Y103" i="24" s="1"/>
  <c r="N136" i="24"/>
  <c r="R136" i="24" s="1"/>
  <c r="Y136" i="24" s="1"/>
  <c r="N198" i="24"/>
  <c r="R198" i="24" s="1"/>
  <c r="Y198" i="24" s="1"/>
  <c r="P224" i="24"/>
  <c r="P240" i="24"/>
  <c r="N249" i="24"/>
  <c r="R249" i="24" s="1"/>
  <c r="Y249" i="24" s="1"/>
  <c r="N270" i="24"/>
  <c r="R270" i="24" s="1"/>
  <c r="Y270" i="24" s="1"/>
  <c r="P275" i="24"/>
  <c r="P282" i="24"/>
  <c r="N301" i="24"/>
  <c r="R301" i="24" s="1"/>
  <c r="Y301" i="24" s="1"/>
  <c r="N312" i="24"/>
  <c r="R312" i="24" s="1"/>
  <c r="Y312" i="24" s="1"/>
  <c r="P330" i="24"/>
  <c r="N362" i="24"/>
  <c r="R362" i="24" s="1"/>
  <c r="Y362" i="24" s="1"/>
  <c r="P375" i="24"/>
  <c r="N382" i="24"/>
  <c r="R382" i="24" s="1"/>
  <c r="Y382" i="24" s="1"/>
  <c r="P391" i="24"/>
  <c r="N395" i="24"/>
  <c r="R395" i="24" s="1"/>
  <c r="Y395" i="24" s="1"/>
  <c r="P403" i="24"/>
  <c r="N407" i="24"/>
  <c r="R407" i="24" s="1"/>
  <c r="Y407" i="24" s="1"/>
  <c r="P425" i="24"/>
  <c r="N438" i="24"/>
  <c r="R438" i="24" s="1"/>
  <c r="Y438" i="24" s="1"/>
  <c r="P455" i="24"/>
  <c r="P462" i="24"/>
  <c r="P476" i="24"/>
  <c r="N484" i="24"/>
  <c r="R484" i="24" s="1"/>
  <c r="Y484" i="24" s="1"/>
  <c r="P485" i="24"/>
  <c r="N489" i="24"/>
  <c r="R489" i="24" s="1"/>
  <c r="Y489" i="24" s="1"/>
  <c r="N493" i="24"/>
  <c r="R493" i="24" s="1"/>
  <c r="Y493" i="24" s="1"/>
  <c r="N497" i="24"/>
  <c r="R497" i="24" s="1"/>
  <c r="Y497" i="24" s="1"/>
  <c r="N506" i="24"/>
  <c r="R506" i="24" s="1"/>
  <c r="Y506" i="24" s="1"/>
  <c r="P519" i="24"/>
  <c r="P522" i="24"/>
  <c r="P525" i="24"/>
  <c r="N526" i="24"/>
  <c r="R526" i="24" s="1"/>
  <c r="Y526" i="24" s="1"/>
  <c r="N527" i="24"/>
  <c r="R527" i="24" s="1"/>
  <c r="Y527" i="24" s="1"/>
  <c r="P528" i="24"/>
  <c r="N532" i="24"/>
  <c r="R532" i="24" s="1"/>
  <c r="Y532" i="24" s="1"/>
  <c r="N533" i="24"/>
  <c r="R533" i="24" s="1"/>
  <c r="Y533" i="24" s="1"/>
  <c r="P535" i="24"/>
  <c r="P538" i="24"/>
  <c r="P541" i="24"/>
  <c r="N542" i="24"/>
  <c r="R542" i="24" s="1"/>
  <c r="Y542" i="24" s="1"/>
  <c r="N543" i="24"/>
  <c r="R543" i="24" s="1"/>
  <c r="Y543" i="24" s="1"/>
  <c r="P544" i="24"/>
  <c r="N548" i="24"/>
  <c r="R548" i="24" s="1"/>
  <c r="Y548" i="24" s="1"/>
  <c r="N549" i="24"/>
  <c r="R549" i="24" s="1"/>
  <c r="Y549" i="24" s="1"/>
  <c r="P551" i="24"/>
  <c r="P554" i="24"/>
  <c r="P557" i="24"/>
  <c r="N558" i="24"/>
  <c r="R558" i="24" s="1"/>
  <c r="Y558" i="24" s="1"/>
  <c r="N559" i="24"/>
  <c r="R559" i="24" s="1"/>
  <c r="Y559" i="24" s="1"/>
  <c r="P560" i="24"/>
  <c r="N564" i="24"/>
  <c r="R564" i="24" s="1"/>
  <c r="Y564" i="24" s="1"/>
  <c r="N565" i="24"/>
  <c r="R565" i="24" s="1"/>
  <c r="Y565" i="24" s="1"/>
  <c r="P567" i="24"/>
  <c r="P570" i="24"/>
  <c r="P573" i="24"/>
  <c r="N574" i="24"/>
  <c r="R574" i="24" s="1"/>
  <c r="Y574" i="24" s="1"/>
  <c r="N575" i="24"/>
  <c r="R575" i="24" s="1"/>
  <c r="Y575" i="24" s="1"/>
  <c r="P576" i="24"/>
  <c r="N580" i="24"/>
  <c r="R580" i="24" s="1"/>
  <c r="Y580" i="24" s="1"/>
  <c r="N581" i="24"/>
  <c r="R581" i="24" s="1"/>
  <c r="Y581" i="24" s="1"/>
  <c r="P583" i="24"/>
  <c r="P586" i="24"/>
  <c r="P589" i="24"/>
  <c r="N590" i="24"/>
  <c r="R590" i="24" s="1"/>
  <c r="Y590" i="24" s="1"/>
  <c r="N591" i="24"/>
  <c r="R591" i="24" s="1"/>
  <c r="Y591" i="24" s="1"/>
  <c r="P592" i="24"/>
  <c r="N596" i="24"/>
  <c r="R596" i="24" s="1"/>
  <c r="Y596" i="24" s="1"/>
  <c r="N597" i="24"/>
  <c r="R597" i="24" s="1"/>
  <c r="Y597" i="24" s="1"/>
  <c r="P599" i="24"/>
  <c r="P602" i="24"/>
  <c r="P605" i="24"/>
  <c r="N606" i="24"/>
  <c r="R606" i="24" s="1"/>
  <c r="Y606" i="24" s="1"/>
  <c r="N607" i="24"/>
  <c r="R607" i="24" s="1"/>
  <c r="Y607" i="24" s="1"/>
  <c r="P608" i="24"/>
  <c r="N612" i="24"/>
  <c r="R612" i="24" s="1"/>
  <c r="Y612" i="24" s="1"/>
  <c r="N613" i="24"/>
  <c r="R613" i="24" s="1"/>
  <c r="Y613" i="24" s="1"/>
  <c r="P614" i="24"/>
  <c r="N615" i="24"/>
  <c r="R615" i="24" s="1"/>
  <c r="Y615" i="24" s="1"/>
  <c r="N616" i="24"/>
  <c r="R616" i="24" s="1"/>
  <c r="Y616" i="24" s="1"/>
  <c r="N617" i="24"/>
  <c r="R617" i="24" s="1"/>
  <c r="Y617" i="24" s="1"/>
  <c r="P618" i="24"/>
  <c r="N619" i="24"/>
  <c r="R619" i="24" s="1"/>
  <c r="Y619" i="24" s="1"/>
  <c r="P620" i="24"/>
  <c r="N624" i="24"/>
  <c r="R624" i="24" s="1"/>
  <c r="Y624" i="24" s="1"/>
  <c r="N625" i="24"/>
  <c r="R625" i="24" s="1"/>
  <c r="Y625" i="24" s="1"/>
  <c r="N626" i="24"/>
  <c r="R626" i="24" s="1"/>
  <c r="Y626" i="24" s="1"/>
  <c r="P628" i="24"/>
  <c r="N629" i="24"/>
  <c r="R629" i="24" s="1"/>
  <c r="Y629" i="24" s="1"/>
  <c r="P631" i="24"/>
  <c r="P635" i="24"/>
  <c r="N636" i="24"/>
  <c r="R636" i="24" s="1"/>
  <c r="Y636" i="24" s="1"/>
  <c r="P638" i="24"/>
  <c r="P641" i="24"/>
  <c r="N646" i="24"/>
  <c r="R646" i="24" s="1"/>
  <c r="Y646" i="24" s="1"/>
  <c r="P647" i="24"/>
  <c r="N648" i="24"/>
  <c r="R648" i="24" s="1"/>
  <c r="Y648" i="24" s="1"/>
  <c r="P649" i="24"/>
  <c r="N651" i="24"/>
  <c r="R651" i="24" s="1"/>
  <c r="Y651" i="24" s="1"/>
  <c r="P653" i="24"/>
  <c r="T653" i="24" s="1"/>
  <c r="AI653" i="41" s="1"/>
  <c r="N654" i="24"/>
  <c r="R654" i="24" s="1"/>
  <c r="Y654" i="24" s="1"/>
  <c r="P655" i="24"/>
  <c r="N656" i="24"/>
  <c r="R656" i="24" s="1"/>
  <c r="Y656" i="24" s="1"/>
  <c r="P657" i="24"/>
  <c r="N658" i="24"/>
  <c r="R658" i="24" s="1"/>
  <c r="Y658" i="24" s="1"/>
  <c r="P659" i="24"/>
  <c r="N660" i="24"/>
  <c r="R660" i="24" s="1"/>
  <c r="Y660" i="24" s="1"/>
  <c r="P661" i="24"/>
  <c r="N662" i="24"/>
  <c r="R662" i="24" s="1"/>
  <c r="Y662" i="24" s="1"/>
  <c r="P663" i="24"/>
  <c r="N664" i="24"/>
  <c r="R664" i="24" s="1"/>
  <c r="Y664" i="24" s="1"/>
  <c r="P665" i="24"/>
  <c r="N667" i="24"/>
  <c r="R667" i="24" s="1"/>
  <c r="Y667" i="24" s="1"/>
  <c r="P670" i="24"/>
  <c r="P672" i="24"/>
  <c r="N673" i="24"/>
  <c r="R673" i="24" s="1"/>
  <c r="Y673" i="24" s="1"/>
  <c r="P674" i="24"/>
  <c r="P676" i="24"/>
  <c r="N677" i="24"/>
  <c r="R677" i="24" s="1"/>
  <c r="Y677" i="24" s="1"/>
  <c r="N682" i="24"/>
  <c r="R682" i="24" s="1"/>
  <c r="Y682" i="24" s="1"/>
  <c r="P683" i="24"/>
  <c r="N684" i="24"/>
  <c r="R684" i="24" s="1"/>
  <c r="Y684" i="24" s="1"/>
  <c r="P685" i="24"/>
  <c r="N687" i="24"/>
  <c r="R687" i="24" s="1"/>
  <c r="Y687" i="24" s="1"/>
  <c r="P690" i="24"/>
  <c r="P692" i="24"/>
  <c r="N693" i="24"/>
  <c r="R693" i="24" s="1"/>
  <c r="Y693" i="24" s="1"/>
  <c r="P694" i="24"/>
  <c r="P696" i="24"/>
  <c r="N697" i="24"/>
  <c r="R697" i="24" s="1"/>
  <c r="Y697" i="24" s="1"/>
  <c r="N702" i="24"/>
  <c r="R702" i="24" s="1"/>
  <c r="Y702" i="24" s="1"/>
  <c r="P703" i="24"/>
  <c r="N704" i="24"/>
  <c r="R704" i="24" s="1"/>
  <c r="Y704" i="24" s="1"/>
  <c r="P705" i="24"/>
  <c r="N707" i="24"/>
  <c r="R707" i="24" s="1"/>
  <c r="Y707" i="24" s="1"/>
  <c r="P710" i="24"/>
  <c r="P712" i="24"/>
  <c r="N713" i="24"/>
  <c r="R713" i="24" s="1"/>
  <c r="Y713" i="24" s="1"/>
  <c r="N718" i="24"/>
  <c r="R718" i="24" s="1"/>
  <c r="Y718" i="24" s="1"/>
  <c r="P719" i="24"/>
  <c r="N720" i="24"/>
  <c r="R720" i="24" s="1"/>
  <c r="Y720" i="24" s="1"/>
  <c r="P721" i="24"/>
  <c r="N722" i="24"/>
  <c r="R722" i="24" s="1"/>
  <c r="Y722" i="24" s="1"/>
  <c r="P723" i="24"/>
  <c r="N724" i="24"/>
  <c r="R724" i="24" s="1"/>
  <c r="Y724" i="24" s="1"/>
  <c r="P725" i="24"/>
  <c r="N726" i="24"/>
  <c r="R726" i="24" s="1"/>
  <c r="Y726" i="24" s="1"/>
  <c r="P727" i="24"/>
  <c r="N728" i="24"/>
  <c r="R728" i="24" s="1"/>
  <c r="Y728" i="24" s="1"/>
  <c r="P729" i="24"/>
  <c r="N731" i="24"/>
  <c r="R731" i="24" s="1"/>
  <c r="Y731" i="24" s="1"/>
  <c r="P734" i="24"/>
  <c r="P736" i="24"/>
  <c r="N737" i="24"/>
  <c r="R737" i="24" s="1"/>
  <c r="Y737" i="24" s="1"/>
  <c r="N742" i="24"/>
  <c r="R742" i="24" s="1"/>
  <c r="Y742" i="24" s="1"/>
  <c r="P743" i="24"/>
  <c r="N744" i="24"/>
  <c r="R744" i="24" s="1"/>
  <c r="Y744" i="24" s="1"/>
  <c r="P745" i="24"/>
  <c r="N747" i="24"/>
  <c r="R747" i="24" s="1"/>
  <c r="Y747" i="24" s="1"/>
  <c r="N751" i="24"/>
  <c r="R751" i="24" s="1"/>
  <c r="Y751" i="24" s="1"/>
  <c r="P754" i="24"/>
  <c r="P758" i="24"/>
  <c r="P760" i="24"/>
  <c r="N761" i="24"/>
  <c r="R761" i="24" s="1"/>
  <c r="Y761" i="24" s="1"/>
  <c r="N766" i="24"/>
  <c r="R766" i="24" s="1"/>
  <c r="Y766" i="24" s="1"/>
  <c r="P767" i="24"/>
  <c r="N185" i="24"/>
  <c r="R185" i="24" s="1"/>
  <c r="Y185" i="24" s="1"/>
  <c r="N219" i="24"/>
  <c r="R219" i="24" s="1"/>
  <c r="Y219" i="24" s="1"/>
  <c r="P247" i="24"/>
  <c r="P248" i="24"/>
  <c r="N269" i="24"/>
  <c r="R269" i="24" s="1"/>
  <c r="Y269" i="24" s="1"/>
  <c r="P272" i="24"/>
  <c r="N289" i="24"/>
  <c r="R289" i="24" s="1"/>
  <c r="Y289" i="24" s="1"/>
  <c r="N292" i="24"/>
  <c r="R292" i="24" s="1"/>
  <c r="Y292" i="24" s="1"/>
  <c r="P300" i="24"/>
  <c r="P303" i="24"/>
  <c r="N315" i="24"/>
  <c r="R315" i="24" s="1"/>
  <c r="N353" i="24"/>
  <c r="R353" i="24" s="1"/>
  <c r="Y353" i="24" s="1"/>
  <c r="P354" i="24"/>
  <c r="N365" i="24"/>
  <c r="R365" i="24" s="1"/>
  <c r="Y365" i="24" s="1"/>
  <c r="P366" i="24"/>
  <c r="P370" i="24"/>
  <c r="N385" i="24"/>
  <c r="R385" i="24" s="1"/>
  <c r="Y385" i="24" s="1"/>
  <c r="P386" i="24"/>
  <c r="N394" i="24"/>
  <c r="R394" i="24" s="1"/>
  <c r="Y394" i="24" s="1"/>
  <c r="P406" i="24"/>
  <c r="P409" i="24"/>
  <c r="N420" i="24"/>
  <c r="R420" i="24" s="1"/>
  <c r="Y420" i="24" s="1"/>
  <c r="P428" i="24"/>
  <c r="N431" i="24"/>
  <c r="R431" i="24" s="1"/>
  <c r="Y431" i="24" s="1"/>
  <c r="N436" i="24"/>
  <c r="R436" i="24" s="1"/>
  <c r="Y436" i="24" s="1"/>
  <c r="P437" i="24"/>
  <c r="N441" i="24"/>
  <c r="R441" i="24" s="1"/>
  <c r="Y441" i="24" s="1"/>
  <c r="N454" i="24"/>
  <c r="R454" i="24" s="1"/>
  <c r="Y454" i="24" s="1"/>
  <c r="N475" i="24"/>
  <c r="R475" i="24" s="1"/>
  <c r="Y475" i="24" s="1"/>
  <c r="P478" i="24"/>
  <c r="P483" i="24"/>
  <c r="P492" i="24"/>
  <c r="N496" i="24"/>
  <c r="R496" i="24" s="1"/>
  <c r="Y496" i="24" s="1"/>
  <c r="P499" i="24"/>
  <c r="P502" i="24"/>
  <c r="P505" i="24"/>
  <c r="N513" i="24"/>
  <c r="R513" i="24" s="1"/>
  <c r="Y513" i="24" s="1"/>
  <c r="N517" i="24"/>
  <c r="R517" i="24" s="1"/>
  <c r="Y517" i="24" s="1"/>
  <c r="N520" i="24"/>
  <c r="R520" i="24" s="1"/>
  <c r="Y520" i="24" s="1"/>
  <c r="N521" i="24"/>
  <c r="R521" i="24" s="1"/>
  <c r="Y521" i="24" s="1"/>
  <c r="P523" i="24"/>
  <c r="P526" i="24"/>
  <c r="P529" i="24"/>
  <c r="N530" i="24"/>
  <c r="R530" i="24" s="1"/>
  <c r="Y530" i="24" s="1"/>
  <c r="N531" i="24"/>
  <c r="R531" i="24" s="1"/>
  <c r="Y531" i="24" s="1"/>
  <c r="P532" i="24"/>
  <c r="N536" i="24"/>
  <c r="R536" i="24" s="1"/>
  <c r="Y536" i="24" s="1"/>
  <c r="N537" i="24"/>
  <c r="R537" i="24" s="1"/>
  <c r="Y537" i="24" s="1"/>
  <c r="P539" i="24"/>
  <c r="P542" i="24"/>
  <c r="P545" i="24"/>
  <c r="N546" i="24"/>
  <c r="R546" i="24" s="1"/>
  <c r="Y546" i="24" s="1"/>
  <c r="N547" i="24"/>
  <c r="R547" i="24" s="1"/>
  <c r="Y547" i="24" s="1"/>
  <c r="P548" i="24"/>
  <c r="N552" i="24"/>
  <c r="R552" i="24" s="1"/>
  <c r="Y552" i="24" s="1"/>
  <c r="N553" i="24"/>
  <c r="R553" i="24" s="1"/>
  <c r="Y553" i="24" s="1"/>
  <c r="P555" i="24"/>
  <c r="P558" i="24"/>
  <c r="P561" i="24"/>
  <c r="N562" i="24"/>
  <c r="R562" i="24" s="1"/>
  <c r="Y562" i="24" s="1"/>
  <c r="N563" i="24"/>
  <c r="R563" i="24" s="1"/>
  <c r="Y563" i="24" s="1"/>
  <c r="P564" i="24"/>
  <c r="N568" i="24"/>
  <c r="R568" i="24" s="1"/>
  <c r="Y568" i="24" s="1"/>
  <c r="N569" i="24"/>
  <c r="R569" i="24" s="1"/>
  <c r="Y569" i="24" s="1"/>
  <c r="P571" i="24"/>
  <c r="P574" i="24"/>
  <c r="P577" i="24"/>
  <c r="N578" i="24"/>
  <c r="R578" i="24" s="1"/>
  <c r="Y578" i="24" s="1"/>
  <c r="N579" i="24"/>
  <c r="R579" i="24" s="1"/>
  <c r="Y579" i="24" s="1"/>
  <c r="P580" i="24"/>
  <c r="N584" i="24"/>
  <c r="R584" i="24" s="1"/>
  <c r="Y584" i="24" s="1"/>
  <c r="N585" i="24"/>
  <c r="R585" i="24" s="1"/>
  <c r="Y585" i="24" s="1"/>
  <c r="P587" i="24"/>
  <c r="P590" i="24"/>
  <c r="P593" i="24"/>
  <c r="N594" i="24"/>
  <c r="R594" i="24" s="1"/>
  <c r="Y594" i="24" s="1"/>
  <c r="N595" i="24"/>
  <c r="R595" i="24" s="1"/>
  <c r="Y595" i="24" s="1"/>
  <c r="P596" i="24"/>
  <c r="N600" i="24"/>
  <c r="R600" i="24" s="1"/>
  <c r="Y600" i="24" s="1"/>
  <c r="N601" i="24"/>
  <c r="R601" i="24" s="1"/>
  <c r="Y601" i="24" s="1"/>
  <c r="P603" i="24"/>
  <c r="P606" i="24"/>
  <c r="P609" i="24"/>
  <c r="N610" i="24"/>
  <c r="R610" i="24" s="1"/>
  <c r="Y610" i="24" s="1"/>
  <c r="N611" i="24"/>
  <c r="R611" i="24" s="1"/>
  <c r="Y611" i="24" s="1"/>
  <c r="P612" i="24"/>
  <c r="P616" i="24"/>
  <c r="P621" i="24"/>
  <c r="N622" i="24"/>
  <c r="R622" i="24" s="1"/>
  <c r="Y622" i="24" s="1"/>
  <c r="N623" i="24"/>
  <c r="R623" i="24" s="1"/>
  <c r="Y623" i="24" s="1"/>
  <c r="P624" i="24"/>
  <c r="P626" i="24"/>
  <c r="N627" i="24"/>
  <c r="R627" i="24" s="1"/>
  <c r="Y627" i="24" s="1"/>
  <c r="N632" i="24"/>
  <c r="R632" i="24" s="1"/>
  <c r="Y632" i="24" s="1"/>
  <c r="N633" i="24"/>
  <c r="R633" i="24" s="1"/>
  <c r="Y633" i="24" s="1"/>
  <c r="N634" i="24"/>
  <c r="R634" i="24" s="1"/>
  <c r="Y634" i="24" s="1"/>
  <c r="P636" i="24"/>
  <c r="N637" i="24"/>
  <c r="R637" i="24" s="1"/>
  <c r="Y637" i="24" s="1"/>
  <c r="P639" i="24"/>
  <c r="P643" i="24"/>
  <c r="N644" i="24"/>
  <c r="R644" i="24" s="1"/>
  <c r="Y644" i="24" s="1"/>
  <c r="N645" i="24"/>
  <c r="R645" i="24" s="1"/>
  <c r="Y645" i="24" s="1"/>
  <c r="N650" i="24"/>
  <c r="R650" i="24" s="1"/>
  <c r="Y650" i="24" s="1"/>
  <c r="P651" i="24"/>
  <c r="N652" i="24"/>
  <c r="R652" i="24" s="1"/>
  <c r="Y652" i="24" s="1"/>
  <c r="N666" i="24"/>
  <c r="R666" i="24" s="1"/>
  <c r="Y666" i="24" s="1"/>
  <c r="P667" i="24"/>
  <c r="N668" i="24"/>
  <c r="R668" i="24" s="1"/>
  <c r="Y668" i="24" s="1"/>
  <c r="P669" i="24"/>
  <c r="N671" i="24"/>
  <c r="R671" i="24" s="1"/>
  <c r="Y671" i="24" s="1"/>
  <c r="N675" i="24"/>
  <c r="R675" i="24" s="1"/>
  <c r="Y675" i="24" s="1"/>
  <c r="P678" i="24"/>
  <c r="P680" i="24"/>
  <c r="N681" i="24"/>
  <c r="R681" i="24" s="1"/>
  <c r="Y681" i="24" s="1"/>
  <c r="N686" i="24"/>
  <c r="R686" i="24" s="1"/>
  <c r="Y686" i="24" s="1"/>
  <c r="P687" i="24"/>
  <c r="N688" i="24"/>
  <c r="R688" i="24" s="1"/>
  <c r="Y688" i="24" s="1"/>
  <c r="P689" i="24"/>
  <c r="N691" i="24"/>
  <c r="R691" i="24" s="1"/>
  <c r="Y691" i="24" s="1"/>
  <c r="N695" i="24"/>
  <c r="R695" i="24" s="1"/>
  <c r="Y695" i="24" s="1"/>
  <c r="P698" i="24"/>
  <c r="P700" i="24"/>
  <c r="N701" i="24"/>
  <c r="R701" i="24" s="1"/>
  <c r="Y701" i="24" s="1"/>
  <c r="N706" i="24"/>
  <c r="R706" i="24" s="1"/>
  <c r="Y706" i="24" s="1"/>
  <c r="P707" i="24"/>
  <c r="N708" i="24"/>
  <c r="R708" i="24" s="1"/>
  <c r="Y708" i="24" s="1"/>
  <c r="P709" i="24"/>
  <c r="N711" i="24"/>
  <c r="R711" i="24" s="1"/>
  <c r="Y711" i="24" s="1"/>
  <c r="P714" i="24"/>
  <c r="P716" i="24"/>
  <c r="N717" i="24"/>
  <c r="R717" i="24" s="1"/>
  <c r="Y717" i="24" s="1"/>
  <c r="N730" i="24"/>
  <c r="R730" i="24" s="1"/>
  <c r="Y730" i="24" s="1"/>
  <c r="P731" i="24"/>
  <c r="N732" i="24"/>
  <c r="R732" i="24" s="1"/>
  <c r="Y732" i="24" s="1"/>
  <c r="P733" i="24"/>
  <c r="N735" i="24"/>
  <c r="R735" i="24" s="1"/>
  <c r="Y735" i="24" s="1"/>
  <c r="P738" i="24"/>
  <c r="P740" i="24"/>
  <c r="N741" i="24"/>
  <c r="R741" i="24" s="1"/>
  <c r="Y741" i="24" s="1"/>
  <c r="N746" i="24"/>
  <c r="R746" i="24" s="1"/>
  <c r="Y746" i="24" s="1"/>
  <c r="P747" i="24"/>
  <c r="N748" i="24"/>
  <c r="R748" i="24" s="1"/>
  <c r="Y748" i="24" s="1"/>
  <c r="P749" i="24"/>
  <c r="N750" i="24"/>
  <c r="R750" i="24" s="1"/>
  <c r="Y750" i="24" s="1"/>
  <c r="P751" i="24"/>
  <c r="N752" i="24"/>
  <c r="R752" i="24" s="1"/>
  <c r="Y752" i="24" s="1"/>
  <c r="P753" i="24"/>
  <c r="N755" i="24"/>
  <c r="R755" i="24" s="1"/>
  <c r="Y755" i="24" s="1"/>
  <c r="P757" i="24"/>
  <c r="P214" i="24"/>
  <c r="N232" i="24"/>
  <c r="R232" i="24" s="1"/>
  <c r="Y232" i="24" s="1"/>
  <c r="N277" i="24"/>
  <c r="R277" i="24" s="1"/>
  <c r="Y277" i="24" s="1"/>
  <c r="P288" i="24"/>
  <c r="N295" i="24"/>
  <c r="R295" i="24" s="1"/>
  <c r="Y295" i="24" s="1"/>
  <c r="P352" i="24"/>
  <c r="P357" i="24"/>
  <c r="P364" i="24"/>
  <c r="P398" i="24"/>
  <c r="P444" i="24"/>
  <c r="N525" i="24"/>
  <c r="R525" i="24" s="1"/>
  <c r="Y525" i="24" s="1"/>
  <c r="N534" i="24"/>
  <c r="R534" i="24" s="1"/>
  <c r="Y534" i="24" s="1"/>
  <c r="N551" i="24"/>
  <c r="R551" i="24" s="1"/>
  <c r="Y551" i="24" s="1"/>
  <c r="P552" i="24"/>
  <c r="N572" i="24"/>
  <c r="R572" i="24" s="1"/>
  <c r="Y572" i="24" s="1"/>
  <c r="P575" i="24"/>
  <c r="P578" i="24"/>
  <c r="P581" i="24"/>
  <c r="N589" i="24"/>
  <c r="R589" i="24" s="1"/>
  <c r="Y589" i="24" s="1"/>
  <c r="N598" i="24"/>
  <c r="R598" i="24" s="1"/>
  <c r="Y598" i="24" s="1"/>
  <c r="P615" i="24"/>
  <c r="P619" i="24"/>
  <c r="P622" i="24"/>
  <c r="P625" i="24"/>
  <c r="P629" i="24"/>
  <c r="N630" i="24"/>
  <c r="R630" i="24" s="1"/>
  <c r="Y630" i="24" s="1"/>
  <c r="N631" i="24"/>
  <c r="R631" i="24" s="1"/>
  <c r="Y631" i="24" s="1"/>
  <c r="N635" i="24"/>
  <c r="R635" i="24" s="1"/>
  <c r="Y635" i="24" s="1"/>
  <c r="P637" i="24"/>
  <c r="P640" i="24"/>
  <c r="N642" i="24"/>
  <c r="R642" i="24" s="1"/>
  <c r="Y642" i="24" s="1"/>
  <c r="N643" i="24"/>
  <c r="R643" i="24" s="1"/>
  <c r="Y643" i="24" s="1"/>
  <c r="P644" i="24"/>
  <c r="P645" i="24"/>
  <c r="P650" i="24"/>
  <c r="P656" i="24"/>
  <c r="N657" i="24"/>
  <c r="R657" i="24" s="1"/>
  <c r="Y657" i="24" s="1"/>
  <c r="P658" i="24"/>
  <c r="N659" i="24"/>
  <c r="R659" i="24" s="1"/>
  <c r="Y659" i="24" s="1"/>
  <c r="P666" i="24"/>
  <c r="P671" i="24"/>
  <c r="N672" i="24"/>
  <c r="R672" i="24" s="1"/>
  <c r="Y672" i="24" s="1"/>
  <c r="P673" i="24"/>
  <c r="N674" i="24"/>
  <c r="R674" i="24" s="1"/>
  <c r="Y674" i="24" s="1"/>
  <c r="P695" i="24"/>
  <c r="N696" i="24"/>
  <c r="R696" i="24" s="1"/>
  <c r="Y696" i="24" s="1"/>
  <c r="P697" i="24"/>
  <c r="N698" i="24"/>
  <c r="R698" i="24" s="1"/>
  <c r="Y698" i="24" s="1"/>
  <c r="P704" i="24"/>
  <c r="N705" i="24"/>
  <c r="R705" i="24" s="1"/>
  <c r="Y705" i="24" s="1"/>
  <c r="N709" i="24"/>
  <c r="R709" i="24" s="1"/>
  <c r="Y709" i="24" s="1"/>
  <c r="P715" i="24"/>
  <c r="P717" i="24"/>
  <c r="P728" i="24"/>
  <c r="N729" i="24"/>
  <c r="R729" i="24" s="1"/>
  <c r="Y729" i="24" s="1"/>
  <c r="N733" i="24"/>
  <c r="R733" i="24" s="1"/>
  <c r="Y733" i="24" s="1"/>
  <c r="P739" i="24"/>
  <c r="P741" i="24"/>
  <c r="P746" i="24"/>
  <c r="P756" i="24"/>
  <c r="T756" i="24" s="1"/>
  <c r="AI756" i="41" s="1"/>
  <c r="N758" i="24"/>
  <c r="R758" i="24" s="1"/>
  <c r="Y758" i="24" s="1"/>
  <c r="P763" i="24"/>
  <c r="P764" i="24"/>
  <c r="N765" i="24"/>
  <c r="R765" i="24" s="1"/>
  <c r="Y765" i="24" s="1"/>
  <c r="N774" i="24"/>
  <c r="R774" i="24" s="1"/>
  <c r="Y774" i="24" s="1"/>
  <c r="P775" i="24"/>
  <c r="N776" i="24"/>
  <c r="R776" i="24" s="1"/>
  <c r="Y776" i="24" s="1"/>
  <c r="P777" i="24"/>
  <c r="P779" i="24"/>
  <c r="N780" i="24"/>
  <c r="R780" i="24" s="1"/>
  <c r="Y780" i="24" s="1"/>
  <c r="P784" i="24"/>
  <c r="N785" i="24"/>
  <c r="R785" i="24" s="1"/>
  <c r="Y785" i="24" s="1"/>
  <c r="N786" i="24"/>
  <c r="R786" i="24" s="1"/>
  <c r="Y786" i="24" s="1"/>
  <c r="P787" i="24"/>
  <c r="N788" i="24"/>
  <c r="R788" i="24" s="1"/>
  <c r="Y788" i="24" s="1"/>
  <c r="P792" i="24"/>
  <c r="N793" i="24"/>
  <c r="R793" i="24" s="1"/>
  <c r="Y793" i="24" s="1"/>
  <c r="P794" i="24"/>
  <c r="N795" i="24"/>
  <c r="R795" i="24" s="1"/>
  <c r="Y795" i="24" s="1"/>
  <c r="P797" i="24"/>
  <c r="N798" i="24"/>
  <c r="R798" i="24" s="1"/>
  <c r="Y798" i="24" s="1"/>
  <c r="P800" i="24"/>
  <c r="N801" i="24"/>
  <c r="R801" i="24" s="1"/>
  <c r="Y801" i="24" s="1"/>
  <c r="P804" i="24"/>
  <c r="N805" i="24"/>
  <c r="R805" i="24" s="1"/>
  <c r="Y805" i="24" s="1"/>
  <c r="P806" i="24"/>
  <c r="P811" i="24"/>
  <c r="N812" i="24"/>
  <c r="R812" i="24" s="1"/>
  <c r="Y812" i="24" s="1"/>
  <c r="P816" i="24"/>
  <c r="N817" i="24"/>
  <c r="R817" i="24" s="1"/>
  <c r="Y817" i="24" s="1"/>
  <c r="N819" i="24"/>
  <c r="R819" i="24" s="1"/>
  <c r="Y819" i="24" s="1"/>
  <c r="P823" i="24"/>
  <c r="P825" i="24"/>
  <c r="N826" i="24"/>
  <c r="R826" i="24" s="1"/>
  <c r="Y826" i="24" s="1"/>
  <c r="N831" i="24"/>
  <c r="R831" i="24" s="1"/>
  <c r="Y831" i="24" s="1"/>
  <c r="P832" i="24"/>
  <c r="N833" i="24"/>
  <c r="R833" i="24" s="1"/>
  <c r="Y833" i="24" s="1"/>
  <c r="P834" i="24"/>
  <c r="N835" i="24"/>
  <c r="R835" i="24" s="1"/>
  <c r="Y835" i="24" s="1"/>
  <c r="P836" i="24"/>
  <c r="N837" i="24"/>
  <c r="R837" i="24" s="1"/>
  <c r="Y837" i="24" s="1"/>
  <c r="P838" i="24"/>
  <c r="N840" i="24"/>
  <c r="R840" i="24" s="1"/>
  <c r="Y840" i="24" s="1"/>
  <c r="N844" i="24"/>
  <c r="R844" i="24" s="1"/>
  <c r="Y844" i="24" s="1"/>
  <c r="P846" i="24"/>
  <c r="N847" i="24"/>
  <c r="R847" i="24" s="1"/>
  <c r="Y847" i="24" s="1"/>
  <c r="P848" i="24"/>
  <c r="N849" i="24"/>
  <c r="N851" i="24"/>
  <c r="R851" i="24" s="1"/>
  <c r="Y851" i="24" s="1"/>
  <c r="P852" i="24"/>
  <c r="N853" i="24"/>
  <c r="R853" i="24" s="1"/>
  <c r="Y853" i="24" s="1"/>
  <c r="P854" i="24"/>
  <c r="N855" i="24"/>
  <c r="R855" i="24" s="1"/>
  <c r="Y855" i="24" s="1"/>
  <c r="P856" i="24"/>
  <c r="N857" i="24"/>
  <c r="R857" i="24" s="1"/>
  <c r="Y857" i="24" s="1"/>
  <c r="N863" i="24"/>
  <c r="R863" i="24" s="1"/>
  <c r="Y863" i="24" s="1"/>
  <c r="P864" i="24"/>
  <c r="N865" i="24"/>
  <c r="R865" i="24" s="1"/>
  <c r="Y865" i="24" s="1"/>
  <c r="P866" i="24"/>
  <c r="N868" i="24"/>
  <c r="R868" i="24" s="1"/>
  <c r="Y868" i="24" s="1"/>
  <c r="N875" i="24"/>
  <c r="R875" i="24" s="1"/>
  <c r="Y875" i="24" s="1"/>
  <c r="P876" i="24"/>
  <c r="N877" i="24"/>
  <c r="R877" i="24" s="1"/>
  <c r="Y877" i="24" s="1"/>
  <c r="P878" i="24"/>
  <c r="N879" i="24"/>
  <c r="R879" i="24" s="1"/>
  <c r="Y879" i="24" s="1"/>
  <c r="P880" i="24"/>
  <c r="N881" i="24"/>
  <c r="R881" i="24" s="1"/>
  <c r="Y881" i="24" s="1"/>
  <c r="P882" i="24"/>
  <c r="N884" i="24"/>
  <c r="R884" i="24" s="1"/>
  <c r="Y884" i="24" s="1"/>
  <c r="N888" i="24"/>
  <c r="R888" i="24" s="1"/>
  <c r="Y888" i="24" s="1"/>
  <c r="P891" i="24"/>
  <c r="P893" i="24"/>
  <c r="N894" i="24"/>
  <c r="R894" i="24" s="1"/>
  <c r="Y894" i="24" s="1"/>
  <c r="N896" i="24"/>
  <c r="R896" i="24" s="1"/>
  <c r="Y896" i="24" s="1"/>
  <c r="P899" i="24"/>
  <c r="P901" i="24"/>
  <c r="N902" i="24"/>
  <c r="R902" i="24" s="1"/>
  <c r="Y902" i="24" s="1"/>
  <c r="P903" i="24"/>
  <c r="P905" i="24"/>
  <c r="N906" i="24"/>
  <c r="R906" i="24" s="1"/>
  <c r="Y906" i="24" s="1"/>
  <c r="P907" i="24"/>
  <c r="P909" i="24"/>
  <c r="N910" i="24"/>
  <c r="R910" i="24" s="1"/>
  <c r="Y910" i="24" s="1"/>
  <c r="P911" i="24"/>
  <c r="P913" i="24"/>
  <c r="N914" i="24"/>
  <c r="R914" i="24" s="1"/>
  <c r="Y914" i="24" s="1"/>
  <c r="P919" i="24"/>
  <c r="P923" i="24"/>
  <c r="P927" i="24"/>
  <c r="P929" i="24"/>
  <c r="N930" i="24"/>
  <c r="R930" i="24" s="1"/>
  <c r="Y930" i="24" s="1"/>
  <c r="P931" i="24"/>
  <c r="P933" i="24"/>
  <c r="N934" i="24"/>
  <c r="R934" i="24" s="1"/>
  <c r="Y934" i="24" s="1"/>
  <c r="P935" i="24"/>
  <c r="P937" i="24"/>
  <c r="N938" i="24"/>
  <c r="R938" i="24" s="1"/>
  <c r="Y938" i="24" s="1"/>
  <c r="P945" i="24"/>
  <c r="T945" i="24" s="1"/>
  <c r="AI945" i="41" s="1"/>
  <c r="N946" i="24"/>
  <c r="R946" i="24" s="1"/>
  <c r="Y946" i="24" s="1"/>
  <c r="P40" i="24"/>
  <c r="P166" i="24"/>
  <c r="N229" i="24"/>
  <c r="R229" i="24" s="1"/>
  <c r="Y229" i="24" s="1"/>
  <c r="P268" i="24"/>
  <c r="N306" i="24"/>
  <c r="R306" i="24" s="1"/>
  <c r="Y306" i="24" s="1"/>
  <c r="P342" i="24"/>
  <c r="N397" i="24"/>
  <c r="R397" i="24" s="1"/>
  <c r="Y397" i="24" s="1"/>
  <c r="N491" i="24"/>
  <c r="R491" i="24" s="1"/>
  <c r="Y491" i="24" s="1"/>
  <c r="P516" i="24"/>
  <c r="N524" i="24"/>
  <c r="R524" i="24" s="1"/>
  <c r="Y524" i="24" s="1"/>
  <c r="P527" i="24"/>
  <c r="P530" i="24"/>
  <c r="P533" i="24"/>
  <c r="N541" i="24"/>
  <c r="R541" i="24" s="1"/>
  <c r="Y541" i="24" s="1"/>
  <c r="N550" i="24"/>
  <c r="R550" i="24" s="1"/>
  <c r="Y550" i="24" s="1"/>
  <c r="N567" i="24"/>
  <c r="R567" i="24" s="1"/>
  <c r="Y567" i="24" s="1"/>
  <c r="P568" i="24"/>
  <c r="N588" i="24"/>
  <c r="R588" i="24" s="1"/>
  <c r="Y588" i="24" s="1"/>
  <c r="P591" i="24"/>
  <c r="P594" i="24"/>
  <c r="P597" i="24"/>
  <c r="N605" i="24"/>
  <c r="R605" i="24" s="1"/>
  <c r="Y605" i="24" s="1"/>
  <c r="P630" i="24"/>
  <c r="P632" i="24"/>
  <c r="P633" i="24"/>
  <c r="P634" i="24"/>
  <c r="P642" i="24"/>
  <c r="P654" i="24"/>
  <c r="N655" i="24"/>
  <c r="R655" i="24" s="1"/>
  <c r="Y655" i="24" s="1"/>
  <c r="P675" i="24"/>
  <c r="N676" i="24"/>
  <c r="R676" i="24" s="1"/>
  <c r="Y676" i="24" s="1"/>
  <c r="P677" i="24"/>
  <c r="N678" i="24"/>
  <c r="R678" i="24" s="1"/>
  <c r="Y678" i="24" s="1"/>
  <c r="P684" i="24"/>
  <c r="N685" i="24"/>
  <c r="R685" i="24" s="1"/>
  <c r="Y685" i="24" s="1"/>
  <c r="N689" i="24"/>
  <c r="R689" i="24" s="1"/>
  <c r="Y689" i="24" s="1"/>
  <c r="N699" i="24"/>
  <c r="R699" i="24" s="1"/>
  <c r="Y699" i="24" s="1"/>
  <c r="N700" i="24"/>
  <c r="R700" i="24" s="1"/>
  <c r="Y700" i="24" s="1"/>
  <c r="P702" i="24"/>
  <c r="N703" i="24"/>
  <c r="R703" i="24" s="1"/>
  <c r="Y703" i="24" s="1"/>
  <c r="P708" i="24"/>
  <c r="N710" i="24"/>
  <c r="R710" i="24" s="1"/>
  <c r="Y710" i="24" s="1"/>
  <c r="P724" i="24"/>
  <c r="N725" i="24"/>
  <c r="R725" i="24" s="1"/>
  <c r="Y725" i="24" s="1"/>
  <c r="P726" i="24"/>
  <c r="N727" i="24"/>
  <c r="R727" i="24" s="1"/>
  <c r="Y727" i="24" s="1"/>
  <c r="P732" i="24"/>
  <c r="N734" i="24"/>
  <c r="R734" i="24" s="1"/>
  <c r="Y734" i="24" s="1"/>
  <c r="N753" i="24"/>
  <c r="R753" i="24" s="1"/>
  <c r="Y753" i="24" s="1"/>
  <c r="P761" i="24"/>
  <c r="N762" i="24"/>
  <c r="R762" i="24" s="1"/>
  <c r="Y762" i="24" s="1"/>
  <c r="P768" i="24"/>
  <c r="N769" i="24"/>
  <c r="R769" i="24" s="1"/>
  <c r="Y769" i="24" s="1"/>
  <c r="P770" i="24"/>
  <c r="P772" i="24"/>
  <c r="N773" i="24"/>
  <c r="R773" i="24" s="1"/>
  <c r="Y773" i="24" s="1"/>
  <c r="N778" i="24"/>
  <c r="R778" i="24" s="1"/>
  <c r="Y778" i="24" s="1"/>
  <c r="P780" i="24"/>
  <c r="N781" i="24"/>
  <c r="R781" i="24" s="1"/>
  <c r="Y781" i="24" s="1"/>
  <c r="P782" i="24"/>
  <c r="P785" i="24"/>
  <c r="P788" i="24"/>
  <c r="N789" i="24"/>
  <c r="R789" i="24" s="1"/>
  <c r="Y789" i="24" s="1"/>
  <c r="P790" i="24"/>
  <c r="P795" i="24"/>
  <c r="N796" i="24"/>
  <c r="R796" i="24" s="1"/>
  <c r="Y796" i="24" s="1"/>
  <c r="P802" i="24"/>
  <c r="N807" i="24"/>
  <c r="R807" i="24" s="1"/>
  <c r="Y807" i="24" s="1"/>
  <c r="P809" i="24"/>
  <c r="N810" i="24"/>
  <c r="R810" i="24" s="1"/>
  <c r="Y810" i="24" s="1"/>
  <c r="P812" i="24"/>
  <c r="N813" i="24"/>
  <c r="R813" i="24" s="1"/>
  <c r="Y813" i="24" s="1"/>
  <c r="P814" i="24"/>
  <c r="P818" i="24"/>
  <c r="P819" i="24"/>
  <c r="P822" i="24"/>
  <c r="N824" i="24"/>
  <c r="R824" i="24" s="1"/>
  <c r="Y824" i="24" s="1"/>
  <c r="P827" i="24"/>
  <c r="P829" i="24"/>
  <c r="N830" i="24"/>
  <c r="R830" i="24" s="1"/>
  <c r="Y830" i="24" s="1"/>
  <c r="N839" i="24"/>
  <c r="R839" i="24" s="1"/>
  <c r="Y839" i="24" s="1"/>
  <c r="P840" i="24"/>
  <c r="N841" i="24"/>
  <c r="R841" i="24" s="1"/>
  <c r="Y841" i="24" s="1"/>
  <c r="P842" i="24"/>
  <c r="N843" i="24"/>
  <c r="R843" i="24" s="1"/>
  <c r="Y843" i="24" s="1"/>
  <c r="P844" i="24"/>
  <c r="N845" i="24"/>
  <c r="P849" i="24"/>
  <c r="T849" i="24" s="1"/>
  <c r="AI849" i="41" s="1"/>
  <c r="N850" i="24"/>
  <c r="R850" i="24" s="1"/>
  <c r="Y850" i="24" s="1"/>
  <c r="P859" i="24"/>
  <c r="P861" i="24"/>
  <c r="N862" i="24"/>
  <c r="R862" i="24" s="1"/>
  <c r="Y862" i="24" s="1"/>
  <c r="N867" i="24"/>
  <c r="R867" i="24" s="1"/>
  <c r="Y867" i="24" s="1"/>
  <c r="P868" i="24"/>
  <c r="N869" i="24"/>
  <c r="P871" i="24"/>
  <c r="P873" i="24"/>
  <c r="N874" i="24"/>
  <c r="R874" i="24" s="1"/>
  <c r="Y874" i="24" s="1"/>
  <c r="N883" i="24"/>
  <c r="R883" i="24" s="1"/>
  <c r="Y883" i="24" s="1"/>
  <c r="P884" i="24"/>
  <c r="N885" i="24"/>
  <c r="R885" i="24" s="1"/>
  <c r="Y885" i="24" s="1"/>
  <c r="P886" i="24"/>
  <c r="N887" i="24"/>
  <c r="R887" i="24" s="1"/>
  <c r="Y887" i="24" s="1"/>
  <c r="P888" i="24"/>
  <c r="N889" i="24"/>
  <c r="R889" i="24" s="1"/>
  <c r="Y889" i="24" s="1"/>
  <c r="P890" i="24"/>
  <c r="N892" i="24"/>
  <c r="R892" i="24" s="1"/>
  <c r="Y892" i="24" s="1"/>
  <c r="P894" i="24"/>
  <c r="N895" i="24"/>
  <c r="R895" i="24" s="1"/>
  <c r="Y895" i="24" s="1"/>
  <c r="P896" i="24"/>
  <c r="N897" i="24"/>
  <c r="R897" i="24" s="1"/>
  <c r="Y897" i="24" s="1"/>
  <c r="P898" i="24"/>
  <c r="N900" i="24"/>
  <c r="R900" i="24" s="1"/>
  <c r="Y900" i="24" s="1"/>
  <c r="N904" i="24"/>
  <c r="R904" i="24" s="1"/>
  <c r="Y904" i="24" s="1"/>
  <c r="N908" i="24"/>
  <c r="R908" i="24" s="1"/>
  <c r="Y908" i="24" s="1"/>
  <c r="N912" i="24"/>
  <c r="R912" i="24" s="1"/>
  <c r="Y912" i="24" s="1"/>
  <c r="P915" i="24"/>
  <c r="P917" i="24"/>
  <c r="N918" i="24"/>
  <c r="R918" i="24" s="1"/>
  <c r="Y918" i="24" s="1"/>
  <c r="N920" i="24"/>
  <c r="R920" i="24" s="1"/>
  <c r="Y920" i="24" s="1"/>
  <c r="P922" i="24"/>
  <c r="N924" i="24"/>
  <c r="R924" i="24" s="1"/>
  <c r="Y924" i="24" s="1"/>
  <c r="P926" i="24"/>
  <c r="N928" i="24"/>
  <c r="R928" i="24" s="1"/>
  <c r="Y928" i="24" s="1"/>
  <c r="N932" i="24"/>
  <c r="R932" i="24" s="1"/>
  <c r="Y932" i="24" s="1"/>
  <c r="N936" i="24"/>
  <c r="R936" i="24" s="1"/>
  <c r="Y936" i="24" s="1"/>
  <c r="P939" i="24"/>
  <c r="P941" i="24"/>
  <c r="N942" i="24"/>
  <c r="R942" i="24" s="1"/>
  <c r="Y942" i="24" s="1"/>
  <c r="P943" i="24"/>
  <c r="P947" i="24"/>
  <c r="P949" i="24"/>
  <c r="N950" i="24"/>
  <c r="R950" i="24" s="1"/>
  <c r="Y950" i="24" s="1"/>
  <c r="N149" i="24"/>
  <c r="R149" i="24" s="1"/>
  <c r="Y149" i="24" s="1"/>
  <c r="N222" i="24"/>
  <c r="R222" i="24" s="1"/>
  <c r="Y222" i="24" s="1"/>
  <c r="N267" i="24"/>
  <c r="R267" i="24" s="1"/>
  <c r="Y267" i="24" s="1"/>
  <c r="N310" i="24"/>
  <c r="R310" i="24" s="1"/>
  <c r="Y310" i="24" s="1"/>
  <c r="N321" i="24"/>
  <c r="R321" i="24" s="1"/>
  <c r="Y321" i="24" s="1"/>
  <c r="N328" i="24"/>
  <c r="R328" i="24" s="1"/>
  <c r="Y328" i="24" s="1"/>
  <c r="P346" i="24"/>
  <c r="P373" i="24"/>
  <c r="N380" i="24"/>
  <c r="R380" i="24" s="1"/>
  <c r="Y380" i="24" s="1"/>
  <c r="P453" i="24"/>
  <c r="P495" i="24"/>
  <c r="P515" i="24"/>
  <c r="N519" i="24"/>
  <c r="R519" i="24" s="1"/>
  <c r="Y519" i="24" s="1"/>
  <c r="P520" i="24"/>
  <c r="N540" i="24"/>
  <c r="R540" i="24" s="1"/>
  <c r="Y540" i="24" s="1"/>
  <c r="P543" i="24"/>
  <c r="P546" i="24"/>
  <c r="P549" i="24"/>
  <c r="N557" i="24"/>
  <c r="R557" i="24" s="1"/>
  <c r="Y557" i="24" s="1"/>
  <c r="N566" i="24"/>
  <c r="R566" i="24" s="1"/>
  <c r="Y566" i="24" s="1"/>
  <c r="N583" i="24"/>
  <c r="R583" i="24" s="1"/>
  <c r="Y583" i="24" s="1"/>
  <c r="P584" i="24"/>
  <c r="N604" i="24"/>
  <c r="R604" i="24" s="1"/>
  <c r="Y604" i="24" s="1"/>
  <c r="P607" i="24"/>
  <c r="P610" i="24"/>
  <c r="P613" i="24"/>
  <c r="P617" i="24"/>
  <c r="N639" i="24"/>
  <c r="R639" i="24" s="1"/>
  <c r="Y639" i="24" s="1"/>
  <c r="P648" i="24"/>
  <c r="N649" i="24"/>
  <c r="R649" i="24" s="1"/>
  <c r="Y649" i="24" s="1"/>
  <c r="N653" i="24"/>
  <c r="P664" i="24"/>
  <c r="N665" i="24"/>
  <c r="R665" i="24" s="1"/>
  <c r="Y665" i="24" s="1"/>
  <c r="N669" i="24"/>
  <c r="R669" i="24" s="1"/>
  <c r="Y669" i="24" s="1"/>
  <c r="N679" i="24"/>
  <c r="R679" i="24" s="1"/>
  <c r="Y679" i="24" s="1"/>
  <c r="N680" i="24"/>
  <c r="R680" i="24" s="1"/>
  <c r="Y680" i="24" s="1"/>
  <c r="P682" i="24"/>
  <c r="N683" i="24"/>
  <c r="R683" i="24" s="1"/>
  <c r="Y683" i="24" s="1"/>
  <c r="P688" i="24"/>
  <c r="N690" i="24"/>
  <c r="R690" i="24" s="1"/>
  <c r="Y690" i="24" s="1"/>
  <c r="P699" i="24"/>
  <c r="P701" i="24"/>
  <c r="P706" i="24"/>
  <c r="P711" i="24"/>
  <c r="N712" i="24"/>
  <c r="R712" i="24" s="1"/>
  <c r="Y712" i="24" s="1"/>
  <c r="P713" i="24"/>
  <c r="N714" i="24"/>
  <c r="R714" i="24" s="1"/>
  <c r="Y714" i="24" s="1"/>
  <c r="P720" i="24"/>
  <c r="N721" i="24"/>
  <c r="R721" i="24" s="1"/>
  <c r="Y721" i="24" s="1"/>
  <c r="P722" i="24"/>
  <c r="N723" i="24"/>
  <c r="R723" i="24" s="1"/>
  <c r="Y723" i="24" s="1"/>
  <c r="P730" i="24"/>
  <c r="P735" i="24"/>
  <c r="N736" i="24"/>
  <c r="R736" i="24" s="1"/>
  <c r="Y736" i="24" s="1"/>
  <c r="P737" i="24"/>
  <c r="N738" i="24"/>
  <c r="R738" i="24" s="1"/>
  <c r="Y738" i="24" s="1"/>
  <c r="P744" i="24"/>
  <c r="N745" i="24"/>
  <c r="R745" i="24" s="1"/>
  <c r="Y745" i="24" s="1"/>
  <c r="N251" i="24"/>
  <c r="R251" i="24" s="1"/>
  <c r="Y251" i="24" s="1"/>
  <c r="N280" i="24"/>
  <c r="R280" i="24" s="1"/>
  <c r="Y280" i="24" s="1"/>
  <c r="P389" i="24"/>
  <c r="N457" i="24"/>
  <c r="R457" i="24" s="1"/>
  <c r="Y457" i="24" s="1"/>
  <c r="P562" i="24"/>
  <c r="N573" i="24"/>
  <c r="R573" i="24" s="1"/>
  <c r="Y573" i="24" s="1"/>
  <c r="N582" i="24"/>
  <c r="R582" i="24" s="1"/>
  <c r="Y582" i="24" s="1"/>
  <c r="N599" i="24"/>
  <c r="R599" i="24" s="1"/>
  <c r="Y599" i="24" s="1"/>
  <c r="P652" i="24"/>
  <c r="N661" i="24"/>
  <c r="R661" i="24" s="1"/>
  <c r="Y661" i="24" s="1"/>
  <c r="N694" i="24"/>
  <c r="R694" i="24" s="1"/>
  <c r="Y694" i="24" s="1"/>
  <c r="N715" i="24"/>
  <c r="R715" i="24" s="1"/>
  <c r="Y715" i="24" s="1"/>
  <c r="N719" i="24"/>
  <c r="R719" i="24" s="1"/>
  <c r="Y719" i="24" s="1"/>
  <c r="N740" i="24"/>
  <c r="R740" i="24" s="1"/>
  <c r="Y740" i="24" s="1"/>
  <c r="N749" i="24"/>
  <c r="R749" i="24" s="1"/>
  <c r="Y749" i="24" s="1"/>
  <c r="N757" i="24"/>
  <c r="R757" i="24" s="1"/>
  <c r="Y757" i="24" s="1"/>
  <c r="P759" i="24"/>
  <c r="N764" i="24"/>
  <c r="R764" i="24" s="1"/>
  <c r="Y764" i="24" s="1"/>
  <c r="P766" i="24"/>
  <c r="P771" i="24"/>
  <c r="P773" i="24"/>
  <c r="P778" i="24"/>
  <c r="N790" i="24"/>
  <c r="R790" i="24" s="1"/>
  <c r="Y790" i="24" s="1"/>
  <c r="N791" i="24"/>
  <c r="R791" i="24" s="1"/>
  <c r="Y791" i="24" s="1"/>
  <c r="N792" i="24"/>
  <c r="R792" i="24" s="1"/>
  <c r="Y792" i="24" s="1"/>
  <c r="P805" i="24"/>
  <c r="N806" i="24"/>
  <c r="R806" i="24" s="1"/>
  <c r="Y806" i="24" s="1"/>
  <c r="P813" i="24"/>
  <c r="P815" i="24"/>
  <c r="N828" i="24"/>
  <c r="R828" i="24" s="1"/>
  <c r="Y828" i="24" s="1"/>
  <c r="N829" i="24"/>
  <c r="R829" i="24" s="1"/>
  <c r="Y829" i="24" s="1"/>
  <c r="P831" i="24"/>
  <c r="N832" i="24"/>
  <c r="R832" i="24" s="1"/>
  <c r="Y832" i="24" s="1"/>
  <c r="P839" i="24"/>
  <c r="P850" i="24"/>
  <c r="P881" i="24"/>
  <c r="N882" i="24"/>
  <c r="R882" i="24" s="1"/>
  <c r="Y882" i="24" s="1"/>
  <c r="N886" i="24"/>
  <c r="R886" i="24" s="1"/>
  <c r="Y886" i="24" s="1"/>
  <c r="P889" i="24"/>
  <c r="N891" i="24"/>
  <c r="R891" i="24" s="1"/>
  <c r="Y891" i="24" s="1"/>
  <c r="P897" i="24"/>
  <c r="N899" i="24"/>
  <c r="R899" i="24" s="1"/>
  <c r="Y899" i="24" s="1"/>
  <c r="P912" i="24"/>
  <c r="N913" i="24"/>
  <c r="R913" i="24" s="1"/>
  <c r="Y913" i="24" s="1"/>
  <c r="P914" i="24"/>
  <c r="N915" i="24"/>
  <c r="R915" i="24" s="1"/>
  <c r="Y915" i="24" s="1"/>
  <c r="P924" i="24"/>
  <c r="N925" i="24"/>
  <c r="N926" i="24"/>
  <c r="R926" i="24" s="1"/>
  <c r="Y926" i="24" s="1"/>
  <c r="P936" i="24"/>
  <c r="N937" i="24"/>
  <c r="R937" i="24" s="1"/>
  <c r="Y937" i="24" s="1"/>
  <c r="P938" i="24"/>
  <c r="N939" i="24"/>
  <c r="R939" i="24" s="1"/>
  <c r="Y939" i="24" s="1"/>
  <c r="N952" i="24"/>
  <c r="R952" i="24" s="1"/>
  <c r="Y952" i="24" s="1"/>
  <c r="N953" i="24"/>
  <c r="R953" i="24" s="1"/>
  <c r="Y953" i="24" s="1"/>
  <c r="N956" i="24"/>
  <c r="R956" i="24" s="1"/>
  <c r="Y956" i="24" s="1"/>
  <c r="P959" i="24"/>
  <c r="P961" i="24"/>
  <c r="N962" i="24"/>
  <c r="R962" i="24" s="1"/>
  <c r="Y962" i="24" s="1"/>
  <c r="N975" i="24"/>
  <c r="R975" i="24" s="1"/>
  <c r="Y975" i="24" s="1"/>
  <c r="P976" i="24"/>
  <c r="N977" i="24"/>
  <c r="R977" i="24" s="1"/>
  <c r="Y977" i="24" s="1"/>
  <c r="P978" i="24"/>
  <c r="P980" i="24"/>
  <c r="N981" i="24"/>
  <c r="P983" i="24"/>
  <c r="P986" i="24"/>
  <c r="N991" i="24"/>
  <c r="R991" i="24" s="1"/>
  <c r="Y991" i="24" s="1"/>
  <c r="P992" i="24"/>
  <c r="N993" i="24"/>
  <c r="R993" i="24" s="1"/>
  <c r="Y993" i="24" s="1"/>
  <c r="P994" i="24"/>
  <c r="P996" i="24"/>
  <c r="P999" i="24"/>
  <c r="N1000" i="24"/>
  <c r="R1000" i="24" s="1"/>
  <c r="Y1000" i="24" s="1"/>
  <c r="N1001" i="24"/>
  <c r="R1001" i="24" s="1"/>
  <c r="Y1001" i="24" s="1"/>
  <c r="P1002" i="24"/>
  <c r="N1006" i="24"/>
  <c r="R1006" i="24" s="1"/>
  <c r="Y1006" i="24" s="1"/>
  <c r="N1007" i="24"/>
  <c r="R1007" i="24" s="1"/>
  <c r="Y1007" i="24" s="1"/>
  <c r="P1009" i="24"/>
  <c r="P1012" i="24"/>
  <c r="P1017" i="24"/>
  <c r="P1020" i="24"/>
  <c r="P1023" i="24"/>
  <c r="N1024" i="24"/>
  <c r="R1024" i="24" s="1"/>
  <c r="Y1024" i="24" s="1"/>
  <c r="N1025" i="24"/>
  <c r="R1025" i="24" s="1"/>
  <c r="Y1025" i="24" s="1"/>
  <c r="P1026" i="24"/>
  <c r="N1030" i="24"/>
  <c r="R1030" i="24" s="1"/>
  <c r="Y1030" i="24" s="1"/>
  <c r="N1031" i="24"/>
  <c r="R1031" i="24" s="1"/>
  <c r="Y1031" i="24" s="1"/>
  <c r="P1033" i="24"/>
  <c r="P1036" i="24"/>
  <c r="P1039" i="24"/>
  <c r="N1040" i="24"/>
  <c r="R1040" i="24" s="1"/>
  <c r="Y1040" i="24" s="1"/>
  <c r="N1041" i="24"/>
  <c r="R1041" i="24" s="1"/>
  <c r="Y1041" i="24" s="1"/>
  <c r="P1042" i="24"/>
  <c r="N1046" i="24"/>
  <c r="R1046" i="24" s="1"/>
  <c r="Y1046" i="24" s="1"/>
  <c r="N1047" i="24"/>
  <c r="R1047" i="24" s="1"/>
  <c r="Y1047" i="24" s="1"/>
  <c r="P1049" i="24"/>
  <c r="P1052" i="24"/>
  <c r="P1055" i="24"/>
  <c r="N1056" i="24"/>
  <c r="R1056" i="24" s="1"/>
  <c r="Y1056" i="24" s="1"/>
  <c r="N1057" i="24"/>
  <c r="R1057" i="24" s="1"/>
  <c r="Y1057" i="24" s="1"/>
  <c r="P1058" i="24"/>
  <c r="N1062" i="24"/>
  <c r="R1062" i="24" s="1"/>
  <c r="Y1062" i="24" s="1"/>
  <c r="N1063" i="24"/>
  <c r="R1063" i="24" s="1"/>
  <c r="Y1063" i="24" s="1"/>
  <c r="P1065" i="24"/>
  <c r="P1068" i="24"/>
  <c r="P1071" i="24"/>
  <c r="N1072" i="24"/>
  <c r="R1072" i="24" s="1"/>
  <c r="Y1072" i="24" s="1"/>
  <c r="N1073" i="24"/>
  <c r="R1073" i="24" s="1"/>
  <c r="Y1073" i="24" s="1"/>
  <c r="P1074" i="24"/>
  <c r="N1078" i="24"/>
  <c r="R1078" i="24" s="1"/>
  <c r="Y1078" i="24" s="1"/>
  <c r="N1079" i="24"/>
  <c r="R1079" i="24" s="1"/>
  <c r="Y1079" i="24" s="1"/>
  <c r="P1083" i="24"/>
  <c r="N1084" i="24"/>
  <c r="R1084" i="24" s="1"/>
  <c r="Y1084" i="24" s="1"/>
  <c r="N1086" i="24"/>
  <c r="R1086" i="24" s="1"/>
  <c r="Y1086" i="24" s="1"/>
  <c r="N1087" i="24"/>
  <c r="R1087" i="24" s="1"/>
  <c r="Y1087" i="24" s="1"/>
  <c r="P1088" i="24"/>
  <c r="N1089" i="24"/>
  <c r="R1089" i="24" s="1"/>
  <c r="Y1089" i="24" s="1"/>
  <c r="P1090" i="24"/>
  <c r="P1093" i="24"/>
  <c r="P1095" i="24"/>
  <c r="N1096" i="24"/>
  <c r="R1096" i="24" s="1"/>
  <c r="Y1096" i="24" s="1"/>
  <c r="N1097" i="24"/>
  <c r="N1100" i="24"/>
  <c r="R1100" i="24" s="1"/>
  <c r="Y1100" i="24" s="1"/>
  <c r="N1101" i="24"/>
  <c r="P1103" i="24"/>
  <c r="P1107" i="24"/>
  <c r="P1109" i="24"/>
  <c r="N1110" i="24"/>
  <c r="R1110" i="24" s="1"/>
  <c r="Y1110" i="24" s="1"/>
  <c r="P1111" i="24"/>
  <c r="P1113" i="24"/>
  <c r="N1114" i="24"/>
  <c r="R1114" i="24" s="1"/>
  <c r="Y1114" i="24" s="1"/>
  <c r="P1123" i="24"/>
  <c r="P1125" i="24"/>
  <c r="N1126" i="24"/>
  <c r="R1126" i="24" s="1"/>
  <c r="Y1126" i="24" s="1"/>
  <c r="P1127" i="24"/>
  <c r="P1129" i="24"/>
  <c r="N1130" i="24"/>
  <c r="R1130" i="24" s="1"/>
  <c r="Y1130" i="24" s="1"/>
  <c r="P1131" i="24"/>
  <c r="P1133" i="24"/>
  <c r="N1134" i="24"/>
  <c r="R1134" i="24" s="1"/>
  <c r="Y1134" i="24" s="1"/>
  <c r="P1135" i="24"/>
  <c r="P1137" i="24"/>
  <c r="N1138" i="24"/>
  <c r="R1138" i="24" s="1"/>
  <c r="Y1138" i="24" s="1"/>
  <c r="N1151" i="24"/>
  <c r="R1151" i="24" s="1"/>
  <c r="Y1151" i="24" s="1"/>
  <c r="P1152" i="24"/>
  <c r="N1153" i="24"/>
  <c r="R1153" i="24" s="1"/>
  <c r="Y1153" i="24" s="1"/>
  <c r="P1154" i="24"/>
  <c r="N1155" i="24"/>
  <c r="R1155" i="24" s="1"/>
  <c r="Y1155" i="24" s="1"/>
  <c r="P1156" i="24"/>
  <c r="N1157" i="24"/>
  <c r="R1157" i="24" s="1"/>
  <c r="Y1157" i="24" s="1"/>
  <c r="P1158" i="24"/>
  <c r="N1159" i="24"/>
  <c r="R1159" i="24" s="1"/>
  <c r="Y1159" i="24" s="1"/>
  <c r="P1160" i="24"/>
  <c r="N1161" i="24"/>
  <c r="R1161" i="24" s="1"/>
  <c r="Y1161" i="24" s="1"/>
  <c r="P1162" i="24"/>
  <c r="N1163" i="24"/>
  <c r="R1163" i="24" s="1"/>
  <c r="Y1163" i="24" s="1"/>
  <c r="P1164" i="24"/>
  <c r="N1165" i="24"/>
  <c r="P1167" i="24"/>
  <c r="P1169" i="24"/>
  <c r="N1170" i="24"/>
  <c r="R1170" i="24" s="1"/>
  <c r="Y1170" i="24" s="1"/>
  <c r="N1175" i="24"/>
  <c r="R1175" i="24" s="1"/>
  <c r="Y1175" i="24" s="1"/>
  <c r="P1176" i="24"/>
  <c r="N1177" i="24"/>
  <c r="N1179" i="24"/>
  <c r="R1179" i="24" s="1"/>
  <c r="Y1179" i="24" s="1"/>
  <c r="P1180" i="24"/>
  <c r="N1181" i="24"/>
  <c r="R1181" i="24" s="1"/>
  <c r="Y1181" i="24" s="1"/>
  <c r="P1185" i="24"/>
  <c r="T1185" i="24" s="1"/>
  <c r="AI1185" i="41" s="1"/>
  <c r="N1186" i="24"/>
  <c r="R1186" i="24" s="1"/>
  <c r="Y1186" i="24" s="1"/>
  <c r="P1189" i="24"/>
  <c r="T1189" i="24" s="1"/>
  <c r="AI1189" i="41" s="1"/>
  <c r="N1190" i="24"/>
  <c r="N1192" i="24"/>
  <c r="R1192" i="24" s="1"/>
  <c r="Y1192" i="24" s="1"/>
  <c r="P1194" i="24"/>
  <c r="T1194" i="24" s="1"/>
  <c r="AI1194" i="41" s="1"/>
  <c r="N1195" i="24"/>
  <c r="R1195" i="24" s="1"/>
  <c r="Y1195" i="24" s="1"/>
  <c r="P1196" i="24"/>
  <c r="N1197" i="24"/>
  <c r="R1197" i="24" s="1"/>
  <c r="Y1197" i="24" s="1"/>
  <c r="P1198" i="24"/>
  <c r="N1199" i="24"/>
  <c r="R1199" i="24" s="1"/>
  <c r="Y1199" i="24" s="1"/>
  <c r="P1200" i="24"/>
  <c r="N1201" i="24"/>
  <c r="R1201" i="24" s="1"/>
  <c r="Y1201" i="24" s="1"/>
  <c r="P1202" i="24"/>
  <c r="N1204" i="24"/>
  <c r="R1204" i="24" s="1"/>
  <c r="Y1204" i="24" s="1"/>
  <c r="P1206" i="24"/>
  <c r="N1207" i="24"/>
  <c r="R1207" i="24" s="1"/>
  <c r="Y1207" i="24" s="1"/>
  <c r="P1208" i="24"/>
  <c r="N1209" i="24"/>
  <c r="P1211" i="24"/>
  <c r="P1213" i="24"/>
  <c r="N1214" i="24"/>
  <c r="R1214" i="24" s="1"/>
  <c r="Y1214" i="24" s="1"/>
  <c r="P1219" i="24"/>
  <c r="P1221" i="24"/>
  <c r="N1222" i="24"/>
  <c r="R1222" i="24" s="1"/>
  <c r="Y1222" i="24" s="1"/>
  <c r="N1227" i="24"/>
  <c r="R1227" i="24" s="1"/>
  <c r="Y1227" i="24" s="1"/>
  <c r="P1228" i="24"/>
  <c r="N1229" i="24"/>
  <c r="R1229" i="24" s="1"/>
  <c r="Y1229" i="24" s="1"/>
  <c r="P1231" i="24"/>
  <c r="N1232" i="24"/>
  <c r="R1232" i="24" s="1"/>
  <c r="Y1232" i="24" s="1"/>
  <c r="P1234" i="24"/>
  <c r="N1235" i="24"/>
  <c r="R1235" i="24" s="1"/>
  <c r="Y1235" i="24" s="1"/>
  <c r="P1238" i="24"/>
  <c r="N1239" i="24"/>
  <c r="R1239" i="24" s="1"/>
  <c r="Y1239" i="24" s="1"/>
  <c r="P1241" i="24"/>
  <c r="N1246" i="24"/>
  <c r="R1246" i="24" s="1"/>
  <c r="Y1246" i="24" s="1"/>
  <c r="P1248" i="24"/>
  <c r="N1249" i="24"/>
  <c r="R1249" i="24" s="1"/>
  <c r="Y1249" i="24" s="1"/>
  <c r="P1251" i="24"/>
  <c r="N1252" i="24"/>
  <c r="R1252" i="24" s="1"/>
  <c r="Y1252" i="24" s="1"/>
  <c r="P1256" i="24"/>
  <c r="N1257" i="24"/>
  <c r="R1257" i="24" s="1"/>
  <c r="Y1257" i="24" s="1"/>
  <c r="P1260" i="24"/>
  <c r="P1263" i="24"/>
  <c r="P1269" i="24"/>
  <c r="T1269" i="24" s="1"/>
  <c r="AI1269" i="41" s="1"/>
  <c r="N1270" i="24"/>
  <c r="N1272" i="24"/>
  <c r="R1272" i="24" s="1"/>
  <c r="Y1272" i="24" s="1"/>
  <c r="P1274" i="24"/>
  <c r="T1274" i="24" s="1"/>
  <c r="AI1274" i="41" s="1"/>
  <c r="N1275" i="24"/>
  <c r="R1275" i="24" s="1"/>
  <c r="Y1275" i="24" s="1"/>
  <c r="P1276" i="24"/>
  <c r="N1277" i="24"/>
  <c r="P1279" i="24"/>
  <c r="P1281" i="24"/>
  <c r="N1282" i="24"/>
  <c r="N1284" i="24"/>
  <c r="R1284" i="24" s="1"/>
  <c r="Y1284" i="24" s="1"/>
  <c r="P1286" i="24"/>
  <c r="N1287" i="24"/>
  <c r="R1287" i="24" s="1"/>
  <c r="Y1287" i="24" s="1"/>
  <c r="P1288" i="24"/>
  <c r="N1289" i="24"/>
  <c r="P1291" i="24"/>
  <c r="P1293" i="24"/>
  <c r="N1294" i="24"/>
  <c r="R1294" i="24" s="1"/>
  <c r="Y1294" i="24" s="1"/>
  <c r="P1295" i="24"/>
  <c r="P1297" i="24"/>
  <c r="N1298" i="24"/>
  <c r="R1298" i="24" s="1"/>
  <c r="Y1298" i="24" s="1"/>
  <c r="N1303" i="24"/>
  <c r="R1303" i="24" s="1"/>
  <c r="Y1303" i="24" s="1"/>
  <c r="P1304" i="24"/>
  <c r="N1305" i="24"/>
  <c r="R1305" i="24" s="1"/>
  <c r="Y1305" i="24" s="1"/>
  <c r="P1306" i="24"/>
  <c r="N1308" i="24"/>
  <c r="R1308" i="24" s="1"/>
  <c r="Y1308" i="24" s="1"/>
  <c r="P1311" i="24"/>
  <c r="P1313" i="24"/>
  <c r="N1314" i="24"/>
  <c r="R1314" i="24" s="1"/>
  <c r="Y1314" i="24" s="1"/>
  <c r="N1319" i="24"/>
  <c r="R1319" i="24" s="1"/>
  <c r="Y1319" i="24" s="1"/>
  <c r="P1320" i="24"/>
  <c r="N1321" i="24"/>
  <c r="R1321" i="24" s="1"/>
  <c r="Y1321" i="24" s="1"/>
  <c r="P1322" i="24"/>
  <c r="N1324" i="24"/>
  <c r="R1324" i="24" s="1"/>
  <c r="Y1324" i="24" s="1"/>
  <c r="P1327" i="24"/>
  <c r="P1329" i="24"/>
  <c r="N1330" i="24"/>
  <c r="R1330" i="24" s="1"/>
  <c r="Y1330" i="24" s="1"/>
  <c r="N1335" i="24"/>
  <c r="R1335" i="24" s="1"/>
  <c r="Y1335" i="24" s="1"/>
  <c r="P1336" i="24"/>
  <c r="N1337" i="24"/>
  <c r="R1337" i="24" s="1"/>
  <c r="Y1337" i="24" s="1"/>
  <c r="P1338" i="24"/>
  <c r="N1340" i="24"/>
  <c r="R1340" i="24" s="1"/>
  <c r="Y1340" i="24" s="1"/>
  <c r="P1343" i="24"/>
  <c r="P1345" i="24"/>
  <c r="N1346" i="24"/>
  <c r="R1346" i="24" s="1"/>
  <c r="Y1346" i="24" s="1"/>
  <c r="N1351" i="24"/>
  <c r="R1351" i="24" s="1"/>
  <c r="Y1351" i="24" s="1"/>
  <c r="P1352" i="24"/>
  <c r="N1353" i="24"/>
  <c r="R1353" i="24" s="1"/>
  <c r="Y1353" i="24" s="1"/>
  <c r="P1354" i="24"/>
  <c r="N1356" i="24"/>
  <c r="R1356" i="24" s="1"/>
  <c r="Y1356" i="24" s="1"/>
  <c r="P1359" i="24"/>
  <c r="P1361" i="24"/>
  <c r="N1362" i="24"/>
  <c r="R1362" i="24" s="1"/>
  <c r="Y1362" i="24" s="1"/>
  <c r="N1371" i="24"/>
  <c r="R1371" i="24" s="1"/>
  <c r="Y1371" i="24" s="1"/>
  <c r="P1372" i="24"/>
  <c r="N1373" i="24"/>
  <c r="R1373" i="24" s="1"/>
  <c r="Y1373" i="24" s="1"/>
  <c r="N1379" i="24"/>
  <c r="R1379" i="24" s="1"/>
  <c r="Y1379" i="24" s="1"/>
  <c r="P1380" i="24"/>
  <c r="N1381" i="24"/>
  <c r="R1381" i="24" s="1"/>
  <c r="Y1381" i="24" s="1"/>
  <c r="P1382" i="24"/>
  <c r="N1383" i="24"/>
  <c r="R1383" i="24" s="1"/>
  <c r="Y1383" i="24" s="1"/>
  <c r="P1384" i="24"/>
  <c r="N1385" i="24"/>
  <c r="R1385" i="24" s="1"/>
  <c r="Y1385" i="24" s="1"/>
  <c r="P1386" i="24"/>
  <c r="N1388" i="24"/>
  <c r="R1388" i="24" s="1"/>
  <c r="Y1388" i="24" s="1"/>
  <c r="P1391" i="24"/>
  <c r="P1393" i="24"/>
  <c r="N1394" i="24"/>
  <c r="R1394" i="24" s="1"/>
  <c r="Y1394" i="24" s="1"/>
  <c r="P1395" i="24"/>
  <c r="P1397" i="24"/>
  <c r="N1398" i="24"/>
  <c r="R1398" i="24" s="1"/>
  <c r="Y1398" i="24" s="1"/>
  <c r="N1403" i="24"/>
  <c r="R1403" i="24" s="1"/>
  <c r="Y1403" i="24" s="1"/>
  <c r="P1404" i="24"/>
  <c r="N1405" i="24"/>
  <c r="R1405" i="24" s="1"/>
  <c r="Y1405" i="24" s="1"/>
  <c r="P1406" i="24"/>
  <c r="N1407" i="24"/>
  <c r="R1407" i="24" s="1"/>
  <c r="Y1407" i="24" s="1"/>
  <c r="P1408" i="24"/>
  <c r="N1409" i="24"/>
  <c r="R1409" i="24" s="1"/>
  <c r="Y1409" i="24" s="1"/>
  <c r="P1410" i="24"/>
  <c r="N1412" i="24"/>
  <c r="R1412" i="24" s="1"/>
  <c r="Y1412" i="24" s="1"/>
  <c r="P1415" i="24"/>
  <c r="P1417" i="24"/>
  <c r="N1418" i="24"/>
  <c r="R1418" i="24" s="1"/>
  <c r="Y1418" i="24" s="1"/>
  <c r="N1423" i="24"/>
  <c r="R1423" i="24" s="1"/>
  <c r="Y1423" i="24" s="1"/>
  <c r="P1424" i="24"/>
  <c r="N1425" i="24"/>
  <c r="R1425" i="24" s="1"/>
  <c r="Y1425" i="24" s="1"/>
  <c r="P1426" i="24"/>
  <c r="N1428" i="24"/>
  <c r="R1428" i="24" s="1"/>
  <c r="Y1428" i="24" s="1"/>
  <c r="N1432" i="24"/>
  <c r="R1432" i="24" s="1"/>
  <c r="Y1432" i="24" s="1"/>
  <c r="N1436" i="24"/>
  <c r="R1436" i="24" s="1"/>
  <c r="Y1436" i="24" s="1"/>
  <c r="P1439" i="24"/>
  <c r="P1441" i="24"/>
  <c r="N1442" i="24"/>
  <c r="R1442" i="24" s="1"/>
  <c r="Y1442" i="24" s="1"/>
  <c r="N1447" i="24"/>
  <c r="R1447" i="24" s="1"/>
  <c r="Y1447" i="24" s="1"/>
  <c r="P1448" i="24"/>
  <c r="N1449" i="24"/>
  <c r="R1449" i="24" s="1"/>
  <c r="Y1449" i="24" s="1"/>
  <c r="P1450" i="24"/>
  <c r="N1452" i="24"/>
  <c r="R1452" i="24" s="1"/>
  <c r="Y1452" i="24" s="1"/>
  <c r="P1455" i="24"/>
  <c r="P384" i="24"/>
  <c r="P430" i="24"/>
  <c r="N452" i="24"/>
  <c r="R452" i="24" s="1"/>
  <c r="Y452" i="24" s="1"/>
  <c r="P559" i="24"/>
  <c r="N638" i="24"/>
  <c r="R638" i="24" s="1"/>
  <c r="Y638" i="24" s="1"/>
  <c r="N647" i="24"/>
  <c r="R647" i="24" s="1"/>
  <c r="Y647" i="24" s="1"/>
  <c r="P660" i="24"/>
  <c r="P668" i="24"/>
  <c r="P681" i="24"/>
  <c r="P693" i="24"/>
  <c r="P718" i="24"/>
  <c r="N739" i="24"/>
  <c r="R739" i="24" s="1"/>
  <c r="Y739" i="24" s="1"/>
  <c r="N743" i="24"/>
  <c r="R743" i="24" s="1"/>
  <c r="Y743" i="24" s="1"/>
  <c r="P748" i="24"/>
  <c r="P750" i="24"/>
  <c r="N756" i="24"/>
  <c r="P762" i="24"/>
  <c r="N763" i="24"/>
  <c r="R763" i="24" s="1"/>
  <c r="Y763" i="24" s="1"/>
  <c r="N782" i="24"/>
  <c r="R782" i="24" s="1"/>
  <c r="Y782" i="24" s="1"/>
  <c r="N783" i="24"/>
  <c r="R783" i="24" s="1"/>
  <c r="Y783" i="24" s="1"/>
  <c r="N784" i="24"/>
  <c r="R784" i="24" s="1"/>
  <c r="Y784" i="24" s="1"/>
  <c r="P789" i="24"/>
  <c r="P791" i="24"/>
  <c r="P801" i="24"/>
  <c r="N802" i="24"/>
  <c r="R802" i="24" s="1"/>
  <c r="Y802" i="24" s="1"/>
  <c r="N803" i="24"/>
  <c r="R803" i="24" s="1"/>
  <c r="Y803" i="24" s="1"/>
  <c r="N804" i="24"/>
  <c r="R804" i="24" s="1"/>
  <c r="Y804" i="24" s="1"/>
  <c r="P807" i="24"/>
  <c r="N808" i="24"/>
  <c r="R808" i="24" s="1"/>
  <c r="Y808" i="24" s="1"/>
  <c r="N809" i="24"/>
  <c r="R809" i="24" s="1"/>
  <c r="Y809" i="24" s="1"/>
  <c r="N811" i="24"/>
  <c r="R811" i="24" s="1"/>
  <c r="Y811" i="24" s="1"/>
  <c r="N820" i="24"/>
  <c r="R820" i="24" s="1"/>
  <c r="Y820" i="24" s="1"/>
  <c r="N821" i="24"/>
  <c r="N822" i="24"/>
  <c r="R822" i="24" s="1"/>
  <c r="Y822" i="24" s="1"/>
  <c r="P828" i="24"/>
  <c r="P830" i="24"/>
  <c r="P845" i="24"/>
  <c r="T845" i="24" s="1"/>
  <c r="AI845" i="41" s="1"/>
  <c r="N846" i="24"/>
  <c r="R846" i="24" s="1"/>
  <c r="Y846" i="24" s="1"/>
  <c r="P847" i="24"/>
  <c r="N848" i="24"/>
  <c r="R848" i="24" s="1"/>
  <c r="Y848" i="24" s="1"/>
  <c r="P857" i="24"/>
  <c r="N858" i="24"/>
  <c r="R858" i="24" s="1"/>
  <c r="Y858" i="24" s="1"/>
  <c r="N859" i="24"/>
  <c r="R859" i="24" s="1"/>
  <c r="Y859" i="24" s="1"/>
  <c r="P865" i="24"/>
  <c r="N866" i="24"/>
  <c r="R866" i="24" s="1"/>
  <c r="Y866" i="24" s="1"/>
  <c r="P869" i="24"/>
  <c r="T869" i="24" s="1"/>
  <c r="AI869" i="41" s="1"/>
  <c r="N870" i="24"/>
  <c r="R870" i="24" s="1"/>
  <c r="Y870" i="24" s="1"/>
  <c r="N871" i="24"/>
  <c r="R871" i="24" s="1"/>
  <c r="Y871" i="24" s="1"/>
  <c r="P877" i="24"/>
  <c r="N878" i="24"/>
  <c r="R878" i="24" s="1"/>
  <c r="Y878" i="24" s="1"/>
  <c r="P879" i="24"/>
  <c r="N880" i="24"/>
  <c r="R880" i="24" s="1"/>
  <c r="Y880" i="24" s="1"/>
  <c r="P885" i="24"/>
  <c r="P887" i="24"/>
  <c r="P892" i="24"/>
  <c r="N893" i="24"/>
  <c r="R893" i="24" s="1"/>
  <c r="Y893" i="24" s="1"/>
  <c r="P895" i="24"/>
  <c r="P900" i="24"/>
  <c r="N901" i="24"/>
  <c r="R901" i="24" s="1"/>
  <c r="Y901" i="24" s="1"/>
  <c r="P902" i="24"/>
  <c r="N903" i="24"/>
  <c r="R903" i="24" s="1"/>
  <c r="Y903" i="24" s="1"/>
  <c r="N916" i="24"/>
  <c r="R916" i="24" s="1"/>
  <c r="Y916" i="24" s="1"/>
  <c r="N917" i="24"/>
  <c r="R917" i="24" s="1"/>
  <c r="Y917" i="24" s="1"/>
  <c r="P918" i="24"/>
  <c r="N919" i="24"/>
  <c r="R919" i="24" s="1"/>
  <c r="Y919" i="24" s="1"/>
  <c r="P925" i="24"/>
  <c r="T925" i="24" s="1"/>
  <c r="AI925" i="41" s="1"/>
  <c r="N927" i="24"/>
  <c r="R927" i="24" s="1"/>
  <c r="Y927" i="24" s="1"/>
  <c r="N940" i="24"/>
  <c r="R940" i="24" s="1"/>
  <c r="Y940" i="24" s="1"/>
  <c r="N941" i="24"/>
  <c r="R941" i="24" s="1"/>
  <c r="Y941" i="24" s="1"/>
  <c r="N943" i="24"/>
  <c r="R943" i="24" s="1"/>
  <c r="Y943" i="24" s="1"/>
  <c r="P946" i="24"/>
  <c r="N947" i="24"/>
  <c r="R947" i="24" s="1"/>
  <c r="Y947" i="24" s="1"/>
  <c r="P952" i="24"/>
  <c r="P953" i="24"/>
  <c r="N954" i="24"/>
  <c r="R954" i="24" s="1"/>
  <c r="Y954" i="24" s="1"/>
  <c r="P956" i="24"/>
  <c r="N957" i="24"/>
  <c r="R957" i="24" s="1"/>
  <c r="Y957" i="24" s="1"/>
  <c r="P958" i="24"/>
  <c r="N960" i="24"/>
  <c r="R960" i="24" s="1"/>
  <c r="Y960" i="24" s="1"/>
  <c r="P963" i="24"/>
  <c r="P965" i="24"/>
  <c r="N966" i="24"/>
  <c r="R966" i="24" s="1"/>
  <c r="Y966" i="24" s="1"/>
  <c r="P967" i="24"/>
  <c r="P969" i="24"/>
  <c r="N970" i="24"/>
  <c r="R970" i="24" s="1"/>
  <c r="Y970" i="24" s="1"/>
  <c r="P971" i="24"/>
  <c r="P973" i="24"/>
  <c r="N974" i="24"/>
  <c r="R974" i="24" s="1"/>
  <c r="Y974" i="24" s="1"/>
  <c r="N979" i="24"/>
  <c r="R979" i="24" s="1"/>
  <c r="Y979" i="24" s="1"/>
  <c r="P981" i="24"/>
  <c r="T981" i="24" s="1"/>
  <c r="AI981" i="41" s="1"/>
  <c r="N982" i="24"/>
  <c r="R982" i="24" s="1"/>
  <c r="Y982" i="24" s="1"/>
  <c r="N984" i="24"/>
  <c r="R984" i="24" s="1"/>
  <c r="Y984" i="24" s="1"/>
  <c r="N985" i="24"/>
  <c r="R985" i="24" s="1"/>
  <c r="Y985" i="24" s="1"/>
  <c r="P987" i="24"/>
  <c r="P989" i="24"/>
  <c r="N990" i="24"/>
  <c r="R990" i="24" s="1"/>
  <c r="Y990" i="24" s="1"/>
  <c r="N995" i="24"/>
  <c r="R995" i="24" s="1"/>
  <c r="Y995" i="24" s="1"/>
  <c r="P997" i="24"/>
  <c r="P1000" i="24"/>
  <c r="P1003" i="24"/>
  <c r="N1004" i="24"/>
  <c r="R1004" i="24" s="1"/>
  <c r="Y1004" i="24" s="1"/>
  <c r="N1005" i="24"/>
  <c r="R1005" i="24" s="1"/>
  <c r="Y1005" i="24" s="1"/>
  <c r="P1006" i="24"/>
  <c r="N1010" i="24"/>
  <c r="R1010" i="24" s="1"/>
  <c r="Y1010" i="24" s="1"/>
  <c r="N1011" i="24"/>
  <c r="R1011" i="24" s="1"/>
  <c r="Y1011" i="24" s="1"/>
  <c r="P1013" i="24"/>
  <c r="N1014" i="24"/>
  <c r="R1014" i="24" s="1"/>
  <c r="Y1014" i="24" s="1"/>
  <c r="N1015" i="24"/>
  <c r="R1015" i="24" s="1"/>
  <c r="Y1015" i="24" s="1"/>
  <c r="N1018" i="24"/>
  <c r="R1018" i="24" s="1"/>
  <c r="Y1018" i="24" s="1"/>
  <c r="N1019" i="24"/>
  <c r="R1019" i="24" s="1"/>
  <c r="Y1019" i="24" s="1"/>
  <c r="P1021" i="24"/>
  <c r="P1024" i="24"/>
  <c r="P1027" i="24"/>
  <c r="N1028" i="24"/>
  <c r="R1028" i="24" s="1"/>
  <c r="Y1028" i="24" s="1"/>
  <c r="N1029" i="24"/>
  <c r="R1029" i="24" s="1"/>
  <c r="Y1029" i="24" s="1"/>
  <c r="P1030" i="24"/>
  <c r="N1034" i="24"/>
  <c r="R1034" i="24" s="1"/>
  <c r="Y1034" i="24" s="1"/>
  <c r="N1035" i="24"/>
  <c r="R1035" i="24" s="1"/>
  <c r="Y1035" i="24" s="1"/>
  <c r="P1037" i="24"/>
  <c r="P1040" i="24"/>
  <c r="P1043" i="24"/>
  <c r="N1044" i="24"/>
  <c r="R1044" i="24" s="1"/>
  <c r="Y1044" i="24" s="1"/>
  <c r="N1045" i="24"/>
  <c r="R1045" i="24" s="1"/>
  <c r="Y1045" i="24" s="1"/>
  <c r="P1046" i="24"/>
  <c r="N1050" i="24"/>
  <c r="R1050" i="24" s="1"/>
  <c r="Y1050" i="24" s="1"/>
  <c r="N1051" i="24"/>
  <c r="R1051" i="24" s="1"/>
  <c r="Y1051" i="24" s="1"/>
  <c r="P1053" i="24"/>
  <c r="P1056" i="24"/>
  <c r="P1059" i="24"/>
  <c r="N1060" i="24"/>
  <c r="R1060" i="24" s="1"/>
  <c r="Y1060" i="24" s="1"/>
  <c r="N1061" i="24"/>
  <c r="R1061" i="24" s="1"/>
  <c r="Y1061" i="24" s="1"/>
  <c r="P1062" i="24"/>
  <c r="N1066" i="24"/>
  <c r="R1066" i="24" s="1"/>
  <c r="Y1066" i="24" s="1"/>
  <c r="N1067" i="24"/>
  <c r="R1067" i="24" s="1"/>
  <c r="Y1067" i="24" s="1"/>
  <c r="P1069" i="24"/>
  <c r="P1072" i="24"/>
  <c r="P1075" i="24"/>
  <c r="N1076" i="24"/>
  <c r="R1076" i="24" s="1"/>
  <c r="Y1076" i="24" s="1"/>
  <c r="N1077" i="24"/>
  <c r="R1077" i="24" s="1"/>
  <c r="Y1077" i="24" s="1"/>
  <c r="P1078" i="24"/>
  <c r="P1081" i="24"/>
  <c r="P1084" i="24"/>
  <c r="N1085" i="24"/>
  <c r="R1085" i="24" s="1"/>
  <c r="Y1085" i="24" s="1"/>
  <c r="P1086" i="24"/>
  <c r="P1091" i="24"/>
  <c r="N1092" i="24"/>
  <c r="R1092" i="24" s="1"/>
  <c r="Y1092" i="24" s="1"/>
  <c r="P1096" i="24"/>
  <c r="P1097" i="24"/>
  <c r="T1097" i="24" s="1"/>
  <c r="AI1097" i="41" s="1"/>
  <c r="N1098" i="24"/>
  <c r="R1098" i="24" s="1"/>
  <c r="Y1098" i="24" s="1"/>
  <c r="P1100" i="24"/>
  <c r="P1101" i="24"/>
  <c r="T1101" i="24" s="1"/>
  <c r="AI1101" i="41" s="1"/>
  <c r="N1102" i="24"/>
  <c r="N1104" i="24"/>
  <c r="R1104" i="24" s="1"/>
  <c r="Y1104" i="24" s="1"/>
  <c r="P1106" i="24"/>
  <c r="N1108" i="24"/>
  <c r="R1108" i="24" s="1"/>
  <c r="Y1108" i="24" s="1"/>
  <c r="N1112" i="24"/>
  <c r="R1112" i="24" s="1"/>
  <c r="Y1112" i="24" s="1"/>
  <c r="P1115" i="24"/>
  <c r="P1117" i="24"/>
  <c r="N1118" i="24"/>
  <c r="R1118" i="24" s="1"/>
  <c r="Y1118" i="24" s="1"/>
  <c r="P1119" i="24"/>
  <c r="P1121" i="24"/>
  <c r="N1122" i="24"/>
  <c r="N1124" i="24"/>
  <c r="R1124" i="24" s="1"/>
  <c r="Y1124" i="24" s="1"/>
  <c r="N1128" i="24"/>
  <c r="R1128" i="24" s="1"/>
  <c r="Y1128" i="24" s="1"/>
  <c r="N1132" i="24"/>
  <c r="R1132" i="24" s="1"/>
  <c r="Y1132" i="24" s="1"/>
  <c r="N1136" i="24"/>
  <c r="R1136" i="24" s="1"/>
  <c r="Y1136" i="24" s="1"/>
  <c r="P1139" i="24"/>
  <c r="P1141" i="24"/>
  <c r="N1142" i="24"/>
  <c r="R1142" i="24" s="1"/>
  <c r="Y1142" i="24" s="1"/>
  <c r="P1143" i="24"/>
  <c r="P1145" i="24"/>
  <c r="N1146" i="24"/>
  <c r="R1146" i="24" s="1"/>
  <c r="Y1146" i="24" s="1"/>
  <c r="P1147" i="24"/>
  <c r="P1149" i="24"/>
  <c r="N1150" i="24"/>
  <c r="R1150" i="24" s="1"/>
  <c r="Y1150" i="24" s="1"/>
  <c r="P1165" i="24"/>
  <c r="T1165" i="24" s="1"/>
  <c r="AI1165" i="41" s="1"/>
  <c r="N1166" i="24"/>
  <c r="N1168" i="24"/>
  <c r="R1168" i="24" s="1"/>
  <c r="Y1168" i="24" s="1"/>
  <c r="P1171" i="24"/>
  <c r="P1173" i="24"/>
  <c r="N1174" i="24"/>
  <c r="R1174" i="24" s="1"/>
  <c r="Y1174" i="24" s="1"/>
  <c r="P1177" i="24"/>
  <c r="T1177" i="24" s="1"/>
  <c r="AI1177" i="41" s="1"/>
  <c r="N1178" i="24"/>
  <c r="R1178" i="24" s="1"/>
  <c r="Y1178" i="24" s="1"/>
  <c r="P1183" i="24"/>
  <c r="P1187" i="24"/>
  <c r="P1190" i="24"/>
  <c r="T1190" i="24" s="1"/>
  <c r="AI1190" i="41" s="1"/>
  <c r="N1191" i="24"/>
  <c r="R1191" i="24" s="1"/>
  <c r="Y1191" i="24" s="1"/>
  <c r="P1192" i="24"/>
  <c r="N1193" i="24"/>
  <c r="R1193" i="24" s="1"/>
  <c r="Y1193" i="24" s="1"/>
  <c r="N1203" i="24"/>
  <c r="R1203" i="24" s="1"/>
  <c r="Y1203" i="24" s="1"/>
  <c r="P1204" i="24"/>
  <c r="N1205" i="24"/>
  <c r="P1209" i="24"/>
  <c r="T1209" i="24" s="1"/>
  <c r="AI1209" i="41" s="1"/>
  <c r="N1210" i="24"/>
  <c r="N1212" i="24"/>
  <c r="R1212" i="24" s="1"/>
  <c r="Y1212" i="24" s="1"/>
  <c r="P1215" i="24"/>
  <c r="P1217" i="24"/>
  <c r="N1218" i="24"/>
  <c r="N1220" i="24"/>
  <c r="R1220" i="24" s="1"/>
  <c r="Y1220" i="24" s="1"/>
  <c r="P1223" i="24"/>
  <c r="P1225" i="24"/>
  <c r="N1226" i="24"/>
  <c r="R1226" i="24" s="1"/>
  <c r="Y1226" i="24" s="1"/>
  <c r="N1230" i="24"/>
  <c r="R1230" i="24" s="1"/>
  <c r="Y1230" i="24" s="1"/>
  <c r="P1232" i="24"/>
  <c r="N1233" i="24"/>
  <c r="R1233" i="24" s="1"/>
  <c r="Y1233" i="24" s="1"/>
  <c r="P1235" i="24"/>
  <c r="N1236" i="24"/>
  <c r="R1236" i="24" s="1"/>
  <c r="Y1236" i="24" s="1"/>
  <c r="P1239" i="24"/>
  <c r="N1240" i="24"/>
  <c r="R1240" i="24" s="1"/>
  <c r="Y1240" i="24" s="1"/>
  <c r="P1242" i="24"/>
  <c r="N1243" i="24"/>
  <c r="R1243" i="24" s="1"/>
  <c r="Y1243" i="24" s="1"/>
  <c r="P1245" i="24"/>
  <c r="N1250" i="24"/>
  <c r="R1250" i="24" s="1"/>
  <c r="Y1250" i="24" s="1"/>
  <c r="P1252" i="24"/>
  <c r="N1253" i="24"/>
  <c r="R1253" i="24" s="1"/>
  <c r="Y1253" i="24" s="1"/>
  <c r="P1254" i="24"/>
  <c r="N1255" i="24"/>
  <c r="R1255" i="24" s="1"/>
  <c r="Y1255" i="24" s="1"/>
  <c r="P1258" i="24"/>
  <c r="N1259" i="24"/>
  <c r="R1259" i="24" s="1"/>
  <c r="Y1259" i="24" s="1"/>
  <c r="P1261" i="24"/>
  <c r="N1262" i="24"/>
  <c r="R1262" i="24" s="1"/>
  <c r="Y1262" i="24" s="1"/>
  <c r="N1264" i="24"/>
  <c r="R1264" i="24" s="1"/>
  <c r="Y1264" i="24" s="1"/>
  <c r="N1265" i="24"/>
  <c r="P1267" i="24"/>
  <c r="P1270" i="24"/>
  <c r="T1270" i="24" s="1"/>
  <c r="AI1270" i="41" s="1"/>
  <c r="N1271" i="24"/>
  <c r="R1271" i="24" s="1"/>
  <c r="Y1271" i="24" s="1"/>
  <c r="P1272" i="24"/>
  <c r="N1273" i="24"/>
  <c r="R1273" i="24" s="1"/>
  <c r="Y1273" i="24" s="1"/>
  <c r="P1277" i="24"/>
  <c r="T1277" i="24" s="1"/>
  <c r="AI1277" i="41" s="1"/>
  <c r="N1278" i="24"/>
  <c r="N1280" i="24"/>
  <c r="R1280" i="24" s="1"/>
  <c r="Y1280" i="24" s="1"/>
  <c r="P1282" i="24"/>
  <c r="T1282" i="24" s="1"/>
  <c r="AI1282" i="41" s="1"/>
  <c r="N1283" i="24"/>
  <c r="R1283" i="24" s="1"/>
  <c r="Y1283" i="24" s="1"/>
  <c r="P1284" i="24"/>
  <c r="N1285" i="24"/>
  <c r="P1289" i="24"/>
  <c r="T1289" i="24" s="1"/>
  <c r="AI1289" i="41" s="1"/>
  <c r="N1290" i="24"/>
  <c r="N1292" i="24"/>
  <c r="R1292" i="24" s="1"/>
  <c r="Y1292" i="24" s="1"/>
  <c r="N1296" i="24"/>
  <c r="R1296" i="24" s="1"/>
  <c r="Y1296" i="24" s="1"/>
  <c r="P1299" i="24"/>
  <c r="P1301" i="24"/>
  <c r="N1302" i="24"/>
  <c r="R1302" i="24" s="1"/>
  <c r="Y1302" i="24" s="1"/>
  <c r="N1307" i="24"/>
  <c r="R1307" i="24" s="1"/>
  <c r="Y1307" i="24" s="1"/>
  <c r="P1308" i="24"/>
  <c r="N1309" i="24"/>
  <c r="R1309" i="24" s="1"/>
  <c r="Y1309" i="24" s="1"/>
  <c r="P1310" i="24"/>
  <c r="N1312" i="24"/>
  <c r="R1312" i="24" s="1"/>
  <c r="Y1312" i="24" s="1"/>
  <c r="P1315" i="24"/>
  <c r="P1317" i="24"/>
  <c r="N1318" i="24"/>
  <c r="R1318" i="24" s="1"/>
  <c r="Y1318" i="24" s="1"/>
  <c r="N1323" i="24"/>
  <c r="R1323" i="24" s="1"/>
  <c r="Y1323" i="24" s="1"/>
  <c r="P1324" i="24"/>
  <c r="N1325" i="24"/>
  <c r="R1325" i="24" s="1"/>
  <c r="Y1325" i="24" s="1"/>
  <c r="P1326" i="24"/>
  <c r="N1328" i="24"/>
  <c r="R1328" i="24" s="1"/>
  <c r="Y1328" i="24" s="1"/>
  <c r="P1331" i="24"/>
  <c r="P1333" i="24"/>
  <c r="N1334" i="24"/>
  <c r="R1334" i="24" s="1"/>
  <c r="Y1334" i="24" s="1"/>
  <c r="N1339" i="24"/>
  <c r="R1339" i="24" s="1"/>
  <c r="Y1339" i="24" s="1"/>
  <c r="P1340" i="24"/>
  <c r="N1341" i="24"/>
  <c r="R1341" i="24" s="1"/>
  <c r="Y1341" i="24" s="1"/>
  <c r="P1342" i="24"/>
  <c r="N1344" i="24"/>
  <c r="R1344" i="24" s="1"/>
  <c r="Y1344" i="24" s="1"/>
  <c r="P1347" i="24"/>
  <c r="P1349" i="24"/>
  <c r="N1350" i="24"/>
  <c r="R1350" i="24" s="1"/>
  <c r="Y1350" i="24" s="1"/>
  <c r="N1355" i="24"/>
  <c r="R1355" i="24" s="1"/>
  <c r="Y1355" i="24" s="1"/>
  <c r="P1356" i="24"/>
  <c r="N1357" i="24"/>
  <c r="R1357" i="24" s="1"/>
  <c r="Y1357" i="24" s="1"/>
  <c r="P1358" i="24"/>
  <c r="N1360" i="24"/>
  <c r="R1360" i="24" s="1"/>
  <c r="Y1360" i="24" s="1"/>
  <c r="P1363" i="24"/>
  <c r="P1365" i="24"/>
  <c r="N1366" i="24"/>
  <c r="R1366" i="24" s="1"/>
  <c r="Y1366" i="24" s="1"/>
  <c r="P1367" i="24"/>
  <c r="P1369" i="24"/>
  <c r="N1370" i="24"/>
  <c r="R1370" i="24" s="1"/>
  <c r="Y1370" i="24" s="1"/>
  <c r="P1375" i="24"/>
  <c r="P1377" i="24"/>
  <c r="N1378" i="24"/>
  <c r="R1378" i="24" s="1"/>
  <c r="Y1378" i="24" s="1"/>
  <c r="N1387" i="24"/>
  <c r="R1387" i="24" s="1"/>
  <c r="Y1387" i="24" s="1"/>
  <c r="P1388" i="24"/>
  <c r="N1389" i="24"/>
  <c r="R1389" i="24" s="1"/>
  <c r="Y1389" i="24" s="1"/>
  <c r="P1390" i="24"/>
  <c r="N1392" i="24"/>
  <c r="R1392" i="24" s="1"/>
  <c r="Y1392" i="24" s="1"/>
  <c r="N1396" i="24"/>
  <c r="R1396" i="24" s="1"/>
  <c r="Y1396" i="24" s="1"/>
  <c r="P1399" i="24"/>
  <c r="P1401" i="24"/>
  <c r="N1402" i="24"/>
  <c r="R1402" i="24" s="1"/>
  <c r="Y1402" i="24" s="1"/>
  <c r="N1411" i="24"/>
  <c r="R1411" i="24" s="1"/>
  <c r="Y1411" i="24" s="1"/>
  <c r="P1412" i="24"/>
  <c r="N1413" i="24"/>
  <c r="R1413" i="24" s="1"/>
  <c r="Y1413" i="24" s="1"/>
  <c r="P1414" i="24"/>
  <c r="N1416" i="24"/>
  <c r="R1416" i="24" s="1"/>
  <c r="Y1416" i="24" s="1"/>
  <c r="P1419" i="24"/>
  <c r="P1421" i="24"/>
  <c r="N1422" i="24"/>
  <c r="R1422" i="24" s="1"/>
  <c r="Y1422" i="24" s="1"/>
  <c r="N1427" i="24"/>
  <c r="R1427" i="24" s="1"/>
  <c r="Y1427" i="24" s="1"/>
  <c r="P1428" i="24"/>
  <c r="N1429" i="24"/>
  <c r="R1429" i="24" s="1"/>
  <c r="Y1429" i="24" s="1"/>
  <c r="P1430" i="24"/>
  <c r="N1431" i="24"/>
  <c r="R1431" i="24" s="1"/>
  <c r="Y1431" i="24" s="1"/>
  <c r="P1432" i="24"/>
  <c r="N1433" i="24"/>
  <c r="R1433" i="24" s="1"/>
  <c r="Y1433" i="24" s="1"/>
  <c r="P1434" i="24"/>
  <c r="N1435" i="24"/>
  <c r="R1435" i="24" s="1"/>
  <c r="Y1435" i="24" s="1"/>
  <c r="P1436" i="24"/>
  <c r="N1437" i="24"/>
  <c r="R1437" i="24" s="1"/>
  <c r="Y1437" i="24" s="1"/>
  <c r="P1438" i="24"/>
  <c r="N1440" i="24"/>
  <c r="R1440" i="24" s="1"/>
  <c r="Y1440" i="24" s="1"/>
  <c r="P1443" i="24"/>
  <c r="P1445" i="24"/>
  <c r="N1446" i="24"/>
  <c r="R1446" i="24" s="1"/>
  <c r="Y1446" i="24" s="1"/>
  <c r="N325" i="24"/>
  <c r="R325" i="24" s="1"/>
  <c r="Y325" i="24" s="1"/>
  <c r="N360" i="24"/>
  <c r="R360" i="24" s="1"/>
  <c r="Y360" i="24" s="1"/>
  <c r="P377" i="24"/>
  <c r="N447" i="24"/>
  <c r="R447" i="24" s="1"/>
  <c r="Y447" i="24" s="1"/>
  <c r="N512" i="24"/>
  <c r="R512" i="24" s="1"/>
  <c r="Y512" i="24" s="1"/>
  <c r="P536" i="24"/>
  <c r="N556" i="24"/>
  <c r="R556" i="24" s="1"/>
  <c r="Y556" i="24" s="1"/>
  <c r="N641" i="24"/>
  <c r="R641" i="24" s="1"/>
  <c r="Y641" i="24" s="1"/>
  <c r="P646" i="24"/>
  <c r="N663" i="24"/>
  <c r="R663" i="24" s="1"/>
  <c r="Y663" i="24" s="1"/>
  <c r="P686" i="24"/>
  <c r="N692" i="24"/>
  <c r="R692" i="24" s="1"/>
  <c r="Y692" i="24" s="1"/>
  <c r="P742" i="24"/>
  <c r="N754" i="24"/>
  <c r="R754" i="24" s="1"/>
  <c r="Y754" i="24" s="1"/>
  <c r="P755" i="24"/>
  <c r="N768" i="24"/>
  <c r="R768" i="24" s="1"/>
  <c r="Y768" i="24" s="1"/>
  <c r="N770" i="24"/>
  <c r="R770" i="24" s="1"/>
  <c r="Y770" i="24" s="1"/>
  <c r="P776" i="24"/>
  <c r="N777" i="24"/>
  <c r="R777" i="24" s="1"/>
  <c r="Y777" i="24" s="1"/>
  <c r="P781" i="24"/>
  <c r="P783" i="24"/>
  <c r="P786" i="24"/>
  <c r="N787" i="24"/>
  <c r="R787" i="24" s="1"/>
  <c r="Y787" i="24" s="1"/>
  <c r="P796" i="24"/>
  <c r="N797" i="24"/>
  <c r="R797" i="24" s="1"/>
  <c r="Y797" i="24" s="1"/>
  <c r="P798" i="24"/>
  <c r="N799" i="24"/>
  <c r="R799" i="24" s="1"/>
  <c r="Y799" i="24" s="1"/>
  <c r="N800" i="24"/>
  <c r="R800" i="24" s="1"/>
  <c r="Y800" i="24" s="1"/>
  <c r="P803" i="24"/>
  <c r="P808" i="24"/>
  <c r="P810" i="24"/>
  <c r="P817" i="24"/>
  <c r="N818" i="24"/>
  <c r="R818" i="24" s="1"/>
  <c r="Y818" i="24" s="1"/>
  <c r="P820" i="24"/>
  <c r="P821" i="24"/>
  <c r="T821" i="24" s="1"/>
  <c r="AI821" i="41" s="1"/>
  <c r="N823" i="24"/>
  <c r="R823" i="24" s="1"/>
  <c r="Y823" i="24" s="1"/>
  <c r="P837" i="24"/>
  <c r="N838" i="24"/>
  <c r="R838" i="24" s="1"/>
  <c r="Y838" i="24" s="1"/>
  <c r="N842" i="24"/>
  <c r="R842" i="24" s="1"/>
  <c r="Y842" i="24" s="1"/>
  <c r="P853" i="24"/>
  <c r="N854" i="24"/>
  <c r="R854" i="24" s="1"/>
  <c r="Y854" i="24" s="1"/>
  <c r="P855" i="24"/>
  <c r="N856" i="24"/>
  <c r="R856" i="24" s="1"/>
  <c r="Y856" i="24" s="1"/>
  <c r="P858" i="24"/>
  <c r="N860" i="24"/>
  <c r="R860" i="24" s="1"/>
  <c r="Y860" i="24" s="1"/>
  <c r="N861" i="24"/>
  <c r="R861" i="24" s="1"/>
  <c r="Y861" i="24" s="1"/>
  <c r="P863" i="24"/>
  <c r="N864" i="24"/>
  <c r="R864" i="24" s="1"/>
  <c r="Y864" i="24" s="1"/>
  <c r="P870" i="24"/>
  <c r="N872" i="24"/>
  <c r="R872" i="24" s="1"/>
  <c r="Y872" i="24" s="1"/>
  <c r="N873" i="24"/>
  <c r="R873" i="24" s="1"/>
  <c r="Y873" i="24" s="1"/>
  <c r="P875" i="24"/>
  <c r="N876" i="24"/>
  <c r="R876" i="24" s="1"/>
  <c r="Y876" i="24" s="1"/>
  <c r="P883" i="24"/>
  <c r="P904" i="24"/>
  <c r="N905" i="24"/>
  <c r="R905" i="24" s="1"/>
  <c r="Y905" i="24" s="1"/>
  <c r="P906" i="24"/>
  <c r="N907" i="24"/>
  <c r="R907" i="24" s="1"/>
  <c r="Y907" i="24" s="1"/>
  <c r="P916" i="24"/>
  <c r="P920" i="24"/>
  <c r="N921" i="24"/>
  <c r="N922" i="24"/>
  <c r="R922" i="24" s="1"/>
  <c r="Y922" i="24" s="1"/>
  <c r="P928" i="24"/>
  <c r="N929" i="24"/>
  <c r="R929" i="24" s="1"/>
  <c r="Y929" i="24" s="1"/>
  <c r="P930" i="24"/>
  <c r="N931" i="24"/>
  <c r="R931" i="24" s="1"/>
  <c r="Y931" i="24" s="1"/>
  <c r="P940" i="24"/>
  <c r="P942" i="24"/>
  <c r="N944" i="24"/>
  <c r="R944" i="24" s="1"/>
  <c r="Y944" i="24" s="1"/>
  <c r="N945" i="24"/>
  <c r="N948" i="24"/>
  <c r="R948" i="24" s="1"/>
  <c r="Y948" i="24" s="1"/>
  <c r="N949" i="24"/>
  <c r="R949" i="24" s="1"/>
  <c r="Y949" i="24" s="1"/>
  <c r="N951" i="24"/>
  <c r="R951" i="24" s="1"/>
  <c r="Y951" i="24" s="1"/>
  <c r="N955" i="24"/>
  <c r="R955" i="24" s="1"/>
  <c r="Y955" i="24" s="1"/>
  <c r="N959" i="24"/>
  <c r="R959" i="24" s="1"/>
  <c r="Y959" i="24" s="1"/>
  <c r="P960" i="24"/>
  <c r="N961" i="24"/>
  <c r="R961" i="24" s="1"/>
  <c r="Y961" i="24" s="1"/>
  <c r="P962" i="24"/>
  <c r="N964" i="24"/>
  <c r="R964" i="24" s="1"/>
  <c r="Y964" i="24" s="1"/>
  <c r="N968" i="24"/>
  <c r="R968" i="24" s="1"/>
  <c r="Y968" i="24" s="1"/>
  <c r="N972" i="24"/>
  <c r="R972" i="24" s="1"/>
  <c r="Y972" i="24" s="1"/>
  <c r="P975" i="24"/>
  <c r="P977" i="24"/>
  <c r="N978" i="24"/>
  <c r="R978" i="24" s="1"/>
  <c r="Y978" i="24" s="1"/>
  <c r="P982" i="24"/>
  <c r="N983" i="24"/>
  <c r="R983" i="24" s="1"/>
  <c r="Y983" i="24" s="1"/>
  <c r="P984" i="24"/>
  <c r="N988" i="24"/>
  <c r="R988" i="24" s="1"/>
  <c r="Y988" i="24" s="1"/>
  <c r="P991" i="24"/>
  <c r="P993" i="24"/>
  <c r="N994" i="24"/>
  <c r="R994" i="24" s="1"/>
  <c r="Y994" i="24" s="1"/>
  <c r="N998" i="24"/>
  <c r="R998" i="24" s="1"/>
  <c r="Y998" i="24" s="1"/>
  <c r="N999" i="24"/>
  <c r="R999" i="24" s="1"/>
  <c r="Y999" i="24" s="1"/>
  <c r="P1001" i="24"/>
  <c r="P1004" i="24"/>
  <c r="P1007" i="24"/>
  <c r="N1008" i="24"/>
  <c r="R1008" i="24" s="1"/>
  <c r="Y1008" i="24" s="1"/>
  <c r="N1009" i="24"/>
  <c r="R1009" i="24" s="1"/>
  <c r="Y1009" i="24" s="1"/>
  <c r="P1010" i="24"/>
  <c r="P1014" i="24"/>
  <c r="P1015" i="24"/>
  <c r="N1016" i="24"/>
  <c r="R1016" i="24" s="1"/>
  <c r="Y1016" i="24" s="1"/>
  <c r="N1017" i="24"/>
  <c r="R1017" i="24" s="1"/>
  <c r="Y1017" i="24" s="1"/>
  <c r="P1018" i="24"/>
  <c r="N1022" i="24"/>
  <c r="R1022" i="24" s="1"/>
  <c r="Y1022" i="24" s="1"/>
  <c r="N1023" i="24"/>
  <c r="R1023" i="24" s="1"/>
  <c r="Y1023" i="24" s="1"/>
  <c r="P1025" i="24"/>
  <c r="P1028" i="24"/>
  <c r="P1031" i="24"/>
  <c r="N1032" i="24"/>
  <c r="R1032" i="24" s="1"/>
  <c r="Y1032" i="24" s="1"/>
  <c r="N1033" i="24"/>
  <c r="R1033" i="24" s="1"/>
  <c r="Y1033" i="24" s="1"/>
  <c r="P1034" i="24"/>
  <c r="N1038" i="24"/>
  <c r="R1038" i="24" s="1"/>
  <c r="Y1038" i="24" s="1"/>
  <c r="N1039" i="24"/>
  <c r="R1039" i="24" s="1"/>
  <c r="Y1039" i="24" s="1"/>
  <c r="P1041" i="24"/>
  <c r="P1044" i="24"/>
  <c r="P1047" i="24"/>
  <c r="N1048" i="24"/>
  <c r="R1048" i="24" s="1"/>
  <c r="Y1048" i="24" s="1"/>
  <c r="N1049" i="24"/>
  <c r="R1049" i="24" s="1"/>
  <c r="Y1049" i="24" s="1"/>
  <c r="P1050" i="24"/>
  <c r="N1054" i="24"/>
  <c r="R1054" i="24" s="1"/>
  <c r="Y1054" i="24" s="1"/>
  <c r="N1055" i="24"/>
  <c r="R1055" i="24" s="1"/>
  <c r="Y1055" i="24" s="1"/>
  <c r="P1057" i="24"/>
  <c r="P1060" i="24"/>
  <c r="P1063" i="24"/>
  <c r="N1064" i="24"/>
  <c r="R1064" i="24" s="1"/>
  <c r="Y1064" i="24" s="1"/>
  <c r="N1065" i="24"/>
  <c r="R1065" i="24" s="1"/>
  <c r="Y1065" i="24" s="1"/>
  <c r="P1066" i="24"/>
  <c r="N1070" i="24"/>
  <c r="R1070" i="24" s="1"/>
  <c r="Y1070" i="24" s="1"/>
  <c r="N1071" i="24"/>
  <c r="R1071" i="24" s="1"/>
  <c r="Y1071" i="24" s="1"/>
  <c r="P1073" i="24"/>
  <c r="P1076" i="24"/>
  <c r="P1079" i="24"/>
  <c r="N1080" i="24"/>
  <c r="R1080" i="24" s="1"/>
  <c r="Y1080" i="24" s="1"/>
  <c r="N1082" i="24"/>
  <c r="R1082" i="24" s="1"/>
  <c r="Y1082" i="24" s="1"/>
  <c r="N1083" i="24"/>
  <c r="R1083" i="24" s="1"/>
  <c r="Y1083" i="24" s="1"/>
  <c r="P1087" i="24"/>
  <c r="P1089" i="24"/>
  <c r="P1092" i="24"/>
  <c r="N1093" i="24"/>
  <c r="R1093" i="24" s="1"/>
  <c r="Y1093" i="24" s="1"/>
  <c r="N1094" i="24"/>
  <c r="R1094" i="24" s="1"/>
  <c r="Y1094" i="24" s="1"/>
  <c r="N1095" i="24"/>
  <c r="R1095" i="24" s="1"/>
  <c r="Y1095" i="24" s="1"/>
  <c r="N1099" i="24"/>
  <c r="R1099" i="24" s="1"/>
  <c r="Y1099" i="24" s="1"/>
  <c r="P1102" i="24"/>
  <c r="T1102" i="24" s="1"/>
  <c r="AI1102" i="41" s="1"/>
  <c r="N1103" i="24"/>
  <c r="R1103" i="24" s="1"/>
  <c r="Y1103" i="24" s="1"/>
  <c r="P1104" i="24"/>
  <c r="N1105" i="24"/>
  <c r="N1107" i="24"/>
  <c r="R1107" i="24" s="1"/>
  <c r="Y1107" i="24" s="1"/>
  <c r="P1108" i="24"/>
  <c r="N1109" i="24"/>
  <c r="R1109" i="24" s="1"/>
  <c r="Y1109" i="24" s="1"/>
  <c r="P1110" i="24"/>
  <c r="N1111" i="24"/>
  <c r="R1111" i="24" s="1"/>
  <c r="Y1111" i="24" s="1"/>
  <c r="P1112" i="24"/>
  <c r="N1113" i="24"/>
  <c r="R1113" i="24" s="1"/>
  <c r="Y1113" i="24" s="1"/>
  <c r="P1114" i="24"/>
  <c r="N1116" i="24"/>
  <c r="R1116" i="24" s="1"/>
  <c r="Y1116" i="24" s="1"/>
  <c r="N1120" i="24"/>
  <c r="R1120" i="24" s="1"/>
  <c r="Y1120" i="24" s="1"/>
  <c r="P1122" i="24"/>
  <c r="T1122" i="24" s="1"/>
  <c r="AI1122" i="41" s="1"/>
  <c r="N1123" i="24"/>
  <c r="R1123" i="24" s="1"/>
  <c r="Y1123" i="24" s="1"/>
  <c r="P1124" i="24"/>
  <c r="N1125" i="24"/>
  <c r="R1125" i="24" s="1"/>
  <c r="Y1125" i="24" s="1"/>
  <c r="P1126" i="24"/>
  <c r="N1127" i="24"/>
  <c r="R1127" i="24" s="1"/>
  <c r="Y1127" i="24" s="1"/>
  <c r="P1128" i="24"/>
  <c r="N1129" i="24"/>
  <c r="R1129" i="24" s="1"/>
  <c r="Y1129" i="24" s="1"/>
  <c r="P1130" i="24"/>
  <c r="N1131" i="24"/>
  <c r="R1131" i="24" s="1"/>
  <c r="Y1131" i="24" s="1"/>
  <c r="P1132" i="24"/>
  <c r="N1133" i="24"/>
  <c r="R1133" i="24" s="1"/>
  <c r="Y1133" i="24" s="1"/>
  <c r="P1134" i="24"/>
  <c r="N1135" i="24"/>
  <c r="R1135" i="24" s="1"/>
  <c r="Y1135" i="24" s="1"/>
  <c r="P1136" i="24"/>
  <c r="N1137" i="24"/>
  <c r="R1137" i="24" s="1"/>
  <c r="Y1137" i="24" s="1"/>
  <c r="P1138" i="24"/>
  <c r="N1140" i="24"/>
  <c r="R1140" i="24" s="1"/>
  <c r="Y1140" i="24" s="1"/>
  <c r="N1144" i="24"/>
  <c r="R1144" i="24" s="1"/>
  <c r="Y1144" i="24" s="1"/>
  <c r="N1148" i="24"/>
  <c r="R1148" i="24" s="1"/>
  <c r="Y1148" i="24" s="1"/>
  <c r="P1151" i="24"/>
  <c r="P1153" i="24"/>
  <c r="N1154" i="24"/>
  <c r="R1154" i="24" s="1"/>
  <c r="Y1154" i="24" s="1"/>
  <c r="P1155" i="24"/>
  <c r="P1157" i="24"/>
  <c r="N1158" i="24"/>
  <c r="R1158" i="24" s="1"/>
  <c r="Y1158" i="24" s="1"/>
  <c r="P1159" i="24"/>
  <c r="P1161" i="24"/>
  <c r="N1162" i="24"/>
  <c r="R1162" i="24" s="1"/>
  <c r="Y1162" i="24" s="1"/>
  <c r="P1163" i="24"/>
  <c r="P1166" i="24"/>
  <c r="T1166" i="24" s="1"/>
  <c r="AI1166" i="41" s="1"/>
  <c r="N1167" i="24"/>
  <c r="R1167" i="24" s="1"/>
  <c r="Y1167" i="24" s="1"/>
  <c r="P1168" i="24"/>
  <c r="N1169" i="24"/>
  <c r="R1169" i="24" s="1"/>
  <c r="Y1169" i="24" s="1"/>
  <c r="P1170" i="24"/>
  <c r="N1172" i="24"/>
  <c r="R1172" i="24" s="1"/>
  <c r="Y1172" i="24" s="1"/>
  <c r="P1175" i="24"/>
  <c r="P1179" i="24"/>
  <c r="P1181" i="24"/>
  <c r="N1182" i="24"/>
  <c r="N1184" i="24"/>
  <c r="R1184" i="24" s="1"/>
  <c r="Y1184" i="24" s="1"/>
  <c r="P1186" i="24"/>
  <c r="N1188" i="24"/>
  <c r="R1188" i="24" s="1"/>
  <c r="Y1188" i="24" s="1"/>
  <c r="P1195" i="24"/>
  <c r="P1197" i="24"/>
  <c r="N1198" i="24"/>
  <c r="R1198" i="24" s="1"/>
  <c r="Y1198" i="24" s="1"/>
  <c r="P1199" i="24"/>
  <c r="P1201" i="24"/>
  <c r="N1202" i="24"/>
  <c r="R1202" i="24" s="1"/>
  <c r="Y1202" i="24" s="1"/>
  <c r="P1205" i="24"/>
  <c r="T1205" i="24" s="1"/>
  <c r="AI1205" i="41" s="1"/>
  <c r="N1206" i="24"/>
  <c r="R1206" i="24" s="1"/>
  <c r="Y1206" i="24" s="1"/>
  <c r="P1207" i="24"/>
  <c r="P1210" i="24"/>
  <c r="T1210" i="24" s="1"/>
  <c r="AI1210" i="41" s="1"/>
  <c r="N1211" i="24"/>
  <c r="R1211" i="24" s="1"/>
  <c r="Y1211" i="24" s="1"/>
  <c r="P1212" i="24"/>
  <c r="N1213" i="24"/>
  <c r="R1213" i="24" s="1"/>
  <c r="Y1213" i="24" s="1"/>
  <c r="P1214" i="24"/>
  <c r="N1216" i="24"/>
  <c r="R1216" i="24" s="1"/>
  <c r="Y1216" i="24" s="1"/>
  <c r="P1218" i="24"/>
  <c r="T1218" i="24" s="1"/>
  <c r="AI1218" i="41" s="1"/>
  <c r="N1219" i="24"/>
  <c r="R1219" i="24" s="1"/>
  <c r="Y1219" i="24" s="1"/>
  <c r="P1220" i="24"/>
  <c r="N1221" i="24"/>
  <c r="R1221" i="24" s="1"/>
  <c r="Y1221" i="24" s="1"/>
  <c r="P1222" i="24"/>
  <c r="N1224" i="24"/>
  <c r="R1224" i="24" s="1"/>
  <c r="Y1224" i="24" s="1"/>
  <c r="P1227" i="24"/>
  <c r="P1229" i="24"/>
  <c r="N1234" i="24"/>
  <c r="R1234" i="24" s="1"/>
  <c r="Y1234" i="24" s="1"/>
  <c r="P1236" i="24"/>
  <c r="N1237" i="24"/>
  <c r="N1238" i="24"/>
  <c r="R1238" i="24" s="1"/>
  <c r="Y1238" i="24" s="1"/>
  <c r="P1240" i="24"/>
  <c r="N1241" i="24"/>
  <c r="R1241" i="24" s="1"/>
  <c r="Y1241" i="24" s="1"/>
  <c r="P1243" i="24"/>
  <c r="N1244" i="24"/>
  <c r="R1244" i="24" s="1"/>
  <c r="Y1244" i="24" s="1"/>
  <c r="P1246" i="24"/>
  <c r="N1247" i="24"/>
  <c r="R1247" i="24" s="1"/>
  <c r="Y1247" i="24" s="1"/>
  <c r="P1249" i="24"/>
  <c r="P1255" i="24"/>
  <c r="P1257" i="24"/>
  <c r="N1263" i="24"/>
  <c r="R1263" i="24" s="1"/>
  <c r="Y1263" i="24" s="1"/>
  <c r="P1264" i="24"/>
  <c r="P1265" i="24"/>
  <c r="T1265" i="24" s="1"/>
  <c r="AI1265" i="41" s="1"/>
  <c r="N1266" i="24"/>
  <c r="N1268" i="24"/>
  <c r="R1268" i="24" s="1"/>
  <c r="Y1268" i="24" s="1"/>
  <c r="P1275" i="24"/>
  <c r="P1278" i="24"/>
  <c r="T1278" i="24" s="1"/>
  <c r="AI1278" i="41" s="1"/>
  <c r="N1279" i="24"/>
  <c r="R1279" i="24" s="1"/>
  <c r="Y1279" i="24" s="1"/>
  <c r="P1280" i="24"/>
  <c r="N1281" i="24"/>
  <c r="R1281" i="24" s="1"/>
  <c r="Y1281" i="24" s="1"/>
  <c r="P1285" i="24"/>
  <c r="T1285" i="24" s="1"/>
  <c r="AI1285" i="41" s="1"/>
  <c r="N1286" i="24"/>
  <c r="R1286" i="24" s="1"/>
  <c r="Y1286" i="24" s="1"/>
  <c r="P1287" i="24"/>
  <c r="P1290" i="24"/>
  <c r="T1290" i="24" s="1"/>
  <c r="AI1290" i="41" s="1"/>
  <c r="N1291" i="24"/>
  <c r="R1291" i="24" s="1"/>
  <c r="Y1291" i="24" s="1"/>
  <c r="P1292" i="24"/>
  <c r="N1293" i="24"/>
  <c r="R1293" i="24" s="1"/>
  <c r="Y1293" i="24" s="1"/>
  <c r="P1294" i="24"/>
  <c r="N1295" i="24"/>
  <c r="R1295" i="24" s="1"/>
  <c r="Y1295" i="24" s="1"/>
  <c r="P1296" i="24"/>
  <c r="N1297" i="24"/>
  <c r="R1297" i="24" s="1"/>
  <c r="Y1297" i="24" s="1"/>
  <c r="P1298" i="24"/>
  <c r="N1300" i="24"/>
  <c r="R1300" i="24" s="1"/>
  <c r="Y1300" i="24" s="1"/>
  <c r="P1303" i="24"/>
  <c r="P1305" i="24"/>
  <c r="N1306" i="24"/>
  <c r="R1306" i="24" s="1"/>
  <c r="Y1306" i="24" s="1"/>
  <c r="N1311" i="24"/>
  <c r="R1311" i="24" s="1"/>
  <c r="Y1311" i="24" s="1"/>
  <c r="P1312" i="24"/>
  <c r="N1313" i="24"/>
  <c r="R1313" i="24" s="1"/>
  <c r="Y1313" i="24" s="1"/>
  <c r="P565" i="24"/>
  <c r="P600" i="24"/>
  <c r="P691" i="24"/>
  <c r="N716" i="24"/>
  <c r="R716" i="24" s="1"/>
  <c r="Y716" i="24" s="1"/>
  <c r="P774" i="24"/>
  <c r="N794" i="24"/>
  <c r="R794" i="24" s="1"/>
  <c r="Y794" i="24" s="1"/>
  <c r="N814" i="24"/>
  <c r="R814" i="24" s="1"/>
  <c r="Y814" i="24" s="1"/>
  <c r="P826" i="24"/>
  <c r="P833" i="24"/>
  <c r="P841" i="24"/>
  <c r="P851" i="24"/>
  <c r="P860" i="24"/>
  <c r="N890" i="24"/>
  <c r="R890" i="24" s="1"/>
  <c r="Y890" i="24" s="1"/>
  <c r="P908" i="24"/>
  <c r="P921" i="24"/>
  <c r="T921" i="24" s="1"/>
  <c r="AI921" i="41" s="1"/>
  <c r="P934" i="24"/>
  <c r="P955" i="24"/>
  <c r="N958" i="24"/>
  <c r="R958" i="24" s="1"/>
  <c r="Y958" i="24" s="1"/>
  <c r="N963" i="24"/>
  <c r="R963" i="24" s="1"/>
  <c r="Y963" i="24" s="1"/>
  <c r="P964" i="24"/>
  <c r="N969" i="24"/>
  <c r="R969" i="24" s="1"/>
  <c r="Y969" i="24" s="1"/>
  <c r="P974" i="24"/>
  <c r="N989" i="24"/>
  <c r="R989" i="24" s="1"/>
  <c r="Y989" i="24" s="1"/>
  <c r="N997" i="24"/>
  <c r="R997" i="24" s="1"/>
  <c r="Y997" i="24" s="1"/>
  <c r="P998" i="24"/>
  <c r="N1020" i="24"/>
  <c r="R1020" i="24" s="1"/>
  <c r="Y1020" i="24" s="1"/>
  <c r="N1037" i="24"/>
  <c r="R1037" i="24" s="1"/>
  <c r="Y1037" i="24" s="1"/>
  <c r="P1038" i="24"/>
  <c r="N1058" i="24"/>
  <c r="R1058" i="24" s="1"/>
  <c r="Y1058" i="24" s="1"/>
  <c r="P1061" i="24"/>
  <c r="P1064" i="24"/>
  <c r="P1067" i="24"/>
  <c r="N1075" i="24"/>
  <c r="R1075" i="24" s="1"/>
  <c r="Y1075" i="24" s="1"/>
  <c r="N1081" i="24"/>
  <c r="R1081" i="24" s="1"/>
  <c r="Y1081" i="24" s="1"/>
  <c r="P1082" i="24"/>
  <c r="P1098" i="24"/>
  <c r="P1118" i="24"/>
  <c r="N1139" i="24"/>
  <c r="R1139" i="24" s="1"/>
  <c r="Y1139" i="24" s="1"/>
  <c r="P1140" i="24"/>
  <c r="N1145" i="24"/>
  <c r="R1145" i="24" s="1"/>
  <c r="Y1145" i="24" s="1"/>
  <c r="P1150" i="24"/>
  <c r="P1174" i="24"/>
  <c r="P1193" i="24"/>
  <c r="N1208" i="24"/>
  <c r="R1208" i="24" s="1"/>
  <c r="Y1208" i="24" s="1"/>
  <c r="N1215" i="24"/>
  <c r="R1215" i="24" s="1"/>
  <c r="Y1215" i="24" s="1"/>
  <c r="P1216" i="24"/>
  <c r="N1225" i="24"/>
  <c r="R1225" i="24" s="1"/>
  <c r="Y1225" i="24" s="1"/>
  <c r="N1245" i="24"/>
  <c r="R1245" i="24" s="1"/>
  <c r="Y1245" i="24" s="1"/>
  <c r="P1259" i="24"/>
  <c r="P1266" i="24"/>
  <c r="T1266" i="24" s="1"/>
  <c r="AI1266" i="41" s="1"/>
  <c r="P1273" i="24"/>
  <c r="P1283" i="24"/>
  <c r="P1302" i="24"/>
  <c r="P1309" i="24"/>
  <c r="P1314" i="24"/>
  <c r="N1315" i="24"/>
  <c r="R1315" i="24" s="1"/>
  <c r="Y1315" i="24" s="1"/>
  <c r="P1321" i="24"/>
  <c r="N1322" i="24"/>
  <c r="R1322" i="24" s="1"/>
  <c r="Y1322" i="24" s="1"/>
  <c r="N1326" i="24"/>
  <c r="R1326" i="24" s="1"/>
  <c r="Y1326" i="24" s="1"/>
  <c r="P1332" i="24"/>
  <c r="P1334" i="24"/>
  <c r="P1339" i="24"/>
  <c r="P1344" i="24"/>
  <c r="N1345" i="24"/>
  <c r="R1345" i="24" s="1"/>
  <c r="Y1345" i="24" s="1"/>
  <c r="P1346" i="24"/>
  <c r="N1347" i="24"/>
  <c r="R1347" i="24" s="1"/>
  <c r="Y1347" i="24" s="1"/>
  <c r="P1353" i="24"/>
  <c r="N1354" i="24"/>
  <c r="R1354" i="24" s="1"/>
  <c r="Y1354" i="24" s="1"/>
  <c r="N1358" i="24"/>
  <c r="R1358" i="24" s="1"/>
  <c r="Y1358" i="24" s="1"/>
  <c r="P1364" i="24"/>
  <c r="P1366" i="24"/>
  <c r="N1368" i="24"/>
  <c r="R1368" i="24" s="1"/>
  <c r="Y1368" i="24" s="1"/>
  <c r="N1369" i="24"/>
  <c r="R1369" i="24" s="1"/>
  <c r="Y1369" i="24" s="1"/>
  <c r="P1371" i="24"/>
  <c r="N1372" i="24"/>
  <c r="R1372" i="24" s="1"/>
  <c r="Y1372" i="24" s="1"/>
  <c r="P1374" i="24"/>
  <c r="T1374" i="24" s="1"/>
  <c r="AI1374" i="41" s="1"/>
  <c r="N1376" i="24"/>
  <c r="R1376" i="24" s="1"/>
  <c r="Y1376" i="24" s="1"/>
  <c r="N1377" i="24"/>
  <c r="R1377" i="24" s="1"/>
  <c r="Y1377" i="24" s="1"/>
  <c r="P1379" i="24"/>
  <c r="N1380" i="24"/>
  <c r="R1380" i="24" s="1"/>
  <c r="Y1380" i="24" s="1"/>
  <c r="P1387" i="24"/>
  <c r="P1392" i="24"/>
  <c r="N1393" i="24"/>
  <c r="R1393" i="24" s="1"/>
  <c r="Y1393" i="24" s="1"/>
  <c r="P1394" i="24"/>
  <c r="N1395" i="24"/>
  <c r="R1395" i="24" s="1"/>
  <c r="Y1395" i="24" s="1"/>
  <c r="P1409" i="24"/>
  <c r="N1410" i="24"/>
  <c r="R1410" i="24" s="1"/>
  <c r="Y1410" i="24" s="1"/>
  <c r="N1414" i="24"/>
  <c r="R1414" i="24" s="1"/>
  <c r="Y1414" i="24" s="1"/>
  <c r="P1420" i="24"/>
  <c r="P1422" i="24"/>
  <c r="P1427" i="24"/>
  <c r="N1438" i="24"/>
  <c r="R1438" i="24" s="1"/>
  <c r="Y1438" i="24" s="1"/>
  <c r="P1444" i="24"/>
  <c r="P1446" i="24"/>
  <c r="N1455" i="24"/>
  <c r="R1455" i="24" s="1"/>
  <c r="Y1455" i="24" s="1"/>
  <c r="P1457" i="24"/>
  <c r="T1457" i="24" s="1"/>
  <c r="AI1457" i="41" s="1"/>
  <c r="N1458" i="24"/>
  <c r="R1458" i="24" s="1"/>
  <c r="Y1458" i="24" s="1"/>
  <c r="P1459" i="24"/>
  <c r="P1461" i="24"/>
  <c r="N1462" i="24"/>
  <c r="N1464" i="24"/>
  <c r="R1464" i="24" s="1"/>
  <c r="Y1464" i="24" s="1"/>
  <c r="P1467" i="24"/>
  <c r="P1471" i="24"/>
  <c r="P1475" i="24"/>
  <c r="P1477" i="24"/>
  <c r="N1478" i="24"/>
  <c r="R1478" i="24" s="1"/>
  <c r="Y1478" i="24" s="1"/>
  <c r="P1479" i="24"/>
  <c r="P1481" i="24"/>
  <c r="N1482" i="24"/>
  <c r="R1482" i="24" s="1"/>
  <c r="Y1482" i="24" s="1"/>
  <c r="P1483" i="24"/>
  <c r="P1485" i="24"/>
  <c r="N1486" i="24"/>
  <c r="R1486" i="24" s="1"/>
  <c r="Y1486" i="24" s="1"/>
  <c r="N1495" i="24"/>
  <c r="R1495" i="24" s="1"/>
  <c r="Y1495" i="24" s="1"/>
  <c r="P1496" i="24"/>
  <c r="N1497" i="24"/>
  <c r="R1497" i="24" s="1"/>
  <c r="Y1497" i="24" s="1"/>
  <c r="P1498" i="24"/>
  <c r="N1500" i="24"/>
  <c r="R1500" i="24" s="1"/>
  <c r="Y1500" i="24" s="1"/>
  <c r="P1502" i="24"/>
  <c r="T1502" i="24" s="1"/>
  <c r="AI1502" i="41" s="1"/>
  <c r="N1503" i="24"/>
  <c r="R1503" i="24" s="1"/>
  <c r="Y1503" i="24" s="1"/>
  <c r="P1504" i="24"/>
  <c r="N1505" i="24"/>
  <c r="R1505" i="24" s="1"/>
  <c r="Y1505" i="24" s="1"/>
  <c r="P1506" i="24"/>
  <c r="N1507" i="24"/>
  <c r="R1507" i="24" s="1"/>
  <c r="Y1507" i="24" s="1"/>
  <c r="P1508" i="24"/>
  <c r="N1509" i="24"/>
  <c r="R1509" i="24" s="1"/>
  <c r="Y1509" i="24" s="1"/>
  <c r="P1510" i="24"/>
  <c r="N1512" i="24"/>
  <c r="R1512" i="24" s="1"/>
  <c r="Y1512" i="24" s="1"/>
  <c r="P1515" i="24"/>
  <c r="P1517" i="24"/>
  <c r="N1518" i="24"/>
  <c r="N1520" i="24"/>
  <c r="R1520" i="24" s="1"/>
  <c r="Y1520" i="24" s="1"/>
  <c r="N1527" i="24"/>
  <c r="R1527" i="24" s="1"/>
  <c r="Y1527" i="24" s="1"/>
  <c r="P1528" i="24"/>
  <c r="N1529" i="24"/>
  <c r="P1531" i="24"/>
  <c r="P1534" i="24"/>
  <c r="T1534" i="24" s="1"/>
  <c r="AI1534" i="41" s="1"/>
  <c r="N1535" i="24"/>
  <c r="R1535" i="24" s="1"/>
  <c r="Y1535" i="24" s="1"/>
  <c r="P1536" i="24"/>
  <c r="N1537" i="24"/>
  <c r="P1539" i="24"/>
  <c r="P1542" i="24"/>
  <c r="T1542" i="24" s="1"/>
  <c r="AI1542" i="41" s="1"/>
  <c r="N1543" i="24"/>
  <c r="R1543" i="24" s="1"/>
  <c r="Y1543" i="24" s="1"/>
  <c r="P1544" i="24"/>
  <c r="N1545" i="24"/>
  <c r="N1547" i="24"/>
  <c r="R1547" i="24" s="1"/>
  <c r="Y1547" i="24" s="1"/>
  <c r="P1548" i="24"/>
  <c r="N1549" i="24"/>
  <c r="R1549" i="24" s="1"/>
  <c r="Y1549" i="24" s="1"/>
  <c r="N1555" i="24"/>
  <c r="R1555" i="24" s="1"/>
  <c r="Y1555" i="24" s="1"/>
  <c r="P1556" i="24"/>
  <c r="N1557" i="24"/>
  <c r="P1559" i="24"/>
  <c r="P1561" i="24"/>
  <c r="N1562" i="24"/>
  <c r="R1562" i="24" s="1"/>
  <c r="Y1562" i="24" s="1"/>
  <c r="N1567" i="24"/>
  <c r="R1567" i="24" s="1"/>
  <c r="Y1567" i="24" s="1"/>
  <c r="P1568" i="24"/>
  <c r="N1569" i="24"/>
  <c r="R1569" i="24" s="1"/>
  <c r="Y1569" i="24" s="1"/>
  <c r="P1570" i="24"/>
  <c r="N1572" i="24"/>
  <c r="R1572" i="24" s="1"/>
  <c r="Y1572" i="24" s="1"/>
  <c r="P1575" i="24"/>
  <c r="P1577" i="24"/>
  <c r="N1578" i="24"/>
  <c r="R1578" i="24" s="1"/>
  <c r="Y1578" i="24" s="1"/>
  <c r="N1583" i="24"/>
  <c r="R1583" i="24" s="1"/>
  <c r="Y1583" i="24" s="1"/>
  <c r="P1584" i="24"/>
  <c r="N1585" i="24"/>
  <c r="R1585" i="24" s="1"/>
  <c r="Y1585" i="24" s="1"/>
  <c r="P1586" i="24"/>
  <c r="N1588" i="24"/>
  <c r="R1588" i="24" s="1"/>
  <c r="Y1588" i="24" s="1"/>
  <c r="P1591" i="24"/>
  <c r="P1593" i="24"/>
  <c r="N1594" i="24"/>
  <c r="R1594" i="24" s="1"/>
  <c r="Y1594" i="24" s="1"/>
  <c r="N1599" i="24"/>
  <c r="R1599" i="24" s="1"/>
  <c r="Y1599" i="24" s="1"/>
  <c r="P1600" i="24"/>
  <c r="N1601" i="24"/>
  <c r="R1601" i="24" s="1"/>
  <c r="Y1601" i="24" s="1"/>
  <c r="P1602" i="24"/>
  <c r="N1604" i="24"/>
  <c r="R1604" i="24" s="1"/>
  <c r="Y1604" i="24" s="1"/>
  <c r="P1607" i="24"/>
  <c r="P1609" i="24"/>
  <c r="N1610" i="24"/>
  <c r="R1610" i="24" s="1"/>
  <c r="Y1610" i="24" s="1"/>
  <c r="N1615" i="24"/>
  <c r="R1615" i="24" s="1"/>
  <c r="Y1615" i="24" s="1"/>
  <c r="P1616" i="24"/>
  <c r="N1002" i="24"/>
  <c r="R1002" i="24" s="1"/>
  <c r="Y1002" i="24" s="1"/>
  <c r="P1022" i="24"/>
  <c r="P1051" i="24"/>
  <c r="N1090" i="24"/>
  <c r="R1090" i="24" s="1"/>
  <c r="Y1090" i="24" s="1"/>
  <c r="P1120" i="24"/>
  <c r="P1182" i="24"/>
  <c r="T1182" i="24" s="1"/>
  <c r="AI1182" i="41" s="1"/>
  <c r="N1217" i="24"/>
  <c r="R1217" i="24" s="1"/>
  <c r="Y1217" i="24" s="1"/>
  <c r="N1256" i="24"/>
  <c r="R1256" i="24" s="1"/>
  <c r="Y1256" i="24" s="1"/>
  <c r="P1271" i="24"/>
  <c r="N1333" i="24"/>
  <c r="R1333" i="24" s="1"/>
  <c r="Y1333" i="24" s="1"/>
  <c r="P1341" i="24"/>
  <c r="N470" i="24"/>
  <c r="R470" i="24" s="1"/>
  <c r="Y470" i="24" s="1"/>
  <c r="P662" i="24"/>
  <c r="P752" i="24"/>
  <c r="P765" i="24"/>
  <c r="P769" i="24"/>
  <c r="P793" i="24"/>
  <c r="N825" i="24"/>
  <c r="R825" i="24" s="1"/>
  <c r="Y825" i="24" s="1"/>
  <c r="N836" i="24"/>
  <c r="R836" i="24" s="1"/>
  <c r="Y836" i="24" s="1"/>
  <c r="P874" i="24"/>
  <c r="N911" i="24"/>
  <c r="R911" i="24" s="1"/>
  <c r="Y911" i="24" s="1"/>
  <c r="N933" i="24"/>
  <c r="R933" i="24" s="1"/>
  <c r="Y933" i="24" s="1"/>
  <c r="P948" i="24"/>
  <c r="P954" i="24"/>
  <c r="P957" i="24"/>
  <c r="N967" i="24"/>
  <c r="R967" i="24" s="1"/>
  <c r="Y967" i="24" s="1"/>
  <c r="P968" i="24"/>
  <c r="N973" i="24"/>
  <c r="R973" i="24" s="1"/>
  <c r="Y973" i="24" s="1"/>
  <c r="N987" i="24"/>
  <c r="R987" i="24" s="1"/>
  <c r="Y987" i="24" s="1"/>
  <c r="P988" i="24"/>
  <c r="N992" i="24"/>
  <c r="R992" i="24" s="1"/>
  <c r="Y992" i="24" s="1"/>
  <c r="N996" i="24"/>
  <c r="R996" i="24" s="1"/>
  <c r="Y996" i="24" s="1"/>
  <c r="N1013" i="24"/>
  <c r="R1013" i="24" s="1"/>
  <c r="Y1013" i="24" s="1"/>
  <c r="P1016" i="24"/>
  <c r="P1019" i="24"/>
  <c r="N1027" i="24"/>
  <c r="R1027" i="24" s="1"/>
  <c r="Y1027" i="24" s="1"/>
  <c r="N1036" i="24"/>
  <c r="R1036" i="24" s="1"/>
  <c r="Y1036" i="24" s="1"/>
  <c r="N1053" i="24"/>
  <c r="R1053" i="24" s="1"/>
  <c r="Y1053" i="24" s="1"/>
  <c r="P1054" i="24"/>
  <c r="N1074" i="24"/>
  <c r="R1074" i="24" s="1"/>
  <c r="Y1074" i="24" s="1"/>
  <c r="P1077" i="24"/>
  <c r="P1080" i="24"/>
  <c r="P1085" i="24"/>
  <c r="N1088" i="24"/>
  <c r="R1088" i="24" s="1"/>
  <c r="Y1088" i="24" s="1"/>
  <c r="N1117" i="24"/>
  <c r="R1117" i="24" s="1"/>
  <c r="Y1117" i="24" s="1"/>
  <c r="N1143" i="24"/>
  <c r="R1143" i="24" s="1"/>
  <c r="Y1143" i="24" s="1"/>
  <c r="P1144" i="24"/>
  <c r="N1149" i="24"/>
  <c r="R1149" i="24" s="1"/>
  <c r="Y1149" i="24" s="1"/>
  <c r="N1173" i="24"/>
  <c r="R1173" i="24" s="1"/>
  <c r="Y1173" i="24" s="1"/>
  <c r="N1180" i="24"/>
  <c r="R1180" i="24" s="1"/>
  <c r="Y1180" i="24" s="1"/>
  <c r="N1185" i="24"/>
  <c r="N1196" i="24"/>
  <c r="R1196" i="24" s="1"/>
  <c r="Y1196" i="24" s="1"/>
  <c r="N1200" i="24"/>
  <c r="R1200" i="24" s="1"/>
  <c r="Y1200" i="24" s="1"/>
  <c r="N1223" i="24"/>
  <c r="R1223" i="24" s="1"/>
  <c r="Y1223" i="24" s="1"/>
  <c r="P1224" i="24"/>
  <c r="N1228" i="24"/>
  <c r="R1228" i="24" s="1"/>
  <c r="Y1228" i="24" s="1"/>
  <c r="N1231" i="24"/>
  <c r="R1231" i="24" s="1"/>
  <c r="Y1231" i="24" s="1"/>
  <c r="P1237" i="24"/>
  <c r="T1237" i="24" s="1"/>
  <c r="AI1237" i="41" s="1"/>
  <c r="P1244" i="24"/>
  <c r="N1248" i="24"/>
  <c r="R1248" i="24" s="1"/>
  <c r="Y1248" i="24" s="1"/>
  <c r="N1251" i="24"/>
  <c r="R1251" i="24" s="1"/>
  <c r="Y1251" i="24" s="1"/>
  <c r="N1254" i="24"/>
  <c r="R1254" i="24" s="1"/>
  <c r="Y1254" i="24" s="1"/>
  <c r="N1258" i="24"/>
  <c r="R1258" i="24" s="1"/>
  <c r="Y1258" i="24" s="1"/>
  <c r="P1262" i="24"/>
  <c r="N1276" i="24"/>
  <c r="R1276" i="24" s="1"/>
  <c r="Y1276" i="24" s="1"/>
  <c r="N1301" i="24"/>
  <c r="R1301" i="24" s="1"/>
  <c r="Y1301" i="24" s="1"/>
  <c r="N1316" i="24"/>
  <c r="R1316" i="24" s="1"/>
  <c r="Y1316" i="24" s="1"/>
  <c r="N1317" i="24"/>
  <c r="R1317" i="24" s="1"/>
  <c r="Y1317" i="24" s="1"/>
  <c r="P1319" i="24"/>
  <c r="N1320" i="24"/>
  <c r="R1320" i="24" s="1"/>
  <c r="Y1320" i="24" s="1"/>
  <c r="P1325" i="24"/>
  <c r="N1327" i="24"/>
  <c r="R1327" i="24" s="1"/>
  <c r="Y1327" i="24" s="1"/>
  <c r="N1348" i="24"/>
  <c r="R1348" i="24" s="1"/>
  <c r="Y1348" i="24" s="1"/>
  <c r="N1349" i="24"/>
  <c r="R1349" i="24" s="1"/>
  <c r="Y1349" i="24" s="1"/>
  <c r="P1351" i="24"/>
  <c r="N1352" i="24"/>
  <c r="R1352" i="24" s="1"/>
  <c r="Y1352" i="24" s="1"/>
  <c r="P1357" i="24"/>
  <c r="N1359" i="24"/>
  <c r="R1359" i="24" s="1"/>
  <c r="Y1359" i="24" s="1"/>
  <c r="P1368" i="24"/>
  <c r="P1370" i="24"/>
  <c r="P1376" i="24"/>
  <c r="P1378" i="24"/>
  <c r="P1396" i="24"/>
  <c r="N1397" i="24"/>
  <c r="R1397" i="24" s="1"/>
  <c r="Y1397" i="24" s="1"/>
  <c r="P1398" i="24"/>
  <c r="N1399" i="24"/>
  <c r="R1399" i="24" s="1"/>
  <c r="Y1399" i="24" s="1"/>
  <c r="P1405" i="24"/>
  <c r="N1406" i="24"/>
  <c r="R1406" i="24" s="1"/>
  <c r="Y1406" i="24" s="1"/>
  <c r="P1407" i="24"/>
  <c r="N1408" i="24"/>
  <c r="R1408" i="24" s="1"/>
  <c r="Y1408" i="24" s="1"/>
  <c r="P1413" i="24"/>
  <c r="N1415" i="24"/>
  <c r="R1415" i="24" s="1"/>
  <c r="Y1415" i="24" s="1"/>
  <c r="N1434" i="24"/>
  <c r="R1434" i="24" s="1"/>
  <c r="Y1434" i="24" s="1"/>
  <c r="P1437" i="24"/>
  <c r="N1439" i="24"/>
  <c r="R1439" i="24" s="1"/>
  <c r="Y1439" i="24" s="1"/>
  <c r="P1451" i="24"/>
  <c r="P1452" i="24"/>
  <c r="N1453" i="24"/>
  <c r="R1453" i="24" s="1"/>
  <c r="Y1453" i="24" s="1"/>
  <c r="N1460" i="24"/>
  <c r="R1460" i="24" s="1"/>
  <c r="Y1460" i="24" s="1"/>
  <c r="P1462" i="24"/>
  <c r="T1462" i="24" s="1"/>
  <c r="AI1462" i="41" s="1"/>
  <c r="N1463" i="24"/>
  <c r="R1463" i="24" s="1"/>
  <c r="Y1463" i="24" s="1"/>
  <c r="P1464" i="24"/>
  <c r="N1465" i="24"/>
  <c r="R1465" i="24" s="1"/>
  <c r="Y1465" i="24" s="1"/>
  <c r="P1466" i="24"/>
  <c r="N1468" i="24"/>
  <c r="R1468" i="24" s="1"/>
  <c r="Y1468" i="24" s="1"/>
  <c r="P1470" i="24"/>
  <c r="N1472" i="24"/>
  <c r="R1472" i="24" s="1"/>
  <c r="Y1472" i="24" s="1"/>
  <c r="P1474" i="24"/>
  <c r="N1476" i="24"/>
  <c r="R1476" i="24" s="1"/>
  <c r="Y1476" i="24" s="1"/>
  <c r="N1480" i="24"/>
  <c r="R1480" i="24" s="1"/>
  <c r="Y1480" i="24" s="1"/>
  <c r="N1484" i="24"/>
  <c r="R1484" i="24" s="1"/>
  <c r="Y1484" i="24" s="1"/>
  <c r="P1487" i="24"/>
  <c r="P1489" i="24"/>
  <c r="N1490" i="24"/>
  <c r="R1490" i="24" s="1"/>
  <c r="Y1490" i="24" s="1"/>
  <c r="P1491" i="24"/>
  <c r="P1493" i="24"/>
  <c r="N1494" i="24"/>
  <c r="R1494" i="24" s="1"/>
  <c r="Y1494" i="24" s="1"/>
  <c r="N1499" i="24"/>
  <c r="R1499" i="24" s="1"/>
  <c r="Y1499" i="24" s="1"/>
  <c r="P1500" i="24"/>
  <c r="N1501" i="24"/>
  <c r="R1501" i="24" s="1"/>
  <c r="Y1501" i="24" s="1"/>
  <c r="N1511" i="24"/>
  <c r="R1511" i="24" s="1"/>
  <c r="Y1511" i="24" s="1"/>
  <c r="P1512" i="24"/>
  <c r="N1513" i="24"/>
  <c r="R1513" i="24" s="1"/>
  <c r="Y1513" i="24" s="1"/>
  <c r="P1514" i="24"/>
  <c r="N1516" i="24"/>
  <c r="R1516" i="24" s="1"/>
  <c r="Y1516" i="24" s="1"/>
  <c r="P1518" i="24"/>
  <c r="T1518" i="24" s="1"/>
  <c r="AI1518" i="41" s="1"/>
  <c r="N1519" i="24"/>
  <c r="R1519" i="24" s="1"/>
  <c r="Y1519" i="24" s="1"/>
  <c r="P1520" i="24"/>
  <c r="N1521" i="24"/>
  <c r="P1523" i="24"/>
  <c r="P1525" i="24"/>
  <c r="N1526" i="24"/>
  <c r="R1526" i="24" s="1"/>
  <c r="Y1526" i="24" s="1"/>
  <c r="P1529" i="24"/>
  <c r="T1529" i="24" s="1"/>
  <c r="AI1529" i="41" s="1"/>
  <c r="N1530" i="24"/>
  <c r="N1532" i="24"/>
  <c r="R1532" i="24" s="1"/>
  <c r="Y1532" i="24" s="1"/>
  <c r="P1537" i="24"/>
  <c r="T1537" i="24" s="1"/>
  <c r="AI1537" i="41" s="1"/>
  <c r="N1538" i="24"/>
  <c r="N1540" i="24"/>
  <c r="R1540" i="24" s="1"/>
  <c r="Y1540" i="24" s="1"/>
  <c r="P1545" i="24"/>
  <c r="T1545" i="24" s="1"/>
  <c r="AI1545" i="41" s="1"/>
  <c r="N1546" i="24"/>
  <c r="R1546" i="24" s="1"/>
  <c r="Y1546" i="24" s="1"/>
  <c r="P1551" i="24"/>
  <c r="P1553" i="24"/>
  <c r="N1554" i="24"/>
  <c r="R1554" i="24" s="1"/>
  <c r="Y1554" i="24" s="1"/>
  <c r="P1557" i="24"/>
  <c r="T1557" i="24" s="1"/>
  <c r="AI1557" i="41" s="1"/>
  <c r="N1558" i="24"/>
  <c r="N1560" i="24"/>
  <c r="R1560" i="24" s="1"/>
  <c r="Y1560" i="24" s="1"/>
  <c r="P1563" i="24"/>
  <c r="P1565" i="24"/>
  <c r="N1566" i="24"/>
  <c r="R1566" i="24" s="1"/>
  <c r="Y1566" i="24" s="1"/>
  <c r="N1571" i="24"/>
  <c r="R1571" i="24" s="1"/>
  <c r="Y1571" i="24" s="1"/>
  <c r="P1572" i="24"/>
  <c r="N1573" i="24"/>
  <c r="R1573" i="24" s="1"/>
  <c r="Y1573" i="24" s="1"/>
  <c r="P1574" i="24"/>
  <c r="N1576" i="24"/>
  <c r="R1576" i="24" s="1"/>
  <c r="Y1576" i="24" s="1"/>
  <c r="P1579" i="24"/>
  <c r="P1581" i="24"/>
  <c r="N1582" i="24"/>
  <c r="R1582" i="24" s="1"/>
  <c r="Y1582" i="24" s="1"/>
  <c r="N1587" i="24"/>
  <c r="R1587" i="24" s="1"/>
  <c r="Y1587" i="24" s="1"/>
  <c r="P1588" i="24"/>
  <c r="N1589" i="24"/>
  <c r="R1589" i="24" s="1"/>
  <c r="Y1589" i="24" s="1"/>
  <c r="P1590" i="24"/>
  <c r="N1592" i="24"/>
  <c r="R1592" i="24" s="1"/>
  <c r="Y1592" i="24" s="1"/>
  <c r="P1595" i="24"/>
  <c r="P1597" i="24"/>
  <c r="N1598" i="24"/>
  <c r="R1598" i="24" s="1"/>
  <c r="Y1598" i="24" s="1"/>
  <c r="N1603" i="24"/>
  <c r="R1603" i="24" s="1"/>
  <c r="Y1603" i="24" s="1"/>
  <c r="P1604" i="24"/>
  <c r="N1605" i="24"/>
  <c r="R1605" i="24" s="1"/>
  <c r="Y1605" i="24" s="1"/>
  <c r="P1606" i="24"/>
  <c r="N1608" i="24"/>
  <c r="R1608" i="24" s="1"/>
  <c r="Y1608" i="24" s="1"/>
  <c r="P1611" i="24"/>
  <c r="P1613" i="24"/>
  <c r="N1614" i="24"/>
  <c r="R1614" i="24" s="1"/>
  <c r="Y1614" i="24" s="1"/>
  <c r="P1617" i="24"/>
  <c r="N1618" i="24"/>
  <c r="R1618" i="24" s="1"/>
  <c r="Y1618" i="24" s="1"/>
  <c r="P1005" i="24"/>
  <c r="N1021" i="24"/>
  <c r="R1021" i="24" s="1"/>
  <c r="Y1021" i="24" s="1"/>
  <c r="P1048" i="24"/>
  <c r="P1099" i="24"/>
  <c r="P1146" i="24"/>
  <c r="N1187" i="24"/>
  <c r="R1187" i="24" s="1"/>
  <c r="Y1187" i="24" s="1"/>
  <c r="P1226" i="24"/>
  <c r="P1268" i="24"/>
  <c r="N1310" i="24"/>
  <c r="R1310" i="24" s="1"/>
  <c r="Y1310" i="24" s="1"/>
  <c r="N1336" i="24"/>
  <c r="R1336" i="24" s="1"/>
  <c r="Y1336" i="24" s="1"/>
  <c r="P314" i="24"/>
  <c r="N535" i="24"/>
  <c r="R535" i="24" s="1"/>
  <c r="Y535" i="24" s="1"/>
  <c r="N640" i="24"/>
  <c r="R640" i="24" s="1"/>
  <c r="Y640" i="24" s="1"/>
  <c r="P679" i="24"/>
  <c r="N760" i="24"/>
  <c r="R760" i="24" s="1"/>
  <c r="Y760" i="24" s="1"/>
  <c r="N772" i="24"/>
  <c r="R772" i="24" s="1"/>
  <c r="Y772" i="24" s="1"/>
  <c r="N816" i="24"/>
  <c r="R816" i="24" s="1"/>
  <c r="Y816" i="24" s="1"/>
  <c r="P824" i="24"/>
  <c r="P835" i="24"/>
  <c r="P843" i="24"/>
  <c r="P862" i="24"/>
  <c r="N898" i="24"/>
  <c r="R898" i="24" s="1"/>
  <c r="Y898" i="24" s="1"/>
  <c r="P910" i="24"/>
  <c r="N923" i="24"/>
  <c r="R923" i="24" s="1"/>
  <c r="Y923" i="24" s="1"/>
  <c r="P932" i="24"/>
  <c r="P951" i="24"/>
  <c r="P966" i="24"/>
  <c r="N971" i="24"/>
  <c r="R971" i="24" s="1"/>
  <c r="Y971" i="24" s="1"/>
  <c r="P972" i="24"/>
  <c r="N976" i="24"/>
  <c r="R976" i="24" s="1"/>
  <c r="Y976" i="24" s="1"/>
  <c r="N980" i="24"/>
  <c r="R980" i="24" s="1"/>
  <c r="Y980" i="24" s="1"/>
  <c r="N986" i="24"/>
  <c r="R986" i="24" s="1"/>
  <c r="Y986" i="24" s="1"/>
  <c r="P995" i="24"/>
  <c r="N1003" i="24"/>
  <c r="R1003" i="24" s="1"/>
  <c r="Y1003" i="24" s="1"/>
  <c r="N1012" i="24"/>
  <c r="R1012" i="24" s="1"/>
  <c r="Y1012" i="24" s="1"/>
  <c r="N1026" i="24"/>
  <c r="R1026" i="24" s="1"/>
  <c r="Y1026" i="24" s="1"/>
  <c r="P1029" i="24"/>
  <c r="P1032" i="24"/>
  <c r="P1035" i="24"/>
  <c r="N1043" i="24"/>
  <c r="R1043" i="24" s="1"/>
  <c r="Y1043" i="24" s="1"/>
  <c r="N1052" i="24"/>
  <c r="R1052" i="24" s="1"/>
  <c r="Y1052" i="24" s="1"/>
  <c r="N1069" i="24"/>
  <c r="R1069" i="24" s="1"/>
  <c r="Y1069" i="24" s="1"/>
  <c r="P1070" i="24"/>
  <c r="N1091" i="24"/>
  <c r="R1091" i="24" s="1"/>
  <c r="Y1091" i="24" s="1"/>
  <c r="P1094" i="24"/>
  <c r="N1106" i="24"/>
  <c r="R1106" i="24" s="1"/>
  <c r="Y1106" i="24" s="1"/>
  <c r="N1115" i="24"/>
  <c r="R1115" i="24" s="1"/>
  <c r="Y1115" i="24" s="1"/>
  <c r="P1116" i="24"/>
  <c r="N1121" i="24"/>
  <c r="R1121" i="24" s="1"/>
  <c r="Y1121" i="24" s="1"/>
  <c r="P1142" i="24"/>
  <c r="N1147" i="24"/>
  <c r="R1147" i="24" s="1"/>
  <c r="Y1147" i="24" s="1"/>
  <c r="P1148" i="24"/>
  <c r="N1152" i="24"/>
  <c r="R1152" i="24" s="1"/>
  <c r="Y1152" i="24" s="1"/>
  <c r="N1156" i="24"/>
  <c r="R1156" i="24" s="1"/>
  <c r="Y1156" i="24" s="1"/>
  <c r="N1160" i="24"/>
  <c r="R1160" i="24" s="1"/>
  <c r="Y1160" i="24" s="1"/>
  <c r="N1164" i="24"/>
  <c r="R1164" i="24" s="1"/>
  <c r="Y1164" i="24" s="1"/>
  <c r="N1171" i="24"/>
  <c r="R1171" i="24" s="1"/>
  <c r="Y1171" i="24" s="1"/>
  <c r="P1172" i="24"/>
  <c r="N1176" i="24"/>
  <c r="R1176" i="24" s="1"/>
  <c r="Y1176" i="24" s="1"/>
  <c r="N1183" i="24"/>
  <c r="R1183" i="24" s="1"/>
  <c r="Y1183" i="24" s="1"/>
  <c r="P1184" i="24"/>
  <c r="N1189" i="24"/>
  <c r="P1203" i="24"/>
  <c r="P1230" i="24"/>
  <c r="P1233" i="24"/>
  <c r="P1247" i="24"/>
  <c r="P1250" i="24"/>
  <c r="P1253" i="24"/>
  <c r="N1261" i="24"/>
  <c r="R1261" i="24" s="1"/>
  <c r="Y1261" i="24" s="1"/>
  <c r="N1269" i="24"/>
  <c r="N1288" i="24"/>
  <c r="R1288" i="24" s="1"/>
  <c r="Y1288" i="24" s="1"/>
  <c r="N1299" i="24"/>
  <c r="R1299" i="24" s="1"/>
  <c r="Y1299" i="24" s="1"/>
  <c r="P1300" i="24"/>
  <c r="N1304" i="24"/>
  <c r="R1304" i="24" s="1"/>
  <c r="Y1304" i="24" s="1"/>
  <c r="P1316" i="24"/>
  <c r="P1318" i="24"/>
  <c r="P1323" i="24"/>
  <c r="P1328" i="24"/>
  <c r="N1329" i="24"/>
  <c r="R1329" i="24" s="1"/>
  <c r="Y1329" i="24" s="1"/>
  <c r="P1330" i="24"/>
  <c r="N1331" i="24"/>
  <c r="R1331" i="24" s="1"/>
  <c r="Y1331" i="24" s="1"/>
  <c r="P1337" i="24"/>
  <c r="N1338" i="24"/>
  <c r="R1338" i="24" s="1"/>
  <c r="Y1338" i="24" s="1"/>
  <c r="N1342" i="24"/>
  <c r="R1342" i="24" s="1"/>
  <c r="Y1342" i="24" s="1"/>
  <c r="P1348" i="24"/>
  <c r="P1350" i="24"/>
  <c r="P1355" i="24"/>
  <c r="P1360" i="24"/>
  <c r="N1361" i="24"/>
  <c r="R1361" i="24" s="1"/>
  <c r="Y1361" i="24" s="1"/>
  <c r="P1362" i="24"/>
  <c r="N1363" i="24"/>
  <c r="R1363" i="24" s="1"/>
  <c r="Y1363" i="24" s="1"/>
  <c r="P1385" i="24"/>
  <c r="N1386" i="24"/>
  <c r="R1386" i="24" s="1"/>
  <c r="Y1386" i="24" s="1"/>
  <c r="N1390" i="24"/>
  <c r="R1390" i="24" s="1"/>
  <c r="Y1390" i="24" s="1"/>
  <c r="N1400" i="24"/>
  <c r="R1400" i="24" s="1"/>
  <c r="Y1400" i="24" s="1"/>
  <c r="N1401" i="24"/>
  <c r="R1401" i="24" s="1"/>
  <c r="Y1401" i="24" s="1"/>
  <c r="P1403" i="24"/>
  <c r="N1404" i="24"/>
  <c r="R1404" i="24" s="1"/>
  <c r="Y1404" i="24" s="1"/>
  <c r="P1411" i="24"/>
  <c r="P1416" i="24"/>
  <c r="N1417" i="24"/>
  <c r="R1417" i="24" s="1"/>
  <c r="Y1417" i="24" s="1"/>
  <c r="P1418" i="24"/>
  <c r="N1419" i="24"/>
  <c r="R1419" i="24" s="1"/>
  <c r="Y1419" i="24" s="1"/>
  <c r="P1425" i="24"/>
  <c r="N1426" i="24"/>
  <c r="R1426" i="24" s="1"/>
  <c r="Y1426" i="24" s="1"/>
  <c r="N1430" i="24"/>
  <c r="R1430" i="24" s="1"/>
  <c r="Y1430" i="24" s="1"/>
  <c r="P1433" i="24"/>
  <c r="P1435" i="24"/>
  <c r="P1440" i="24"/>
  <c r="N1441" i="24"/>
  <c r="R1441" i="24" s="1"/>
  <c r="Y1441" i="24" s="1"/>
  <c r="P1442" i="24"/>
  <c r="N1443" i="24"/>
  <c r="R1443" i="24" s="1"/>
  <c r="Y1443" i="24" s="1"/>
  <c r="P1449" i="24"/>
  <c r="N1450" i="24"/>
  <c r="R1450" i="24" s="1"/>
  <c r="Y1450" i="24" s="1"/>
  <c r="N1454" i="24"/>
  <c r="R1454" i="24" s="1"/>
  <c r="Y1454" i="24" s="1"/>
  <c r="N1456" i="24"/>
  <c r="R1456" i="24" s="1"/>
  <c r="Y1456" i="24" s="1"/>
  <c r="P1458" i="24"/>
  <c r="N1459" i="24"/>
  <c r="R1459" i="24" s="1"/>
  <c r="Y1459" i="24" s="1"/>
  <c r="P1460" i="24"/>
  <c r="N1461" i="24"/>
  <c r="R1461" i="24" s="1"/>
  <c r="Y1461" i="24" s="1"/>
  <c r="N1467" i="24"/>
  <c r="R1467" i="24" s="1"/>
  <c r="Y1467" i="24" s="1"/>
  <c r="P1468" i="24"/>
  <c r="N1469" i="24"/>
  <c r="N1471" i="24"/>
  <c r="R1471" i="24" s="1"/>
  <c r="Y1471" i="24" s="1"/>
  <c r="P1472" i="24"/>
  <c r="N1473" i="24"/>
  <c r="N1475" i="24"/>
  <c r="R1475" i="24" s="1"/>
  <c r="Y1475" i="24" s="1"/>
  <c r="P1476" i="24"/>
  <c r="N1477" i="24"/>
  <c r="R1477" i="24" s="1"/>
  <c r="Y1477" i="24" s="1"/>
  <c r="P1478" i="24"/>
  <c r="N1479" i="24"/>
  <c r="R1479" i="24" s="1"/>
  <c r="Y1479" i="24" s="1"/>
  <c r="P1480" i="24"/>
  <c r="N1481" i="24"/>
  <c r="R1481" i="24" s="1"/>
  <c r="Y1481" i="24" s="1"/>
  <c r="P1482" i="24"/>
  <c r="N1483" i="24"/>
  <c r="R1483" i="24" s="1"/>
  <c r="Y1483" i="24" s="1"/>
  <c r="P1484" i="24"/>
  <c r="N1485" i="24"/>
  <c r="R1485" i="24" s="1"/>
  <c r="Y1485" i="24" s="1"/>
  <c r="P1486" i="24"/>
  <c r="N1488" i="24"/>
  <c r="R1488" i="24" s="1"/>
  <c r="Y1488" i="24" s="1"/>
  <c r="N1492" i="24"/>
  <c r="R1492" i="24" s="1"/>
  <c r="Y1492" i="24" s="1"/>
  <c r="P1495" i="24"/>
  <c r="P1497" i="24"/>
  <c r="N1498" i="24"/>
  <c r="R1498" i="24" s="1"/>
  <c r="Y1498" i="24" s="1"/>
  <c r="P1503" i="24"/>
  <c r="P1505" i="24"/>
  <c r="N1506" i="24"/>
  <c r="R1506" i="24" s="1"/>
  <c r="Y1506" i="24" s="1"/>
  <c r="P1507" i="24"/>
  <c r="P1509" i="24"/>
  <c r="N1510" i="24"/>
  <c r="R1510" i="24" s="1"/>
  <c r="Y1510" i="24" s="1"/>
  <c r="N1515" i="24"/>
  <c r="R1515" i="24" s="1"/>
  <c r="Y1515" i="24" s="1"/>
  <c r="P1516" i="24"/>
  <c r="N1517" i="24"/>
  <c r="R1517" i="24" s="1"/>
  <c r="Y1517" i="24" s="1"/>
  <c r="P1521" i="24"/>
  <c r="T1521" i="24" s="1"/>
  <c r="AI1521" i="41" s="1"/>
  <c r="N1522" i="24"/>
  <c r="N1524" i="24"/>
  <c r="R1524" i="24" s="1"/>
  <c r="Y1524" i="24" s="1"/>
  <c r="P1527" i="24"/>
  <c r="P1530" i="24"/>
  <c r="T1530" i="24" s="1"/>
  <c r="AI1530" i="41" s="1"/>
  <c r="N1531" i="24"/>
  <c r="R1531" i="24" s="1"/>
  <c r="Y1531" i="24" s="1"/>
  <c r="P1532" i="24"/>
  <c r="N1533" i="24"/>
  <c r="P1535" i="24"/>
  <c r="P1538" i="24"/>
  <c r="T1538" i="24" s="1"/>
  <c r="AI1538" i="41" s="1"/>
  <c r="N1539" i="24"/>
  <c r="R1539" i="24" s="1"/>
  <c r="Y1539" i="24" s="1"/>
  <c r="P1540" i="24"/>
  <c r="N1541" i="24"/>
  <c r="P1543" i="24"/>
  <c r="P1547" i="24"/>
  <c r="P1549" i="24"/>
  <c r="N1550" i="24"/>
  <c r="N1552" i="24"/>
  <c r="R1552" i="24" s="1"/>
  <c r="Y1552" i="24" s="1"/>
  <c r="P1555" i="24"/>
  <c r="P1558" i="24"/>
  <c r="T1558" i="24" s="1"/>
  <c r="AI1558" i="41" s="1"/>
  <c r="N1559" i="24"/>
  <c r="R1559" i="24" s="1"/>
  <c r="Y1559" i="24" s="1"/>
  <c r="P1560" i="24"/>
  <c r="N1561" i="24"/>
  <c r="R1561" i="24" s="1"/>
  <c r="Y1561" i="24" s="1"/>
  <c r="P1562" i="24"/>
  <c r="N1564" i="24"/>
  <c r="R1564" i="24" s="1"/>
  <c r="Y1564" i="24" s="1"/>
  <c r="P1567" i="24"/>
  <c r="P1569" i="24"/>
  <c r="N1570" i="24"/>
  <c r="R1570" i="24" s="1"/>
  <c r="Y1570" i="24" s="1"/>
  <c r="N1575" i="24"/>
  <c r="R1575" i="24" s="1"/>
  <c r="Y1575" i="24" s="1"/>
  <c r="P1576" i="24"/>
  <c r="N1577" i="24"/>
  <c r="R1577" i="24" s="1"/>
  <c r="Y1577" i="24" s="1"/>
  <c r="P1578" i="24"/>
  <c r="N1580" i="24"/>
  <c r="R1580" i="24" s="1"/>
  <c r="Y1580" i="24" s="1"/>
  <c r="P1583" i="24"/>
  <c r="P1585" i="24"/>
  <c r="N1586" i="24"/>
  <c r="R1586" i="24" s="1"/>
  <c r="Y1586" i="24" s="1"/>
  <c r="N1591" i="24"/>
  <c r="R1591" i="24" s="1"/>
  <c r="Y1591" i="24" s="1"/>
  <c r="P1592" i="24"/>
  <c r="N1593" i="24"/>
  <c r="R1593" i="24" s="1"/>
  <c r="Y1593" i="24" s="1"/>
  <c r="P1594" i="24"/>
  <c r="N1596" i="24"/>
  <c r="R1596" i="24" s="1"/>
  <c r="Y1596" i="24" s="1"/>
  <c r="P1599" i="24"/>
  <c r="P1601" i="24"/>
  <c r="N1602" i="24"/>
  <c r="R1602" i="24" s="1"/>
  <c r="Y1602" i="24" s="1"/>
  <c r="N1607" i="24"/>
  <c r="R1607" i="24" s="1"/>
  <c r="Y1607" i="24" s="1"/>
  <c r="P1608" i="24"/>
  <c r="N1609" i="24"/>
  <c r="R1609" i="24" s="1"/>
  <c r="Y1609" i="24" s="1"/>
  <c r="P1610" i="24"/>
  <c r="N1612" i="24"/>
  <c r="R1612" i="24" s="1"/>
  <c r="Y1612" i="24" s="1"/>
  <c r="P1615" i="24"/>
  <c r="P1618" i="24"/>
  <c r="P1008" i="24"/>
  <c r="N1042" i="24"/>
  <c r="R1042" i="24" s="1"/>
  <c r="Y1042" i="24" s="1"/>
  <c r="N1068" i="24"/>
  <c r="R1068" i="24" s="1"/>
  <c r="Y1068" i="24" s="1"/>
  <c r="P1105" i="24"/>
  <c r="T1105" i="24" s="1"/>
  <c r="AI1105" i="41" s="1"/>
  <c r="N1141" i="24"/>
  <c r="R1141" i="24" s="1"/>
  <c r="Y1141" i="24" s="1"/>
  <c r="P1188" i="24"/>
  <c r="N1194" i="24"/>
  <c r="N1242" i="24"/>
  <c r="R1242" i="24" s="1"/>
  <c r="Y1242" i="24" s="1"/>
  <c r="N1267" i="24"/>
  <c r="R1267" i="24" s="1"/>
  <c r="Y1267" i="24" s="1"/>
  <c r="N1274" i="24"/>
  <c r="N1332" i="24"/>
  <c r="R1332" i="24" s="1"/>
  <c r="Y1332" i="24" s="1"/>
  <c r="N1343" i="24"/>
  <c r="R1343" i="24" s="1"/>
  <c r="Y1343" i="24" s="1"/>
  <c r="P291" i="24"/>
  <c r="N518" i="24"/>
  <c r="R518" i="24" s="1"/>
  <c r="Y518" i="24" s="1"/>
  <c r="N670" i="24"/>
  <c r="R670" i="24" s="1"/>
  <c r="Y670" i="24" s="1"/>
  <c r="N759" i="24"/>
  <c r="R759" i="24" s="1"/>
  <c r="Y759" i="24" s="1"/>
  <c r="N767" i="24"/>
  <c r="R767" i="24" s="1"/>
  <c r="Y767" i="24" s="1"/>
  <c r="N771" i="24"/>
  <c r="R771" i="24" s="1"/>
  <c r="Y771" i="24" s="1"/>
  <c r="N775" i="24"/>
  <c r="R775" i="24" s="1"/>
  <c r="Y775" i="24" s="1"/>
  <c r="N779" i="24"/>
  <c r="R779" i="24" s="1"/>
  <c r="Y779" i="24" s="1"/>
  <c r="P799" i="24"/>
  <c r="N815" i="24"/>
  <c r="R815" i="24" s="1"/>
  <c r="Y815" i="24" s="1"/>
  <c r="N827" i="24"/>
  <c r="R827" i="24" s="1"/>
  <c r="Y827" i="24" s="1"/>
  <c r="N834" i="24"/>
  <c r="R834" i="24" s="1"/>
  <c r="Y834" i="24" s="1"/>
  <c r="N852" i="24"/>
  <c r="R852" i="24" s="1"/>
  <c r="Y852" i="24" s="1"/>
  <c r="P867" i="24"/>
  <c r="P872" i="24"/>
  <c r="N909" i="24"/>
  <c r="R909" i="24" s="1"/>
  <c r="Y909" i="24" s="1"/>
  <c r="N935" i="24"/>
  <c r="R935" i="24" s="1"/>
  <c r="Y935" i="24" s="1"/>
  <c r="P944" i="24"/>
  <c r="P950" i="24"/>
  <c r="N965" i="24"/>
  <c r="R965" i="24" s="1"/>
  <c r="Y965" i="24" s="1"/>
  <c r="P970" i="24"/>
  <c r="P979" i="24"/>
  <c r="P985" i="24"/>
  <c r="P990" i="24"/>
  <c r="P1011" i="24"/>
  <c r="P1045" i="24"/>
  <c r="N1059" i="24"/>
  <c r="R1059" i="24" s="1"/>
  <c r="Y1059" i="24" s="1"/>
  <c r="N1119" i="24"/>
  <c r="R1119" i="24" s="1"/>
  <c r="Y1119" i="24" s="1"/>
  <c r="P1178" i="24"/>
  <c r="P1191" i="24"/>
  <c r="N1260" i="24"/>
  <c r="R1260" i="24" s="1"/>
  <c r="Y1260" i="24" s="1"/>
  <c r="P1307" i="24"/>
  <c r="P1335" i="24"/>
  <c r="N1364" i="24"/>
  <c r="R1364" i="24" s="1"/>
  <c r="Y1364" i="24" s="1"/>
  <c r="N1375" i="24"/>
  <c r="R1375" i="24" s="1"/>
  <c r="Y1375" i="24" s="1"/>
  <c r="N1382" i="24"/>
  <c r="R1382" i="24" s="1"/>
  <c r="Y1382" i="24" s="1"/>
  <c r="N1420" i="24"/>
  <c r="R1420" i="24" s="1"/>
  <c r="Y1420" i="24" s="1"/>
  <c r="N1424" i="24"/>
  <c r="R1424" i="24" s="1"/>
  <c r="Y1424" i="24" s="1"/>
  <c r="N1445" i="24"/>
  <c r="R1445" i="24" s="1"/>
  <c r="Y1445" i="24" s="1"/>
  <c r="P1456" i="24"/>
  <c r="P1463" i="24"/>
  <c r="N1466" i="24"/>
  <c r="R1466" i="24" s="1"/>
  <c r="Y1466" i="24" s="1"/>
  <c r="P1490" i="24"/>
  <c r="P1499" i="24"/>
  <c r="N1502" i="24"/>
  <c r="P1513" i="24"/>
  <c r="N1525" i="24"/>
  <c r="R1525" i="24" s="1"/>
  <c r="Y1525" i="24" s="1"/>
  <c r="N1536" i="24"/>
  <c r="R1536" i="24" s="1"/>
  <c r="Y1536" i="24" s="1"/>
  <c r="P1546" i="24"/>
  <c r="P1550" i="24"/>
  <c r="T1550" i="24" s="1"/>
  <c r="AI1550" i="41" s="1"/>
  <c r="P1571" i="24"/>
  <c r="N1574" i="24"/>
  <c r="R1574" i="24" s="1"/>
  <c r="Y1574" i="24" s="1"/>
  <c r="N1579" i="24"/>
  <c r="R1579" i="24" s="1"/>
  <c r="Y1579" i="24" s="1"/>
  <c r="P1580" i="24"/>
  <c r="N1584" i="24"/>
  <c r="R1584" i="24" s="1"/>
  <c r="Y1584" i="24" s="1"/>
  <c r="N1597" i="24"/>
  <c r="R1597" i="24" s="1"/>
  <c r="Y1597" i="24" s="1"/>
  <c r="P1614" i="24"/>
  <c r="N1367" i="24"/>
  <c r="R1367" i="24" s="1"/>
  <c r="Y1367" i="24" s="1"/>
  <c r="N1374" i="24"/>
  <c r="P1381" i="24"/>
  <c r="P1389" i="24"/>
  <c r="P1402" i="24"/>
  <c r="P1423" i="24"/>
  <c r="P1431" i="24"/>
  <c r="N1444" i="24"/>
  <c r="R1444" i="24" s="1"/>
  <c r="Y1444" i="24" s="1"/>
  <c r="N1448" i="24"/>
  <c r="R1448" i="24" s="1"/>
  <c r="Y1448" i="24" s="1"/>
  <c r="P1465" i="24"/>
  <c r="N1470" i="24"/>
  <c r="R1470" i="24" s="1"/>
  <c r="Y1470" i="24" s="1"/>
  <c r="N1489" i="24"/>
  <c r="R1489" i="24" s="1"/>
  <c r="Y1489" i="24" s="1"/>
  <c r="P1494" i="24"/>
  <c r="P1501" i="24"/>
  <c r="N1523" i="24"/>
  <c r="R1523" i="24" s="1"/>
  <c r="Y1523" i="24" s="1"/>
  <c r="P1524" i="24"/>
  <c r="N1528" i="24"/>
  <c r="R1528" i="24" s="1"/>
  <c r="Y1528" i="24" s="1"/>
  <c r="N1542" i="24"/>
  <c r="P1554" i="24"/>
  <c r="P1566" i="24"/>
  <c r="P1573" i="24"/>
  <c r="P1587" i="24"/>
  <c r="N1590" i="24"/>
  <c r="R1590" i="24" s="1"/>
  <c r="Y1590" i="24" s="1"/>
  <c r="N1595" i="24"/>
  <c r="R1595" i="24" s="1"/>
  <c r="Y1595" i="24" s="1"/>
  <c r="P1596" i="24"/>
  <c r="N1600" i="24"/>
  <c r="R1600" i="24" s="1"/>
  <c r="Y1600" i="24" s="1"/>
  <c r="N1613" i="24"/>
  <c r="R1613" i="24" s="1"/>
  <c r="Y1613" i="24" s="1"/>
  <c r="N1617" i="24"/>
  <c r="R1617" i="24" s="1"/>
  <c r="Y1617" i="24" s="1"/>
  <c r="P1373" i="24"/>
  <c r="N1384" i="24"/>
  <c r="R1384" i="24" s="1"/>
  <c r="Y1384" i="24" s="1"/>
  <c r="P1447" i="24"/>
  <c r="N1451" i="24"/>
  <c r="R1451" i="24" s="1"/>
  <c r="Y1451" i="24" s="1"/>
  <c r="P1454" i="24"/>
  <c r="P1469" i="24"/>
  <c r="T1469" i="24" s="1"/>
  <c r="AI1469" i="41" s="1"/>
  <c r="N1474" i="24"/>
  <c r="R1474" i="24" s="1"/>
  <c r="Y1474" i="24" s="1"/>
  <c r="N1487" i="24"/>
  <c r="R1487" i="24" s="1"/>
  <c r="Y1487" i="24" s="1"/>
  <c r="P1488" i="24"/>
  <c r="N1493" i="24"/>
  <c r="R1493" i="24" s="1"/>
  <c r="Y1493" i="24" s="1"/>
  <c r="N1504" i="24"/>
  <c r="R1504" i="24" s="1"/>
  <c r="Y1504" i="24" s="1"/>
  <c r="N1508" i="24"/>
  <c r="R1508" i="24" s="1"/>
  <c r="Y1508" i="24" s="1"/>
  <c r="P1519" i="24"/>
  <c r="P1522" i="24"/>
  <c r="T1522" i="24" s="1"/>
  <c r="AI1522" i="41" s="1"/>
  <c r="N1534" i="24"/>
  <c r="P1541" i="24"/>
  <c r="T1541" i="24" s="1"/>
  <c r="AI1541" i="41" s="1"/>
  <c r="N1548" i="24"/>
  <c r="R1548" i="24" s="1"/>
  <c r="Y1548" i="24" s="1"/>
  <c r="N1553" i="24"/>
  <c r="R1553" i="24" s="1"/>
  <c r="Y1553" i="24" s="1"/>
  <c r="N1565" i="24"/>
  <c r="R1565" i="24" s="1"/>
  <c r="Y1565" i="24" s="1"/>
  <c r="P1582" i="24"/>
  <c r="P1589" i="24"/>
  <c r="P1603" i="24"/>
  <c r="N1606" i="24"/>
  <c r="R1606" i="24" s="1"/>
  <c r="Y1606" i="24" s="1"/>
  <c r="N1611" i="24"/>
  <c r="R1611" i="24" s="1"/>
  <c r="Y1611" i="24" s="1"/>
  <c r="P1612" i="24"/>
  <c r="N1616" i="24"/>
  <c r="R1616" i="24" s="1"/>
  <c r="Y1616" i="24" s="1"/>
  <c r="N1365" i="24"/>
  <c r="R1365" i="24" s="1"/>
  <c r="Y1365" i="24" s="1"/>
  <c r="P1383" i="24"/>
  <c r="N1391" i="24"/>
  <c r="R1391" i="24" s="1"/>
  <c r="Y1391" i="24" s="1"/>
  <c r="P1400" i="24"/>
  <c r="N1421" i="24"/>
  <c r="R1421" i="24" s="1"/>
  <c r="Y1421" i="24" s="1"/>
  <c r="P1429" i="24"/>
  <c r="P1453" i="24"/>
  <c r="N1457" i="24"/>
  <c r="P1473" i="24"/>
  <c r="T1473" i="24" s="1"/>
  <c r="AI1473" i="41" s="1"/>
  <c r="N1491" i="24"/>
  <c r="R1491" i="24" s="1"/>
  <c r="Y1491" i="24" s="1"/>
  <c r="P1492" i="24"/>
  <c r="N1496" i="24"/>
  <c r="R1496" i="24" s="1"/>
  <c r="Y1496" i="24" s="1"/>
  <c r="P1511" i="24"/>
  <c r="N1514" i="24"/>
  <c r="R1514" i="24" s="1"/>
  <c r="Y1514" i="24" s="1"/>
  <c r="P1526" i="24"/>
  <c r="P1533" i="24"/>
  <c r="T1533" i="24" s="1"/>
  <c r="AI1533" i="41" s="1"/>
  <c r="N1544" i="24"/>
  <c r="R1544" i="24" s="1"/>
  <c r="Y1544" i="24" s="1"/>
  <c r="N1551" i="24"/>
  <c r="R1551" i="24" s="1"/>
  <c r="Y1551" i="24" s="1"/>
  <c r="P1552" i="24"/>
  <c r="N1556" i="24"/>
  <c r="R1556" i="24" s="1"/>
  <c r="Y1556" i="24" s="1"/>
  <c r="N1563" i="24"/>
  <c r="R1563" i="24" s="1"/>
  <c r="Y1563" i="24" s="1"/>
  <c r="P1564" i="24"/>
  <c r="N1568" i="24"/>
  <c r="R1568" i="24" s="1"/>
  <c r="Y1568" i="24" s="1"/>
  <c r="N1581" i="24"/>
  <c r="R1581" i="24" s="1"/>
  <c r="Y1581" i="24" s="1"/>
  <c r="P1598" i="24"/>
  <c r="P1605" i="24"/>
  <c r="P1623" i="24"/>
  <c r="N1624" i="24"/>
  <c r="R1624" i="24" s="1"/>
  <c r="Y1624" i="24" s="1"/>
  <c r="P1627" i="24"/>
  <c r="N1628" i="24"/>
  <c r="R1628" i="24" s="1"/>
  <c r="Y1628" i="24" s="1"/>
  <c r="P1631" i="24"/>
  <c r="P1639" i="24"/>
  <c r="N1640" i="24"/>
  <c r="R1640" i="24" s="1"/>
  <c r="Y1640" i="24" s="1"/>
  <c r="P1643" i="24"/>
  <c r="P1646" i="24"/>
  <c r="P1649" i="24"/>
  <c r="N1650" i="24"/>
  <c r="R1650" i="24" s="1"/>
  <c r="Y1650" i="24" s="1"/>
  <c r="P1620" i="24"/>
  <c r="P1632" i="24"/>
  <c r="N1633" i="24"/>
  <c r="R1633" i="24" s="1"/>
  <c r="Y1633" i="24" s="1"/>
  <c r="N1634" i="24"/>
  <c r="R1634" i="24" s="1"/>
  <c r="Y1634" i="24" s="1"/>
  <c r="P1636" i="24"/>
  <c r="P1644" i="24"/>
  <c r="N1647" i="24"/>
  <c r="R1647" i="24" s="1"/>
  <c r="Y1647" i="24" s="1"/>
  <c r="N1648" i="24"/>
  <c r="R1648" i="24" s="1"/>
  <c r="Y1648" i="24" s="1"/>
  <c r="P1650" i="24"/>
  <c r="N1619" i="24"/>
  <c r="R1619" i="24" s="1"/>
  <c r="Y1619" i="24" s="1"/>
  <c r="N1621" i="24"/>
  <c r="R1621" i="24" s="1"/>
  <c r="Y1621" i="24" s="1"/>
  <c r="N1622" i="24"/>
  <c r="R1622" i="24" s="1"/>
  <c r="Y1622" i="24" s="1"/>
  <c r="P1624" i="24"/>
  <c r="N1625" i="24"/>
  <c r="R1625" i="24" s="1"/>
  <c r="Y1625" i="24" s="1"/>
  <c r="N1626" i="24"/>
  <c r="R1626" i="24" s="1"/>
  <c r="Y1626" i="24" s="1"/>
  <c r="P1628" i="24"/>
  <c r="N1629" i="24"/>
  <c r="R1629" i="24" s="1"/>
  <c r="Y1629" i="24" s="1"/>
  <c r="N1630" i="24"/>
  <c r="R1630" i="24" s="1"/>
  <c r="Y1630" i="24" s="1"/>
  <c r="P1633" i="24"/>
  <c r="P1634" i="24"/>
  <c r="N1635" i="24"/>
  <c r="R1635" i="24" s="1"/>
  <c r="Y1635" i="24" s="1"/>
  <c r="N1637" i="24"/>
  <c r="R1637" i="24" s="1"/>
  <c r="Y1637" i="24" s="1"/>
  <c r="N1638" i="24"/>
  <c r="R1638" i="24" s="1"/>
  <c r="Y1638" i="24" s="1"/>
  <c r="P1640" i="24"/>
  <c r="N1641" i="24"/>
  <c r="R1641" i="24" s="1"/>
  <c r="Y1641" i="24" s="1"/>
  <c r="N1642" i="24"/>
  <c r="R1642" i="24" s="1"/>
  <c r="Y1642" i="24" s="1"/>
  <c r="N1645" i="24"/>
  <c r="R1645" i="24" s="1"/>
  <c r="Y1645" i="24" s="1"/>
  <c r="N1646" i="24"/>
  <c r="R1646" i="24" s="1"/>
  <c r="Y1646" i="24" s="1"/>
  <c r="P1647" i="24"/>
  <c r="N1649" i="24"/>
  <c r="R1649" i="24" s="1"/>
  <c r="Y1649" i="24" s="1"/>
  <c r="P1619" i="24"/>
  <c r="N1620" i="24"/>
  <c r="R1620" i="24" s="1"/>
  <c r="Y1620" i="24" s="1"/>
  <c r="P1621" i="24"/>
  <c r="P1622" i="24"/>
  <c r="N1623" i="24"/>
  <c r="R1623" i="24" s="1"/>
  <c r="Y1623" i="24" s="1"/>
  <c r="P1625" i="24"/>
  <c r="P1626" i="24"/>
  <c r="N1627" i="24"/>
  <c r="R1627" i="24" s="1"/>
  <c r="Y1627" i="24" s="1"/>
  <c r="P1629" i="24"/>
  <c r="P1630" i="24"/>
  <c r="N1631" i="24"/>
  <c r="R1631" i="24" s="1"/>
  <c r="Y1631" i="24" s="1"/>
  <c r="N1632" i="24"/>
  <c r="R1632" i="24" s="1"/>
  <c r="Y1632" i="24" s="1"/>
  <c r="P1635" i="24"/>
  <c r="N1636" i="24"/>
  <c r="R1636" i="24" s="1"/>
  <c r="Y1636" i="24" s="1"/>
  <c r="P1637" i="24"/>
  <c r="P1638" i="24"/>
  <c r="N1639" i="24"/>
  <c r="R1639" i="24" s="1"/>
  <c r="Y1639" i="24" s="1"/>
  <c r="P1641" i="24"/>
  <c r="P1642" i="24"/>
  <c r="N1643" i="24"/>
  <c r="R1643" i="24" s="1"/>
  <c r="Y1643" i="24" s="1"/>
  <c r="N1644" i="24"/>
  <c r="R1644" i="24" s="1"/>
  <c r="Y1644" i="24" s="1"/>
  <c r="P1645" i="24"/>
  <c r="P1648" i="24"/>
  <c r="N6" i="24"/>
  <c r="P6" i="24"/>
  <c r="O1605" i="24" l="1"/>
  <c r="T1605" i="24"/>
  <c r="O1564" i="24"/>
  <c r="T1564" i="24"/>
  <c r="O1429" i="24"/>
  <c r="T1429" i="24"/>
  <c r="T1383" i="24"/>
  <c r="O1383" i="24"/>
  <c r="T1582" i="24"/>
  <c r="O1582" i="24"/>
  <c r="T1566" i="24"/>
  <c r="O1566" i="24"/>
  <c r="O1524" i="24"/>
  <c r="T1524" i="24"/>
  <c r="O1389" i="24"/>
  <c r="T1389" i="24"/>
  <c r="T1614" i="24"/>
  <c r="O1614" i="24"/>
  <c r="T1546" i="24"/>
  <c r="O1546" i="24"/>
  <c r="O1502" i="24"/>
  <c r="R1502" i="24"/>
  <c r="Y1502" i="24" s="1"/>
  <c r="T1463" i="24"/>
  <c r="O1463" i="24"/>
  <c r="T1335" i="24"/>
  <c r="O1335" i="24"/>
  <c r="T1178" i="24"/>
  <c r="O1178" i="24"/>
  <c r="O1011" i="24"/>
  <c r="T1011" i="24"/>
  <c r="T970" i="24"/>
  <c r="O970" i="24"/>
  <c r="O799" i="24"/>
  <c r="T799" i="24"/>
  <c r="T291" i="24"/>
  <c r="O291" i="24"/>
  <c r="O1008" i="24"/>
  <c r="T1008" i="24"/>
  <c r="T1610" i="24"/>
  <c r="O1610" i="24"/>
  <c r="T1594" i="24"/>
  <c r="O1594" i="24"/>
  <c r="T1578" i="24"/>
  <c r="O1578" i="24"/>
  <c r="T1562" i="24"/>
  <c r="O1562" i="24"/>
  <c r="O1549" i="24"/>
  <c r="T1549" i="24"/>
  <c r="O1540" i="24"/>
  <c r="T1540" i="24"/>
  <c r="O1533" i="24"/>
  <c r="R1533" i="24"/>
  <c r="Y1533" i="24" s="1"/>
  <c r="T1527" i="24"/>
  <c r="O1527" i="24"/>
  <c r="O1509" i="24"/>
  <c r="T1509" i="24"/>
  <c r="T1503" i="24"/>
  <c r="O1503" i="24"/>
  <c r="O1484" i="24"/>
  <c r="T1484" i="24"/>
  <c r="O1480" i="24"/>
  <c r="T1480" i="24"/>
  <c r="O1476" i="24"/>
  <c r="T1476" i="24"/>
  <c r="T1435" i="24"/>
  <c r="O1435" i="24"/>
  <c r="O1425" i="24"/>
  <c r="T1425" i="24"/>
  <c r="O1416" i="24"/>
  <c r="T1416" i="24"/>
  <c r="O1385" i="24"/>
  <c r="T1385" i="24"/>
  <c r="O1360" i="24"/>
  <c r="T1360" i="24"/>
  <c r="T1330" i="24"/>
  <c r="O1330" i="24"/>
  <c r="T1318" i="24"/>
  <c r="O1318" i="24"/>
  <c r="O1253" i="24"/>
  <c r="T1253" i="24"/>
  <c r="T1230" i="24"/>
  <c r="O1230" i="24"/>
  <c r="O1148" i="24"/>
  <c r="T1148" i="24"/>
  <c r="O1116" i="24"/>
  <c r="T1116" i="24"/>
  <c r="T843" i="24"/>
  <c r="O843" i="24"/>
  <c r="O1268" i="24"/>
  <c r="T1268" i="24"/>
  <c r="O1099" i="24"/>
  <c r="T1099" i="24"/>
  <c r="O1611" i="24"/>
  <c r="T1611" i="24"/>
  <c r="O1604" i="24"/>
  <c r="T1604" i="24"/>
  <c r="O1595" i="24"/>
  <c r="T1595" i="24"/>
  <c r="O1588" i="24"/>
  <c r="T1588" i="24"/>
  <c r="O1579" i="24"/>
  <c r="T1579" i="24"/>
  <c r="O1572" i="24"/>
  <c r="T1572" i="24"/>
  <c r="O1563" i="24"/>
  <c r="T1563" i="24"/>
  <c r="O1525" i="24"/>
  <c r="T1525" i="24"/>
  <c r="O1500" i="24"/>
  <c r="T1500" i="24"/>
  <c r="O1491" i="24"/>
  <c r="T1491" i="24"/>
  <c r="O1413" i="24"/>
  <c r="T1413" i="24"/>
  <c r="O1405" i="24"/>
  <c r="T1405" i="24"/>
  <c r="O1396" i="24"/>
  <c r="T1396" i="24"/>
  <c r="O1368" i="24"/>
  <c r="T1368" i="24"/>
  <c r="T1351" i="24"/>
  <c r="O1351" i="24"/>
  <c r="O1325" i="24"/>
  <c r="T1325" i="24"/>
  <c r="O1244" i="24"/>
  <c r="T1244" i="24"/>
  <c r="O1224" i="24"/>
  <c r="T1224" i="24"/>
  <c r="O1185" i="24"/>
  <c r="R1185" i="24"/>
  <c r="Y1185" i="24" s="1"/>
  <c r="O1144" i="24"/>
  <c r="T1144" i="24"/>
  <c r="T1085" i="24"/>
  <c r="O1085" i="24"/>
  <c r="O1054" i="24"/>
  <c r="T1054" i="24"/>
  <c r="O1019" i="24"/>
  <c r="T1019" i="24"/>
  <c r="O968" i="24"/>
  <c r="T968" i="24"/>
  <c r="O948" i="24"/>
  <c r="T948" i="24"/>
  <c r="O765" i="24"/>
  <c r="T765" i="24"/>
  <c r="O1341" i="24"/>
  <c r="T1341" i="24"/>
  <c r="O1051" i="24"/>
  <c r="T1051" i="24"/>
  <c r="O1557" i="24"/>
  <c r="R1557" i="24"/>
  <c r="Y1557" i="24" s="1"/>
  <c r="O1548" i="24"/>
  <c r="T1548" i="24"/>
  <c r="O1536" i="24"/>
  <c r="T1536" i="24"/>
  <c r="O1529" i="24"/>
  <c r="R1529" i="24"/>
  <c r="Y1529" i="24" s="1"/>
  <c r="O1518" i="24"/>
  <c r="R1518" i="24"/>
  <c r="Y1518" i="24" s="1"/>
  <c r="T1510" i="24"/>
  <c r="O1510" i="24"/>
  <c r="T1506" i="24"/>
  <c r="O1506" i="24"/>
  <c r="O1496" i="24"/>
  <c r="T1496" i="24"/>
  <c r="T1483" i="24"/>
  <c r="O1483" i="24"/>
  <c r="T1467" i="24"/>
  <c r="O1467" i="24"/>
  <c r="T1459" i="24"/>
  <c r="O1459" i="24"/>
  <c r="T1446" i="24"/>
  <c r="O1446" i="24"/>
  <c r="T1422" i="24"/>
  <c r="O1422" i="24"/>
  <c r="O1409" i="24"/>
  <c r="T1409" i="24"/>
  <c r="O1392" i="24"/>
  <c r="T1392" i="24"/>
  <c r="T1371" i="24"/>
  <c r="O1371" i="24"/>
  <c r="O1364" i="24"/>
  <c r="T1364" i="24"/>
  <c r="T1339" i="24"/>
  <c r="O1339" i="24"/>
  <c r="O1309" i="24"/>
  <c r="T1309" i="24"/>
  <c r="O1216" i="24"/>
  <c r="T1216" i="24"/>
  <c r="T1174" i="24"/>
  <c r="O1174" i="24"/>
  <c r="T1061" i="24"/>
  <c r="O1061" i="24"/>
  <c r="T974" i="24"/>
  <c r="O974" i="24"/>
  <c r="O908" i="24"/>
  <c r="T908" i="24"/>
  <c r="O841" i="24"/>
  <c r="T841" i="24"/>
  <c r="O600" i="24"/>
  <c r="T600" i="24"/>
  <c r="O1255" i="24"/>
  <c r="T1255" i="24"/>
  <c r="O1229" i="24"/>
  <c r="T1229" i="24"/>
  <c r="T1186" i="24"/>
  <c r="O1186" i="24"/>
  <c r="T1179" i="24"/>
  <c r="O1179" i="24"/>
  <c r="T1163" i="24"/>
  <c r="O1163" i="24"/>
  <c r="O1153" i="24"/>
  <c r="T1153" i="24"/>
  <c r="T1114" i="24"/>
  <c r="O1114" i="24"/>
  <c r="O1110" i="24"/>
  <c r="T1110" i="24"/>
  <c r="O1105" i="24"/>
  <c r="R1105" i="24"/>
  <c r="Y1105" i="24" s="1"/>
  <c r="O1092" i="24"/>
  <c r="T1092" i="24"/>
  <c r="T1073" i="24"/>
  <c r="O1073" i="24"/>
  <c r="T1057" i="24"/>
  <c r="O1057" i="24"/>
  <c r="T1041" i="24"/>
  <c r="O1041" i="24"/>
  <c r="T1025" i="24"/>
  <c r="O1025" i="24"/>
  <c r="O1010" i="24"/>
  <c r="T1010" i="24"/>
  <c r="O1004" i="24"/>
  <c r="T1004" i="24"/>
  <c r="O984" i="24"/>
  <c r="T984" i="24"/>
  <c r="O977" i="24"/>
  <c r="T977" i="24"/>
  <c r="O940" i="24"/>
  <c r="T940" i="24"/>
  <c r="O928" i="24"/>
  <c r="T928" i="24"/>
  <c r="O916" i="24"/>
  <c r="T916" i="24"/>
  <c r="O904" i="24"/>
  <c r="T904" i="24"/>
  <c r="T863" i="24"/>
  <c r="O863" i="24"/>
  <c r="T810" i="24"/>
  <c r="O810" i="24"/>
  <c r="O755" i="24"/>
  <c r="T755" i="24"/>
  <c r="T686" i="24"/>
  <c r="O686" i="24"/>
  <c r="T377" i="24"/>
  <c r="O377" i="24"/>
  <c r="O1445" i="24"/>
  <c r="T1445" i="24"/>
  <c r="O1421" i="24"/>
  <c r="T1421" i="24"/>
  <c r="O1401" i="24"/>
  <c r="T1401" i="24"/>
  <c r="O1390" i="24"/>
  <c r="T1390" i="24"/>
  <c r="O1369" i="24"/>
  <c r="T1369" i="24"/>
  <c r="O1363" i="24"/>
  <c r="T1363" i="24"/>
  <c r="O1356" i="24"/>
  <c r="T1356" i="24"/>
  <c r="O1347" i="24"/>
  <c r="T1347" i="24"/>
  <c r="O1340" i="24"/>
  <c r="T1340" i="24"/>
  <c r="O1331" i="24"/>
  <c r="T1331" i="24"/>
  <c r="O1324" i="24"/>
  <c r="T1324" i="24"/>
  <c r="O1315" i="24"/>
  <c r="T1315" i="24"/>
  <c r="O1308" i="24"/>
  <c r="T1308" i="24"/>
  <c r="O1299" i="24"/>
  <c r="T1299" i="24"/>
  <c r="O1267" i="24"/>
  <c r="T1267" i="24"/>
  <c r="O1261" i="24"/>
  <c r="T1261" i="24"/>
  <c r="O1254" i="24"/>
  <c r="T1254" i="24"/>
  <c r="O1245" i="24"/>
  <c r="T1245" i="24"/>
  <c r="O1239" i="24"/>
  <c r="T1239" i="24"/>
  <c r="O1232" i="24"/>
  <c r="T1232" i="24"/>
  <c r="O1223" i="24"/>
  <c r="T1223" i="24"/>
  <c r="O1215" i="24"/>
  <c r="T1215" i="24"/>
  <c r="O1205" i="24"/>
  <c r="R1205" i="24"/>
  <c r="Y1205" i="24" s="1"/>
  <c r="O1192" i="24"/>
  <c r="T1192" i="24"/>
  <c r="O1183" i="24"/>
  <c r="T1183" i="24"/>
  <c r="O1173" i="24"/>
  <c r="T1173" i="24"/>
  <c r="O1141" i="24"/>
  <c r="T1141" i="24"/>
  <c r="O1119" i="24"/>
  <c r="T1119" i="24"/>
  <c r="O1102" i="24"/>
  <c r="R1102" i="24"/>
  <c r="Y1102" i="24" s="1"/>
  <c r="T1086" i="24"/>
  <c r="O1086" i="24"/>
  <c r="O1078" i="24"/>
  <c r="T1078" i="24"/>
  <c r="O1072" i="24"/>
  <c r="T1072" i="24"/>
  <c r="O1062" i="24"/>
  <c r="T1062" i="24"/>
  <c r="O1056" i="24"/>
  <c r="T1056" i="24"/>
  <c r="O1046" i="24"/>
  <c r="T1046" i="24"/>
  <c r="O1040" i="24"/>
  <c r="T1040" i="24"/>
  <c r="O1030" i="24"/>
  <c r="T1030" i="24"/>
  <c r="O1024" i="24"/>
  <c r="T1024" i="24"/>
  <c r="O1003" i="24"/>
  <c r="T1003" i="24"/>
  <c r="O969" i="24"/>
  <c r="T969" i="24"/>
  <c r="O963" i="24"/>
  <c r="T963" i="24"/>
  <c r="O956" i="24"/>
  <c r="T956" i="24"/>
  <c r="T918" i="24"/>
  <c r="O918" i="24"/>
  <c r="O902" i="24"/>
  <c r="T902" i="24"/>
  <c r="O865" i="24"/>
  <c r="T865" i="24"/>
  <c r="T830" i="24"/>
  <c r="O830" i="24"/>
  <c r="T807" i="24"/>
  <c r="O807" i="24"/>
  <c r="O801" i="24"/>
  <c r="T801" i="24"/>
  <c r="O756" i="24"/>
  <c r="R756" i="24"/>
  <c r="Y756" i="24" s="1"/>
  <c r="O668" i="24"/>
  <c r="T668" i="24"/>
  <c r="T559" i="24"/>
  <c r="O559" i="24"/>
  <c r="O1455" i="24"/>
  <c r="T1455" i="24"/>
  <c r="O1448" i="24"/>
  <c r="T1448" i="24"/>
  <c r="O1439" i="24"/>
  <c r="T1439" i="24"/>
  <c r="T1426" i="24"/>
  <c r="O1426" i="24"/>
  <c r="O1410" i="24"/>
  <c r="T1410" i="24"/>
  <c r="T1406" i="24"/>
  <c r="O1406" i="24"/>
  <c r="O1393" i="24"/>
  <c r="T1393" i="24"/>
  <c r="O1372" i="24"/>
  <c r="T1372" i="24"/>
  <c r="O1359" i="24"/>
  <c r="T1359" i="24"/>
  <c r="O1352" i="24"/>
  <c r="T1352" i="24"/>
  <c r="O1343" i="24"/>
  <c r="T1343" i="24"/>
  <c r="O1336" i="24"/>
  <c r="T1336" i="24"/>
  <c r="O1327" i="24"/>
  <c r="T1327" i="24"/>
  <c r="O1320" i="24"/>
  <c r="T1320" i="24"/>
  <c r="T1311" i="24"/>
  <c r="O1311" i="24"/>
  <c r="O1304" i="24"/>
  <c r="T1304" i="24"/>
  <c r="T1295" i="24"/>
  <c r="O1295" i="24"/>
  <c r="O1289" i="24"/>
  <c r="R1289" i="24"/>
  <c r="Y1289" i="24" s="1"/>
  <c r="O1277" i="24"/>
  <c r="R1277" i="24"/>
  <c r="Y1277" i="24" s="1"/>
  <c r="O1260" i="24"/>
  <c r="T1260" i="24"/>
  <c r="O1251" i="24"/>
  <c r="T1251" i="24"/>
  <c r="O1241" i="24"/>
  <c r="T1241" i="24"/>
  <c r="T1234" i="24"/>
  <c r="O1234" i="24"/>
  <c r="O1228" i="24"/>
  <c r="T1228" i="24"/>
  <c r="T1219" i="24"/>
  <c r="O1219" i="24"/>
  <c r="O1209" i="24"/>
  <c r="R1209" i="24"/>
  <c r="Y1209" i="24" s="1"/>
  <c r="O1180" i="24"/>
  <c r="T1180" i="24"/>
  <c r="O1165" i="24"/>
  <c r="R1165" i="24"/>
  <c r="Y1165" i="24" s="1"/>
  <c r="O1137" i="24"/>
  <c r="T1137" i="24"/>
  <c r="T1131" i="24"/>
  <c r="O1131" i="24"/>
  <c r="O1113" i="24"/>
  <c r="T1113" i="24"/>
  <c r="T1107" i="24"/>
  <c r="O1107" i="24"/>
  <c r="O1097" i="24"/>
  <c r="R1097" i="24"/>
  <c r="Y1097" i="24" s="1"/>
  <c r="T1090" i="24"/>
  <c r="O1090" i="24"/>
  <c r="O1071" i="24"/>
  <c r="T1071" i="24"/>
  <c r="O1055" i="24"/>
  <c r="T1055" i="24"/>
  <c r="O1039" i="24"/>
  <c r="T1039" i="24"/>
  <c r="O1023" i="24"/>
  <c r="T1023" i="24"/>
  <c r="T1009" i="24"/>
  <c r="O1009" i="24"/>
  <c r="T994" i="24"/>
  <c r="O994" i="24"/>
  <c r="O986" i="24"/>
  <c r="T986" i="24"/>
  <c r="T978" i="24"/>
  <c r="O978" i="24"/>
  <c r="O924" i="24"/>
  <c r="T924" i="24"/>
  <c r="O912" i="24"/>
  <c r="T912" i="24"/>
  <c r="O889" i="24"/>
  <c r="T889" i="24"/>
  <c r="T850" i="24"/>
  <c r="O850" i="24"/>
  <c r="T766" i="24"/>
  <c r="O766" i="24"/>
  <c r="T389" i="24"/>
  <c r="O389" i="24"/>
  <c r="O744" i="24"/>
  <c r="T744" i="24"/>
  <c r="O735" i="24"/>
  <c r="T735" i="24"/>
  <c r="O699" i="24"/>
  <c r="T699" i="24"/>
  <c r="T682" i="24"/>
  <c r="O682" i="24"/>
  <c r="O648" i="24"/>
  <c r="T648" i="24"/>
  <c r="O610" i="24"/>
  <c r="T610" i="24"/>
  <c r="O546" i="24"/>
  <c r="T546" i="24"/>
  <c r="O943" i="24"/>
  <c r="T943" i="24"/>
  <c r="O917" i="24"/>
  <c r="T917" i="24"/>
  <c r="O896" i="24"/>
  <c r="T896" i="24"/>
  <c r="O890" i="24"/>
  <c r="T890" i="24"/>
  <c r="O886" i="24"/>
  <c r="T886" i="24"/>
  <c r="O868" i="24"/>
  <c r="T868" i="24"/>
  <c r="O859" i="24"/>
  <c r="T859" i="24"/>
  <c r="O844" i="24"/>
  <c r="T844" i="24"/>
  <c r="O840" i="24"/>
  <c r="T840" i="24"/>
  <c r="O827" i="24"/>
  <c r="T827" i="24"/>
  <c r="T818" i="24"/>
  <c r="O818" i="24"/>
  <c r="O788" i="24"/>
  <c r="T788" i="24"/>
  <c r="O780" i="24"/>
  <c r="T780" i="24"/>
  <c r="O770" i="24"/>
  <c r="T770" i="24"/>
  <c r="T761" i="24"/>
  <c r="O761" i="24"/>
  <c r="O684" i="24"/>
  <c r="T684" i="24"/>
  <c r="O675" i="24"/>
  <c r="T675" i="24"/>
  <c r="O634" i="24"/>
  <c r="T634" i="24"/>
  <c r="O342" i="24"/>
  <c r="T342" i="24"/>
  <c r="T166" i="24"/>
  <c r="O166" i="24"/>
  <c r="O933" i="24"/>
  <c r="T933" i="24"/>
  <c r="O927" i="24"/>
  <c r="T927" i="24"/>
  <c r="O913" i="24"/>
  <c r="T913" i="24"/>
  <c r="T907" i="24"/>
  <c r="O907" i="24"/>
  <c r="O864" i="24"/>
  <c r="T864" i="24"/>
  <c r="T846" i="24"/>
  <c r="O846" i="24"/>
  <c r="O825" i="24"/>
  <c r="T825" i="24"/>
  <c r="O816" i="24"/>
  <c r="T816" i="24"/>
  <c r="O779" i="24"/>
  <c r="T779" i="24"/>
  <c r="O739" i="24"/>
  <c r="T739" i="24"/>
  <c r="T717" i="24"/>
  <c r="O717" i="24"/>
  <c r="O704" i="24"/>
  <c r="T704" i="24"/>
  <c r="O695" i="24"/>
  <c r="T695" i="24"/>
  <c r="O671" i="24"/>
  <c r="T671" i="24"/>
  <c r="T644" i="24"/>
  <c r="O644" i="24"/>
  <c r="O637" i="24"/>
  <c r="T637" i="24"/>
  <c r="O629" i="24"/>
  <c r="T629" i="24"/>
  <c r="T615" i="24"/>
  <c r="O615" i="24"/>
  <c r="O578" i="24"/>
  <c r="T578" i="24"/>
  <c r="O398" i="24"/>
  <c r="T398" i="24"/>
  <c r="O214" i="24"/>
  <c r="T214" i="24"/>
  <c r="O740" i="24"/>
  <c r="T740" i="24"/>
  <c r="O716" i="24"/>
  <c r="T716" i="24"/>
  <c r="O700" i="24"/>
  <c r="T700" i="24"/>
  <c r="O689" i="24"/>
  <c r="T689" i="24"/>
  <c r="O612" i="24"/>
  <c r="T612" i="24"/>
  <c r="O606" i="24"/>
  <c r="T606" i="24"/>
  <c r="O596" i="24"/>
  <c r="T596" i="24"/>
  <c r="O590" i="24"/>
  <c r="T590" i="24"/>
  <c r="O580" i="24"/>
  <c r="T580" i="24"/>
  <c r="O574" i="24"/>
  <c r="T574" i="24"/>
  <c r="O564" i="24"/>
  <c r="T564" i="24"/>
  <c r="O558" i="24"/>
  <c r="T558" i="24"/>
  <c r="O548" i="24"/>
  <c r="T548" i="24"/>
  <c r="O542" i="24"/>
  <c r="T542" i="24"/>
  <c r="O532" i="24"/>
  <c r="T532" i="24"/>
  <c r="O526" i="24"/>
  <c r="T526" i="24"/>
  <c r="T499" i="24"/>
  <c r="O499" i="24"/>
  <c r="O478" i="24"/>
  <c r="T478" i="24"/>
  <c r="O437" i="24"/>
  <c r="T437" i="24"/>
  <c r="O386" i="24"/>
  <c r="T386" i="24"/>
  <c r="T303" i="24"/>
  <c r="O303" i="24"/>
  <c r="T272" i="24"/>
  <c r="O272" i="24"/>
  <c r="O743" i="24"/>
  <c r="T743" i="24"/>
  <c r="O734" i="24"/>
  <c r="T734" i="24"/>
  <c r="O727" i="24"/>
  <c r="T727" i="24"/>
  <c r="O723" i="24"/>
  <c r="T723" i="24"/>
  <c r="O719" i="24"/>
  <c r="T719" i="24"/>
  <c r="O710" i="24"/>
  <c r="T710" i="24"/>
  <c r="O703" i="24"/>
  <c r="T703" i="24"/>
  <c r="O694" i="24"/>
  <c r="T694" i="24"/>
  <c r="T665" i="24"/>
  <c r="O665" i="24"/>
  <c r="T661" i="24"/>
  <c r="O661" i="24"/>
  <c r="T657" i="24"/>
  <c r="O657" i="24"/>
  <c r="O647" i="24"/>
  <c r="T647" i="24"/>
  <c r="O628" i="24"/>
  <c r="T628" i="24"/>
  <c r="O620" i="24"/>
  <c r="T620" i="24"/>
  <c r="O605" i="24"/>
  <c r="T605" i="24"/>
  <c r="O589" i="24"/>
  <c r="T589" i="24"/>
  <c r="O573" i="24"/>
  <c r="T573" i="24"/>
  <c r="O557" i="24"/>
  <c r="T557" i="24"/>
  <c r="O541" i="24"/>
  <c r="T541" i="24"/>
  <c r="O525" i="24"/>
  <c r="T525" i="24"/>
  <c r="O282" i="24"/>
  <c r="T282" i="24"/>
  <c r="O240" i="24"/>
  <c r="T240" i="24"/>
  <c r="T623" i="24"/>
  <c r="O623" i="24"/>
  <c r="O604" i="24"/>
  <c r="T604" i="24"/>
  <c r="O598" i="24"/>
  <c r="T598" i="24"/>
  <c r="O588" i="24"/>
  <c r="T588" i="24"/>
  <c r="O582" i="24"/>
  <c r="T582" i="24"/>
  <c r="O572" i="24"/>
  <c r="T572" i="24"/>
  <c r="O566" i="24"/>
  <c r="T566" i="24"/>
  <c r="O556" i="24"/>
  <c r="T556" i="24"/>
  <c r="O550" i="24"/>
  <c r="T550" i="24"/>
  <c r="O540" i="24"/>
  <c r="T540" i="24"/>
  <c r="O534" i="24"/>
  <c r="T534" i="24"/>
  <c r="O524" i="24"/>
  <c r="T524" i="24"/>
  <c r="O518" i="24"/>
  <c r="T518" i="24"/>
  <c r="T460" i="24"/>
  <c r="O460" i="24"/>
  <c r="O422" i="24"/>
  <c r="T422" i="24"/>
  <c r="O396" i="24"/>
  <c r="T396" i="24"/>
  <c r="O338" i="24"/>
  <c r="T338" i="24"/>
  <c r="T323" i="24"/>
  <c r="O323" i="24"/>
  <c r="O294" i="24"/>
  <c r="T294" i="24"/>
  <c r="O228" i="24"/>
  <c r="T228" i="24"/>
  <c r="O132" i="24"/>
  <c r="T132" i="24"/>
  <c r="O514" i="24"/>
  <c r="T514" i="24"/>
  <c r="O504" i="24"/>
  <c r="T504" i="24"/>
  <c r="O498" i="24"/>
  <c r="T498" i="24"/>
  <c r="T488" i="24"/>
  <c r="O488" i="24"/>
  <c r="O481" i="24"/>
  <c r="T481" i="24"/>
  <c r="T472" i="24"/>
  <c r="O472" i="24"/>
  <c r="O458" i="24"/>
  <c r="T458" i="24"/>
  <c r="O442" i="24"/>
  <c r="T442" i="24"/>
  <c r="T421" i="24"/>
  <c r="O421" i="24"/>
  <c r="O405" i="24"/>
  <c r="T405" i="24"/>
  <c r="O390" i="24"/>
  <c r="T390" i="24"/>
  <c r="T381" i="24"/>
  <c r="O381" i="24"/>
  <c r="O345" i="24"/>
  <c r="T345" i="24"/>
  <c r="O341" i="24"/>
  <c r="T341" i="24"/>
  <c r="O337" i="24"/>
  <c r="T337" i="24"/>
  <c r="O333" i="24"/>
  <c r="T333" i="24"/>
  <c r="T329" i="24"/>
  <c r="O329" i="24"/>
  <c r="O308" i="24"/>
  <c r="T308" i="24"/>
  <c r="O293" i="24"/>
  <c r="T293" i="24"/>
  <c r="O250" i="24"/>
  <c r="T250" i="24"/>
  <c r="O242" i="24"/>
  <c r="T242" i="24"/>
  <c r="O237" i="24"/>
  <c r="T237" i="24"/>
  <c r="O227" i="24"/>
  <c r="T227" i="24"/>
  <c r="O220" i="24"/>
  <c r="T220" i="24"/>
  <c r="T201" i="24"/>
  <c r="O201" i="24"/>
  <c r="O507" i="24"/>
  <c r="T507" i="24"/>
  <c r="O491" i="24"/>
  <c r="T491" i="24"/>
  <c r="O475" i="24"/>
  <c r="T475" i="24"/>
  <c r="O463" i="24"/>
  <c r="T463" i="24"/>
  <c r="O447" i="24"/>
  <c r="T447" i="24"/>
  <c r="O431" i="24"/>
  <c r="T431" i="24"/>
  <c r="O426" i="24"/>
  <c r="T426" i="24"/>
  <c r="O383" i="24"/>
  <c r="T383" i="24"/>
  <c r="O326" i="24"/>
  <c r="T326" i="24"/>
  <c r="O270" i="24"/>
  <c r="T270" i="24"/>
  <c r="O236" i="24"/>
  <c r="T236" i="24"/>
  <c r="O72" i="24"/>
  <c r="T72" i="24"/>
  <c r="O512" i="24"/>
  <c r="T512" i="24"/>
  <c r="O506" i="24"/>
  <c r="T506" i="24"/>
  <c r="O496" i="24"/>
  <c r="T496" i="24"/>
  <c r="O489" i="24"/>
  <c r="T489" i="24"/>
  <c r="T480" i="24"/>
  <c r="O480" i="24"/>
  <c r="O473" i="24"/>
  <c r="T473" i="24"/>
  <c r="O466" i="24"/>
  <c r="T466" i="24"/>
  <c r="O450" i="24"/>
  <c r="T450" i="24"/>
  <c r="O434" i="24"/>
  <c r="T434" i="24"/>
  <c r="T424" i="24"/>
  <c r="O424" i="24"/>
  <c r="T412" i="24"/>
  <c r="O412" i="24"/>
  <c r="O404" i="24"/>
  <c r="T404" i="24"/>
  <c r="O382" i="24"/>
  <c r="T382" i="24"/>
  <c r="T369" i="24"/>
  <c r="O369" i="24"/>
  <c r="O360" i="24"/>
  <c r="T360" i="24"/>
  <c r="O355" i="24"/>
  <c r="T355" i="24"/>
  <c r="T347" i="24"/>
  <c r="O347" i="24"/>
  <c r="T331" i="24"/>
  <c r="O331" i="24"/>
  <c r="T321" i="24"/>
  <c r="O321" i="24"/>
  <c r="O306" i="24"/>
  <c r="T306" i="24"/>
  <c r="T299" i="24"/>
  <c r="O299" i="24"/>
  <c r="O289" i="24"/>
  <c r="T289" i="24"/>
  <c r="O264" i="24"/>
  <c r="T264" i="24"/>
  <c r="T256" i="24"/>
  <c r="O256" i="24"/>
  <c r="T243" i="24"/>
  <c r="O243" i="24"/>
  <c r="O238" i="24"/>
  <c r="T238" i="24"/>
  <c r="O232" i="24"/>
  <c r="T232" i="24"/>
  <c r="O226" i="24"/>
  <c r="R226" i="24"/>
  <c r="Y226" i="24" s="1"/>
  <c r="T216" i="24"/>
  <c r="O216" i="24"/>
  <c r="O180" i="24"/>
  <c r="T180" i="24"/>
  <c r="O141" i="24"/>
  <c r="T141" i="24"/>
  <c r="T124" i="24"/>
  <c r="O124" i="24"/>
  <c r="T62" i="24"/>
  <c r="O62" i="24"/>
  <c r="T207" i="24"/>
  <c r="O207" i="24"/>
  <c r="O189" i="24"/>
  <c r="T189" i="24"/>
  <c r="O160" i="24"/>
  <c r="T160" i="24"/>
  <c r="O150" i="24"/>
  <c r="T150" i="24"/>
  <c r="O144" i="24"/>
  <c r="T144" i="24"/>
  <c r="O134" i="24"/>
  <c r="T134" i="24"/>
  <c r="O128" i="24"/>
  <c r="T128" i="24"/>
  <c r="O102" i="24"/>
  <c r="T102" i="24"/>
  <c r="O25" i="24"/>
  <c r="T25" i="24"/>
  <c r="T215" i="24"/>
  <c r="O215" i="24"/>
  <c r="O205" i="24"/>
  <c r="T205" i="24"/>
  <c r="O175" i="24"/>
  <c r="T175" i="24"/>
  <c r="O165" i="24"/>
  <c r="T165" i="24"/>
  <c r="O156" i="24"/>
  <c r="T156" i="24"/>
  <c r="O146" i="24"/>
  <c r="T146" i="24"/>
  <c r="O140" i="24"/>
  <c r="T140" i="24"/>
  <c r="O130" i="24"/>
  <c r="T130" i="24"/>
  <c r="O117" i="24"/>
  <c r="T117" i="24"/>
  <c r="O111" i="24"/>
  <c r="T111" i="24"/>
  <c r="O103" i="24"/>
  <c r="T103" i="24"/>
  <c r="O52" i="24"/>
  <c r="T52" i="24"/>
  <c r="O29" i="24"/>
  <c r="T29" i="24"/>
  <c r="T211" i="24"/>
  <c r="O211" i="24"/>
  <c r="T194" i="24"/>
  <c r="O194" i="24"/>
  <c r="O187" i="24"/>
  <c r="T187" i="24"/>
  <c r="T178" i="24"/>
  <c r="O178" i="24"/>
  <c r="T120" i="24"/>
  <c r="O120" i="24"/>
  <c r="O113" i="24"/>
  <c r="T113" i="24"/>
  <c r="O105" i="24"/>
  <c r="T105" i="24"/>
  <c r="T79" i="24"/>
  <c r="O79" i="24"/>
  <c r="O95" i="24"/>
  <c r="T95" i="24"/>
  <c r="O78" i="24"/>
  <c r="T78" i="24"/>
  <c r="O50" i="24"/>
  <c r="T50" i="24"/>
  <c r="T42" i="24"/>
  <c r="O42" i="24"/>
  <c r="O24" i="24"/>
  <c r="T24" i="24"/>
  <c r="O19" i="24"/>
  <c r="T19" i="24"/>
  <c r="O86" i="24"/>
  <c r="T86" i="24"/>
  <c r="O34" i="24"/>
  <c r="T34" i="24"/>
  <c r="O22" i="24"/>
  <c r="T22" i="24"/>
  <c r="O10" i="24"/>
  <c r="T10" i="24"/>
  <c r="O94" i="24"/>
  <c r="R94" i="24"/>
  <c r="Y94" i="24" s="1"/>
  <c r="O85" i="24"/>
  <c r="T85" i="24"/>
  <c r="O68" i="24"/>
  <c r="T68" i="24"/>
  <c r="O64" i="24"/>
  <c r="T64" i="24"/>
  <c r="O59" i="24"/>
  <c r="T59" i="24"/>
  <c r="O53" i="24"/>
  <c r="T53" i="24"/>
  <c r="T43" i="24"/>
  <c r="O43" i="24"/>
  <c r="O36" i="24"/>
  <c r="T36" i="24"/>
  <c r="T1598" i="24"/>
  <c r="O1598" i="24"/>
  <c r="T1511" i="24"/>
  <c r="O1511" i="24"/>
  <c r="O1534" i="24"/>
  <c r="R1534" i="24"/>
  <c r="Y1534" i="24" s="1"/>
  <c r="T1447" i="24"/>
  <c r="O1447" i="24"/>
  <c r="T1554" i="24"/>
  <c r="O1554" i="24"/>
  <c r="T1431" i="24"/>
  <c r="O1431" i="24"/>
  <c r="O1381" i="24"/>
  <c r="T1381" i="24"/>
  <c r="T1499" i="24"/>
  <c r="O1499" i="24"/>
  <c r="O1456" i="24"/>
  <c r="T1456" i="24"/>
  <c r="T1307" i="24"/>
  <c r="O1307" i="24"/>
  <c r="T990" i="24"/>
  <c r="O990" i="24"/>
  <c r="O1618" i="24"/>
  <c r="T1618" i="24"/>
  <c r="S1618" i="24" s="1"/>
  <c r="O1601" i="24"/>
  <c r="T1601" i="24"/>
  <c r="O1585" i="24"/>
  <c r="T1585" i="24"/>
  <c r="O1569" i="24"/>
  <c r="T1569" i="24"/>
  <c r="T1555" i="24"/>
  <c r="O1555" i="24"/>
  <c r="T1547" i="24"/>
  <c r="O1547" i="24"/>
  <c r="O1532" i="24"/>
  <c r="T1532" i="24"/>
  <c r="O1516" i="24"/>
  <c r="T1516" i="24"/>
  <c r="T1507" i="24"/>
  <c r="O1507" i="24"/>
  <c r="O1469" i="24"/>
  <c r="R1469" i="24"/>
  <c r="Y1469" i="24" s="1"/>
  <c r="O1460" i="24"/>
  <c r="T1460" i="24"/>
  <c r="T1442" i="24"/>
  <c r="O1442" i="24"/>
  <c r="O1433" i="24"/>
  <c r="T1433" i="24"/>
  <c r="T1411" i="24"/>
  <c r="O1411" i="24"/>
  <c r="T1355" i="24"/>
  <c r="O1355" i="24"/>
  <c r="O1316" i="24"/>
  <c r="T1316" i="24"/>
  <c r="T1250" i="24"/>
  <c r="O1250" i="24"/>
  <c r="T1203" i="24"/>
  <c r="O1203" i="24"/>
  <c r="O1070" i="24"/>
  <c r="T1070" i="24"/>
  <c r="O1035" i="24"/>
  <c r="T1035" i="24"/>
  <c r="T966" i="24"/>
  <c r="O966" i="24"/>
  <c r="O910" i="24"/>
  <c r="T910" i="24"/>
  <c r="T835" i="24"/>
  <c r="O835" i="24"/>
  <c r="O314" i="24"/>
  <c r="T314" i="24"/>
  <c r="T1226" i="24"/>
  <c r="O1226" i="24"/>
  <c r="O1048" i="24"/>
  <c r="T1048" i="24"/>
  <c r="O1617" i="24"/>
  <c r="T1617" i="24"/>
  <c r="S1617" i="24" s="1"/>
  <c r="O1553" i="24"/>
  <c r="T1553" i="24"/>
  <c r="O1530" i="24"/>
  <c r="R1530" i="24"/>
  <c r="Y1530" i="24" s="1"/>
  <c r="O1523" i="24"/>
  <c r="T1523" i="24"/>
  <c r="S1518" i="24"/>
  <c r="AH1518" i="41" s="1"/>
  <c r="O1512" i="24"/>
  <c r="T1512" i="24"/>
  <c r="O1470" i="24"/>
  <c r="T1470" i="24"/>
  <c r="O1464" i="24"/>
  <c r="T1464" i="24"/>
  <c r="O1437" i="24"/>
  <c r="T1437" i="24"/>
  <c r="T1378" i="24"/>
  <c r="O1378" i="24"/>
  <c r="O1080" i="24"/>
  <c r="T1080" i="24"/>
  <c r="O1016" i="24"/>
  <c r="T1016" i="24"/>
  <c r="O988" i="24"/>
  <c r="T988" i="24"/>
  <c r="O752" i="24"/>
  <c r="T752" i="24"/>
  <c r="O1022" i="24"/>
  <c r="T1022" i="24"/>
  <c r="T1602" i="24"/>
  <c r="O1602" i="24"/>
  <c r="T1586" i="24"/>
  <c r="O1586" i="24"/>
  <c r="T1570" i="24"/>
  <c r="O1570" i="24"/>
  <c r="O1556" i="24"/>
  <c r="T1556" i="24"/>
  <c r="O1528" i="24"/>
  <c r="T1528" i="24"/>
  <c r="O1517" i="24"/>
  <c r="T1517" i="24"/>
  <c r="O1477" i="24"/>
  <c r="T1477" i="24"/>
  <c r="O1444" i="24"/>
  <c r="T1444" i="24"/>
  <c r="O1420" i="24"/>
  <c r="T1420" i="24"/>
  <c r="T1387" i="24"/>
  <c r="O1387" i="24"/>
  <c r="T1346" i="24"/>
  <c r="O1346" i="24"/>
  <c r="T1334" i="24"/>
  <c r="O1334" i="24"/>
  <c r="O1321" i="24"/>
  <c r="T1321" i="24"/>
  <c r="T1302" i="24"/>
  <c r="O1302" i="24"/>
  <c r="T1259" i="24"/>
  <c r="O1259" i="24"/>
  <c r="T1150" i="24"/>
  <c r="O1150" i="24"/>
  <c r="T1118" i="24"/>
  <c r="O1118" i="24"/>
  <c r="O998" i="24"/>
  <c r="T998" i="24"/>
  <c r="O955" i="24"/>
  <c r="T955" i="24"/>
  <c r="O833" i="24"/>
  <c r="T833" i="24"/>
  <c r="T774" i="24"/>
  <c r="O774" i="24"/>
  <c r="O565" i="24"/>
  <c r="T565" i="24"/>
  <c r="T1298" i="24"/>
  <c r="O1298" i="24"/>
  <c r="O1294" i="24"/>
  <c r="T1294" i="24"/>
  <c r="T1275" i="24"/>
  <c r="O1275" i="24"/>
  <c r="O1264" i="24"/>
  <c r="T1264" i="24"/>
  <c r="O1249" i="24"/>
  <c r="T1249" i="24"/>
  <c r="O1243" i="24"/>
  <c r="T1243" i="24"/>
  <c r="O1237" i="24"/>
  <c r="R1237" i="24"/>
  <c r="Y1237" i="24" s="1"/>
  <c r="T1227" i="24"/>
  <c r="O1227" i="24"/>
  <c r="O1220" i="24"/>
  <c r="T1220" i="24"/>
  <c r="T1214" i="24"/>
  <c r="O1214" i="24"/>
  <c r="O1197" i="24"/>
  <c r="T1197" i="24"/>
  <c r="T1175" i="24"/>
  <c r="O1175" i="24"/>
  <c r="O1168" i="24"/>
  <c r="T1168" i="24"/>
  <c r="O1157" i="24"/>
  <c r="T1157" i="24"/>
  <c r="T1151" i="24"/>
  <c r="O1151" i="24"/>
  <c r="T1138" i="24"/>
  <c r="O1138" i="24"/>
  <c r="O1134" i="24"/>
  <c r="T1134" i="24"/>
  <c r="O1130" i="24"/>
  <c r="T1130" i="24"/>
  <c r="O1126" i="24"/>
  <c r="T1126" i="24"/>
  <c r="O1104" i="24"/>
  <c r="T1104" i="24"/>
  <c r="T1089" i="24"/>
  <c r="O1089" i="24"/>
  <c r="T1001" i="24"/>
  <c r="O1001" i="24"/>
  <c r="O993" i="24"/>
  <c r="T993" i="24"/>
  <c r="T975" i="24"/>
  <c r="O975" i="24"/>
  <c r="T962" i="24"/>
  <c r="O962" i="24"/>
  <c r="O945" i="24"/>
  <c r="R945" i="24"/>
  <c r="Y945" i="24" s="1"/>
  <c r="T883" i="24"/>
  <c r="O883" i="24"/>
  <c r="T855" i="24"/>
  <c r="O855" i="24"/>
  <c r="O820" i="24"/>
  <c r="T820" i="24"/>
  <c r="O808" i="24"/>
  <c r="T808" i="24"/>
  <c r="O798" i="24"/>
  <c r="T798" i="24"/>
  <c r="O786" i="24"/>
  <c r="T786" i="24"/>
  <c r="O776" i="24"/>
  <c r="T776" i="24"/>
  <c r="O536" i="24"/>
  <c r="T536" i="24"/>
  <c r="O1443" i="24"/>
  <c r="T1443" i="24"/>
  <c r="O1436" i="24"/>
  <c r="T1436" i="24"/>
  <c r="O1432" i="24"/>
  <c r="T1432" i="24"/>
  <c r="O1428" i="24"/>
  <c r="T1428" i="24"/>
  <c r="O1419" i="24"/>
  <c r="T1419" i="24"/>
  <c r="O1412" i="24"/>
  <c r="T1412" i="24"/>
  <c r="O1399" i="24"/>
  <c r="T1399" i="24"/>
  <c r="O1377" i="24"/>
  <c r="T1377" i="24"/>
  <c r="O1367" i="24"/>
  <c r="T1367" i="24"/>
  <c r="O1285" i="24"/>
  <c r="R1285" i="24"/>
  <c r="Y1285" i="24" s="1"/>
  <c r="O1272" i="24"/>
  <c r="T1272" i="24"/>
  <c r="O1265" i="24"/>
  <c r="R1265" i="24"/>
  <c r="Y1265" i="24" s="1"/>
  <c r="O1204" i="24"/>
  <c r="T1204" i="24"/>
  <c r="O1171" i="24"/>
  <c r="T1171" i="24"/>
  <c r="O1145" i="24"/>
  <c r="T1145" i="24"/>
  <c r="O1139" i="24"/>
  <c r="T1139" i="24"/>
  <c r="O1096" i="24"/>
  <c r="T1096" i="24"/>
  <c r="O1069" i="24"/>
  <c r="T1069" i="24"/>
  <c r="O1053" i="24"/>
  <c r="T1053" i="24"/>
  <c r="O1037" i="24"/>
  <c r="T1037" i="24"/>
  <c r="O1021" i="24"/>
  <c r="T1021" i="24"/>
  <c r="O1006" i="24"/>
  <c r="T1006" i="24"/>
  <c r="O1000" i="24"/>
  <c r="T1000" i="24"/>
  <c r="O989" i="24"/>
  <c r="T989" i="24"/>
  <c r="O973" i="24"/>
  <c r="T973" i="24"/>
  <c r="O967" i="24"/>
  <c r="T967" i="24"/>
  <c r="T946" i="24"/>
  <c r="O946" i="24"/>
  <c r="O892" i="24"/>
  <c r="T892" i="24"/>
  <c r="T879" i="24"/>
  <c r="O879" i="24"/>
  <c r="T847" i="24"/>
  <c r="O847" i="24"/>
  <c r="O828" i="24"/>
  <c r="T828" i="24"/>
  <c r="O791" i="24"/>
  <c r="T791" i="24"/>
  <c r="T750" i="24"/>
  <c r="O750" i="24"/>
  <c r="T718" i="24"/>
  <c r="O718" i="24"/>
  <c r="O660" i="24"/>
  <c r="T660" i="24"/>
  <c r="O1417" i="24"/>
  <c r="T1417" i="24"/>
  <c r="O1397" i="24"/>
  <c r="T1397" i="24"/>
  <c r="O1391" i="24"/>
  <c r="T1391" i="24"/>
  <c r="O1384" i="24"/>
  <c r="T1384" i="24"/>
  <c r="O1380" i="24"/>
  <c r="T1380" i="24"/>
  <c r="O1288" i="24"/>
  <c r="T1288" i="24"/>
  <c r="O1282" i="24"/>
  <c r="R1282" i="24"/>
  <c r="Y1282" i="24" s="1"/>
  <c r="O1276" i="24"/>
  <c r="T1276" i="24"/>
  <c r="O1270" i="24"/>
  <c r="R1270" i="24"/>
  <c r="Y1270" i="24" s="1"/>
  <c r="O1208" i="24"/>
  <c r="T1208" i="24"/>
  <c r="T1202" i="24"/>
  <c r="O1202" i="24"/>
  <c r="T1198" i="24"/>
  <c r="O1198" i="24"/>
  <c r="O1164" i="24"/>
  <c r="T1164" i="24"/>
  <c r="O1160" i="24"/>
  <c r="T1160" i="24"/>
  <c r="O1156" i="24"/>
  <c r="T1156" i="24"/>
  <c r="O1152" i="24"/>
  <c r="T1152" i="24"/>
  <c r="T1135" i="24"/>
  <c r="O1135" i="24"/>
  <c r="O1125" i="24"/>
  <c r="T1125" i="24"/>
  <c r="T1111" i="24"/>
  <c r="O1111" i="24"/>
  <c r="T1103" i="24"/>
  <c r="O1103" i="24"/>
  <c r="O1074" i="24"/>
  <c r="T1074" i="24"/>
  <c r="O1068" i="24"/>
  <c r="T1068" i="24"/>
  <c r="O1058" i="24"/>
  <c r="T1058" i="24"/>
  <c r="O1052" i="24"/>
  <c r="T1052" i="24"/>
  <c r="O1042" i="24"/>
  <c r="T1042" i="24"/>
  <c r="O1036" i="24"/>
  <c r="T1036" i="24"/>
  <c r="O1026" i="24"/>
  <c r="T1026" i="24"/>
  <c r="O1020" i="24"/>
  <c r="T1020" i="24"/>
  <c r="T983" i="24"/>
  <c r="O983" i="24"/>
  <c r="O961" i="24"/>
  <c r="T961" i="24"/>
  <c r="O936" i="24"/>
  <c r="T936" i="24"/>
  <c r="T839" i="24"/>
  <c r="O839" i="24"/>
  <c r="O805" i="24"/>
  <c r="T805" i="24"/>
  <c r="T778" i="24"/>
  <c r="O778" i="24"/>
  <c r="T730" i="24"/>
  <c r="O730" i="24"/>
  <c r="O720" i="24"/>
  <c r="T720" i="24"/>
  <c r="O711" i="24"/>
  <c r="T711" i="24"/>
  <c r="O664" i="24"/>
  <c r="T664" i="24"/>
  <c r="T607" i="24"/>
  <c r="O607" i="24"/>
  <c r="T543" i="24"/>
  <c r="O543" i="24"/>
  <c r="O515" i="24"/>
  <c r="T515" i="24"/>
  <c r="T373" i="24"/>
  <c r="O373" i="24"/>
  <c r="O922" i="24"/>
  <c r="T922" i="24"/>
  <c r="O915" i="24"/>
  <c r="T915" i="24"/>
  <c r="O873" i="24"/>
  <c r="T873" i="24"/>
  <c r="O814" i="24"/>
  <c r="T814" i="24"/>
  <c r="O809" i="24"/>
  <c r="T809" i="24"/>
  <c r="O795" i="24"/>
  <c r="T795" i="24"/>
  <c r="T785" i="24"/>
  <c r="O785" i="24"/>
  <c r="T726" i="24"/>
  <c r="O726" i="24"/>
  <c r="O708" i="24"/>
  <c r="T708" i="24"/>
  <c r="T633" i="24"/>
  <c r="O633" i="24"/>
  <c r="O597" i="24"/>
  <c r="T597" i="24"/>
  <c r="O568" i="24"/>
  <c r="T568" i="24"/>
  <c r="O533" i="24"/>
  <c r="T533" i="24"/>
  <c r="O516" i="24"/>
  <c r="T516" i="24"/>
  <c r="O40" i="24"/>
  <c r="T40" i="24"/>
  <c r="O937" i="24"/>
  <c r="T937" i="24"/>
  <c r="T931" i="24"/>
  <c r="O931" i="24"/>
  <c r="O923" i="24"/>
  <c r="T923" i="24"/>
  <c r="O911" i="24"/>
  <c r="T911" i="24"/>
  <c r="O901" i="24"/>
  <c r="T901" i="24"/>
  <c r="O893" i="24"/>
  <c r="T893" i="24"/>
  <c r="O882" i="24"/>
  <c r="T882" i="24"/>
  <c r="T878" i="24"/>
  <c r="O878" i="24"/>
  <c r="T854" i="24"/>
  <c r="O854" i="24"/>
  <c r="O849" i="24"/>
  <c r="R849" i="24"/>
  <c r="Y849" i="24" s="1"/>
  <c r="O836" i="24"/>
  <c r="T836" i="24"/>
  <c r="O832" i="24"/>
  <c r="T832" i="24"/>
  <c r="T823" i="24"/>
  <c r="O823" i="24"/>
  <c r="O804" i="24"/>
  <c r="T804" i="24"/>
  <c r="O797" i="24"/>
  <c r="T797" i="24"/>
  <c r="O792" i="24"/>
  <c r="T792" i="24"/>
  <c r="T777" i="24"/>
  <c r="O777" i="24"/>
  <c r="S756" i="24"/>
  <c r="AH756" i="41" s="1"/>
  <c r="O715" i="24"/>
  <c r="T715" i="24"/>
  <c r="T666" i="24"/>
  <c r="O666" i="24"/>
  <c r="O656" i="24"/>
  <c r="T656" i="24"/>
  <c r="T625" i="24"/>
  <c r="O625" i="24"/>
  <c r="T575" i="24"/>
  <c r="O575" i="24"/>
  <c r="O364" i="24"/>
  <c r="T364" i="24"/>
  <c r="T288" i="24"/>
  <c r="O288" i="24"/>
  <c r="O757" i="24"/>
  <c r="T757" i="24"/>
  <c r="O751" i="24"/>
  <c r="T751" i="24"/>
  <c r="O747" i="24"/>
  <c r="T747" i="24"/>
  <c r="O738" i="24"/>
  <c r="T738" i="24"/>
  <c r="O731" i="24"/>
  <c r="T731" i="24"/>
  <c r="O714" i="24"/>
  <c r="T714" i="24"/>
  <c r="O707" i="24"/>
  <c r="T707" i="24"/>
  <c r="O698" i="24"/>
  <c r="T698" i="24"/>
  <c r="O680" i="24"/>
  <c r="T680" i="24"/>
  <c r="O669" i="24"/>
  <c r="T669" i="24"/>
  <c r="O636" i="24"/>
  <c r="T636" i="24"/>
  <c r="T603" i="24"/>
  <c r="O603" i="24"/>
  <c r="T587" i="24"/>
  <c r="O587" i="24"/>
  <c r="T571" i="24"/>
  <c r="O571" i="24"/>
  <c r="T555" i="24"/>
  <c r="O555" i="24"/>
  <c r="T539" i="24"/>
  <c r="O539" i="24"/>
  <c r="T523" i="24"/>
  <c r="O523" i="24"/>
  <c r="T409" i="24"/>
  <c r="O409" i="24"/>
  <c r="O354" i="24"/>
  <c r="T354" i="24"/>
  <c r="T300" i="24"/>
  <c r="O300" i="24"/>
  <c r="O760" i="24"/>
  <c r="T760" i="24"/>
  <c r="O685" i="24"/>
  <c r="T685" i="24"/>
  <c r="O672" i="24"/>
  <c r="T672" i="24"/>
  <c r="O635" i="24"/>
  <c r="T635" i="24"/>
  <c r="O608" i="24"/>
  <c r="T608" i="24"/>
  <c r="O602" i="24"/>
  <c r="T602" i="24"/>
  <c r="O592" i="24"/>
  <c r="T592" i="24"/>
  <c r="O586" i="24"/>
  <c r="T586" i="24"/>
  <c r="O576" i="24"/>
  <c r="T576" i="24"/>
  <c r="O570" i="24"/>
  <c r="T570" i="24"/>
  <c r="O560" i="24"/>
  <c r="T560" i="24"/>
  <c r="O554" i="24"/>
  <c r="T554" i="24"/>
  <c r="O544" i="24"/>
  <c r="T544" i="24"/>
  <c r="O538" i="24"/>
  <c r="T538" i="24"/>
  <c r="O528" i="24"/>
  <c r="T528" i="24"/>
  <c r="O522" i="24"/>
  <c r="T522" i="24"/>
  <c r="T476" i="24"/>
  <c r="O476" i="24"/>
  <c r="O425" i="24"/>
  <c r="T425" i="24"/>
  <c r="O391" i="24"/>
  <c r="T391" i="24"/>
  <c r="O330" i="24"/>
  <c r="T330" i="24"/>
  <c r="T275" i="24"/>
  <c r="O275" i="24"/>
  <c r="O224" i="24"/>
  <c r="T224" i="24"/>
  <c r="O80" i="24"/>
  <c r="T80" i="24"/>
  <c r="T611" i="24"/>
  <c r="O611" i="24"/>
  <c r="T595" i="24"/>
  <c r="O595" i="24"/>
  <c r="T579" i="24"/>
  <c r="O579" i="24"/>
  <c r="T563" i="24"/>
  <c r="O563" i="24"/>
  <c r="T547" i="24"/>
  <c r="O547" i="24"/>
  <c r="T531" i="24"/>
  <c r="O531" i="24"/>
  <c r="O508" i="24"/>
  <c r="T508" i="24"/>
  <c r="O469" i="24"/>
  <c r="T469" i="24"/>
  <c r="O446" i="24"/>
  <c r="T446" i="24"/>
  <c r="O418" i="24"/>
  <c r="T418" i="24"/>
  <c r="O334" i="24"/>
  <c r="T334" i="24"/>
  <c r="T320" i="24"/>
  <c r="O320" i="24"/>
  <c r="T99" i="24"/>
  <c r="O99" i="24"/>
  <c r="T511" i="24"/>
  <c r="O511" i="24"/>
  <c r="O465" i="24"/>
  <c r="T465" i="24"/>
  <c r="T456" i="24"/>
  <c r="O456" i="24"/>
  <c r="O449" i="24"/>
  <c r="T449" i="24"/>
  <c r="T440" i="24"/>
  <c r="O440" i="24"/>
  <c r="O433" i="24"/>
  <c r="T433" i="24"/>
  <c r="T419" i="24"/>
  <c r="O419" i="24"/>
  <c r="O415" i="24"/>
  <c r="T415" i="24"/>
  <c r="O411" i="24"/>
  <c r="T411" i="24"/>
  <c r="T402" i="24"/>
  <c r="O402" i="24"/>
  <c r="O379" i="24"/>
  <c r="T379" i="24"/>
  <c r="T348" i="24"/>
  <c r="O348" i="24"/>
  <c r="O344" i="24"/>
  <c r="T344" i="24"/>
  <c r="T340" i="24"/>
  <c r="O340" i="24"/>
  <c r="O336" i="24"/>
  <c r="T336" i="24"/>
  <c r="T332" i="24"/>
  <c r="O332" i="24"/>
  <c r="O313" i="24"/>
  <c r="T313" i="24"/>
  <c r="T307" i="24"/>
  <c r="O307" i="24"/>
  <c r="O298" i="24"/>
  <c r="T298" i="24"/>
  <c r="O281" i="24"/>
  <c r="T281" i="24"/>
  <c r="O261" i="24"/>
  <c r="T261" i="24"/>
  <c r="T255" i="24"/>
  <c r="O255" i="24"/>
  <c r="T107" i="24"/>
  <c r="O107" i="24"/>
  <c r="O486" i="24"/>
  <c r="T486" i="24"/>
  <c r="O470" i="24"/>
  <c r="T470" i="24"/>
  <c r="O454" i="24"/>
  <c r="T454" i="24"/>
  <c r="O438" i="24"/>
  <c r="T438" i="24"/>
  <c r="O407" i="24"/>
  <c r="T407" i="24"/>
  <c r="O397" i="24"/>
  <c r="T397" i="24"/>
  <c r="T378" i="24"/>
  <c r="O378" i="24"/>
  <c r="O365" i="24"/>
  <c r="T365" i="24"/>
  <c r="O356" i="24"/>
  <c r="T356" i="24"/>
  <c r="O312" i="24"/>
  <c r="T312" i="24"/>
  <c r="O292" i="24"/>
  <c r="T292" i="24"/>
  <c r="O280" i="24"/>
  <c r="T280" i="24"/>
  <c r="O273" i="24"/>
  <c r="T273" i="24"/>
  <c r="O267" i="24"/>
  <c r="T267" i="24"/>
  <c r="O254" i="24"/>
  <c r="R254" i="24"/>
  <c r="Y254" i="24" s="1"/>
  <c r="O222" i="24"/>
  <c r="T222" i="24"/>
  <c r="O196" i="24"/>
  <c r="T196" i="24"/>
  <c r="O157" i="24"/>
  <c r="T157" i="24"/>
  <c r="T503" i="24"/>
  <c r="O503" i="24"/>
  <c r="T464" i="24"/>
  <c r="O464" i="24"/>
  <c r="O457" i="24"/>
  <c r="T457" i="24"/>
  <c r="T448" i="24"/>
  <c r="O448" i="24"/>
  <c r="O441" i="24"/>
  <c r="T441" i="24"/>
  <c r="T432" i="24"/>
  <c r="O432" i="24"/>
  <c r="T423" i="24"/>
  <c r="O423" i="24"/>
  <c r="T416" i="24"/>
  <c r="O416" i="24"/>
  <c r="T401" i="24"/>
  <c r="O401" i="24"/>
  <c r="O392" i="24"/>
  <c r="T392" i="24"/>
  <c r="O367" i="24"/>
  <c r="T367" i="24"/>
  <c r="T319" i="24"/>
  <c r="O319" i="24"/>
  <c r="O310" i="24"/>
  <c r="T310" i="24"/>
  <c r="T287" i="24"/>
  <c r="O287" i="24"/>
  <c r="O277" i="24"/>
  <c r="T277" i="24"/>
  <c r="O269" i="24"/>
  <c r="T269" i="24"/>
  <c r="O262" i="24"/>
  <c r="T262" i="24"/>
  <c r="T249" i="24"/>
  <c r="O249" i="24"/>
  <c r="O225" i="24"/>
  <c r="T225" i="24"/>
  <c r="T138" i="24"/>
  <c r="O138" i="24"/>
  <c r="T186" i="24"/>
  <c r="O186" i="24"/>
  <c r="O177" i="24"/>
  <c r="T177" i="24"/>
  <c r="O169" i="24"/>
  <c r="T169" i="24"/>
  <c r="O126" i="24"/>
  <c r="R126" i="24"/>
  <c r="Y126" i="24" s="1"/>
  <c r="O119" i="24"/>
  <c r="T119" i="24"/>
  <c r="T109" i="24"/>
  <c r="O109" i="24"/>
  <c r="O90" i="24"/>
  <c r="T90" i="24"/>
  <c r="O55" i="24"/>
  <c r="T55" i="24"/>
  <c r="O200" i="24"/>
  <c r="T200" i="24"/>
  <c r="O191" i="24"/>
  <c r="T191" i="24"/>
  <c r="O168" i="24"/>
  <c r="T168" i="24"/>
  <c r="O123" i="24"/>
  <c r="T123" i="24"/>
  <c r="O48" i="24"/>
  <c r="T48" i="24"/>
  <c r="O206" i="24"/>
  <c r="T206" i="24"/>
  <c r="O202" i="24"/>
  <c r="T202" i="24"/>
  <c r="O161" i="24"/>
  <c r="T161" i="24"/>
  <c r="O155" i="24"/>
  <c r="T155" i="24"/>
  <c r="O145" i="24"/>
  <c r="T145" i="24"/>
  <c r="O139" i="24"/>
  <c r="T139" i="24"/>
  <c r="O129" i="24"/>
  <c r="T129" i="24"/>
  <c r="O110" i="24"/>
  <c r="T110" i="24"/>
  <c r="O75" i="24"/>
  <c r="T75" i="24"/>
  <c r="O17" i="24"/>
  <c r="T17" i="24"/>
  <c r="O54" i="24"/>
  <c r="T54" i="24"/>
  <c r="O47" i="24"/>
  <c r="T47" i="24"/>
  <c r="O39" i="24"/>
  <c r="T39" i="24"/>
  <c r="O32" i="24"/>
  <c r="T32" i="24"/>
  <c r="O28" i="24"/>
  <c r="T28" i="24"/>
  <c r="O23" i="24"/>
  <c r="T23" i="24"/>
  <c r="O100" i="24"/>
  <c r="T100" i="24"/>
  <c r="O91" i="24"/>
  <c r="T91" i="24"/>
  <c r="O82" i="24"/>
  <c r="T82" i="24"/>
  <c r="O61" i="24"/>
  <c r="T61" i="24"/>
  <c r="O26" i="24"/>
  <c r="T26" i="24"/>
  <c r="O8" i="24"/>
  <c r="T8" i="24"/>
  <c r="O93" i="24"/>
  <c r="T93" i="24"/>
  <c r="O81" i="24"/>
  <c r="T81" i="24"/>
  <c r="O73" i="24"/>
  <c r="T73" i="24"/>
  <c r="T67" i="24"/>
  <c r="O67" i="24"/>
  <c r="O63" i="24"/>
  <c r="T63" i="24"/>
  <c r="T30" i="24"/>
  <c r="O30" i="24"/>
  <c r="O1457" i="24"/>
  <c r="R1457" i="24"/>
  <c r="Y1457" i="24" s="1"/>
  <c r="O1400" i="24"/>
  <c r="T1400" i="24"/>
  <c r="T1603" i="24"/>
  <c r="O1603" i="24"/>
  <c r="T1587" i="24"/>
  <c r="O1587" i="24"/>
  <c r="O1542" i="24"/>
  <c r="R1542" i="24"/>
  <c r="Y1542" i="24" s="1"/>
  <c r="O1501" i="24"/>
  <c r="T1501" i="24"/>
  <c r="O1465" i="24"/>
  <c r="T1465" i="24"/>
  <c r="T1423" i="24"/>
  <c r="O1423" i="24"/>
  <c r="O1374" i="24"/>
  <c r="R1374" i="24"/>
  <c r="Y1374" i="24" s="1"/>
  <c r="T1571" i="24"/>
  <c r="O1571" i="24"/>
  <c r="T1490" i="24"/>
  <c r="O1490" i="24"/>
  <c r="O985" i="24"/>
  <c r="T985" i="24"/>
  <c r="T950" i="24"/>
  <c r="O950" i="24"/>
  <c r="O872" i="24"/>
  <c r="T872" i="24"/>
  <c r="O1194" i="24"/>
  <c r="R1194" i="24"/>
  <c r="Y1194" i="24" s="1"/>
  <c r="T1615" i="24"/>
  <c r="O1615" i="24"/>
  <c r="O1608" i="24"/>
  <c r="T1608" i="24"/>
  <c r="T1599" i="24"/>
  <c r="O1599" i="24"/>
  <c r="O1592" i="24"/>
  <c r="T1592" i="24"/>
  <c r="T1583" i="24"/>
  <c r="O1583" i="24"/>
  <c r="O1576" i="24"/>
  <c r="T1576" i="24"/>
  <c r="T1567" i="24"/>
  <c r="O1567" i="24"/>
  <c r="O1560" i="24"/>
  <c r="T1560" i="24"/>
  <c r="T1543" i="24"/>
  <c r="O1543" i="24"/>
  <c r="O1522" i="24"/>
  <c r="R1522" i="24"/>
  <c r="Y1522" i="24" s="1"/>
  <c r="O1497" i="24"/>
  <c r="T1497" i="24"/>
  <c r="T1486" i="24"/>
  <c r="O1486" i="24"/>
  <c r="O1482" i="24"/>
  <c r="T1482" i="24"/>
  <c r="O1478" i="24"/>
  <c r="T1478" i="24"/>
  <c r="O1473" i="24"/>
  <c r="R1473" i="24"/>
  <c r="Y1473" i="24" s="1"/>
  <c r="O1468" i="24"/>
  <c r="T1468" i="24"/>
  <c r="T1418" i="24"/>
  <c r="O1418" i="24"/>
  <c r="T1362" i="24"/>
  <c r="O1362" i="24"/>
  <c r="T1350" i="24"/>
  <c r="O1350" i="24"/>
  <c r="O1337" i="24"/>
  <c r="T1337" i="24"/>
  <c r="O1328" i="24"/>
  <c r="T1328" i="24"/>
  <c r="O1269" i="24"/>
  <c r="R1269" i="24"/>
  <c r="Y1269" i="24" s="1"/>
  <c r="O1247" i="24"/>
  <c r="T1247" i="24"/>
  <c r="O1189" i="24"/>
  <c r="R1189" i="24"/>
  <c r="Y1189" i="24" s="1"/>
  <c r="O1172" i="24"/>
  <c r="T1172" i="24"/>
  <c r="T1142" i="24"/>
  <c r="O1142" i="24"/>
  <c r="O1032" i="24"/>
  <c r="T1032" i="24"/>
  <c r="O951" i="24"/>
  <c r="T951" i="24"/>
  <c r="O824" i="24"/>
  <c r="T824" i="24"/>
  <c r="O679" i="24"/>
  <c r="T679" i="24"/>
  <c r="O1606" i="24"/>
  <c r="T1606" i="24"/>
  <c r="O1590" i="24"/>
  <c r="T1590" i="24"/>
  <c r="O1574" i="24"/>
  <c r="T1574" i="24"/>
  <c r="O1558" i="24"/>
  <c r="R1558" i="24"/>
  <c r="Y1558" i="24" s="1"/>
  <c r="O1551" i="24"/>
  <c r="T1551" i="24"/>
  <c r="O1538" i="24"/>
  <c r="R1538" i="24"/>
  <c r="Y1538" i="24" s="1"/>
  <c r="O1521" i="24"/>
  <c r="R1521" i="24"/>
  <c r="Y1521" i="24" s="1"/>
  <c r="O1489" i="24"/>
  <c r="T1489" i="24"/>
  <c r="O1452" i="24"/>
  <c r="T1452" i="24"/>
  <c r="T1407" i="24"/>
  <c r="O1407" i="24"/>
  <c r="T1398" i="24"/>
  <c r="O1398" i="24"/>
  <c r="O1376" i="24"/>
  <c r="T1376" i="24"/>
  <c r="O1357" i="24"/>
  <c r="T1357" i="24"/>
  <c r="T1319" i="24"/>
  <c r="O1319" i="24"/>
  <c r="T1077" i="24"/>
  <c r="O1077" i="24"/>
  <c r="O957" i="24"/>
  <c r="T957" i="24"/>
  <c r="O793" i="24"/>
  <c r="T793" i="24"/>
  <c r="T662" i="24"/>
  <c r="O662" i="24"/>
  <c r="T1271" i="24"/>
  <c r="O1271" i="24"/>
  <c r="O1120" i="24"/>
  <c r="T1120" i="24"/>
  <c r="O1609" i="24"/>
  <c r="T1609" i="24"/>
  <c r="O1593" i="24"/>
  <c r="T1593" i="24"/>
  <c r="O1577" i="24"/>
  <c r="T1577" i="24"/>
  <c r="O1561" i="24"/>
  <c r="T1561" i="24"/>
  <c r="O1545" i="24"/>
  <c r="R1545" i="24"/>
  <c r="Y1545" i="24" s="1"/>
  <c r="T1539" i="24"/>
  <c r="O1539" i="24"/>
  <c r="T1515" i="24"/>
  <c r="O1515" i="24"/>
  <c r="O1508" i="24"/>
  <c r="T1508" i="24"/>
  <c r="O1504" i="24"/>
  <c r="T1504" i="24"/>
  <c r="T1498" i="24"/>
  <c r="O1498" i="24"/>
  <c r="O1481" i="24"/>
  <c r="T1481" i="24"/>
  <c r="T1475" i="24"/>
  <c r="O1475" i="24"/>
  <c r="O1462" i="24"/>
  <c r="R1462" i="24"/>
  <c r="Y1462" i="24" s="1"/>
  <c r="O1394" i="24"/>
  <c r="T1394" i="24"/>
  <c r="O1332" i="24"/>
  <c r="T1332" i="24"/>
  <c r="T1283" i="24"/>
  <c r="O1283" i="24"/>
  <c r="T1098" i="24"/>
  <c r="O1098" i="24"/>
  <c r="O1067" i="24"/>
  <c r="T1067" i="24"/>
  <c r="O1038" i="24"/>
  <c r="T1038" i="24"/>
  <c r="O964" i="24"/>
  <c r="T964" i="24"/>
  <c r="O934" i="24"/>
  <c r="T934" i="24"/>
  <c r="O860" i="24"/>
  <c r="T860" i="24"/>
  <c r="T826" i="24"/>
  <c r="O826" i="24"/>
  <c r="O1305" i="24"/>
  <c r="T1305" i="24"/>
  <c r="T1287" i="24"/>
  <c r="O1287" i="24"/>
  <c r="O1280" i="24"/>
  <c r="T1280" i="24"/>
  <c r="O1236" i="24"/>
  <c r="T1236" i="24"/>
  <c r="T1207" i="24"/>
  <c r="O1207" i="24"/>
  <c r="O1201" i="24"/>
  <c r="T1201" i="24"/>
  <c r="T1195" i="24"/>
  <c r="O1195" i="24"/>
  <c r="O1182" i="24"/>
  <c r="R1182" i="24"/>
  <c r="Y1182" i="24" s="1"/>
  <c r="O1161" i="24"/>
  <c r="T1161" i="24"/>
  <c r="T1155" i="24"/>
  <c r="O1155" i="24"/>
  <c r="O1112" i="24"/>
  <c r="T1112" i="24"/>
  <c r="O1108" i="24"/>
  <c r="T1108" i="24"/>
  <c r="O1087" i="24"/>
  <c r="T1087" i="24"/>
  <c r="O1079" i="24"/>
  <c r="T1079" i="24"/>
  <c r="O1063" i="24"/>
  <c r="T1063" i="24"/>
  <c r="O1047" i="24"/>
  <c r="T1047" i="24"/>
  <c r="O1031" i="24"/>
  <c r="T1031" i="24"/>
  <c r="O1015" i="24"/>
  <c r="T1015" i="24"/>
  <c r="T991" i="24"/>
  <c r="O991" i="24"/>
  <c r="T982" i="24"/>
  <c r="O982" i="24"/>
  <c r="O930" i="24"/>
  <c r="T930" i="24"/>
  <c r="O921" i="24"/>
  <c r="R921" i="24"/>
  <c r="Y921" i="24" s="1"/>
  <c r="O906" i="24"/>
  <c r="T906" i="24"/>
  <c r="T870" i="24"/>
  <c r="O870" i="24"/>
  <c r="O837" i="24"/>
  <c r="T837" i="24"/>
  <c r="O803" i="24"/>
  <c r="T803" i="24"/>
  <c r="T783" i="24"/>
  <c r="O783" i="24"/>
  <c r="T742" i="24"/>
  <c r="O742" i="24"/>
  <c r="T646" i="24"/>
  <c r="O646" i="24"/>
  <c r="O1388" i="24"/>
  <c r="T1388" i="24"/>
  <c r="O1375" i="24"/>
  <c r="T1375" i="24"/>
  <c r="O1358" i="24"/>
  <c r="T1358" i="24"/>
  <c r="O1342" i="24"/>
  <c r="T1342" i="24"/>
  <c r="O1326" i="24"/>
  <c r="T1326" i="24"/>
  <c r="O1310" i="24"/>
  <c r="T1310" i="24"/>
  <c r="O1284" i="24"/>
  <c r="T1284" i="24"/>
  <c r="O1278" i="24"/>
  <c r="R1278" i="24"/>
  <c r="Y1278" i="24" s="1"/>
  <c r="O1258" i="24"/>
  <c r="T1258" i="24"/>
  <c r="O1252" i="24"/>
  <c r="T1252" i="24"/>
  <c r="O1242" i="24"/>
  <c r="T1242" i="24"/>
  <c r="O1235" i="24"/>
  <c r="T1235" i="24"/>
  <c r="O1218" i="24"/>
  <c r="R1218" i="24"/>
  <c r="Y1218" i="24" s="1"/>
  <c r="O1210" i="24"/>
  <c r="R1210" i="24"/>
  <c r="Y1210" i="24" s="1"/>
  <c r="O1149" i="24"/>
  <c r="T1149" i="24"/>
  <c r="O1143" i="24"/>
  <c r="T1143" i="24"/>
  <c r="O1122" i="24"/>
  <c r="R1122" i="24"/>
  <c r="Y1122" i="24" s="1"/>
  <c r="O1117" i="24"/>
  <c r="T1117" i="24"/>
  <c r="O1106" i="24"/>
  <c r="T1106" i="24"/>
  <c r="T1100" i="24"/>
  <c r="O1100" i="24"/>
  <c r="O1084" i="24"/>
  <c r="T1084" i="24"/>
  <c r="O1013" i="24"/>
  <c r="T1013" i="24"/>
  <c r="O997" i="24"/>
  <c r="T997" i="24"/>
  <c r="O987" i="24"/>
  <c r="T987" i="24"/>
  <c r="O971" i="24"/>
  <c r="T971" i="24"/>
  <c r="O958" i="24"/>
  <c r="T958" i="24"/>
  <c r="O953" i="24"/>
  <c r="T953" i="24"/>
  <c r="O900" i="24"/>
  <c r="T900" i="24"/>
  <c r="T887" i="24"/>
  <c r="O887" i="24"/>
  <c r="O789" i="24"/>
  <c r="T789" i="24"/>
  <c r="O748" i="24"/>
  <c r="T748" i="24"/>
  <c r="O693" i="24"/>
  <c r="T693" i="24"/>
  <c r="O430" i="24"/>
  <c r="T430" i="24"/>
  <c r="T1450" i="24"/>
  <c r="O1450" i="24"/>
  <c r="O1424" i="24"/>
  <c r="T1424" i="24"/>
  <c r="O1415" i="24"/>
  <c r="T1415" i="24"/>
  <c r="O1408" i="24"/>
  <c r="T1408" i="24"/>
  <c r="O1404" i="24"/>
  <c r="T1404" i="24"/>
  <c r="O1395" i="24"/>
  <c r="T1395" i="24"/>
  <c r="O1354" i="24"/>
  <c r="T1354" i="24"/>
  <c r="T1338" i="24"/>
  <c r="O1338" i="24"/>
  <c r="O1322" i="24"/>
  <c r="T1322" i="24"/>
  <c r="T1306" i="24"/>
  <c r="O1306" i="24"/>
  <c r="O1293" i="24"/>
  <c r="T1293" i="24"/>
  <c r="O1281" i="24"/>
  <c r="T1281" i="24"/>
  <c r="O1256" i="24"/>
  <c r="T1256" i="24"/>
  <c r="O1248" i="24"/>
  <c r="T1248" i="24"/>
  <c r="T1238" i="24"/>
  <c r="O1238" i="24"/>
  <c r="O1231" i="24"/>
  <c r="T1231" i="24"/>
  <c r="O1213" i="24"/>
  <c r="T1213" i="24"/>
  <c r="S1185" i="24"/>
  <c r="AH1185" i="41" s="1"/>
  <c r="O1177" i="24"/>
  <c r="R1177" i="24"/>
  <c r="Y1177" i="24" s="1"/>
  <c r="O1169" i="24"/>
  <c r="T1169" i="24"/>
  <c r="O1129" i="24"/>
  <c r="T1129" i="24"/>
  <c r="T1123" i="24"/>
  <c r="O1123" i="24"/>
  <c r="O1101" i="24"/>
  <c r="R1101" i="24"/>
  <c r="Y1101" i="24" s="1"/>
  <c r="O1095" i="24"/>
  <c r="T1095" i="24"/>
  <c r="O1088" i="24"/>
  <c r="T1088" i="24"/>
  <c r="O1083" i="24"/>
  <c r="T1083" i="24"/>
  <c r="T1065" i="24"/>
  <c r="O1065" i="24"/>
  <c r="T1049" i="24"/>
  <c r="O1049" i="24"/>
  <c r="T1033" i="24"/>
  <c r="O1033" i="24"/>
  <c r="T1017" i="24"/>
  <c r="O1017" i="24"/>
  <c r="O999" i="24"/>
  <c r="T999" i="24"/>
  <c r="O992" i="24"/>
  <c r="T992" i="24"/>
  <c r="O981" i="24"/>
  <c r="R981" i="24"/>
  <c r="Y981" i="24" s="1"/>
  <c r="O976" i="24"/>
  <c r="T976" i="24"/>
  <c r="T959" i="24"/>
  <c r="O959" i="24"/>
  <c r="T914" i="24"/>
  <c r="O914" i="24"/>
  <c r="O897" i="24"/>
  <c r="T897" i="24"/>
  <c r="T815" i="24"/>
  <c r="O815" i="24"/>
  <c r="T773" i="24"/>
  <c r="O773" i="24"/>
  <c r="O759" i="24"/>
  <c r="T759" i="24"/>
  <c r="O652" i="24"/>
  <c r="T652" i="24"/>
  <c r="O562" i="24"/>
  <c r="T562" i="24"/>
  <c r="T737" i="24"/>
  <c r="O737" i="24"/>
  <c r="T706" i="24"/>
  <c r="O706" i="24"/>
  <c r="O688" i="24"/>
  <c r="T688" i="24"/>
  <c r="O653" i="24"/>
  <c r="R653" i="24"/>
  <c r="Y653" i="24" s="1"/>
  <c r="O617" i="24"/>
  <c r="T617" i="24"/>
  <c r="O495" i="24"/>
  <c r="T495" i="24"/>
  <c r="O346" i="24"/>
  <c r="T346" i="24"/>
  <c r="O949" i="24"/>
  <c r="T949" i="24"/>
  <c r="O941" i="24"/>
  <c r="T941" i="24"/>
  <c r="O898" i="24"/>
  <c r="T898" i="24"/>
  <c r="T894" i="24"/>
  <c r="O894" i="24"/>
  <c r="O888" i="24"/>
  <c r="T888" i="24"/>
  <c r="O884" i="24"/>
  <c r="T884" i="24"/>
  <c r="O871" i="24"/>
  <c r="T871" i="24"/>
  <c r="O842" i="24"/>
  <c r="T842" i="24"/>
  <c r="O822" i="24"/>
  <c r="T822" i="24"/>
  <c r="O790" i="24"/>
  <c r="T790" i="24"/>
  <c r="O782" i="24"/>
  <c r="T782" i="24"/>
  <c r="O768" i="24"/>
  <c r="T768" i="24"/>
  <c r="T677" i="24"/>
  <c r="O677" i="24"/>
  <c r="T654" i="24"/>
  <c r="O654" i="24"/>
  <c r="T632" i="24"/>
  <c r="O632" i="24"/>
  <c r="O594" i="24"/>
  <c r="T594" i="24"/>
  <c r="O530" i="24"/>
  <c r="T530" i="24"/>
  <c r="T268" i="24"/>
  <c r="O268" i="24"/>
  <c r="O935" i="24"/>
  <c r="T935" i="24"/>
  <c r="O919" i="24"/>
  <c r="T919" i="24"/>
  <c r="O905" i="24"/>
  <c r="T905" i="24"/>
  <c r="O899" i="24"/>
  <c r="T899" i="24"/>
  <c r="O891" i="24"/>
  <c r="T891" i="24"/>
  <c r="O866" i="24"/>
  <c r="T866" i="24"/>
  <c r="O848" i="24"/>
  <c r="T848" i="24"/>
  <c r="T811" i="24"/>
  <c r="O811" i="24"/>
  <c r="O784" i="24"/>
  <c r="T784" i="24"/>
  <c r="O764" i="24"/>
  <c r="T764" i="24"/>
  <c r="T746" i="24"/>
  <c r="O746" i="24"/>
  <c r="T697" i="24"/>
  <c r="O697" i="24"/>
  <c r="O673" i="24"/>
  <c r="T673" i="24"/>
  <c r="T650" i="24"/>
  <c r="O650" i="24"/>
  <c r="O622" i="24"/>
  <c r="T622" i="24"/>
  <c r="T357" i="24"/>
  <c r="O357" i="24"/>
  <c r="O687" i="24"/>
  <c r="T687" i="24"/>
  <c r="O678" i="24"/>
  <c r="T678" i="24"/>
  <c r="O651" i="24"/>
  <c r="T651" i="24"/>
  <c r="T643" i="24"/>
  <c r="O643" i="24"/>
  <c r="O626" i="24"/>
  <c r="T626" i="24"/>
  <c r="O621" i="24"/>
  <c r="T621" i="24"/>
  <c r="O505" i="24"/>
  <c r="T505" i="24"/>
  <c r="T492" i="24"/>
  <c r="O492" i="24"/>
  <c r="T406" i="24"/>
  <c r="O406" i="24"/>
  <c r="O370" i="24"/>
  <c r="T370" i="24"/>
  <c r="T248" i="24"/>
  <c r="O248" i="24"/>
  <c r="O767" i="24"/>
  <c r="T767" i="24"/>
  <c r="O758" i="24"/>
  <c r="T758" i="24"/>
  <c r="T745" i="24"/>
  <c r="O745" i="24"/>
  <c r="O729" i="24"/>
  <c r="T729" i="24"/>
  <c r="T725" i="24"/>
  <c r="O725" i="24"/>
  <c r="T721" i="24"/>
  <c r="O721" i="24"/>
  <c r="O705" i="24"/>
  <c r="T705" i="24"/>
  <c r="O692" i="24"/>
  <c r="T692" i="24"/>
  <c r="O676" i="24"/>
  <c r="T676" i="24"/>
  <c r="O670" i="24"/>
  <c r="T670" i="24"/>
  <c r="O663" i="24"/>
  <c r="T663" i="24"/>
  <c r="O659" i="24"/>
  <c r="T659" i="24"/>
  <c r="O655" i="24"/>
  <c r="T655" i="24"/>
  <c r="T649" i="24"/>
  <c r="O649" i="24"/>
  <c r="O641" i="24"/>
  <c r="T641" i="24"/>
  <c r="O631" i="24"/>
  <c r="T631" i="24"/>
  <c r="O618" i="24"/>
  <c r="T618" i="24"/>
  <c r="O614" i="24"/>
  <c r="T614" i="24"/>
  <c r="O599" i="24"/>
  <c r="T599" i="24"/>
  <c r="O583" i="24"/>
  <c r="T583" i="24"/>
  <c r="O567" i="24"/>
  <c r="T567" i="24"/>
  <c r="O551" i="24"/>
  <c r="T551" i="24"/>
  <c r="O535" i="24"/>
  <c r="T535" i="24"/>
  <c r="O519" i="24"/>
  <c r="T519" i="24"/>
  <c r="O462" i="24"/>
  <c r="T462" i="24"/>
  <c r="T439" i="24"/>
  <c r="O439" i="24"/>
  <c r="O414" i="24"/>
  <c r="T414" i="24"/>
  <c r="T327" i="24"/>
  <c r="O327" i="24"/>
  <c r="O309" i="24"/>
  <c r="T309" i="24"/>
  <c r="T279" i="24"/>
  <c r="O279" i="24"/>
  <c r="O234" i="24"/>
  <c r="T234" i="24"/>
  <c r="O221" i="24"/>
  <c r="T221" i="24"/>
  <c r="T58" i="24"/>
  <c r="O58" i="24"/>
  <c r="O494" i="24"/>
  <c r="T494" i="24"/>
  <c r="O479" i="24"/>
  <c r="T479" i="24"/>
  <c r="O408" i="24"/>
  <c r="T408" i="24"/>
  <c r="O374" i="24"/>
  <c r="T374" i="24"/>
  <c r="O368" i="24"/>
  <c r="T368" i="24"/>
  <c r="T361" i="24"/>
  <c r="O361" i="24"/>
  <c r="T343" i="24"/>
  <c r="O343" i="24"/>
  <c r="T335" i="24"/>
  <c r="O335" i="24"/>
  <c r="O318" i="24"/>
  <c r="T318" i="24"/>
  <c r="T311" i="24"/>
  <c r="O311" i="24"/>
  <c r="O286" i="24"/>
  <c r="T286" i="24"/>
  <c r="O274" i="24"/>
  <c r="T274" i="24"/>
  <c r="O245" i="24"/>
  <c r="T245" i="24"/>
  <c r="O239" i="24"/>
  <c r="T239" i="24"/>
  <c r="O230" i="24"/>
  <c r="T230" i="24"/>
  <c r="O223" i="24"/>
  <c r="T223" i="24"/>
  <c r="T182" i="24"/>
  <c r="O182" i="24"/>
  <c r="O118" i="24"/>
  <c r="T118" i="24"/>
  <c r="T92" i="24"/>
  <c r="O92" i="24"/>
  <c r="O513" i="24"/>
  <c r="T513" i="24"/>
  <c r="O497" i="24"/>
  <c r="T497" i="24"/>
  <c r="O484" i="24"/>
  <c r="T484" i="24"/>
  <c r="O477" i="24"/>
  <c r="T477" i="24"/>
  <c r="O468" i="24"/>
  <c r="T468" i="24"/>
  <c r="O461" i="24"/>
  <c r="T461" i="24"/>
  <c r="O452" i="24"/>
  <c r="T452" i="24"/>
  <c r="O445" i="24"/>
  <c r="T445" i="24"/>
  <c r="O436" i="24"/>
  <c r="T436" i="24"/>
  <c r="O429" i="24"/>
  <c r="T429" i="24"/>
  <c r="O410" i="24"/>
  <c r="T410" i="24"/>
  <c r="O395" i="24"/>
  <c r="T395" i="24"/>
  <c r="O388" i="24"/>
  <c r="T388" i="24"/>
  <c r="O363" i="24"/>
  <c r="T363" i="24"/>
  <c r="O353" i="24"/>
  <c r="T353" i="24"/>
  <c r="O328" i="24"/>
  <c r="T328" i="24"/>
  <c r="T317" i="24"/>
  <c r="O317" i="24"/>
  <c r="O297" i="24"/>
  <c r="T297" i="24"/>
  <c r="O285" i="24"/>
  <c r="T285" i="24"/>
  <c r="O265" i="24"/>
  <c r="T265" i="24"/>
  <c r="O258" i="24"/>
  <c r="R258" i="24"/>
  <c r="Y258" i="24" s="1"/>
  <c r="O253" i="24"/>
  <c r="T253" i="24"/>
  <c r="O244" i="24"/>
  <c r="T244" i="24"/>
  <c r="O233" i="24"/>
  <c r="T233" i="24"/>
  <c r="O193" i="24"/>
  <c r="T193" i="24"/>
  <c r="T154" i="24"/>
  <c r="O154" i="24"/>
  <c r="O493" i="24"/>
  <c r="T493" i="24"/>
  <c r="T487" i="24"/>
  <c r="O487" i="24"/>
  <c r="T471" i="24"/>
  <c r="O471" i="24"/>
  <c r="O399" i="24"/>
  <c r="T399" i="24"/>
  <c r="O380" i="24"/>
  <c r="T380" i="24"/>
  <c r="T362" i="24"/>
  <c r="O362" i="24"/>
  <c r="T339" i="24"/>
  <c r="O339" i="24"/>
  <c r="O325" i="24"/>
  <c r="T325" i="24"/>
  <c r="T296" i="24"/>
  <c r="O296" i="24"/>
  <c r="O276" i="24"/>
  <c r="T276" i="24"/>
  <c r="O266" i="24"/>
  <c r="T266" i="24"/>
  <c r="T260" i="24"/>
  <c r="O260" i="24"/>
  <c r="T252" i="24"/>
  <c r="O252" i="24"/>
  <c r="O246" i="24"/>
  <c r="T246" i="24"/>
  <c r="O241" i="24"/>
  <c r="T241" i="24"/>
  <c r="T235" i="24"/>
  <c r="O235" i="24"/>
  <c r="O229" i="24"/>
  <c r="T229" i="24"/>
  <c r="O135" i="24"/>
  <c r="T135" i="24"/>
  <c r="O96" i="24"/>
  <c r="T96" i="24"/>
  <c r="O21" i="24"/>
  <c r="T21" i="24"/>
  <c r="O210" i="24"/>
  <c r="T210" i="24"/>
  <c r="O192" i="24"/>
  <c r="T192" i="24"/>
  <c r="O183" i="24"/>
  <c r="T183" i="24"/>
  <c r="O162" i="24"/>
  <c r="T162" i="24"/>
  <c r="O153" i="24"/>
  <c r="T153" i="24"/>
  <c r="O147" i="24"/>
  <c r="T147" i="24"/>
  <c r="O137" i="24"/>
  <c r="T137" i="24"/>
  <c r="O131" i="24"/>
  <c r="T131" i="24"/>
  <c r="O114" i="24"/>
  <c r="T114" i="24"/>
  <c r="O106" i="24"/>
  <c r="T106" i="24"/>
  <c r="O98" i="24"/>
  <c r="T98" i="24"/>
  <c r="T51" i="24"/>
  <c r="O51" i="24"/>
  <c r="O213" i="24"/>
  <c r="T213" i="24"/>
  <c r="O198" i="24"/>
  <c r="T198" i="24"/>
  <c r="O172" i="24"/>
  <c r="T172" i="24"/>
  <c r="O167" i="24"/>
  <c r="T167" i="24"/>
  <c r="O159" i="24"/>
  <c r="T159" i="24"/>
  <c r="O149" i="24"/>
  <c r="T149" i="24"/>
  <c r="O143" i="24"/>
  <c r="T143" i="24"/>
  <c r="O133" i="24"/>
  <c r="T133" i="24"/>
  <c r="O127" i="24"/>
  <c r="T127" i="24"/>
  <c r="O115" i="24"/>
  <c r="T115" i="24"/>
  <c r="T38" i="24"/>
  <c r="O38" i="24"/>
  <c r="O9" i="24"/>
  <c r="T9" i="24"/>
  <c r="O209" i="24"/>
  <c r="T209" i="24"/>
  <c r="T199" i="24"/>
  <c r="O199" i="24"/>
  <c r="O185" i="24"/>
  <c r="T185" i="24"/>
  <c r="T170" i="24"/>
  <c r="O170" i="24"/>
  <c r="O164" i="24"/>
  <c r="T164" i="24"/>
  <c r="O108" i="24"/>
  <c r="T108" i="24"/>
  <c r="O101" i="24"/>
  <c r="T101" i="24"/>
  <c r="T71" i="24"/>
  <c r="O71" i="24"/>
  <c r="O13" i="24"/>
  <c r="T13" i="24"/>
  <c r="O70" i="24"/>
  <c r="T70" i="24"/>
  <c r="O31" i="24"/>
  <c r="T31" i="24"/>
  <c r="O27" i="24"/>
  <c r="T27" i="24"/>
  <c r="O16" i="24"/>
  <c r="T16" i="24"/>
  <c r="O12" i="24"/>
  <c r="T12" i="24"/>
  <c r="O69" i="24"/>
  <c r="T69" i="24"/>
  <c r="O56" i="24"/>
  <c r="T56" i="24"/>
  <c r="O49" i="24"/>
  <c r="T49" i="24"/>
  <c r="O41" i="24"/>
  <c r="T41" i="24"/>
  <c r="T14" i="24"/>
  <c r="O14" i="24"/>
  <c r="O1552" i="24"/>
  <c r="T1552" i="24"/>
  <c r="T1526" i="24"/>
  <c r="O1526" i="24"/>
  <c r="O1492" i="24"/>
  <c r="T1492" i="24"/>
  <c r="O1453" i="24"/>
  <c r="T1453" i="24"/>
  <c r="O1612" i="24"/>
  <c r="T1612" i="24"/>
  <c r="O1589" i="24"/>
  <c r="T1589" i="24"/>
  <c r="T1519" i="24"/>
  <c r="O1519" i="24"/>
  <c r="O1488" i="24"/>
  <c r="T1488" i="24"/>
  <c r="O1454" i="24"/>
  <c r="T1454" i="24"/>
  <c r="O1373" i="24"/>
  <c r="T1373" i="24"/>
  <c r="O1596" i="24"/>
  <c r="T1596" i="24"/>
  <c r="O1573" i="24"/>
  <c r="T1573" i="24"/>
  <c r="T1494" i="24"/>
  <c r="O1494" i="24"/>
  <c r="T1402" i="24"/>
  <c r="O1402" i="24"/>
  <c r="O1580" i="24"/>
  <c r="T1580" i="24"/>
  <c r="O1513" i="24"/>
  <c r="T1513" i="24"/>
  <c r="T1191" i="24"/>
  <c r="O1191" i="24"/>
  <c r="T1045" i="24"/>
  <c r="O1045" i="24"/>
  <c r="O979" i="24"/>
  <c r="T979" i="24"/>
  <c r="O944" i="24"/>
  <c r="T944" i="24"/>
  <c r="T867" i="24"/>
  <c r="O867" i="24"/>
  <c r="O1274" i="24"/>
  <c r="R1274" i="24"/>
  <c r="Y1274" i="24" s="1"/>
  <c r="O1188" i="24"/>
  <c r="T1188" i="24"/>
  <c r="O1550" i="24"/>
  <c r="R1550" i="24"/>
  <c r="Y1550" i="24" s="1"/>
  <c r="O1541" i="24"/>
  <c r="R1541" i="24"/>
  <c r="Y1541" i="24" s="1"/>
  <c r="T1535" i="24"/>
  <c r="O1535" i="24"/>
  <c r="S1521" i="24"/>
  <c r="AH1521" i="41" s="1"/>
  <c r="O1505" i="24"/>
  <c r="T1505" i="24"/>
  <c r="T1495" i="24"/>
  <c r="O1495" i="24"/>
  <c r="O1472" i="24"/>
  <c r="T1472" i="24"/>
  <c r="O1458" i="24"/>
  <c r="T1458" i="24"/>
  <c r="O1449" i="24"/>
  <c r="T1449" i="24"/>
  <c r="O1440" i="24"/>
  <c r="T1440" i="24"/>
  <c r="T1403" i="24"/>
  <c r="O1403" i="24"/>
  <c r="O1348" i="24"/>
  <c r="T1348" i="24"/>
  <c r="T1323" i="24"/>
  <c r="O1323" i="24"/>
  <c r="O1300" i="24"/>
  <c r="T1300" i="24"/>
  <c r="O1233" i="24"/>
  <c r="T1233" i="24"/>
  <c r="O1184" i="24"/>
  <c r="T1184" i="24"/>
  <c r="O1094" i="24"/>
  <c r="T1094" i="24"/>
  <c r="T1029" i="24"/>
  <c r="O1029" i="24"/>
  <c r="O995" i="24"/>
  <c r="T995" i="24"/>
  <c r="O972" i="24"/>
  <c r="T972" i="24"/>
  <c r="O932" i="24"/>
  <c r="T932" i="24"/>
  <c r="T862" i="24"/>
  <c r="O862" i="24"/>
  <c r="T1146" i="24"/>
  <c r="O1146" i="24"/>
  <c r="T1005" i="24"/>
  <c r="O1005" i="24"/>
  <c r="O1613" i="24"/>
  <c r="T1613" i="24"/>
  <c r="O1597" i="24"/>
  <c r="T1597" i="24"/>
  <c r="O1581" i="24"/>
  <c r="T1581" i="24"/>
  <c r="O1565" i="24"/>
  <c r="T1565" i="24"/>
  <c r="S1557" i="24"/>
  <c r="AH1557" i="41" s="1"/>
  <c r="O1520" i="24"/>
  <c r="T1520" i="24"/>
  <c r="O1514" i="24"/>
  <c r="T1514" i="24"/>
  <c r="O1493" i="24"/>
  <c r="T1493" i="24"/>
  <c r="O1487" i="24"/>
  <c r="T1487" i="24"/>
  <c r="O1474" i="24"/>
  <c r="T1474" i="24"/>
  <c r="O1466" i="24"/>
  <c r="T1466" i="24"/>
  <c r="O1451" i="24"/>
  <c r="T1451" i="24"/>
  <c r="T1370" i="24"/>
  <c r="O1370" i="24"/>
  <c r="T1262" i="24"/>
  <c r="O1262" i="24"/>
  <c r="T954" i="24"/>
  <c r="O954" i="24"/>
  <c r="T874" i="24"/>
  <c r="O874" i="24"/>
  <c r="T769" i="24"/>
  <c r="O769" i="24"/>
  <c r="O1616" i="24"/>
  <c r="T1616" i="24"/>
  <c r="T1607" i="24"/>
  <c r="O1607" i="24"/>
  <c r="O1600" i="24"/>
  <c r="T1600" i="24"/>
  <c r="T1591" i="24"/>
  <c r="O1591" i="24"/>
  <c r="O1584" i="24"/>
  <c r="T1584" i="24"/>
  <c r="T1575" i="24"/>
  <c r="O1575" i="24"/>
  <c r="O1568" i="24"/>
  <c r="T1568" i="24"/>
  <c r="T1559" i="24"/>
  <c r="O1559" i="24"/>
  <c r="O1544" i="24"/>
  <c r="T1544" i="24"/>
  <c r="O1537" i="24"/>
  <c r="R1537" i="24"/>
  <c r="Y1537" i="24" s="1"/>
  <c r="T1531" i="24"/>
  <c r="O1531" i="24"/>
  <c r="O1485" i="24"/>
  <c r="T1485" i="24"/>
  <c r="T1479" i="24"/>
  <c r="O1479" i="24"/>
  <c r="T1471" i="24"/>
  <c r="O1471" i="24"/>
  <c r="O1461" i="24"/>
  <c r="T1461" i="24"/>
  <c r="T1427" i="24"/>
  <c r="O1427" i="24"/>
  <c r="T1379" i="24"/>
  <c r="O1379" i="24"/>
  <c r="T1366" i="24"/>
  <c r="O1366" i="24"/>
  <c r="O1353" i="24"/>
  <c r="T1353" i="24"/>
  <c r="O1344" i="24"/>
  <c r="T1344" i="24"/>
  <c r="T1314" i="24"/>
  <c r="O1314" i="24"/>
  <c r="O1273" i="24"/>
  <c r="T1273" i="24"/>
  <c r="O1193" i="24"/>
  <c r="T1193" i="24"/>
  <c r="O1140" i="24"/>
  <c r="T1140" i="24"/>
  <c r="O1082" i="24"/>
  <c r="T1082" i="24"/>
  <c r="O1064" i="24"/>
  <c r="T1064" i="24"/>
  <c r="T851" i="24"/>
  <c r="O851" i="24"/>
  <c r="O691" i="24"/>
  <c r="T691" i="24"/>
  <c r="O1312" i="24"/>
  <c r="T1312" i="24"/>
  <c r="T1303" i="24"/>
  <c r="O1303" i="24"/>
  <c r="O1296" i="24"/>
  <c r="T1296" i="24"/>
  <c r="O1292" i="24"/>
  <c r="T1292" i="24"/>
  <c r="O1266" i="24"/>
  <c r="R1266" i="24"/>
  <c r="Y1266" i="24" s="1"/>
  <c r="O1257" i="24"/>
  <c r="T1257" i="24"/>
  <c r="O1246" i="24"/>
  <c r="T1246" i="24"/>
  <c r="O1240" i="24"/>
  <c r="T1240" i="24"/>
  <c r="T1222" i="24"/>
  <c r="O1222" i="24"/>
  <c r="O1212" i="24"/>
  <c r="T1212" i="24"/>
  <c r="T1199" i="24"/>
  <c r="O1199" i="24"/>
  <c r="O1181" i="24"/>
  <c r="T1181" i="24"/>
  <c r="T1170" i="24"/>
  <c r="O1170" i="24"/>
  <c r="T1159" i="24"/>
  <c r="O1159" i="24"/>
  <c r="O1136" i="24"/>
  <c r="T1136" i="24"/>
  <c r="O1132" i="24"/>
  <c r="T1132" i="24"/>
  <c r="O1128" i="24"/>
  <c r="T1128" i="24"/>
  <c r="O1124" i="24"/>
  <c r="T1124" i="24"/>
  <c r="S1102" i="24"/>
  <c r="AH1102" i="41" s="1"/>
  <c r="O1076" i="24"/>
  <c r="T1076" i="24"/>
  <c r="O1066" i="24"/>
  <c r="T1066" i="24"/>
  <c r="O1060" i="24"/>
  <c r="T1060" i="24"/>
  <c r="O1050" i="24"/>
  <c r="T1050" i="24"/>
  <c r="O1044" i="24"/>
  <c r="T1044" i="24"/>
  <c r="O1034" i="24"/>
  <c r="T1034" i="24"/>
  <c r="O1028" i="24"/>
  <c r="T1028" i="24"/>
  <c r="O1018" i="24"/>
  <c r="T1018" i="24"/>
  <c r="O1014" i="24"/>
  <c r="T1014" i="24"/>
  <c r="O1007" i="24"/>
  <c r="T1007" i="24"/>
  <c r="O960" i="24"/>
  <c r="T960" i="24"/>
  <c r="T942" i="24"/>
  <c r="O942" i="24"/>
  <c r="O920" i="24"/>
  <c r="T920" i="24"/>
  <c r="T875" i="24"/>
  <c r="O875" i="24"/>
  <c r="T858" i="24"/>
  <c r="O858" i="24"/>
  <c r="O853" i="24"/>
  <c r="T853" i="24"/>
  <c r="T817" i="24"/>
  <c r="O817" i="24"/>
  <c r="O796" i="24"/>
  <c r="T796" i="24"/>
  <c r="O781" i="24"/>
  <c r="T781" i="24"/>
  <c r="O1438" i="24"/>
  <c r="T1438" i="24"/>
  <c r="O1434" i="24"/>
  <c r="T1434" i="24"/>
  <c r="O1430" i="24"/>
  <c r="T1430" i="24"/>
  <c r="O1414" i="24"/>
  <c r="T1414" i="24"/>
  <c r="O1365" i="24"/>
  <c r="T1365" i="24"/>
  <c r="O1349" i="24"/>
  <c r="T1349" i="24"/>
  <c r="O1333" i="24"/>
  <c r="T1333" i="24"/>
  <c r="O1317" i="24"/>
  <c r="T1317" i="24"/>
  <c r="O1301" i="24"/>
  <c r="T1301" i="24"/>
  <c r="O1290" i="24"/>
  <c r="R1290" i="24"/>
  <c r="Y1290" i="24" s="1"/>
  <c r="S1277" i="24"/>
  <c r="AH1277" i="41" s="1"/>
  <c r="O1225" i="24"/>
  <c r="T1225" i="24"/>
  <c r="O1217" i="24"/>
  <c r="T1217" i="24"/>
  <c r="S1209" i="24"/>
  <c r="AH1209" i="41" s="1"/>
  <c r="O1187" i="24"/>
  <c r="T1187" i="24"/>
  <c r="O1166" i="24"/>
  <c r="R1166" i="24"/>
  <c r="Y1166" i="24" s="1"/>
  <c r="O1147" i="24"/>
  <c r="T1147" i="24"/>
  <c r="O1121" i="24"/>
  <c r="T1121" i="24"/>
  <c r="O1115" i="24"/>
  <c r="T1115" i="24"/>
  <c r="O1091" i="24"/>
  <c r="T1091" i="24"/>
  <c r="O1081" i="24"/>
  <c r="T1081" i="24"/>
  <c r="O1075" i="24"/>
  <c r="T1075" i="24"/>
  <c r="O1059" i="24"/>
  <c r="T1059" i="24"/>
  <c r="O1043" i="24"/>
  <c r="T1043" i="24"/>
  <c r="O1027" i="24"/>
  <c r="T1027" i="24"/>
  <c r="O965" i="24"/>
  <c r="T965" i="24"/>
  <c r="O952" i="24"/>
  <c r="T952" i="24"/>
  <c r="T895" i="24"/>
  <c r="O895" i="24"/>
  <c r="O885" i="24"/>
  <c r="T885" i="24"/>
  <c r="O877" i="24"/>
  <c r="T877" i="24"/>
  <c r="O857" i="24"/>
  <c r="T857" i="24"/>
  <c r="O821" i="24"/>
  <c r="R821" i="24"/>
  <c r="Y821" i="24" s="1"/>
  <c r="O762" i="24"/>
  <c r="T762" i="24"/>
  <c r="T681" i="24"/>
  <c r="O681" i="24"/>
  <c r="O384" i="24"/>
  <c r="T384" i="24"/>
  <c r="O1441" i="24"/>
  <c r="T1441" i="24"/>
  <c r="T1386" i="24"/>
  <c r="O1386" i="24"/>
  <c r="T1382" i="24"/>
  <c r="O1382" i="24"/>
  <c r="O1361" i="24"/>
  <c r="T1361" i="24"/>
  <c r="O1345" i="24"/>
  <c r="T1345" i="24"/>
  <c r="O1329" i="24"/>
  <c r="T1329" i="24"/>
  <c r="O1313" i="24"/>
  <c r="T1313" i="24"/>
  <c r="O1297" i="24"/>
  <c r="T1297" i="24"/>
  <c r="T1291" i="24"/>
  <c r="O1291" i="24"/>
  <c r="T1286" i="24"/>
  <c r="O1286" i="24"/>
  <c r="T1279" i="24"/>
  <c r="O1279" i="24"/>
  <c r="S1274" i="24"/>
  <c r="AH1274" i="41" s="1"/>
  <c r="T1263" i="24"/>
  <c r="O1263" i="24"/>
  <c r="O1221" i="24"/>
  <c r="T1221" i="24"/>
  <c r="T1211" i="24"/>
  <c r="O1211" i="24"/>
  <c r="T1206" i="24"/>
  <c r="O1206" i="24"/>
  <c r="O1200" i="24"/>
  <c r="T1200" i="24"/>
  <c r="O1196" i="24"/>
  <c r="T1196" i="24"/>
  <c r="O1190" i="24"/>
  <c r="R1190" i="24"/>
  <c r="Y1190" i="24" s="1"/>
  <c r="O1176" i="24"/>
  <c r="T1176" i="24"/>
  <c r="T1167" i="24"/>
  <c r="O1167" i="24"/>
  <c r="T1162" i="24"/>
  <c r="O1162" i="24"/>
  <c r="T1158" i="24"/>
  <c r="O1158" i="24"/>
  <c r="T1154" i="24"/>
  <c r="O1154" i="24"/>
  <c r="O1133" i="24"/>
  <c r="T1133" i="24"/>
  <c r="T1127" i="24"/>
  <c r="O1127" i="24"/>
  <c r="O1109" i="24"/>
  <c r="T1109" i="24"/>
  <c r="T1093" i="24"/>
  <c r="O1093" i="24"/>
  <c r="O1012" i="24"/>
  <c r="T1012" i="24"/>
  <c r="O1002" i="24"/>
  <c r="T1002" i="24"/>
  <c r="O996" i="24"/>
  <c r="T996" i="24"/>
  <c r="O980" i="24"/>
  <c r="T980" i="24"/>
  <c r="T938" i="24"/>
  <c r="O938" i="24"/>
  <c r="O925" i="24"/>
  <c r="R925" i="24"/>
  <c r="Y925" i="24" s="1"/>
  <c r="O881" i="24"/>
  <c r="T881" i="24"/>
  <c r="T831" i="24"/>
  <c r="O831" i="24"/>
  <c r="O813" i="24"/>
  <c r="T813" i="24"/>
  <c r="O771" i="24"/>
  <c r="T771" i="24"/>
  <c r="T722" i="24"/>
  <c r="O722" i="24"/>
  <c r="T713" i="24"/>
  <c r="O713" i="24"/>
  <c r="T701" i="24"/>
  <c r="O701" i="24"/>
  <c r="O613" i="24"/>
  <c r="T613" i="24"/>
  <c r="O584" i="24"/>
  <c r="T584" i="24"/>
  <c r="O549" i="24"/>
  <c r="T549" i="24"/>
  <c r="O520" i="24"/>
  <c r="T520" i="24"/>
  <c r="O453" i="24"/>
  <c r="T453" i="24"/>
  <c r="O947" i="24"/>
  <c r="T947" i="24"/>
  <c r="O939" i="24"/>
  <c r="T939" i="24"/>
  <c r="O926" i="24"/>
  <c r="T926" i="24"/>
  <c r="O869" i="24"/>
  <c r="R869" i="24"/>
  <c r="Y869" i="24" s="1"/>
  <c r="O861" i="24"/>
  <c r="T861" i="24"/>
  <c r="O845" i="24"/>
  <c r="R845" i="24"/>
  <c r="Y845" i="24" s="1"/>
  <c r="O829" i="24"/>
  <c r="T829" i="24"/>
  <c r="O819" i="24"/>
  <c r="T819" i="24"/>
  <c r="O812" i="24"/>
  <c r="T812" i="24"/>
  <c r="O802" i="24"/>
  <c r="T802" i="24"/>
  <c r="O772" i="24"/>
  <c r="T772" i="24"/>
  <c r="O732" i="24"/>
  <c r="T732" i="24"/>
  <c r="O724" i="24"/>
  <c r="T724" i="24"/>
  <c r="T702" i="24"/>
  <c r="O702" i="24"/>
  <c r="T642" i="24"/>
  <c r="O642" i="24"/>
  <c r="O630" i="24"/>
  <c r="T630" i="24"/>
  <c r="T591" i="24"/>
  <c r="O591" i="24"/>
  <c r="T527" i="24"/>
  <c r="O527" i="24"/>
  <c r="S945" i="24"/>
  <c r="AH945" i="41" s="1"/>
  <c r="O929" i="24"/>
  <c r="T929" i="24"/>
  <c r="O909" i="24"/>
  <c r="T909" i="24"/>
  <c r="O903" i="24"/>
  <c r="T903" i="24"/>
  <c r="O880" i="24"/>
  <c r="T880" i="24"/>
  <c r="O876" i="24"/>
  <c r="T876" i="24"/>
  <c r="O856" i="24"/>
  <c r="T856" i="24"/>
  <c r="O852" i="24"/>
  <c r="T852" i="24"/>
  <c r="T838" i="24"/>
  <c r="O838" i="24"/>
  <c r="T834" i="24"/>
  <c r="O834" i="24"/>
  <c r="T806" i="24"/>
  <c r="O806" i="24"/>
  <c r="O800" i="24"/>
  <c r="T800" i="24"/>
  <c r="T794" i="24"/>
  <c r="O794" i="24"/>
  <c r="O787" i="24"/>
  <c r="T787" i="24"/>
  <c r="O775" i="24"/>
  <c r="T775" i="24"/>
  <c r="O763" i="24"/>
  <c r="T763" i="24"/>
  <c r="T741" i="24"/>
  <c r="O741" i="24"/>
  <c r="O728" i="24"/>
  <c r="T728" i="24"/>
  <c r="T658" i="24"/>
  <c r="O658" i="24"/>
  <c r="T645" i="24"/>
  <c r="O645" i="24"/>
  <c r="T640" i="24"/>
  <c r="O640" i="24"/>
  <c r="T619" i="24"/>
  <c r="O619" i="24"/>
  <c r="O581" i="24"/>
  <c r="T581" i="24"/>
  <c r="O552" i="24"/>
  <c r="T552" i="24"/>
  <c r="T444" i="24"/>
  <c r="O444" i="24"/>
  <c r="O352" i="24"/>
  <c r="T352" i="24"/>
  <c r="O753" i="24"/>
  <c r="T753" i="24"/>
  <c r="O749" i="24"/>
  <c r="T749" i="24"/>
  <c r="O733" i="24"/>
  <c r="T733" i="24"/>
  <c r="O709" i="24"/>
  <c r="T709" i="24"/>
  <c r="O667" i="24"/>
  <c r="T667" i="24"/>
  <c r="O639" i="24"/>
  <c r="T639" i="24"/>
  <c r="O624" i="24"/>
  <c r="T624" i="24"/>
  <c r="O616" i="24"/>
  <c r="T616" i="24"/>
  <c r="O609" i="24"/>
  <c r="T609" i="24"/>
  <c r="O593" i="24"/>
  <c r="T593" i="24"/>
  <c r="O577" i="24"/>
  <c r="T577" i="24"/>
  <c r="O561" i="24"/>
  <c r="T561" i="24"/>
  <c r="O545" i="24"/>
  <c r="T545" i="24"/>
  <c r="O529" i="24"/>
  <c r="T529" i="24"/>
  <c r="O502" i="24"/>
  <c r="T502" i="24"/>
  <c r="T483" i="24"/>
  <c r="O483" i="24"/>
  <c r="T428" i="24"/>
  <c r="O428" i="24"/>
  <c r="O366" i="24"/>
  <c r="T366" i="24"/>
  <c r="Y315" i="24"/>
  <c r="T247" i="24"/>
  <c r="O247" i="24"/>
  <c r="T754" i="24"/>
  <c r="O754" i="24"/>
  <c r="O736" i="24"/>
  <c r="T736" i="24"/>
  <c r="O712" i="24"/>
  <c r="T712" i="24"/>
  <c r="O696" i="24"/>
  <c r="T696" i="24"/>
  <c r="T690" i="24"/>
  <c r="O690" i="24"/>
  <c r="O683" i="24"/>
  <c r="T683" i="24"/>
  <c r="O674" i="24"/>
  <c r="T674" i="24"/>
  <c r="T638" i="24"/>
  <c r="O638" i="24"/>
  <c r="O485" i="24"/>
  <c r="T485" i="24"/>
  <c r="T455" i="24"/>
  <c r="O455" i="24"/>
  <c r="O403" i="24"/>
  <c r="T403" i="24"/>
  <c r="O375" i="24"/>
  <c r="T375" i="24"/>
  <c r="O627" i="24"/>
  <c r="T627" i="24"/>
  <c r="O601" i="24"/>
  <c r="T601" i="24"/>
  <c r="O585" i="24"/>
  <c r="T585" i="24"/>
  <c r="O569" i="24"/>
  <c r="T569" i="24"/>
  <c r="O553" i="24"/>
  <c r="T553" i="24"/>
  <c r="O537" i="24"/>
  <c r="T537" i="24"/>
  <c r="O521" i="24"/>
  <c r="T521" i="24"/>
  <c r="T324" i="24"/>
  <c r="O324" i="24"/>
  <c r="O305" i="24"/>
  <c r="T305" i="24"/>
  <c r="T231" i="24"/>
  <c r="O231" i="24"/>
  <c r="O517" i="24"/>
  <c r="T517" i="24"/>
  <c r="O501" i="24"/>
  <c r="T501" i="24"/>
  <c r="O490" i="24"/>
  <c r="T490" i="24"/>
  <c r="O474" i="24"/>
  <c r="T474" i="24"/>
  <c r="T467" i="24"/>
  <c r="O467" i="24"/>
  <c r="T451" i="24"/>
  <c r="O451" i="24"/>
  <c r="T435" i="24"/>
  <c r="O435" i="24"/>
  <c r="T417" i="24"/>
  <c r="O417" i="24"/>
  <c r="O413" i="24"/>
  <c r="T413" i="24"/>
  <c r="O400" i="24"/>
  <c r="T400" i="24"/>
  <c r="T393" i="24"/>
  <c r="O393" i="24"/>
  <c r="O359" i="24"/>
  <c r="T359" i="24"/>
  <c r="O351" i="24"/>
  <c r="T351" i="24"/>
  <c r="O304" i="24"/>
  <c r="T304" i="24"/>
  <c r="T271" i="24"/>
  <c r="O271" i="24"/>
  <c r="T263" i="24"/>
  <c r="O263" i="24"/>
  <c r="T259" i="24"/>
  <c r="O259" i="24"/>
  <c r="T212" i="24"/>
  <c r="O212" i="24"/>
  <c r="O76" i="24"/>
  <c r="T76" i="24"/>
  <c r="O510" i="24"/>
  <c r="T510" i="24"/>
  <c r="O500" i="24"/>
  <c r="T500" i="24"/>
  <c r="O385" i="24"/>
  <c r="T385" i="24"/>
  <c r="O376" i="24"/>
  <c r="T376" i="24"/>
  <c r="O372" i="24"/>
  <c r="T372" i="24"/>
  <c r="O358" i="24"/>
  <c r="T358" i="24"/>
  <c r="T350" i="24"/>
  <c r="O350" i="24"/>
  <c r="O322" i="24"/>
  <c r="T322" i="24"/>
  <c r="O315" i="24"/>
  <c r="T315" i="24"/>
  <c r="O302" i="24"/>
  <c r="T302" i="24"/>
  <c r="O295" i="24"/>
  <c r="T295" i="24"/>
  <c r="O290" i="24"/>
  <c r="T290" i="24"/>
  <c r="O283" i="24"/>
  <c r="T283" i="24"/>
  <c r="O278" i="24"/>
  <c r="T278" i="24"/>
  <c r="T257" i="24"/>
  <c r="O257" i="24"/>
  <c r="O219" i="24"/>
  <c r="T219" i="24"/>
  <c r="O151" i="24"/>
  <c r="T151" i="24"/>
  <c r="T116" i="24"/>
  <c r="O116" i="24"/>
  <c r="O88" i="24"/>
  <c r="T88" i="24"/>
  <c r="O509" i="24"/>
  <c r="T509" i="24"/>
  <c r="O482" i="24"/>
  <c r="T482" i="24"/>
  <c r="T459" i="24"/>
  <c r="O459" i="24"/>
  <c r="T443" i="24"/>
  <c r="O443" i="24"/>
  <c r="T427" i="24"/>
  <c r="O427" i="24"/>
  <c r="T420" i="24"/>
  <c r="O420" i="24"/>
  <c r="O394" i="24"/>
  <c r="T394" i="24"/>
  <c r="O387" i="24"/>
  <c r="T387" i="24"/>
  <c r="O371" i="24"/>
  <c r="T371" i="24"/>
  <c r="T349" i="24"/>
  <c r="O349" i="24"/>
  <c r="T316" i="24"/>
  <c r="O316" i="24"/>
  <c r="O301" i="24"/>
  <c r="T301" i="24"/>
  <c r="T284" i="24"/>
  <c r="O284" i="24"/>
  <c r="T251" i="24"/>
  <c r="O251" i="24"/>
  <c r="O218" i="24"/>
  <c r="T218" i="24"/>
  <c r="O184" i="24"/>
  <c r="T184" i="24"/>
  <c r="O148" i="24"/>
  <c r="T148" i="24"/>
  <c r="O84" i="24"/>
  <c r="T84" i="24"/>
  <c r="O217" i="24"/>
  <c r="T217" i="24"/>
  <c r="T208" i="24"/>
  <c r="O208" i="24"/>
  <c r="O203" i="24"/>
  <c r="T203" i="24"/>
  <c r="O195" i="24"/>
  <c r="T195" i="24"/>
  <c r="T179" i="24"/>
  <c r="O179" i="24"/>
  <c r="O173" i="24"/>
  <c r="T173" i="24"/>
  <c r="O121" i="24"/>
  <c r="T121" i="24"/>
  <c r="O112" i="24"/>
  <c r="T112" i="24"/>
  <c r="O104" i="24"/>
  <c r="T104" i="24"/>
  <c r="O188" i="24"/>
  <c r="T188" i="24"/>
  <c r="O181" i="24"/>
  <c r="T181" i="24"/>
  <c r="O176" i="24"/>
  <c r="T176" i="24"/>
  <c r="O171" i="24"/>
  <c r="T171" i="24"/>
  <c r="O125" i="24"/>
  <c r="T125" i="24"/>
  <c r="O33" i="24"/>
  <c r="T33" i="24"/>
  <c r="O204" i="24"/>
  <c r="T204" i="24"/>
  <c r="O197" i="24"/>
  <c r="T197" i="24"/>
  <c r="O190" i="24"/>
  <c r="T190" i="24"/>
  <c r="T174" i="24"/>
  <c r="O174" i="24"/>
  <c r="O163" i="24"/>
  <c r="T163" i="24"/>
  <c r="T158" i="24"/>
  <c r="O158" i="24"/>
  <c r="O152" i="24"/>
  <c r="T152" i="24"/>
  <c r="T142" i="24"/>
  <c r="O142" i="24"/>
  <c r="O136" i="24"/>
  <c r="T136" i="24"/>
  <c r="O122" i="24"/>
  <c r="T122" i="24"/>
  <c r="T83" i="24"/>
  <c r="O83" i="24"/>
  <c r="O35" i="24"/>
  <c r="T35" i="24"/>
  <c r="O87" i="24"/>
  <c r="T87" i="24"/>
  <c r="O74" i="24"/>
  <c r="T74" i="24"/>
  <c r="O66" i="24"/>
  <c r="T66" i="24"/>
  <c r="O45" i="24"/>
  <c r="T45" i="24"/>
  <c r="O20" i="24"/>
  <c r="T20" i="24"/>
  <c r="O15" i="24"/>
  <c r="T15" i="24"/>
  <c r="T11" i="24"/>
  <c r="O11" i="24"/>
  <c r="O97" i="24"/>
  <c r="T97" i="24"/>
  <c r="O65" i="24"/>
  <c r="T65" i="24"/>
  <c r="O57" i="24"/>
  <c r="T57" i="24"/>
  <c r="O44" i="24"/>
  <c r="T44" i="24"/>
  <c r="O37" i="24"/>
  <c r="T37" i="24"/>
  <c r="O18" i="24"/>
  <c r="T18" i="24"/>
  <c r="O89" i="24"/>
  <c r="T89" i="24"/>
  <c r="O77" i="24"/>
  <c r="T77" i="24"/>
  <c r="O60" i="24"/>
  <c r="T60" i="24"/>
  <c r="T46" i="24"/>
  <c r="O46" i="24"/>
  <c r="O7" i="24"/>
  <c r="T7" i="24"/>
  <c r="O1648" i="24"/>
  <c r="T1648" i="24"/>
  <c r="S1648" i="24" s="1"/>
  <c r="O1642" i="24"/>
  <c r="T1642" i="24"/>
  <c r="S1642" i="24" s="1"/>
  <c r="O1637" i="24"/>
  <c r="T1637" i="24"/>
  <c r="S1637" i="24" s="1"/>
  <c r="O1626" i="24"/>
  <c r="T1626" i="24"/>
  <c r="S1626" i="24" s="1"/>
  <c r="O1621" i="24"/>
  <c r="T1621" i="24"/>
  <c r="O1640" i="24"/>
  <c r="T1640" i="24"/>
  <c r="S1640" i="24" s="1"/>
  <c r="W1640" i="24" s="1"/>
  <c r="O1634" i="24"/>
  <c r="T1634" i="24"/>
  <c r="S1634" i="24" s="1"/>
  <c r="O1628" i="24"/>
  <c r="T1628" i="24"/>
  <c r="S1628" i="24" s="1"/>
  <c r="O1644" i="24"/>
  <c r="T1644" i="24"/>
  <c r="S1644" i="24" s="1"/>
  <c r="W1644" i="24" s="1"/>
  <c r="O1632" i="24"/>
  <c r="T1632" i="24"/>
  <c r="S1632" i="24" s="1"/>
  <c r="O1627" i="24"/>
  <c r="T1627" i="24"/>
  <c r="S1627" i="24" s="1"/>
  <c r="O1645" i="24"/>
  <c r="T1645" i="24"/>
  <c r="S1645" i="24" s="1"/>
  <c r="O1641" i="24"/>
  <c r="T1641" i="24"/>
  <c r="S1641" i="24" s="1"/>
  <c r="O1630" i="24"/>
  <c r="T1630" i="24"/>
  <c r="S1630" i="24" s="1"/>
  <c r="O1625" i="24"/>
  <c r="T1625" i="24"/>
  <c r="S1625" i="24" s="1"/>
  <c r="O1633" i="24"/>
  <c r="T1633" i="24"/>
  <c r="S1633" i="24" s="1"/>
  <c r="O1650" i="24"/>
  <c r="T1650" i="24"/>
  <c r="S1650" i="24" s="1"/>
  <c r="O1636" i="24"/>
  <c r="T1636" i="24"/>
  <c r="S1636" i="24" s="1"/>
  <c r="O1620" i="24"/>
  <c r="T1620" i="24"/>
  <c r="T1649" i="24"/>
  <c r="S1649" i="24" s="1"/>
  <c r="O1649" i="24"/>
  <c r="O1639" i="24"/>
  <c r="T1639" i="24"/>
  <c r="S1639" i="24" s="1"/>
  <c r="O1635" i="24"/>
  <c r="T1635" i="24"/>
  <c r="S1635" i="24" s="1"/>
  <c r="O1629" i="24"/>
  <c r="T1629" i="24"/>
  <c r="S1629" i="24" s="1"/>
  <c r="O1619" i="24"/>
  <c r="T1619" i="24"/>
  <c r="T1646" i="24"/>
  <c r="S1646" i="24" s="1"/>
  <c r="W1646" i="24" s="1"/>
  <c r="O1646" i="24"/>
  <c r="O1631" i="24"/>
  <c r="T1631" i="24"/>
  <c r="S1631" i="24" s="1"/>
  <c r="O1623" i="24"/>
  <c r="T1623" i="24"/>
  <c r="S1623" i="24" s="1"/>
  <c r="O1638" i="24"/>
  <c r="T1638" i="24"/>
  <c r="S1638" i="24" s="1"/>
  <c r="O1622" i="24"/>
  <c r="T1622" i="24"/>
  <c r="S1622" i="24" s="1"/>
  <c r="T1647" i="24"/>
  <c r="S1647" i="24" s="1"/>
  <c r="O1647" i="24"/>
  <c r="O1624" i="24"/>
  <c r="T1624" i="24"/>
  <c r="S1624" i="24" s="1"/>
  <c r="W1624" i="24" s="1"/>
  <c r="O1643" i="24"/>
  <c r="T1643" i="24"/>
  <c r="S1643" i="24" s="1"/>
  <c r="P4" i="24"/>
  <c r="O6" i="24"/>
  <c r="S1534" i="24" l="1"/>
  <c r="AH1534" i="41" s="1"/>
  <c r="S1469" i="24"/>
  <c r="AH1469" i="41" s="1"/>
  <c r="S1457" i="24"/>
  <c r="AH1457" i="41" s="1"/>
  <c r="S1218" i="24"/>
  <c r="AH1218" i="41" s="1"/>
  <c r="S1502" i="24"/>
  <c r="AH1502" i="41" s="1"/>
  <c r="S849" i="24"/>
  <c r="AH849" i="41" s="1"/>
  <c r="S1270" i="24"/>
  <c r="AH1270" i="41" s="1"/>
  <c r="S1374" i="24"/>
  <c r="AH1374" i="41" s="1"/>
  <c r="S1105" i="24"/>
  <c r="AH1105" i="41" s="1"/>
  <c r="S921" i="24"/>
  <c r="AH921" i="41" s="1"/>
  <c r="S1530" i="24"/>
  <c r="AH1530" i="41" s="1"/>
  <c r="S1269" i="24"/>
  <c r="AH1269" i="41" s="1"/>
  <c r="S1462" i="24"/>
  <c r="AH1462" i="41" s="1"/>
  <c r="S254" i="24"/>
  <c r="AH254" i="41" s="1"/>
  <c r="S1529" i="24"/>
  <c r="AH1529" i="41" s="1"/>
  <c r="S1533" i="24"/>
  <c r="AH1533" i="41" s="1"/>
  <c r="S1619" i="24"/>
  <c r="AH1617" i="41" s="1"/>
  <c r="AI1617" i="41"/>
  <c r="Z1640" i="24"/>
  <c r="S46" i="24"/>
  <c r="AH46" i="41" s="1"/>
  <c r="AI46" i="41"/>
  <c r="S11" i="24"/>
  <c r="AH11" i="41" s="1"/>
  <c r="AI11" i="41"/>
  <c r="S83" i="24"/>
  <c r="AH83" i="41" s="1"/>
  <c r="AI83" i="41"/>
  <c r="S208" i="24"/>
  <c r="AH208" i="41" s="1"/>
  <c r="AI208" i="41"/>
  <c r="S251" i="24"/>
  <c r="AI251" i="41"/>
  <c r="S349" i="24"/>
  <c r="AI349" i="41"/>
  <c r="S420" i="24"/>
  <c r="AH420" i="41" s="1"/>
  <c r="AI420" i="41"/>
  <c r="S443" i="24"/>
  <c r="AH443" i="41" s="1"/>
  <c r="AI443" i="41"/>
  <c r="S283" i="24"/>
  <c r="AH283" i="41" s="1"/>
  <c r="AI283" i="41"/>
  <c r="S295" i="24"/>
  <c r="AH295" i="41" s="1"/>
  <c r="AI295" i="41"/>
  <c r="S315" i="24"/>
  <c r="AH315" i="41" s="1"/>
  <c r="AI315" i="41"/>
  <c r="S372" i="24"/>
  <c r="AH372" i="41" s="1"/>
  <c r="AI372" i="41"/>
  <c r="S385" i="24"/>
  <c r="AH385" i="41" s="1"/>
  <c r="AI385" i="41"/>
  <c r="S510" i="24"/>
  <c r="AH510" i="41" s="1"/>
  <c r="AI510" i="41"/>
  <c r="S304" i="24"/>
  <c r="AI304" i="41"/>
  <c r="S359" i="24"/>
  <c r="AH359" i="41" s="1"/>
  <c r="AI359" i="41"/>
  <c r="S400" i="24"/>
  <c r="AH400" i="41" s="1"/>
  <c r="AI400" i="41"/>
  <c r="S474" i="24"/>
  <c r="AH474" i="41" s="1"/>
  <c r="AI474" i="41"/>
  <c r="S501" i="24"/>
  <c r="AH501" i="41" s="1"/>
  <c r="AI501" i="41"/>
  <c r="S537" i="24"/>
  <c r="AH537" i="41" s="1"/>
  <c r="AI537" i="41"/>
  <c r="S569" i="24"/>
  <c r="AH569" i="41" s="1"/>
  <c r="AI569" i="41"/>
  <c r="S601" i="24"/>
  <c r="AH601" i="41" s="1"/>
  <c r="AI601" i="41"/>
  <c r="S375" i="24"/>
  <c r="AH375" i="41" s="1"/>
  <c r="AI375" i="41"/>
  <c r="S683" i="24"/>
  <c r="AH683" i="41" s="1"/>
  <c r="AI683" i="41"/>
  <c r="S696" i="24"/>
  <c r="AH696" i="41" s="1"/>
  <c r="AI696" i="41"/>
  <c r="S736" i="24"/>
  <c r="AH736" i="41" s="1"/>
  <c r="AI736" i="41"/>
  <c r="S483" i="24"/>
  <c r="AH483" i="41" s="1"/>
  <c r="AI483" i="41"/>
  <c r="S619" i="24"/>
  <c r="AH619" i="41" s="1"/>
  <c r="AI619" i="41"/>
  <c r="S645" i="24"/>
  <c r="AH645" i="41" s="1"/>
  <c r="AI645" i="41"/>
  <c r="S834" i="24"/>
  <c r="AH834" i="41" s="1"/>
  <c r="AI834" i="41"/>
  <c r="S724" i="24"/>
  <c r="AH724" i="41" s="1"/>
  <c r="AI724" i="41"/>
  <c r="S772" i="24"/>
  <c r="AH772" i="41" s="1"/>
  <c r="AI772" i="41"/>
  <c r="S812" i="24"/>
  <c r="AH812" i="41" s="1"/>
  <c r="AI812" i="41"/>
  <c r="S829" i="24"/>
  <c r="AH829" i="41" s="1"/>
  <c r="AI829" i="41"/>
  <c r="S861" i="24"/>
  <c r="AH861" i="41" s="1"/>
  <c r="AI861" i="41"/>
  <c r="S926" i="24"/>
  <c r="AH926" i="41" s="1"/>
  <c r="AI926" i="41"/>
  <c r="S947" i="24"/>
  <c r="AH947" i="41" s="1"/>
  <c r="AI947" i="41"/>
  <c r="S520" i="24"/>
  <c r="AH520" i="41" s="1"/>
  <c r="AI520" i="41"/>
  <c r="S584" i="24"/>
  <c r="AH584" i="41" s="1"/>
  <c r="AI584" i="41"/>
  <c r="S813" i="24"/>
  <c r="AH813" i="41" s="1"/>
  <c r="AI813" i="41"/>
  <c r="S881" i="24"/>
  <c r="AH881" i="41" s="1"/>
  <c r="AI881" i="41"/>
  <c r="S996" i="24"/>
  <c r="AH996" i="41" s="1"/>
  <c r="AI996" i="41"/>
  <c r="S1012" i="24"/>
  <c r="AH1012" i="41" s="1"/>
  <c r="AI1012" i="41"/>
  <c r="S1109" i="24"/>
  <c r="AH1109" i="41" s="1"/>
  <c r="AI1109" i="41"/>
  <c r="S1133" i="24"/>
  <c r="AH1133" i="41" s="1"/>
  <c r="AI1133" i="41"/>
  <c r="S1200" i="24"/>
  <c r="AH1200" i="41" s="1"/>
  <c r="AI1200" i="41"/>
  <c r="S1279" i="24"/>
  <c r="AH1279" i="41" s="1"/>
  <c r="AI1279" i="41"/>
  <c r="S1291" i="24"/>
  <c r="AH1291" i="41" s="1"/>
  <c r="AI1291" i="41"/>
  <c r="S1382" i="24"/>
  <c r="AH1382" i="41" s="1"/>
  <c r="AI1382" i="41"/>
  <c r="S681" i="24"/>
  <c r="AH681" i="41" s="1"/>
  <c r="AI681" i="41"/>
  <c r="S895" i="24"/>
  <c r="AH895" i="41" s="1"/>
  <c r="AI895" i="41"/>
  <c r="S1121" i="24"/>
  <c r="AH1121" i="41" s="1"/>
  <c r="AI1121" i="41"/>
  <c r="S875" i="24"/>
  <c r="AH875" i="41" s="1"/>
  <c r="AI875" i="41"/>
  <c r="S942" i="24"/>
  <c r="AH942" i="41" s="1"/>
  <c r="AI942" i="41"/>
  <c r="S1124" i="24"/>
  <c r="AH1124" i="41" s="1"/>
  <c r="AI1124" i="41"/>
  <c r="S1132" i="24"/>
  <c r="AH1132" i="41" s="1"/>
  <c r="AI1132" i="41"/>
  <c r="S1181" i="24"/>
  <c r="AH1181" i="41" s="1"/>
  <c r="AI1181" i="41"/>
  <c r="S1212" i="24"/>
  <c r="AH1212" i="41" s="1"/>
  <c r="AI1212" i="41"/>
  <c r="S1222" i="24"/>
  <c r="AH1222" i="41" s="1"/>
  <c r="AI1222" i="41"/>
  <c r="S851" i="24"/>
  <c r="AH851" i="41" s="1"/>
  <c r="AI851" i="41"/>
  <c r="S1082" i="24"/>
  <c r="AH1082" i="41" s="1"/>
  <c r="AI1082" i="41"/>
  <c r="S1193" i="24"/>
  <c r="AH1193" i="41" s="1"/>
  <c r="AI1193" i="41"/>
  <c r="S1353" i="24"/>
  <c r="AH1353" i="41" s="1"/>
  <c r="AI1353" i="41"/>
  <c r="S1461" i="24"/>
  <c r="AH1461" i="41" s="1"/>
  <c r="AI1461" i="41"/>
  <c r="S1544" i="24"/>
  <c r="AH1544" i="41" s="1"/>
  <c r="AI1544" i="41"/>
  <c r="S1568" i="24"/>
  <c r="AH1568" i="41" s="1"/>
  <c r="AI1568" i="41"/>
  <c r="S1584" i="24"/>
  <c r="AH1584" i="41" s="1"/>
  <c r="AI1584" i="41"/>
  <c r="S1600" i="24"/>
  <c r="AH1600" i="41" s="1"/>
  <c r="AI1600" i="41"/>
  <c r="S1616" i="24"/>
  <c r="AH1616" i="41" s="1"/>
  <c r="AI1616" i="41"/>
  <c r="S1451" i="24"/>
  <c r="AH1451" i="41" s="1"/>
  <c r="AI1451" i="41"/>
  <c r="S1565" i="24"/>
  <c r="AH1565" i="41" s="1"/>
  <c r="AI1565" i="41"/>
  <c r="S1597" i="24"/>
  <c r="AH1597" i="41" s="1"/>
  <c r="AI1597" i="41"/>
  <c r="S972" i="24"/>
  <c r="AH972" i="41" s="1"/>
  <c r="AI972" i="41"/>
  <c r="S1184" i="24"/>
  <c r="AH1184" i="41" s="1"/>
  <c r="AI1184" i="41"/>
  <c r="S1300" i="24"/>
  <c r="AH1300" i="41" s="1"/>
  <c r="AI1300" i="41"/>
  <c r="S1348" i="24"/>
  <c r="AH1348" i="41" s="1"/>
  <c r="AI1348" i="41"/>
  <c r="S1440" i="24"/>
  <c r="AH1440" i="41" s="1"/>
  <c r="AI1440" i="41"/>
  <c r="S1458" i="24"/>
  <c r="AH1458" i="41" s="1"/>
  <c r="AI1458" i="41"/>
  <c r="S1188" i="24"/>
  <c r="AH1188" i="41" s="1"/>
  <c r="AI1188" i="41"/>
  <c r="S979" i="24"/>
  <c r="AH979" i="41" s="1"/>
  <c r="AI979" i="41"/>
  <c r="S1580" i="24"/>
  <c r="AH1580" i="41" s="1"/>
  <c r="AI1580" i="41"/>
  <c r="S1596" i="24"/>
  <c r="AH1596" i="41" s="1"/>
  <c r="AI1596" i="41"/>
  <c r="S1454" i="24"/>
  <c r="AH1454" i="41" s="1"/>
  <c r="AI1454" i="41"/>
  <c r="S1612" i="24"/>
  <c r="AH1612" i="41" s="1"/>
  <c r="AI1612" i="41"/>
  <c r="S1492" i="24"/>
  <c r="AH1492" i="41" s="1"/>
  <c r="AI1492" i="41"/>
  <c r="S1552" i="24"/>
  <c r="AH1552" i="41" s="1"/>
  <c r="AI1552" i="41"/>
  <c r="S41" i="24"/>
  <c r="AH41" i="41" s="1"/>
  <c r="AI41" i="41"/>
  <c r="S56" i="24"/>
  <c r="AH56" i="41" s="1"/>
  <c r="AI56" i="41"/>
  <c r="S12" i="24"/>
  <c r="AH12" i="41" s="1"/>
  <c r="AI12" i="41"/>
  <c r="S27" i="24"/>
  <c r="AH27" i="41" s="1"/>
  <c r="AI27" i="41"/>
  <c r="S70" i="24"/>
  <c r="AH70" i="41" s="1"/>
  <c r="AI70" i="41"/>
  <c r="S108" i="24"/>
  <c r="AH108" i="41" s="1"/>
  <c r="AI108" i="41"/>
  <c r="S9" i="24"/>
  <c r="AH9" i="41" s="1"/>
  <c r="AI9" i="41"/>
  <c r="S115" i="24"/>
  <c r="AH115" i="41" s="1"/>
  <c r="AI115" i="41"/>
  <c r="S133" i="24"/>
  <c r="AH133" i="41" s="1"/>
  <c r="AI133" i="41"/>
  <c r="S149" i="24"/>
  <c r="AH149" i="41" s="1"/>
  <c r="AI149" i="41"/>
  <c r="S167" i="24"/>
  <c r="AH167" i="41" s="1"/>
  <c r="AI167" i="41"/>
  <c r="S198" i="24"/>
  <c r="AH198" i="41" s="1"/>
  <c r="AI198" i="41"/>
  <c r="S106" i="24"/>
  <c r="AH106" i="41" s="1"/>
  <c r="AI106" i="41"/>
  <c r="S131" i="24"/>
  <c r="AH131" i="41" s="1"/>
  <c r="AI131" i="41"/>
  <c r="S147" i="24"/>
  <c r="AH147" i="41" s="1"/>
  <c r="AI147" i="41"/>
  <c r="S162" i="24"/>
  <c r="AH162" i="41" s="1"/>
  <c r="AI162" i="41"/>
  <c r="S192" i="24"/>
  <c r="AH192" i="41" s="1"/>
  <c r="AI192" i="41"/>
  <c r="S21" i="24"/>
  <c r="AH21" i="41" s="1"/>
  <c r="AI21" i="41"/>
  <c r="S135" i="24"/>
  <c r="AH135" i="41" s="1"/>
  <c r="AI135" i="41"/>
  <c r="S246" i="24"/>
  <c r="AH246" i="41" s="1"/>
  <c r="AI246" i="41"/>
  <c r="S276" i="24"/>
  <c r="AH276" i="41" s="1"/>
  <c r="AI276" i="41"/>
  <c r="S325" i="24"/>
  <c r="AH325" i="41" s="1"/>
  <c r="AI325" i="41"/>
  <c r="S399" i="24"/>
  <c r="AH399" i="41" s="1"/>
  <c r="AI399" i="41"/>
  <c r="S471" i="24"/>
  <c r="AH471" i="41" s="1"/>
  <c r="AI471" i="41"/>
  <c r="S285" i="24"/>
  <c r="AH285" i="41" s="1"/>
  <c r="AI285" i="41"/>
  <c r="S353" i="24"/>
  <c r="AH353" i="41" s="1"/>
  <c r="AI353" i="41"/>
  <c r="S388" i="24"/>
  <c r="AH388" i="41" s="1"/>
  <c r="AI388" i="41"/>
  <c r="S410" i="24"/>
  <c r="AH410" i="41" s="1"/>
  <c r="AI410" i="41"/>
  <c r="S436" i="24"/>
  <c r="AH436" i="41" s="1"/>
  <c r="AI436" i="41"/>
  <c r="S452" i="24"/>
  <c r="AH452" i="41" s="1"/>
  <c r="AI452" i="41"/>
  <c r="S468" i="24"/>
  <c r="AH468" i="41" s="1"/>
  <c r="AI468" i="41"/>
  <c r="S484" i="24"/>
  <c r="AH484" i="41" s="1"/>
  <c r="AI484" i="41"/>
  <c r="S513" i="24"/>
  <c r="AH513" i="41" s="1"/>
  <c r="AI513" i="41"/>
  <c r="S118" i="24"/>
  <c r="AH118" i="41" s="1"/>
  <c r="AI118" i="41"/>
  <c r="S223" i="24"/>
  <c r="AH223" i="41" s="1"/>
  <c r="AI223" i="41"/>
  <c r="S239" i="24"/>
  <c r="AH239" i="41" s="1"/>
  <c r="AI239" i="41"/>
  <c r="S361" i="24"/>
  <c r="AH361" i="41" s="1"/>
  <c r="AI361" i="41"/>
  <c r="S7" i="24"/>
  <c r="AH7" i="41" s="1"/>
  <c r="AI7" i="41"/>
  <c r="S60" i="24"/>
  <c r="AH60" i="41" s="1"/>
  <c r="AI60" i="41"/>
  <c r="S89" i="24"/>
  <c r="AH89" i="41" s="1"/>
  <c r="AI89" i="41"/>
  <c r="S37" i="24"/>
  <c r="AH37" i="41" s="1"/>
  <c r="AI37" i="41"/>
  <c r="S57" i="24"/>
  <c r="AH57" i="41" s="1"/>
  <c r="AI57" i="41"/>
  <c r="S97" i="24"/>
  <c r="AH97" i="41" s="1"/>
  <c r="AI97" i="41"/>
  <c r="S15" i="24"/>
  <c r="AH15" i="41" s="1"/>
  <c r="AI15" i="41"/>
  <c r="S45" i="24"/>
  <c r="AH45" i="41" s="1"/>
  <c r="AI45" i="41"/>
  <c r="S74" i="24"/>
  <c r="AH74" i="41" s="1"/>
  <c r="AI74" i="41"/>
  <c r="S35" i="24"/>
  <c r="AH35" i="41" s="1"/>
  <c r="AI35" i="41"/>
  <c r="S122" i="24"/>
  <c r="AH122" i="41" s="1"/>
  <c r="AI122" i="41"/>
  <c r="S197" i="24"/>
  <c r="AH197" i="41" s="1"/>
  <c r="AI197" i="41"/>
  <c r="S33" i="24"/>
  <c r="AH33" i="41" s="1"/>
  <c r="AI33" i="41"/>
  <c r="S171" i="24"/>
  <c r="AH171" i="41" s="1"/>
  <c r="AI171" i="41"/>
  <c r="S181" i="24"/>
  <c r="AH181" i="41" s="1"/>
  <c r="AI181" i="41"/>
  <c r="S104" i="24"/>
  <c r="AH104" i="41" s="1"/>
  <c r="AI104" i="41"/>
  <c r="S121" i="24"/>
  <c r="AH121" i="41" s="1"/>
  <c r="AI121" i="41"/>
  <c r="S203" i="24"/>
  <c r="AH203" i="41" s="1"/>
  <c r="AI203" i="41"/>
  <c r="S217" i="24"/>
  <c r="AH217" i="41" s="1"/>
  <c r="AI217" i="41"/>
  <c r="S148" i="24"/>
  <c r="AH148" i="41" s="1"/>
  <c r="AI148" i="41"/>
  <c r="S218" i="24"/>
  <c r="AH218" i="41" s="1"/>
  <c r="AI218" i="41"/>
  <c r="S371" i="24"/>
  <c r="AH371" i="41" s="1"/>
  <c r="AI371" i="41"/>
  <c r="S394" i="24"/>
  <c r="AH394" i="41" s="1"/>
  <c r="AI394" i="41"/>
  <c r="S509" i="24"/>
  <c r="AH509" i="41" s="1"/>
  <c r="AI509" i="41"/>
  <c r="S219" i="24"/>
  <c r="AH219" i="41" s="1"/>
  <c r="AI219" i="41"/>
  <c r="S257" i="24"/>
  <c r="AH257" i="41" s="1"/>
  <c r="AI257" i="41"/>
  <c r="S350" i="24"/>
  <c r="AH350" i="41" s="1"/>
  <c r="AI350" i="41"/>
  <c r="S212" i="24"/>
  <c r="AH212" i="41" s="1"/>
  <c r="AI212" i="41"/>
  <c r="S263" i="24"/>
  <c r="AH263" i="41" s="1"/>
  <c r="AI263" i="41"/>
  <c r="S417" i="24"/>
  <c r="AH417" i="41" s="1"/>
  <c r="AI417" i="41"/>
  <c r="S451" i="24"/>
  <c r="AH451" i="41" s="1"/>
  <c r="AI451" i="41"/>
  <c r="S231" i="24"/>
  <c r="AH231" i="41" s="1"/>
  <c r="AI231" i="41"/>
  <c r="S324" i="24"/>
  <c r="AH324" i="41" s="1"/>
  <c r="AI324" i="41"/>
  <c r="S455" i="24"/>
  <c r="AH455" i="41" s="1"/>
  <c r="AI455" i="41"/>
  <c r="S638" i="24"/>
  <c r="AH638" i="41" s="1"/>
  <c r="AI638" i="41"/>
  <c r="S247" i="24"/>
  <c r="AI247" i="41"/>
  <c r="S502" i="24"/>
  <c r="AH502" i="41" s="1"/>
  <c r="AI502" i="41"/>
  <c r="S545" i="24"/>
  <c r="AH545" i="41" s="1"/>
  <c r="AI545" i="41"/>
  <c r="S577" i="24"/>
  <c r="AH577" i="41" s="1"/>
  <c r="AI577" i="41"/>
  <c r="S609" i="24"/>
  <c r="AH609" i="41" s="1"/>
  <c r="AI609" i="41"/>
  <c r="S624" i="24"/>
  <c r="AH624" i="41" s="1"/>
  <c r="AI624" i="41"/>
  <c r="S667" i="24"/>
  <c r="AH667" i="41" s="1"/>
  <c r="AI667" i="41"/>
  <c r="S733" i="24"/>
  <c r="AH733" i="41" s="1"/>
  <c r="AI733" i="41"/>
  <c r="S753" i="24"/>
  <c r="AH753" i="41" s="1"/>
  <c r="AI753" i="41"/>
  <c r="S581" i="24"/>
  <c r="AH581" i="41" s="1"/>
  <c r="AI581" i="41"/>
  <c r="S775" i="24"/>
  <c r="AH775" i="41" s="1"/>
  <c r="AI775" i="41"/>
  <c r="S856" i="24"/>
  <c r="AH856" i="41" s="1"/>
  <c r="AI856" i="41"/>
  <c r="S880" i="24"/>
  <c r="AH880" i="41" s="1"/>
  <c r="AI880" i="41"/>
  <c r="S909" i="24"/>
  <c r="AH909" i="41" s="1"/>
  <c r="AI909" i="41"/>
  <c r="S591" i="24"/>
  <c r="AH591" i="41" s="1"/>
  <c r="AI591" i="41"/>
  <c r="S642" i="24"/>
  <c r="AH642" i="41" s="1"/>
  <c r="AI642" i="41"/>
  <c r="S701" i="24"/>
  <c r="AH701" i="41" s="1"/>
  <c r="AI701" i="41"/>
  <c r="S722" i="24"/>
  <c r="AH722" i="41" s="1"/>
  <c r="AI722" i="41"/>
  <c r="S938" i="24"/>
  <c r="AH938" i="41" s="1"/>
  <c r="AI938" i="41"/>
  <c r="S1158" i="24"/>
  <c r="AH1158" i="41" s="1"/>
  <c r="AI1158" i="41"/>
  <c r="S1167" i="24"/>
  <c r="AH1167" i="41" s="1"/>
  <c r="AI1167" i="41"/>
  <c r="S1211" i="24"/>
  <c r="AH1211" i="41" s="1"/>
  <c r="AI1211" i="41"/>
  <c r="S1263" i="24"/>
  <c r="AI1263" i="41"/>
  <c r="S1297" i="24"/>
  <c r="AH1297" i="41" s="1"/>
  <c r="AI1297" i="41"/>
  <c r="S1329" i="24"/>
  <c r="AH1329" i="41" s="1"/>
  <c r="AI1329" i="41"/>
  <c r="S1361" i="24"/>
  <c r="AH1361" i="41" s="1"/>
  <c r="AI1361" i="41"/>
  <c r="S384" i="24"/>
  <c r="AH384" i="41" s="1"/>
  <c r="AI384" i="41"/>
  <c r="S762" i="24"/>
  <c r="AH762" i="41" s="1"/>
  <c r="AI762" i="41"/>
  <c r="S857" i="24"/>
  <c r="AH857" i="41" s="1"/>
  <c r="AI857" i="41"/>
  <c r="S885" i="24"/>
  <c r="AH885" i="41" s="1"/>
  <c r="AI885" i="41"/>
  <c r="S952" i="24"/>
  <c r="AH952" i="41" s="1"/>
  <c r="AI952" i="41"/>
  <c r="S1027" i="24"/>
  <c r="AH1027" i="41" s="1"/>
  <c r="AI1027" i="41"/>
  <c r="S1059" i="24"/>
  <c r="AH1059" i="41" s="1"/>
  <c r="AI1059" i="41"/>
  <c r="S1081" i="24"/>
  <c r="AH1081" i="41" s="1"/>
  <c r="AI1081" i="41"/>
  <c r="S1217" i="24"/>
  <c r="AH1217" i="41" s="1"/>
  <c r="AI1217" i="41"/>
  <c r="S1317" i="24"/>
  <c r="AH1317" i="41" s="1"/>
  <c r="AI1317" i="41"/>
  <c r="S1349" i="24"/>
  <c r="AH1349" i="41" s="1"/>
  <c r="AI1349" i="41"/>
  <c r="S1414" i="24"/>
  <c r="AH1414" i="41" s="1"/>
  <c r="AI1414" i="41"/>
  <c r="S1434" i="24"/>
  <c r="AH1434" i="41" s="1"/>
  <c r="AI1434" i="41"/>
  <c r="S781" i="24"/>
  <c r="AH781" i="41" s="1"/>
  <c r="AI781" i="41"/>
  <c r="S920" i="24"/>
  <c r="AH920" i="41" s="1"/>
  <c r="AI920" i="41"/>
  <c r="S960" i="24"/>
  <c r="AH960" i="41" s="1"/>
  <c r="AI960" i="41"/>
  <c r="S1014" i="24"/>
  <c r="AH1014" i="41" s="1"/>
  <c r="AI1014" i="41"/>
  <c r="S1028" i="24"/>
  <c r="AH1028" i="41" s="1"/>
  <c r="AI1028" i="41"/>
  <c r="S1044" i="24"/>
  <c r="AH1044" i="41" s="1"/>
  <c r="AI1044" i="41"/>
  <c r="S1060" i="24"/>
  <c r="AH1060" i="41" s="1"/>
  <c r="AI1060" i="41"/>
  <c r="S1076" i="24"/>
  <c r="AH1076" i="41" s="1"/>
  <c r="AI1076" i="41"/>
  <c r="S1159" i="24"/>
  <c r="AH1159" i="41" s="1"/>
  <c r="AI1159" i="41"/>
  <c r="S1240" i="24"/>
  <c r="AH1240" i="41" s="1"/>
  <c r="AI1240" i="41"/>
  <c r="S1257" i="24"/>
  <c r="AH1257" i="41" s="1"/>
  <c r="AI1257" i="41"/>
  <c r="S1292" i="24"/>
  <c r="AH1292" i="41" s="1"/>
  <c r="AI1292" i="41"/>
  <c r="S691" i="24"/>
  <c r="AH691" i="41" s="1"/>
  <c r="AI691" i="41"/>
  <c r="S1314" i="24"/>
  <c r="AH1314" i="41" s="1"/>
  <c r="AI1314" i="41"/>
  <c r="S1379" i="24"/>
  <c r="AH1379" i="41" s="1"/>
  <c r="AI1379" i="41"/>
  <c r="S1479" i="24"/>
  <c r="AH1479" i="41" s="1"/>
  <c r="AI1479" i="41"/>
  <c r="S1531" i="24"/>
  <c r="AH1531" i="41" s="1"/>
  <c r="AI1531" i="41"/>
  <c r="S874" i="24"/>
  <c r="AH874" i="41" s="1"/>
  <c r="AI874" i="41"/>
  <c r="S1262" i="24"/>
  <c r="AI1262" i="41"/>
  <c r="S1474" i="24"/>
  <c r="AH1474" i="41" s="1"/>
  <c r="AI1474" i="41"/>
  <c r="S1493" i="24"/>
  <c r="AH1493" i="41" s="1"/>
  <c r="AI1493" i="41"/>
  <c r="S1520" i="24"/>
  <c r="AH1520" i="41" s="1"/>
  <c r="AI1520" i="41"/>
  <c r="S1005" i="24"/>
  <c r="AH1005" i="41" s="1"/>
  <c r="AI1005" i="41"/>
  <c r="S862" i="24"/>
  <c r="AH862" i="41" s="1"/>
  <c r="AI862" i="41"/>
  <c r="S1029" i="24"/>
  <c r="AH1029" i="41" s="1"/>
  <c r="AI1029" i="41"/>
  <c r="S1495" i="24"/>
  <c r="AH1495" i="41" s="1"/>
  <c r="AI1495" i="41"/>
  <c r="S867" i="24"/>
  <c r="AH867" i="41" s="1"/>
  <c r="AI867" i="41"/>
  <c r="S1191" i="24"/>
  <c r="AH1191" i="41" s="1"/>
  <c r="AI1191" i="41"/>
  <c r="S1494" i="24"/>
  <c r="AH1494" i="41" s="1"/>
  <c r="AI1494" i="41"/>
  <c r="S1519" i="24"/>
  <c r="AH1519" i="41" s="1"/>
  <c r="AI1519" i="41"/>
  <c r="S71" i="24"/>
  <c r="AH71" i="41" s="1"/>
  <c r="AI71" i="41"/>
  <c r="S170" i="24"/>
  <c r="AH170" i="41" s="1"/>
  <c r="AI170" i="41"/>
  <c r="S199" i="24"/>
  <c r="AI199" i="41"/>
  <c r="S51" i="24"/>
  <c r="AH51" i="41" s="1"/>
  <c r="AI51" i="41"/>
  <c r="S235" i="24"/>
  <c r="AH235" i="41" s="1"/>
  <c r="AI235" i="41"/>
  <c r="S260" i="24"/>
  <c r="AH260" i="41" s="1"/>
  <c r="AI260" i="41"/>
  <c r="S362" i="24"/>
  <c r="AH362" i="41" s="1"/>
  <c r="AI362" i="41"/>
  <c r="S233" i="24"/>
  <c r="AH233" i="41" s="1"/>
  <c r="AI233" i="41"/>
  <c r="S253" i="24"/>
  <c r="AH253" i="41" s="1"/>
  <c r="AI253" i="41"/>
  <c r="S265" i="24"/>
  <c r="AH265" i="41" s="1"/>
  <c r="AI265" i="41"/>
  <c r="S317" i="24"/>
  <c r="AH317" i="41" s="1"/>
  <c r="AI317" i="41"/>
  <c r="S274" i="24"/>
  <c r="AH274" i="41" s="1"/>
  <c r="AI274" i="41"/>
  <c r="S343" i="24"/>
  <c r="AH343" i="41" s="1"/>
  <c r="AI343" i="41"/>
  <c r="S368" i="24"/>
  <c r="AH368" i="41" s="1"/>
  <c r="AI368" i="41"/>
  <c r="S408" i="24"/>
  <c r="AH408" i="41" s="1"/>
  <c r="AI408" i="41"/>
  <c r="S1620" i="24"/>
  <c r="AH1618" i="41" s="1"/>
  <c r="AI1618" i="41"/>
  <c r="S142" i="24"/>
  <c r="AH142" i="41" s="1"/>
  <c r="AI142" i="41"/>
  <c r="S158" i="24"/>
  <c r="AH158" i="41" s="1"/>
  <c r="AI158" i="41"/>
  <c r="S174" i="24"/>
  <c r="AH174" i="41" s="1"/>
  <c r="AI174" i="41"/>
  <c r="S179" i="24"/>
  <c r="AH179" i="41" s="1"/>
  <c r="AI179" i="41"/>
  <c r="S284" i="24"/>
  <c r="AH284" i="41" s="1"/>
  <c r="AI284" i="41"/>
  <c r="S316" i="24"/>
  <c r="AH316" i="41" s="1"/>
  <c r="AI316" i="41"/>
  <c r="S427" i="24"/>
  <c r="AH427" i="41" s="1"/>
  <c r="AI427" i="41"/>
  <c r="S459" i="24"/>
  <c r="AH459" i="41" s="1"/>
  <c r="AI459" i="41"/>
  <c r="S116" i="24"/>
  <c r="AH116" i="41" s="1"/>
  <c r="AI116" i="41"/>
  <c r="S278" i="24"/>
  <c r="AH278" i="41" s="1"/>
  <c r="AI278" i="41"/>
  <c r="S290" i="24"/>
  <c r="AH290" i="41" s="1"/>
  <c r="AI290" i="41"/>
  <c r="S302" i="24"/>
  <c r="AH302" i="41" s="1"/>
  <c r="AI302" i="41"/>
  <c r="S322" i="24"/>
  <c r="AH322" i="41" s="1"/>
  <c r="AI322" i="41"/>
  <c r="S358" i="24"/>
  <c r="AH358" i="41" s="1"/>
  <c r="AI358" i="41"/>
  <c r="S376" i="24"/>
  <c r="AH376" i="41" s="1"/>
  <c r="AI376" i="41"/>
  <c r="S500" i="24"/>
  <c r="AH500" i="41" s="1"/>
  <c r="AI500" i="41"/>
  <c r="S76" i="24"/>
  <c r="AH76" i="41" s="1"/>
  <c r="AI76" i="41"/>
  <c r="S351" i="24"/>
  <c r="AH351" i="41" s="1"/>
  <c r="AI351" i="41"/>
  <c r="S413" i="24"/>
  <c r="AH413" i="41" s="1"/>
  <c r="AI413" i="41"/>
  <c r="S490" i="24"/>
  <c r="AH490" i="41" s="1"/>
  <c r="AI490" i="41"/>
  <c r="S517" i="24"/>
  <c r="AH517" i="41" s="1"/>
  <c r="AI517" i="41"/>
  <c r="S305" i="24"/>
  <c r="AH305" i="41" s="1"/>
  <c r="AI305" i="41"/>
  <c r="S521" i="24"/>
  <c r="AH521" i="41" s="1"/>
  <c r="AI521" i="41"/>
  <c r="S553" i="24"/>
  <c r="AH553" i="41" s="1"/>
  <c r="AI553" i="41"/>
  <c r="S585" i="24"/>
  <c r="AH585" i="41" s="1"/>
  <c r="AI585" i="41"/>
  <c r="S627" i="24"/>
  <c r="AH627" i="41" s="1"/>
  <c r="AI627" i="41"/>
  <c r="S403" i="24"/>
  <c r="AH403" i="41" s="1"/>
  <c r="AI403" i="41"/>
  <c r="S485" i="24"/>
  <c r="AH485" i="41" s="1"/>
  <c r="AI485" i="41"/>
  <c r="S674" i="24"/>
  <c r="AH674" i="41" s="1"/>
  <c r="AI674" i="41"/>
  <c r="S712" i="24"/>
  <c r="AH712" i="41" s="1"/>
  <c r="AI712" i="41"/>
  <c r="S428" i="24"/>
  <c r="AH428" i="41" s="1"/>
  <c r="AI428" i="41"/>
  <c r="S444" i="24"/>
  <c r="AH444" i="41" s="1"/>
  <c r="AI444" i="41"/>
  <c r="S640" i="24"/>
  <c r="AH640" i="41" s="1"/>
  <c r="AI640" i="41"/>
  <c r="S658" i="24"/>
  <c r="AH658" i="41" s="1"/>
  <c r="AI658" i="41"/>
  <c r="S741" i="24"/>
  <c r="AH741" i="41" s="1"/>
  <c r="AI741" i="41"/>
  <c r="S794" i="24"/>
  <c r="AI794" i="41"/>
  <c r="S806" i="24"/>
  <c r="AH806" i="41" s="1"/>
  <c r="AI806" i="41"/>
  <c r="S838" i="24"/>
  <c r="AH838" i="41" s="1"/>
  <c r="AI838" i="41"/>
  <c r="S630" i="24"/>
  <c r="AH630" i="41" s="1"/>
  <c r="AI630" i="41"/>
  <c r="S732" i="24"/>
  <c r="AH732" i="41" s="1"/>
  <c r="AI732" i="41"/>
  <c r="S802" i="24"/>
  <c r="AH802" i="41" s="1"/>
  <c r="AI802" i="41"/>
  <c r="S819" i="24"/>
  <c r="AH819" i="41" s="1"/>
  <c r="AI819" i="41"/>
  <c r="S939" i="24"/>
  <c r="AH939" i="41" s="1"/>
  <c r="AI939" i="41"/>
  <c r="S453" i="24"/>
  <c r="AH453" i="41" s="1"/>
  <c r="AI453" i="41"/>
  <c r="S549" i="24"/>
  <c r="AH549" i="41" s="1"/>
  <c r="AI549" i="41"/>
  <c r="S613" i="24"/>
  <c r="AH613" i="41" s="1"/>
  <c r="AI613" i="41"/>
  <c r="S771" i="24"/>
  <c r="AH771" i="41" s="1"/>
  <c r="AI771" i="41"/>
  <c r="S980" i="24"/>
  <c r="AH980" i="41" s="1"/>
  <c r="AI980" i="41"/>
  <c r="S1002" i="24"/>
  <c r="AH1002" i="41" s="1"/>
  <c r="AI1002" i="41"/>
  <c r="S1176" i="24"/>
  <c r="AH1176" i="41" s="1"/>
  <c r="AI1176" i="41"/>
  <c r="S1196" i="24"/>
  <c r="AH1196" i="41" s="1"/>
  <c r="AI1196" i="41"/>
  <c r="S1221" i="24"/>
  <c r="AH1221" i="41" s="1"/>
  <c r="AI1221" i="41"/>
  <c r="S1286" i="24"/>
  <c r="AH1286" i="41" s="1"/>
  <c r="AI1286" i="41"/>
  <c r="S1386" i="24"/>
  <c r="AH1386" i="41" s="1"/>
  <c r="AI1386" i="41"/>
  <c r="S1115" i="24"/>
  <c r="AH1115" i="41" s="1"/>
  <c r="AI1115" i="41"/>
  <c r="S1147" i="24"/>
  <c r="AH1147" i="41" s="1"/>
  <c r="AI1147" i="41"/>
  <c r="S1187" i="24"/>
  <c r="AH1187" i="41" s="1"/>
  <c r="AI1187" i="41"/>
  <c r="S817" i="24"/>
  <c r="AH817" i="41" s="1"/>
  <c r="AI817" i="41"/>
  <c r="S858" i="24"/>
  <c r="AH858" i="41" s="1"/>
  <c r="AI858" i="41"/>
  <c r="S1128" i="24"/>
  <c r="AH1128" i="41" s="1"/>
  <c r="AI1128" i="41"/>
  <c r="S1136" i="24"/>
  <c r="AH1136" i="41" s="1"/>
  <c r="AI1136" i="41"/>
  <c r="S1303" i="24"/>
  <c r="AH1303" i="41" s="1"/>
  <c r="AI1303" i="41"/>
  <c r="S1064" i="24"/>
  <c r="AH1064" i="41" s="1"/>
  <c r="AI1064" i="41"/>
  <c r="S1140" i="24"/>
  <c r="AH1140" i="41" s="1"/>
  <c r="AI1140" i="41"/>
  <c r="S1273" i="24"/>
  <c r="AH1273" i="41" s="1"/>
  <c r="AI1273" i="41"/>
  <c r="S1344" i="24"/>
  <c r="AH1344" i="41" s="1"/>
  <c r="AI1344" i="41"/>
  <c r="S1485" i="24"/>
  <c r="AH1485" i="41" s="1"/>
  <c r="AI1485" i="41"/>
  <c r="S1581" i="24"/>
  <c r="AH1581" i="41" s="1"/>
  <c r="AI1581" i="41"/>
  <c r="S1613" i="24"/>
  <c r="AH1613" i="41" s="1"/>
  <c r="AI1613" i="41"/>
  <c r="S932" i="24"/>
  <c r="AH932" i="41" s="1"/>
  <c r="AI932" i="41"/>
  <c r="S995" i="24"/>
  <c r="AH995" i="41" s="1"/>
  <c r="AI995" i="41"/>
  <c r="S1094" i="24"/>
  <c r="AH1094" i="41" s="1"/>
  <c r="AI1094" i="41"/>
  <c r="S1233" i="24"/>
  <c r="AH1233" i="41" s="1"/>
  <c r="AI1233" i="41"/>
  <c r="S1449" i="24"/>
  <c r="AH1449" i="41" s="1"/>
  <c r="AI1449" i="41"/>
  <c r="S1472" i="24"/>
  <c r="AH1472" i="41" s="1"/>
  <c r="AI1472" i="41"/>
  <c r="S1505" i="24"/>
  <c r="AH1505" i="41" s="1"/>
  <c r="AI1505" i="41"/>
  <c r="S944" i="24"/>
  <c r="AH944" i="41" s="1"/>
  <c r="AI944" i="41"/>
  <c r="S1513" i="24"/>
  <c r="AH1513" i="41" s="1"/>
  <c r="AI1513" i="41"/>
  <c r="S1573" i="24"/>
  <c r="AH1573" i="41" s="1"/>
  <c r="AI1573" i="41"/>
  <c r="S1373" i="24"/>
  <c r="AH1373" i="41" s="1"/>
  <c r="AI1373" i="41"/>
  <c r="S1488" i="24"/>
  <c r="AH1488" i="41" s="1"/>
  <c r="AI1488" i="41"/>
  <c r="S1589" i="24"/>
  <c r="AH1589" i="41" s="1"/>
  <c r="AI1589" i="41"/>
  <c r="S1453" i="24"/>
  <c r="AH1453" i="41" s="1"/>
  <c r="AI1453" i="41"/>
  <c r="S49" i="24"/>
  <c r="AH49" i="41" s="1"/>
  <c r="AI49" i="41"/>
  <c r="S69" i="24"/>
  <c r="AH69" i="41" s="1"/>
  <c r="AI69" i="41"/>
  <c r="S16" i="24"/>
  <c r="AH16" i="41" s="1"/>
  <c r="AI16" i="41"/>
  <c r="S31" i="24"/>
  <c r="AH31" i="41" s="1"/>
  <c r="AI31" i="41"/>
  <c r="S13" i="24"/>
  <c r="AH13" i="41" s="1"/>
  <c r="AI13" i="41"/>
  <c r="S101" i="24"/>
  <c r="AH101" i="41" s="1"/>
  <c r="AI101" i="41"/>
  <c r="S164" i="24"/>
  <c r="AH164" i="41" s="1"/>
  <c r="AI164" i="41"/>
  <c r="S185" i="24"/>
  <c r="AH185" i="41" s="1"/>
  <c r="AI185" i="41"/>
  <c r="S209" i="24"/>
  <c r="AH209" i="41" s="1"/>
  <c r="AI209" i="41"/>
  <c r="S127" i="24"/>
  <c r="AH127" i="41" s="1"/>
  <c r="AI127" i="41"/>
  <c r="S143" i="24"/>
  <c r="AH143" i="41" s="1"/>
  <c r="AI143" i="41"/>
  <c r="S159" i="24"/>
  <c r="AH159" i="41" s="1"/>
  <c r="AI159" i="41"/>
  <c r="S172" i="24"/>
  <c r="AH172" i="41" s="1"/>
  <c r="AI172" i="41"/>
  <c r="S213" i="24"/>
  <c r="AH213" i="41" s="1"/>
  <c r="AI213" i="41"/>
  <c r="S98" i="24"/>
  <c r="AH98" i="41" s="1"/>
  <c r="AI98" i="41"/>
  <c r="S114" i="24"/>
  <c r="AH114" i="41" s="1"/>
  <c r="AI114" i="41"/>
  <c r="S137" i="24"/>
  <c r="AH137" i="41" s="1"/>
  <c r="AI137" i="41"/>
  <c r="S153" i="24"/>
  <c r="AH153" i="41" s="1"/>
  <c r="AI153" i="41"/>
  <c r="S183" i="24"/>
  <c r="AH183" i="41" s="1"/>
  <c r="AI183" i="41"/>
  <c r="S210" i="24"/>
  <c r="AH210" i="41" s="1"/>
  <c r="AI210" i="41"/>
  <c r="S96" i="24"/>
  <c r="AH96" i="41" s="1"/>
  <c r="AI96" i="41"/>
  <c r="S229" i="24"/>
  <c r="AH229" i="41" s="1"/>
  <c r="AI229" i="41"/>
  <c r="S241" i="24"/>
  <c r="AH241" i="41" s="1"/>
  <c r="AI241" i="41"/>
  <c r="S266" i="24"/>
  <c r="AH266" i="41" s="1"/>
  <c r="AI266" i="41"/>
  <c r="S380" i="24"/>
  <c r="AH380" i="41" s="1"/>
  <c r="AI380" i="41"/>
  <c r="S487" i="24"/>
  <c r="AH487" i="41" s="1"/>
  <c r="AI487" i="41"/>
  <c r="S154" i="24"/>
  <c r="AH154" i="41" s="1"/>
  <c r="AI154" i="41"/>
  <c r="S297" i="24"/>
  <c r="AH297" i="41" s="1"/>
  <c r="AI297" i="41"/>
  <c r="S328" i="24"/>
  <c r="AH328" i="41" s="1"/>
  <c r="AI328" i="41"/>
  <c r="S363" i="24"/>
  <c r="AH363" i="41" s="1"/>
  <c r="AI363" i="41"/>
  <c r="S395" i="24"/>
  <c r="AH395" i="41" s="1"/>
  <c r="AI395" i="41"/>
  <c r="S429" i="24"/>
  <c r="AH429" i="41" s="1"/>
  <c r="AI429" i="41"/>
  <c r="S445" i="24"/>
  <c r="AH445" i="41" s="1"/>
  <c r="AI445" i="41"/>
  <c r="S461" i="24"/>
  <c r="AH461" i="41" s="1"/>
  <c r="AI461" i="41"/>
  <c r="S477" i="24"/>
  <c r="AH477" i="41" s="1"/>
  <c r="AI477" i="41"/>
  <c r="S497" i="24"/>
  <c r="AH497" i="41" s="1"/>
  <c r="AI497" i="41"/>
  <c r="S230" i="24"/>
  <c r="AH230" i="41" s="1"/>
  <c r="AI230" i="41"/>
  <c r="S245" i="24"/>
  <c r="AH245" i="41" s="1"/>
  <c r="AI245" i="41"/>
  <c r="S311" i="24"/>
  <c r="AH311" i="41" s="1"/>
  <c r="AI311" i="41"/>
  <c r="S1621" i="24"/>
  <c r="AH1619" i="41" s="1"/>
  <c r="AI1619" i="41"/>
  <c r="S77" i="24"/>
  <c r="AH77" i="41" s="1"/>
  <c r="AI77" i="41"/>
  <c r="S18" i="24"/>
  <c r="AH18" i="41" s="1"/>
  <c r="AI18" i="41"/>
  <c r="S44" i="24"/>
  <c r="AH44" i="41" s="1"/>
  <c r="AI44" i="41"/>
  <c r="S65" i="24"/>
  <c r="AH65" i="41" s="1"/>
  <c r="AI65" i="41"/>
  <c r="S20" i="24"/>
  <c r="AH20" i="41" s="1"/>
  <c r="AI20" i="41"/>
  <c r="S66" i="24"/>
  <c r="AH66" i="41" s="1"/>
  <c r="AI66" i="41"/>
  <c r="S87" i="24"/>
  <c r="AH87" i="41" s="1"/>
  <c r="AI87" i="41"/>
  <c r="S136" i="24"/>
  <c r="AH136" i="41" s="1"/>
  <c r="AI136" i="41"/>
  <c r="S152" i="24"/>
  <c r="AH152" i="41" s="1"/>
  <c r="AI152" i="41"/>
  <c r="S163" i="24"/>
  <c r="AH163" i="41" s="1"/>
  <c r="AI163" i="41"/>
  <c r="S190" i="24"/>
  <c r="AH190" i="41" s="1"/>
  <c r="AI190" i="41"/>
  <c r="S204" i="24"/>
  <c r="AH204" i="41" s="1"/>
  <c r="AI204" i="41"/>
  <c r="S125" i="24"/>
  <c r="AH125" i="41" s="1"/>
  <c r="AI125" i="41"/>
  <c r="S176" i="24"/>
  <c r="AH176" i="41" s="1"/>
  <c r="AI176" i="41"/>
  <c r="S188" i="24"/>
  <c r="AH188" i="41" s="1"/>
  <c r="AI188" i="41"/>
  <c r="S112" i="24"/>
  <c r="AH112" i="41" s="1"/>
  <c r="AI112" i="41"/>
  <c r="S173" i="24"/>
  <c r="AH173" i="41" s="1"/>
  <c r="AI173" i="41"/>
  <c r="S195" i="24"/>
  <c r="AH195" i="41" s="1"/>
  <c r="AI195" i="41"/>
  <c r="S84" i="24"/>
  <c r="AH84" i="41" s="1"/>
  <c r="AI84" i="41"/>
  <c r="S184" i="24"/>
  <c r="AH184" i="41" s="1"/>
  <c r="AI184" i="41"/>
  <c r="S301" i="24"/>
  <c r="AH301" i="41" s="1"/>
  <c r="AI301" i="41"/>
  <c r="S387" i="24"/>
  <c r="AH387" i="41" s="1"/>
  <c r="AI387" i="41"/>
  <c r="S482" i="24"/>
  <c r="AH482" i="41" s="1"/>
  <c r="AI482" i="41"/>
  <c r="S88" i="24"/>
  <c r="AH88" i="41" s="1"/>
  <c r="AI88" i="41"/>
  <c r="S151" i="24"/>
  <c r="AH151" i="41" s="1"/>
  <c r="AI151" i="41"/>
  <c r="S259" i="24"/>
  <c r="AH259" i="41" s="1"/>
  <c r="AI259" i="41"/>
  <c r="S271" i="24"/>
  <c r="AI271" i="41"/>
  <c r="S393" i="24"/>
  <c r="AH393" i="41" s="1"/>
  <c r="AI393" i="41"/>
  <c r="S435" i="24"/>
  <c r="AH435" i="41" s="1"/>
  <c r="AI435" i="41"/>
  <c r="S467" i="24"/>
  <c r="AH467" i="41" s="1"/>
  <c r="AI467" i="41"/>
  <c r="S690" i="24"/>
  <c r="AH690" i="41" s="1"/>
  <c r="AI690" i="41"/>
  <c r="S754" i="24"/>
  <c r="AH754" i="41" s="1"/>
  <c r="AI754" i="41"/>
  <c r="S366" i="24"/>
  <c r="AH366" i="41" s="1"/>
  <c r="AI366" i="41"/>
  <c r="S529" i="24"/>
  <c r="AH529" i="41" s="1"/>
  <c r="AI529" i="41"/>
  <c r="S561" i="24"/>
  <c r="AH561" i="41" s="1"/>
  <c r="AI561" i="41"/>
  <c r="S593" i="24"/>
  <c r="AH593" i="41" s="1"/>
  <c r="AI593" i="41"/>
  <c r="S616" i="24"/>
  <c r="AH616" i="41" s="1"/>
  <c r="AI616" i="41"/>
  <c r="S639" i="24"/>
  <c r="AH639" i="41" s="1"/>
  <c r="AI639" i="41"/>
  <c r="S709" i="24"/>
  <c r="AH709" i="41" s="1"/>
  <c r="AI709" i="41"/>
  <c r="S749" i="24"/>
  <c r="AH749" i="41" s="1"/>
  <c r="AI749" i="41"/>
  <c r="S352" i="24"/>
  <c r="AH352" i="41" s="1"/>
  <c r="AI352" i="41"/>
  <c r="S552" i="24"/>
  <c r="AH552" i="41" s="1"/>
  <c r="AI552" i="41"/>
  <c r="S728" i="24"/>
  <c r="AH728" i="41" s="1"/>
  <c r="AI728" i="41"/>
  <c r="S763" i="24"/>
  <c r="AH763" i="41" s="1"/>
  <c r="AI763" i="41"/>
  <c r="S787" i="24"/>
  <c r="AH787" i="41" s="1"/>
  <c r="AI787" i="41"/>
  <c r="S800" i="24"/>
  <c r="AH800" i="41" s="1"/>
  <c r="AI800" i="41"/>
  <c r="S852" i="24"/>
  <c r="AH852" i="41" s="1"/>
  <c r="AI852" i="41"/>
  <c r="S876" i="24"/>
  <c r="AH876" i="41" s="1"/>
  <c r="AI876" i="41"/>
  <c r="S903" i="24"/>
  <c r="AH903" i="41" s="1"/>
  <c r="AI903" i="41"/>
  <c r="S929" i="24"/>
  <c r="AH929" i="41" s="1"/>
  <c r="AI929" i="41"/>
  <c r="S527" i="24"/>
  <c r="AH527" i="41" s="1"/>
  <c r="AI527" i="41"/>
  <c r="S702" i="24"/>
  <c r="AH702" i="41" s="1"/>
  <c r="AI702" i="41"/>
  <c r="S713" i="24"/>
  <c r="AH713" i="41" s="1"/>
  <c r="AI713" i="41"/>
  <c r="S831" i="24"/>
  <c r="AH831" i="41" s="1"/>
  <c r="AI831" i="41"/>
  <c r="S1093" i="24"/>
  <c r="AH1093" i="41" s="1"/>
  <c r="AI1093" i="41"/>
  <c r="S1127" i="24"/>
  <c r="AH1127" i="41" s="1"/>
  <c r="AI1127" i="41"/>
  <c r="S1154" i="24"/>
  <c r="AH1154" i="41" s="1"/>
  <c r="AI1154" i="41"/>
  <c r="S1162" i="24"/>
  <c r="AH1162" i="41" s="1"/>
  <c r="AI1162" i="41"/>
  <c r="S1206" i="24"/>
  <c r="AH1206" i="41" s="1"/>
  <c r="AI1206" i="41"/>
  <c r="S1313" i="24"/>
  <c r="AH1313" i="41" s="1"/>
  <c r="AI1313" i="41"/>
  <c r="S1345" i="24"/>
  <c r="AH1345" i="41" s="1"/>
  <c r="AI1345" i="41"/>
  <c r="S1441" i="24"/>
  <c r="AH1441" i="41" s="1"/>
  <c r="AI1441" i="41"/>
  <c r="S877" i="24"/>
  <c r="AH877" i="41" s="1"/>
  <c r="AI877" i="41"/>
  <c r="S965" i="24"/>
  <c r="AH965" i="41" s="1"/>
  <c r="AI965" i="41"/>
  <c r="S1043" i="24"/>
  <c r="AH1043" i="41" s="1"/>
  <c r="AI1043" i="41"/>
  <c r="S1075" i="24"/>
  <c r="AH1075" i="41" s="1"/>
  <c r="AI1075" i="41"/>
  <c r="S1091" i="24"/>
  <c r="AH1091" i="41" s="1"/>
  <c r="AI1091" i="41"/>
  <c r="S1225" i="24"/>
  <c r="AH1225" i="41" s="1"/>
  <c r="AI1225" i="41"/>
  <c r="S1301" i="24"/>
  <c r="AH1301" i="41" s="1"/>
  <c r="AI1301" i="41"/>
  <c r="S1333" i="24"/>
  <c r="AH1333" i="41" s="1"/>
  <c r="AI1333" i="41"/>
  <c r="S1365" i="24"/>
  <c r="AH1365" i="41" s="1"/>
  <c r="AI1365" i="41"/>
  <c r="S1430" i="24"/>
  <c r="AH1430" i="41" s="1"/>
  <c r="AI1430" i="41"/>
  <c r="S1438" i="24"/>
  <c r="AH1438" i="41" s="1"/>
  <c r="AI1438" i="41"/>
  <c r="S796" i="24"/>
  <c r="AH796" i="41" s="1"/>
  <c r="AI796" i="41"/>
  <c r="S853" i="24"/>
  <c r="AH853" i="41" s="1"/>
  <c r="AI853" i="41"/>
  <c r="S1007" i="24"/>
  <c r="AH1007" i="41" s="1"/>
  <c r="AI1007" i="41"/>
  <c r="S1018" i="24"/>
  <c r="AH1018" i="41" s="1"/>
  <c r="AI1018" i="41"/>
  <c r="S1034" i="24"/>
  <c r="AH1034" i="41" s="1"/>
  <c r="AI1034" i="41"/>
  <c r="S1050" i="24"/>
  <c r="AH1050" i="41" s="1"/>
  <c r="AI1050" i="41"/>
  <c r="S1066" i="24"/>
  <c r="AH1066" i="41" s="1"/>
  <c r="AI1066" i="41"/>
  <c r="S1170" i="24"/>
  <c r="AH1170" i="41" s="1"/>
  <c r="AI1170" i="41"/>
  <c r="S1199" i="24"/>
  <c r="AH1199" i="41" s="1"/>
  <c r="AI1199" i="41"/>
  <c r="S1246" i="24"/>
  <c r="AH1246" i="41" s="1"/>
  <c r="AI1246" i="41"/>
  <c r="S1296" i="24"/>
  <c r="AH1296" i="41" s="1"/>
  <c r="AI1296" i="41"/>
  <c r="S1312" i="24"/>
  <c r="AH1312" i="41" s="1"/>
  <c r="AI1312" i="41"/>
  <c r="S1366" i="24"/>
  <c r="AH1366" i="41" s="1"/>
  <c r="AI1366" i="41"/>
  <c r="S1427" i="24"/>
  <c r="AH1427" i="41" s="1"/>
  <c r="AI1427" i="41"/>
  <c r="S1471" i="24"/>
  <c r="AH1471" i="41" s="1"/>
  <c r="AI1471" i="41"/>
  <c r="S1559" i="24"/>
  <c r="AH1559" i="41" s="1"/>
  <c r="AI1559" i="41"/>
  <c r="S1575" i="24"/>
  <c r="AH1575" i="41" s="1"/>
  <c r="AI1575" i="41"/>
  <c r="S1591" i="24"/>
  <c r="AH1591" i="41" s="1"/>
  <c r="AI1591" i="41"/>
  <c r="S1607" i="24"/>
  <c r="AH1607" i="41" s="1"/>
  <c r="AI1607" i="41"/>
  <c r="S769" i="24"/>
  <c r="AH769" i="41" s="1"/>
  <c r="AI769" i="41"/>
  <c r="S954" i="24"/>
  <c r="AH954" i="41" s="1"/>
  <c r="AI954" i="41"/>
  <c r="S1370" i="24"/>
  <c r="AH1370" i="41" s="1"/>
  <c r="AI1370" i="41"/>
  <c r="S1466" i="24"/>
  <c r="AH1466" i="41" s="1"/>
  <c r="AI1466" i="41"/>
  <c r="S1487" i="24"/>
  <c r="AH1487" i="41" s="1"/>
  <c r="AI1487" i="41"/>
  <c r="S1514" i="24"/>
  <c r="AH1514" i="41" s="1"/>
  <c r="AI1514" i="41"/>
  <c r="S1146" i="24"/>
  <c r="AH1146" i="41" s="1"/>
  <c r="AI1146" i="41"/>
  <c r="S1323" i="24"/>
  <c r="AH1323" i="41" s="1"/>
  <c r="AI1323" i="41"/>
  <c r="S1403" i="24"/>
  <c r="AH1403" i="41" s="1"/>
  <c r="AI1403" i="41"/>
  <c r="S1535" i="24"/>
  <c r="AH1535" i="41" s="1"/>
  <c r="AI1535" i="41"/>
  <c r="S1045" i="24"/>
  <c r="AH1045" i="41" s="1"/>
  <c r="AI1045" i="41"/>
  <c r="S1402" i="24"/>
  <c r="AH1402" i="41" s="1"/>
  <c r="AI1402" i="41"/>
  <c r="S1526" i="24"/>
  <c r="AH1526" i="41" s="1"/>
  <c r="AI1526" i="41"/>
  <c r="S14" i="24"/>
  <c r="AH14" i="41" s="1"/>
  <c r="AI14" i="41"/>
  <c r="S38" i="24"/>
  <c r="AH38" i="41" s="1"/>
  <c r="AI38" i="41"/>
  <c r="S252" i="24"/>
  <c r="AH252" i="41" s="1"/>
  <c r="AI252" i="41"/>
  <c r="S296" i="24"/>
  <c r="AH296" i="41" s="1"/>
  <c r="AI296" i="41"/>
  <c r="S339" i="24"/>
  <c r="AI339" i="41"/>
  <c r="S493" i="24"/>
  <c r="AH493" i="41" s="1"/>
  <c r="AI493" i="41"/>
  <c r="S193" i="24"/>
  <c r="AH193" i="41" s="1"/>
  <c r="AI193" i="41"/>
  <c r="S244" i="24"/>
  <c r="AH244" i="41" s="1"/>
  <c r="AI244" i="41"/>
  <c r="S92" i="24"/>
  <c r="AH92" i="41" s="1"/>
  <c r="AI92" i="41"/>
  <c r="S182" i="24"/>
  <c r="AH182" i="41" s="1"/>
  <c r="AI182" i="41"/>
  <c r="S286" i="24"/>
  <c r="AH286" i="41" s="1"/>
  <c r="AI286" i="41"/>
  <c r="S318" i="24"/>
  <c r="AH318" i="41" s="1"/>
  <c r="AI318" i="41"/>
  <c r="S335" i="24"/>
  <c r="AH335" i="41" s="1"/>
  <c r="AI335" i="41"/>
  <c r="S374" i="24"/>
  <c r="AH374" i="41" s="1"/>
  <c r="AI374" i="41"/>
  <c r="S494" i="24"/>
  <c r="AH494" i="41" s="1"/>
  <c r="AI494" i="41"/>
  <c r="S221" i="24"/>
  <c r="AH221" i="41" s="1"/>
  <c r="AI221" i="41"/>
  <c r="S725" i="24"/>
  <c r="AH725" i="41" s="1"/>
  <c r="AI725" i="41"/>
  <c r="S745" i="24"/>
  <c r="AH745" i="41" s="1"/>
  <c r="AI745" i="41"/>
  <c r="S492" i="24"/>
  <c r="AH492" i="41" s="1"/>
  <c r="AI492" i="41"/>
  <c r="S643" i="24"/>
  <c r="AI643" i="41"/>
  <c r="S357" i="24"/>
  <c r="AH357" i="41" s="1"/>
  <c r="AI357" i="41"/>
  <c r="S650" i="24"/>
  <c r="AH650" i="41" s="1"/>
  <c r="AI650" i="41"/>
  <c r="S697" i="24"/>
  <c r="AH697" i="41" s="1"/>
  <c r="AI697" i="41"/>
  <c r="S811" i="24"/>
  <c r="AH811" i="41" s="1"/>
  <c r="AI811" i="41"/>
  <c r="S268" i="24"/>
  <c r="AI268" i="41"/>
  <c r="S654" i="24"/>
  <c r="AH654" i="41" s="1"/>
  <c r="AI654" i="41"/>
  <c r="S884" i="24"/>
  <c r="AH884" i="41" s="1"/>
  <c r="AI884" i="41"/>
  <c r="S941" i="24"/>
  <c r="AH941" i="41" s="1"/>
  <c r="AI941" i="41"/>
  <c r="S706" i="24"/>
  <c r="AH706" i="41" s="1"/>
  <c r="AI706" i="41"/>
  <c r="S815" i="24"/>
  <c r="AH815" i="41" s="1"/>
  <c r="AI815" i="41"/>
  <c r="S914" i="24"/>
  <c r="AH914" i="41" s="1"/>
  <c r="AI914" i="41"/>
  <c r="S1017" i="24"/>
  <c r="AH1017" i="41" s="1"/>
  <c r="AI1017" i="41"/>
  <c r="S1049" i="24"/>
  <c r="AH1049" i="41" s="1"/>
  <c r="AI1049" i="41"/>
  <c r="S1123" i="24"/>
  <c r="AH1123" i="41" s="1"/>
  <c r="AI1123" i="41"/>
  <c r="S1213" i="24"/>
  <c r="AH1213" i="41" s="1"/>
  <c r="AI1213" i="41"/>
  <c r="S1256" i="24"/>
  <c r="AH1256" i="41" s="1"/>
  <c r="AI1256" i="41"/>
  <c r="S1306" i="24"/>
  <c r="AH1306" i="41" s="1"/>
  <c r="AI1306" i="41"/>
  <c r="S1338" i="24"/>
  <c r="AH1338" i="41" s="1"/>
  <c r="AI1338" i="41"/>
  <c r="S887" i="24"/>
  <c r="AH887" i="41" s="1"/>
  <c r="AI887" i="41"/>
  <c r="S742" i="24"/>
  <c r="AH742" i="41" s="1"/>
  <c r="AI742" i="41"/>
  <c r="S870" i="24"/>
  <c r="AH870" i="41" s="1"/>
  <c r="AI870" i="41"/>
  <c r="S982" i="24"/>
  <c r="AH982" i="41" s="1"/>
  <c r="AI982" i="41"/>
  <c r="S1155" i="24"/>
  <c r="AH1155" i="41" s="1"/>
  <c r="AI1155" i="41"/>
  <c r="S1287" i="24"/>
  <c r="AH1287" i="41" s="1"/>
  <c r="AI1287" i="41"/>
  <c r="S826" i="24"/>
  <c r="AH826" i="41" s="1"/>
  <c r="AI826" i="41"/>
  <c r="S1098" i="24"/>
  <c r="AI1098" i="41"/>
  <c r="S1475" i="24"/>
  <c r="AH1475" i="41" s="1"/>
  <c r="AI1475" i="41"/>
  <c r="S1498" i="24"/>
  <c r="AH1498" i="41" s="1"/>
  <c r="AI1498" i="41"/>
  <c r="S1561" i="24"/>
  <c r="AH1561" i="41" s="1"/>
  <c r="AI1561" i="41"/>
  <c r="S1593" i="24"/>
  <c r="AH1593" i="41" s="1"/>
  <c r="AI1593" i="41"/>
  <c r="S1120" i="24"/>
  <c r="AH1120" i="41" s="1"/>
  <c r="AI1120" i="41"/>
  <c r="S957" i="24"/>
  <c r="AH957" i="41" s="1"/>
  <c r="AI957" i="41"/>
  <c r="S1376" i="24"/>
  <c r="AH1376" i="41" s="1"/>
  <c r="AI1376" i="41"/>
  <c r="S1489" i="24"/>
  <c r="AH1489" i="41" s="1"/>
  <c r="AI1489" i="41"/>
  <c r="S1350" i="24"/>
  <c r="AH1350" i="41" s="1"/>
  <c r="AI1350" i="41"/>
  <c r="S1418" i="24"/>
  <c r="AH1418" i="41" s="1"/>
  <c r="AI1418" i="41"/>
  <c r="S1543" i="24"/>
  <c r="AH1543" i="41" s="1"/>
  <c r="AI1543" i="41"/>
  <c r="S1567" i="24"/>
  <c r="AH1567" i="41" s="1"/>
  <c r="AI1567" i="41"/>
  <c r="S1583" i="24"/>
  <c r="AH1583" i="41" s="1"/>
  <c r="AI1583" i="41"/>
  <c r="S1599" i="24"/>
  <c r="AH1599" i="41" s="1"/>
  <c r="AI1599" i="41"/>
  <c r="S1615" i="24"/>
  <c r="AH1615" i="41" s="1"/>
  <c r="AI1615" i="41"/>
  <c r="S1571" i="24"/>
  <c r="AH1571" i="41" s="1"/>
  <c r="AI1571" i="41"/>
  <c r="S1423" i="24"/>
  <c r="AH1423" i="41" s="1"/>
  <c r="AI1423" i="41"/>
  <c r="S1587" i="24"/>
  <c r="AH1587" i="41" s="1"/>
  <c r="AI1587" i="41"/>
  <c r="S1400" i="24"/>
  <c r="AH1400" i="41" s="1"/>
  <c r="AI1400" i="41"/>
  <c r="S109" i="24"/>
  <c r="AH109" i="41" s="1"/>
  <c r="AI109" i="41"/>
  <c r="S138" i="24"/>
  <c r="AH138" i="41" s="1"/>
  <c r="AI138" i="41"/>
  <c r="S249" i="24"/>
  <c r="AH249" i="41" s="1"/>
  <c r="AI249" i="41"/>
  <c r="S287" i="24"/>
  <c r="AH287" i="41" s="1"/>
  <c r="AI287" i="41"/>
  <c r="S319" i="24"/>
  <c r="AH319" i="41" s="1"/>
  <c r="AI319" i="41"/>
  <c r="S416" i="24"/>
  <c r="Z416" i="24" s="1"/>
  <c r="AA416" i="24" s="1"/>
  <c r="AI416" i="41"/>
  <c r="S432" i="24"/>
  <c r="AH432" i="41" s="1"/>
  <c r="AI432" i="41"/>
  <c r="S448" i="24"/>
  <c r="AH448" i="41" s="1"/>
  <c r="AI448" i="41"/>
  <c r="S464" i="24"/>
  <c r="AH464" i="41" s="1"/>
  <c r="AI464" i="41"/>
  <c r="S107" i="24"/>
  <c r="AH107" i="41" s="1"/>
  <c r="AI107" i="41"/>
  <c r="S419" i="24"/>
  <c r="AH419" i="41" s="1"/>
  <c r="AI419" i="41"/>
  <c r="S440" i="24"/>
  <c r="AH440" i="41" s="1"/>
  <c r="AI440" i="41"/>
  <c r="S456" i="24"/>
  <c r="AH456" i="41" s="1"/>
  <c r="AI456" i="41"/>
  <c r="S511" i="24"/>
  <c r="AH511" i="41" s="1"/>
  <c r="AI511" i="41"/>
  <c r="S320" i="24"/>
  <c r="Z320" i="24" s="1"/>
  <c r="AA320" i="24" s="1"/>
  <c r="AI320" i="41"/>
  <c r="S531" i="24"/>
  <c r="AH531" i="41" s="1"/>
  <c r="AI531" i="41"/>
  <c r="S563" i="24"/>
  <c r="AH563" i="41" s="1"/>
  <c r="AI563" i="41"/>
  <c r="S595" i="24"/>
  <c r="AH595" i="41" s="1"/>
  <c r="AI595" i="41"/>
  <c r="S275" i="24"/>
  <c r="AH275" i="41" s="1"/>
  <c r="AI275" i="41"/>
  <c r="S476" i="24"/>
  <c r="AH476" i="41" s="1"/>
  <c r="AI476" i="41"/>
  <c r="S523" i="24"/>
  <c r="AH523" i="41" s="1"/>
  <c r="AI523" i="41"/>
  <c r="S555" i="24"/>
  <c r="AH555" i="41" s="1"/>
  <c r="AI555" i="41"/>
  <c r="S587" i="24"/>
  <c r="AH587" i="41" s="1"/>
  <c r="AI587" i="41"/>
  <c r="S625" i="24"/>
  <c r="AH625" i="41" s="1"/>
  <c r="AI625" i="41"/>
  <c r="S666" i="24"/>
  <c r="AH666" i="41" s="1"/>
  <c r="AI666" i="41"/>
  <c r="S797" i="24"/>
  <c r="AH797" i="41" s="1"/>
  <c r="AI797" i="41"/>
  <c r="S836" i="24"/>
  <c r="AH836" i="41" s="1"/>
  <c r="AI836" i="41"/>
  <c r="S882" i="24"/>
  <c r="AH882" i="41" s="1"/>
  <c r="AI882" i="41"/>
  <c r="S901" i="24"/>
  <c r="AH901" i="41" s="1"/>
  <c r="AI901" i="41"/>
  <c r="S923" i="24"/>
  <c r="AH923" i="41" s="1"/>
  <c r="AI923" i="41"/>
  <c r="S937" i="24"/>
  <c r="AH937" i="41" s="1"/>
  <c r="AI937" i="41"/>
  <c r="S516" i="24"/>
  <c r="AH516" i="41" s="1"/>
  <c r="AI516" i="41"/>
  <c r="S568" i="24"/>
  <c r="AH568" i="41" s="1"/>
  <c r="AI568" i="41"/>
  <c r="S795" i="24"/>
  <c r="AH795" i="41" s="1"/>
  <c r="AI795" i="41"/>
  <c r="S814" i="24"/>
  <c r="AH814" i="41" s="1"/>
  <c r="AI814" i="41"/>
  <c r="S915" i="24"/>
  <c r="AH915" i="41" s="1"/>
  <c r="AI915" i="41"/>
  <c r="S664" i="24"/>
  <c r="AH664" i="41" s="1"/>
  <c r="AI664" i="41"/>
  <c r="S720" i="24"/>
  <c r="AH720" i="41" s="1"/>
  <c r="AI720" i="41"/>
  <c r="S961" i="24"/>
  <c r="AH961" i="41" s="1"/>
  <c r="AI961" i="41"/>
  <c r="S1020" i="24"/>
  <c r="AH1020" i="41" s="1"/>
  <c r="AI1020" i="41"/>
  <c r="S1036" i="24"/>
  <c r="AH1036" i="41" s="1"/>
  <c r="AI1036" i="41"/>
  <c r="S1052" i="24"/>
  <c r="AH1052" i="41" s="1"/>
  <c r="AI1052" i="41"/>
  <c r="S1068" i="24"/>
  <c r="AH1068" i="41" s="1"/>
  <c r="AI1068" i="41"/>
  <c r="S1125" i="24"/>
  <c r="AH1125" i="41" s="1"/>
  <c r="AI1125" i="41"/>
  <c r="S1152" i="24"/>
  <c r="AH1152" i="41" s="1"/>
  <c r="AI1152" i="41"/>
  <c r="S1160" i="24"/>
  <c r="AH1160" i="41" s="1"/>
  <c r="AI1160" i="41"/>
  <c r="S1208" i="24"/>
  <c r="AH1208" i="41" s="1"/>
  <c r="AI1208" i="41"/>
  <c r="S1276" i="24"/>
  <c r="AH1276" i="41" s="1"/>
  <c r="AI1276" i="41"/>
  <c r="S1288" i="24"/>
  <c r="AH1288" i="41" s="1"/>
  <c r="AI1288" i="41"/>
  <c r="S1384" i="24"/>
  <c r="AH1384" i="41" s="1"/>
  <c r="AI1384" i="41"/>
  <c r="S1397" i="24"/>
  <c r="AH1397" i="41" s="1"/>
  <c r="AI1397" i="41"/>
  <c r="S660" i="24"/>
  <c r="AH660" i="41" s="1"/>
  <c r="AI660" i="41"/>
  <c r="S828" i="24"/>
  <c r="AH828" i="41" s="1"/>
  <c r="AI828" i="41"/>
  <c r="S973" i="24"/>
  <c r="AH973" i="41" s="1"/>
  <c r="AI973" i="41"/>
  <c r="S1000" i="24"/>
  <c r="AH1000" i="41" s="1"/>
  <c r="AI1000" i="41"/>
  <c r="S1021" i="24"/>
  <c r="AH1021" i="41" s="1"/>
  <c r="AI1021" i="41"/>
  <c r="S1053" i="24"/>
  <c r="AH1053" i="41" s="1"/>
  <c r="AI1053" i="41"/>
  <c r="S1096" i="24"/>
  <c r="AH1096" i="41" s="1"/>
  <c r="AI1096" i="41"/>
  <c r="S1145" i="24"/>
  <c r="AH1145" i="41" s="1"/>
  <c r="AI1145" i="41"/>
  <c r="S1204" i="24"/>
  <c r="AH1204" i="41" s="1"/>
  <c r="AI1204" i="41"/>
  <c r="S855" i="24"/>
  <c r="AH855" i="41" s="1"/>
  <c r="AI855" i="41"/>
  <c r="S975" i="24"/>
  <c r="AH975" i="41" s="1"/>
  <c r="AI975" i="41"/>
  <c r="S1001" i="24"/>
  <c r="AH1001" i="41" s="1"/>
  <c r="AI1001" i="41"/>
  <c r="S1138" i="24"/>
  <c r="AH1138" i="41" s="1"/>
  <c r="AI1138" i="41"/>
  <c r="S1175" i="24"/>
  <c r="AH1175" i="41" s="1"/>
  <c r="AI1175" i="41"/>
  <c r="S1214" i="24"/>
  <c r="AH1214" i="41" s="1"/>
  <c r="AI1214" i="41"/>
  <c r="S1227" i="24"/>
  <c r="AH1227" i="41" s="1"/>
  <c r="AI1227" i="41"/>
  <c r="S1150" i="24"/>
  <c r="AH1150" i="41" s="1"/>
  <c r="AI1150" i="41"/>
  <c r="S1302" i="24"/>
  <c r="AH1302" i="41" s="1"/>
  <c r="AI1302" i="41"/>
  <c r="S1334" i="24"/>
  <c r="AH1334" i="41" s="1"/>
  <c r="AI1334" i="41"/>
  <c r="S1387" i="24"/>
  <c r="AI1387" i="41"/>
  <c r="S1586" i="24"/>
  <c r="AH1586" i="41" s="1"/>
  <c r="AI1586" i="41"/>
  <c r="S1523" i="24"/>
  <c r="AH1523" i="41" s="1"/>
  <c r="AI1523" i="41"/>
  <c r="S1553" i="24"/>
  <c r="AH1553" i="41" s="1"/>
  <c r="AI1553" i="41"/>
  <c r="S1048" i="24"/>
  <c r="AH1048" i="41" s="1"/>
  <c r="AI1048" i="41"/>
  <c r="S314" i="24"/>
  <c r="AH314" i="41" s="1"/>
  <c r="AI314" i="41"/>
  <c r="S910" i="24"/>
  <c r="AH910" i="41" s="1"/>
  <c r="AI910" i="41"/>
  <c r="S1035" i="24"/>
  <c r="AH1035" i="41" s="1"/>
  <c r="AI1035" i="41"/>
  <c r="S1316" i="24"/>
  <c r="AH1316" i="41" s="1"/>
  <c r="AI1316" i="41"/>
  <c r="S1516" i="24"/>
  <c r="AH1516" i="41" s="1"/>
  <c r="AI1516" i="41"/>
  <c r="S1569" i="24"/>
  <c r="AH1569" i="41" s="1"/>
  <c r="AI1569" i="41"/>
  <c r="S1601" i="24"/>
  <c r="AH1601" i="41" s="1"/>
  <c r="AI1601" i="41"/>
  <c r="S1307" i="24"/>
  <c r="AH1307" i="41" s="1"/>
  <c r="AI1307" i="41"/>
  <c r="S1499" i="24"/>
  <c r="AH1499" i="41" s="1"/>
  <c r="AI1499" i="41"/>
  <c r="S1431" i="24"/>
  <c r="AH1431" i="41" s="1"/>
  <c r="AI1431" i="41"/>
  <c r="S1447" i="24"/>
  <c r="AH1447" i="41" s="1"/>
  <c r="AI1447" i="41"/>
  <c r="S1511" i="24"/>
  <c r="W1511" i="24" s="1"/>
  <c r="AI1511" i="41"/>
  <c r="S42" i="24"/>
  <c r="AH42" i="41" s="1"/>
  <c r="AI42" i="41"/>
  <c r="S79" i="24"/>
  <c r="AI79" i="41"/>
  <c r="S178" i="24"/>
  <c r="AH178" i="41" s="1"/>
  <c r="AI178" i="41"/>
  <c r="S194" i="24"/>
  <c r="AI194" i="41"/>
  <c r="S215" i="24"/>
  <c r="AH215" i="41" s="1"/>
  <c r="AI215" i="41"/>
  <c r="S62" i="24"/>
  <c r="AI62" i="41"/>
  <c r="S216" i="24"/>
  <c r="AH216" i="41" s="1"/>
  <c r="AI216" i="41"/>
  <c r="S243" i="24"/>
  <c r="AI243" i="41"/>
  <c r="S299" i="24"/>
  <c r="AH299" i="41" s="1"/>
  <c r="AI299" i="41"/>
  <c r="S321" i="24"/>
  <c r="AI321" i="41"/>
  <c r="S347" i="24"/>
  <c r="AI347" i="41"/>
  <c r="S412" i="24"/>
  <c r="AH412" i="41" s="1"/>
  <c r="AI412" i="41"/>
  <c r="S480" i="24"/>
  <c r="AH480" i="41" s="1"/>
  <c r="AI480" i="41"/>
  <c r="S381" i="24"/>
  <c r="AH381" i="41" s="1"/>
  <c r="AI381" i="41"/>
  <c r="S472" i="24"/>
  <c r="AH472" i="41" s="1"/>
  <c r="AI472" i="41"/>
  <c r="S488" i="24"/>
  <c r="W488" i="24" s="1"/>
  <c r="AI488" i="41"/>
  <c r="S623" i="24"/>
  <c r="AH623" i="41" s="1"/>
  <c r="AI623" i="41"/>
  <c r="S657" i="24"/>
  <c r="W657" i="24" s="1"/>
  <c r="AI657" i="41"/>
  <c r="S665" i="24"/>
  <c r="AH665" i="41" s="1"/>
  <c r="AI665" i="41"/>
  <c r="S303" i="24"/>
  <c r="Z303" i="24" s="1"/>
  <c r="AA303" i="24" s="1"/>
  <c r="AI303" i="41"/>
  <c r="S499" i="24"/>
  <c r="AH499" i="41" s="1"/>
  <c r="AI499" i="41"/>
  <c r="S615" i="24"/>
  <c r="W615" i="24" s="1"/>
  <c r="AI615" i="41"/>
  <c r="S846" i="24"/>
  <c r="AI846" i="41"/>
  <c r="S907" i="24"/>
  <c r="Z907" i="24" s="1"/>
  <c r="AI907" i="41"/>
  <c r="S166" i="24"/>
  <c r="AI166" i="41"/>
  <c r="S827" i="24"/>
  <c r="Z827" i="24" s="1"/>
  <c r="AA827" i="24" s="1"/>
  <c r="AI827" i="41"/>
  <c r="S844" i="24"/>
  <c r="Z844" i="24" s="1"/>
  <c r="AI844" i="41"/>
  <c r="S868" i="24"/>
  <c r="Z868" i="24" s="1"/>
  <c r="AA868" i="24" s="1"/>
  <c r="AI868" i="41"/>
  <c r="S890" i="24"/>
  <c r="AI890" i="41"/>
  <c r="S917" i="24"/>
  <c r="W917" i="24" s="1"/>
  <c r="AI917" i="41"/>
  <c r="S546" i="24"/>
  <c r="AI546" i="41"/>
  <c r="S648" i="24"/>
  <c r="W648" i="24" s="1"/>
  <c r="AI648" i="41"/>
  <c r="S699" i="24"/>
  <c r="AI699" i="41"/>
  <c r="S744" i="24"/>
  <c r="W744" i="24" s="1"/>
  <c r="AI744" i="41"/>
  <c r="S889" i="24"/>
  <c r="Z889" i="24" s="1"/>
  <c r="AI889" i="41"/>
  <c r="S924" i="24"/>
  <c r="Z924" i="24" s="1"/>
  <c r="AI924" i="41"/>
  <c r="S986" i="24"/>
  <c r="AI986" i="41"/>
  <c r="S1039" i="24"/>
  <c r="W1039" i="24" s="1"/>
  <c r="AI1039" i="41"/>
  <c r="S1071" i="24"/>
  <c r="AI1071" i="41"/>
  <c r="S1113" i="24"/>
  <c r="Z1113" i="24" s="1"/>
  <c r="AA1113" i="24" s="1"/>
  <c r="AI1113" i="41"/>
  <c r="S1137" i="24"/>
  <c r="AI1137" i="41"/>
  <c r="S1180" i="24"/>
  <c r="Z1180" i="24" s="1"/>
  <c r="AA1180" i="24" s="1"/>
  <c r="AI1180" i="41"/>
  <c r="S1251" i="24"/>
  <c r="AH1251" i="41" s="1"/>
  <c r="AI1251" i="41"/>
  <c r="S1327" i="24"/>
  <c r="AH1327" i="41" s="1"/>
  <c r="AI1327" i="41"/>
  <c r="S1343" i="24"/>
  <c r="AH1343" i="41" s="1"/>
  <c r="AI1343" i="41"/>
  <c r="S1359" i="24"/>
  <c r="AH1359" i="41" s="1"/>
  <c r="AI1359" i="41"/>
  <c r="S1393" i="24"/>
  <c r="AH1393" i="41" s="1"/>
  <c r="AI1393" i="41"/>
  <c r="S1410" i="24"/>
  <c r="AH1410" i="41" s="1"/>
  <c r="AI1410" i="41"/>
  <c r="S1439" i="24"/>
  <c r="AH1439" i="41" s="1"/>
  <c r="AI1439" i="41"/>
  <c r="S1455" i="24"/>
  <c r="AH1455" i="41" s="1"/>
  <c r="AI1455" i="41"/>
  <c r="S668" i="24"/>
  <c r="AH668" i="41" s="1"/>
  <c r="AI668" i="41"/>
  <c r="S801" i="24"/>
  <c r="AH801" i="41" s="1"/>
  <c r="AI801" i="41"/>
  <c r="S902" i="24"/>
  <c r="AH902" i="41" s="1"/>
  <c r="AI902" i="41"/>
  <c r="S956" i="24"/>
  <c r="AH956" i="41" s="1"/>
  <c r="AI956" i="41"/>
  <c r="S969" i="24"/>
  <c r="AH969" i="41" s="1"/>
  <c r="AI969" i="41"/>
  <c r="S1024" i="24"/>
  <c r="AH1024" i="41" s="1"/>
  <c r="AI1024" i="41"/>
  <c r="S1040" i="24"/>
  <c r="AH1040" i="41" s="1"/>
  <c r="AI1040" i="41"/>
  <c r="S1056" i="24"/>
  <c r="AH1056" i="41" s="1"/>
  <c r="AI1056" i="41"/>
  <c r="S1072" i="24"/>
  <c r="AH1072" i="41" s="1"/>
  <c r="AI1072" i="41"/>
  <c r="S1119" i="24"/>
  <c r="AH1119" i="41" s="1"/>
  <c r="AI1119" i="41"/>
  <c r="S1173" i="24"/>
  <c r="Z1173" i="24" s="1"/>
  <c r="AI1173" i="41"/>
  <c r="S1192" i="24"/>
  <c r="Z1192" i="24" s="1"/>
  <c r="AA1192" i="24" s="1"/>
  <c r="AI1192" i="41"/>
  <c r="S1215" i="24"/>
  <c r="W1215" i="24" s="1"/>
  <c r="AI1215" i="41"/>
  <c r="S1232" i="24"/>
  <c r="W1232" i="24" s="1"/>
  <c r="AI1232" i="41"/>
  <c r="S1245" i="24"/>
  <c r="W1245" i="24" s="1"/>
  <c r="AI1245" i="41"/>
  <c r="S1261" i="24"/>
  <c r="Z1261" i="24" s="1"/>
  <c r="AA1261" i="24" s="1"/>
  <c r="AI1261" i="41"/>
  <c r="S1299" i="24"/>
  <c r="AH1299" i="41" s="1"/>
  <c r="AI1299" i="41"/>
  <c r="S1315" i="24"/>
  <c r="AH1315" i="41" s="1"/>
  <c r="AI1315" i="41"/>
  <c r="S1331" i="24"/>
  <c r="AH1331" i="41" s="1"/>
  <c r="AI1331" i="41"/>
  <c r="S1347" i="24"/>
  <c r="AH1347" i="41" s="1"/>
  <c r="AI1347" i="41"/>
  <c r="S1363" i="24"/>
  <c r="AH1363" i="41" s="1"/>
  <c r="AI1363" i="41"/>
  <c r="S1390" i="24"/>
  <c r="AH1390" i="41" s="1"/>
  <c r="AI1390" i="41"/>
  <c r="S1421" i="24"/>
  <c r="AH1421" i="41" s="1"/>
  <c r="AI1421" i="41"/>
  <c r="S755" i="24"/>
  <c r="AH755" i="41" s="1"/>
  <c r="AI755" i="41"/>
  <c r="S916" i="24"/>
  <c r="AH916" i="41" s="1"/>
  <c r="AI916" i="41"/>
  <c r="S940" i="24"/>
  <c r="AH940" i="41" s="1"/>
  <c r="AI940" i="41"/>
  <c r="S984" i="24"/>
  <c r="AH984" i="41" s="1"/>
  <c r="AI984" i="41"/>
  <c r="S1010" i="24"/>
  <c r="AH1010" i="41" s="1"/>
  <c r="AI1010" i="41"/>
  <c r="S1179" i="24"/>
  <c r="AH1179" i="41" s="1"/>
  <c r="AI1179" i="41"/>
  <c r="S1061" i="24"/>
  <c r="W1061" i="24" s="1"/>
  <c r="AI1061" i="41"/>
  <c r="S1339" i="24"/>
  <c r="Z1339" i="24" s="1"/>
  <c r="AA1339" i="24" s="1"/>
  <c r="AI1339" i="41"/>
  <c r="S1371" i="24"/>
  <c r="W1371" i="24" s="1"/>
  <c r="AI1371" i="41"/>
  <c r="S1446" i="24"/>
  <c r="AI1446" i="41"/>
  <c r="S1467" i="24"/>
  <c r="Z1467" i="24" s="1"/>
  <c r="AI1467" i="41"/>
  <c r="S1548" i="24"/>
  <c r="Z1548" i="24" s="1"/>
  <c r="AA1548" i="24" s="1"/>
  <c r="AI1548" i="41"/>
  <c r="S1051" i="24"/>
  <c r="Z1051" i="24" s="1"/>
  <c r="AI1051" i="41"/>
  <c r="S765" i="24"/>
  <c r="AI765" i="41"/>
  <c r="S968" i="24"/>
  <c r="Z968" i="24" s="1"/>
  <c r="AI968" i="41"/>
  <c r="S1054" i="24"/>
  <c r="Z1054" i="24" s="1"/>
  <c r="AI1054" i="41"/>
  <c r="S1144" i="24"/>
  <c r="Z1144" i="24" s="1"/>
  <c r="AA1144" i="24" s="1"/>
  <c r="AI1144" i="41"/>
  <c r="S1224" i="24"/>
  <c r="AI1224" i="41"/>
  <c r="S1325" i="24"/>
  <c r="Z1325" i="24" s="1"/>
  <c r="AA1325" i="24" s="1"/>
  <c r="AI1325" i="41"/>
  <c r="S1368" i="24"/>
  <c r="Z1368" i="24" s="1"/>
  <c r="AI1368" i="41"/>
  <c r="S1405" i="24"/>
  <c r="Z1405" i="24" s="1"/>
  <c r="AA1405" i="24" s="1"/>
  <c r="AI1405" i="41"/>
  <c r="S1491" i="24"/>
  <c r="AI1491" i="41"/>
  <c r="S1525" i="24"/>
  <c r="Z1525" i="24" s="1"/>
  <c r="AA1525" i="24" s="1"/>
  <c r="AI1525" i="41"/>
  <c r="S1572" i="24"/>
  <c r="AH1572" i="41" s="1"/>
  <c r="AI1572" i="41"/>
  <c r="S1588" i="24"/>
  <c r="AH1588" i="41" s="1"/>
  <c r="AI1588" i="41"/>
  <c r="S1604" i="24"/>
  <c r="AH1604" i="41" s="1"/>
  <c r="AI1604" i="41"/>
  <c r="S1099" i="24"/>
  <c r="AI1099" i="41"/>
  <c r="S1148" i="24"/>
  <c r="AH1148" i="41" s="1"/>
  <c r="AI1148" i="41"/>
  <c r="S1253" i="24"/>
  <c r="AH1253" i="41" s="1"/>
  <c r="AI1253" i="41"/>
  <c r="S1385" i="24"/>
  <c r="AH1385" i="41" s="1"/>
  <c r="AI1385" i="41"/>
  <c r="S1425" i="24"/>
  <c r="AH1425" i="41" s="1"/>
  <c r="AI1425" i="41"/>
  <c r="S1476" i="24"/>
  <c r="AH1476" i="41" s="1"/>
  <c r="AI1476" i="41"/>
  <c r="S1484" i="24"/>
  <c r="AH1484" i="41" s="1"/>
  <c r="AI1484" i="41"/>
  <c r="S1509" i="24"/>
  <c r="AH1509" i="41" s="1"/>
  <c r="AI1509" i="41"/>
  <c r="S1549" i="24"/>
  <c r="AH1549" i="41" s="1"/>
  <c r="AI1549" i="41"/>
  <c r="S1389" i="24"/>
  <c r="AH1389" i="41" s="1"/>
  <c r="AI1389" i="41"/>
  <c r="S1564" i="24"/>
  <c r="Z1564" i="24" s="1"/>
  <c r="AA1564" i="24" s="1"/>
  <c r="AI1564" i="41"/>
  <c r="S279" i="24"/>
  <c r="AH279" i="41" s="1"/>
  <c r="AI279" i="41"/>
  <c r="S327" i="24"/>
  <c r="AH327" i="41" s="1"/>
  <c r="AI327" i="41"/>
  <c r="S439" i="24"/>
  <c r="AH439" i="41" s="1"/>
  <c r="AI439" i="41"/>
  <c r="S519" i="24"/>
  <c r="AH519" i="41" s="1"/>
  <c r="AI519" i="41"/>
  <c r="S551" i="24"/>
  <c r="AH551" i="41" s="1"/>
  <c r="AI551" i="41"/>
  <c r="S583" i="24"/>
  <c r="AH583" i="41" s="1"/>
  <c r="AI583" i="41"/>
  <c r="S614" i="24"/>
  <c r="AH614" i="41" s="1"/>
  <c r="AI614" i="41"/>
  <c r="S631" i="24"/>
  <c r="AH631" i="41" s="1"/>
  <c r="AI631" i="41"/>
  <c r="S659" i="24"/>
  <c r="AH659" i="41" s="1"/>
  <c r="AI659" i="41"/>
  <c r="S670" i="24"/>
  <c r="AH670" i="41" s="1"/>
  <c r="AI670" i="41"/>
  <c r="S692" i="24"/>
  <c r="AH692" i="41" s="1"/>
  <c r="AI692" i="41"/>
  <c r="S729" i="24"/>
  <c r="AH729" i="41" s="1"/>
  <c r="AI729" i="41"/>
  <c r="S758" i="24"/>
  <c r="AH758" i="41" s="1"/>
  <c r="AI758" i="41"/>
  <c r="S505" i="24"/>
  <c r="AH505" i="41" s="1"/>
  <c r="AI505" i="41"/>
  <c r="S626" i="24"/>
  <c r="AH626" i="41" s="1"/>
  <c r="AI626" i="41"/>
  <c r="S651" i="24"/>
  <c r="AH651" i="41" s="1"/>
  <c r="AI651" i="41"/>
  <c r="S687" i="24"/>
  <c r="AH687" i="41" s="1"/>
  <c r="AI687" i="41"/>
  <c r="S622" i="24"/>
  <c r="AH622" i="41" s="1"/>
  <c r="AI622" i="41"/>
  <c r="S673" i="24"/>
  <c r="AH673" i="41" s="1"/>
  <c r="AI673" i="41"/>
  <c r="S784" i="24"/>
  <c r="AH784" i="41" s="1"/>
  <c r="AI784" i="41"/>
  <c r="S848" i="24"/>
  <c r="AH848" i="41" s="1"/>
  <c r="AI848" i="41"/>
  <c r="S891" i="24"/>
  <c r="AH891" i="41" s="1"/>
  <c r="AI891" i="41"/>
  <c r="S905" i="24"/>
  <c r="AH905" i="41" s="1"/>
  <c r="AI905" i="41"/>
  <c r="S935" i="24"/>
  <c r="AH935" i="41" s="1"/>
  <c r="AI935" i="41"/>
  <c r="S530" i="24"/>
  <c r="AH530" i="41" s="1"/>
  <c r="AI530" i="41"/>
  <c r="S782" i="24"/>
  <c r="AH782" i="41" s="1"/>
  <c r="AI782" i="41"/>
  <c r="S822" i="24"/>
  <c r="AH822" i="41" s="1"/>
  <c r="AI822" i="41"/>
  <c r="S894" i="24"/>
  <c r="AH894" i="41" s="1"/>
  <c r="AI894" i="41"/>
  <c r="S346" i="24"/>
  <c r="AH346" i="41" s="1"/>
  <c r="AI346" i="41"/>
  <c r="S617" i="24"/>
  <c r="AH617" i="41" s="1"/>
  <c r="AI617" i="41"/>
  <c r="S688" i="24"/>
  <c r="AH688" i="41" s="1"/>
  <c r="AI688" i="41"/>
  <c r="S652" i="24"/>
  <c r="AI652" i="41"/>
  <c r="S897" i="24"/>
  <c r="AI897" i="41"/>
  <c r="S999" i="24"/>
  <c r="AI999" i="41"/>
  <c r="S1088" i="24"/>
  <c r="AH1088" i="41" s="1"/>
  <c r="AI1088" i="41"/>
  <c r="S1129" i="24"/>
  <c r="AI1129" i="41"/>
  <c r="S1238" i="24"/>
  <c r="AI1238" i="41"/>
  <c r="S1293" i="24"/>
  <c r="AI1293" i="41"/>
  <c r="S1322" i="24"/>
  <c r="AH1322" i="41" s="1"/>
  <c r="AI1322" i="41"/>
  <c r="S1354" i="24"/>
  <c r="AI1354" i="41"/>
  <c r="S1404" i="24"/>
  <c r="AI1404" i="41"/>
  <c r="S1415" i="24"/>
  <c r="AI1415" i="41"/>
  <c r="S693" i="24"/>
  <c r="AH693" i="41" s="1"/>
  <c r="AI693" i="41"/>
  <c r="S789" i="24"/>
  <c r="AI789" i="41"/>
  <c r="S900" i="24"/>
  <c r="W900" i="24" s="1"/>
  <c r="AI900" i="41"/>
  <c r="S958" i="24"/>
  <c r="W958" i="24" s="1"/>
  <c r="AI958" i="41"/>
  <c r="S987" i="24"/>
  <c r="AH987" i="41" s="1"/>
  <c r="AI987" i="41"/>
  <c r="S1013" i="24"/>
  <c r="AH1013" i="41" s="1"/>
  <c r="AI1013" i="41"/>
  <c r="S1117" i="24"/>
  <c r="AH1117" i="41" s="1"/>
  <c r="AI1117" i="41"/>
  <c r="S1143" i="24"/>
  <c r="AH1143" i="41" s="1"/>
  <c r="AI1143" i="41"/>
  <c r="S1235" i="24"/>
  <c r="AI1235" i="41"/>
  <c r="S1252" i="24"/>
  <c r="W1252" i="24" s="1"/>
  <c r="AI1252" i="41"/>
  <c r="S1310" i="24"/>
  <c r="Z1310" i="24" s="1"/>
  <c r="AA1310" i="24" s="1"/>
  <c r="AI1310" i="41"/>
  <c r="S1342" i="24"/>
  <c r="Z1342" i="24" s="1"/>
  <c r="AA1342" i="24" s="1"/>
  <c r="AI1342" i="41"/>
  <c r="S1375" i="24"/>
  <c r="W1375" i="24" s="1"/>
  <c r="AI1375" i="41"/>
  <c r="S837" i="24"/>
  <c r="Z837" i="24" s="1"/>
  <c r="AI837" i="41"/>
  <c r="S906" i="24"/>
  <c r="Z906" i="24" s="1"/>
  <c r="AA906" i="24" s="1"/>
  <c r="AI906" i="41"/>
  <c r="S930" i="24"/>
  <c r="Z930" i="24" s="1"/>
  <c r="AA930" i="24" s="1"/>
  <c r="AI930" i="41"/>
  <c r="S1031" i="24"/>
  <c r="AI1031" i="41"/>
  <c r="S1063" i="24"/>
  <c r="Z1063" i="24" s="1"/>
  <c r="AI1063" i="41"/>
  <c r="S1087" i="24"/>
  <c r="Z1087" i="24" s="1"/>
  <c r="AI1087" i="41"/>
  <c r="S1112" i="24"/>
  <c r="W1112" i="24" s="1"/>
  <c r="AI1112" i="41"/>
  <c r="S1161" i="24"/>
  <c r="Z1161" i="24" s="1"/>
  <c r="AA1161" i="24" s="1"/>
  <c r="AI1161" i="41"/>
  <c r="S1280" i="24"/>
  <c r="W1280" i="24" s="1"/>
  <c r="AI1280" i="41"/>
  <c r="S1305" i="24"/>
  <c r="W1305" i="24" s="1"/>
  <c r="AI1305" i="41"/>
  <c r="S860" i="24"/>
  <c r="AI860" i="41"/>
  <c r="S964" i="24"/>
  <c r="W964" i="24" s="1"/>
  <c r="AI964" i="41"/>
  <c r="S1067" i="24"/>
  <c r="Z1067" i="24" s="1"/>
  <c r="AA1067" i="24" s="1"/>
  <c r="AI1067" i="41"/>
  <c r="S1481" i="24"/>
  <c r="AI1481" i="41"/>
  <c r="S1504" i="24"/>
  <c r="W1504" i="24" s="1"/>
  <c r="AI1504" i="41"/>
  <c r="S1539" i="24"/>
  <c r="W1539" i="24" s="1"/>
  <c r="AI1539" i="41"/>
  <c r="S662" i="24"/>
  <c r="AI662" i="41"/>
  <c r="S1319" i="24"/>
  <c r="Z1319" i="24" s="1"/>
  <c r="AA1319" i="24" s="1"/>
  <c r="AI1319" i="41"/>
  <c r="S1407" i="24"/>
  <c r="Z1407" i="24" s="1"/>
  <c r="AA1407" i="24" s="1"/>
  <c r="AI1407" i="41"/>
  <c r="S1590" i="24"/>
  <c r="W1590" i="24" s="1"/>
  <c r="AI1590" i="41"/>
  <c r="S679" i="24"/>
  <c r="AI679" i="41"/>
  <c r="S951" i="24"/>
  <c r="AI951" i="41"/>
  <c r="S1337" i="24"/>
  <c r="W1337" i="24" s="1"/>
  <c r="AI1337" i="41"/>
  <c r="S1468" i="24"/>
  <c r="W1468" i="24" s="1"/>
  <c r="AI1468" i="41"/>
  <c r="S1478" i="24"/>
  <c r="AI1478" i="41"/>
  <c r="S1560" i="24"/>
  <c r="AH1560" i="41" s="1"/>
  <c r="AI1560" i="41"/>
  <c r="S1576" i="24"/>
  <c r="AH1576" i="41" s="1"/>
  <c r="AI1576" i="41"/>
  <c r="S1592" i="24"/>
  <c r="AH1592" i="41" s="1"/>
  <c r="AI1592" i="41"/>
  <c r="S1608" i="24"/>
  <c r="AH1608" i="41" s="1"/>
  <c r="AI1608" i="41"/>
  <c r="S1465" i="24"/>
  <c r="AH1465" i="41" s="1"/>
  <c r="AI1465" i="41"/>
  <c r="S81" i="24"/>
  <c r="AH81" i="41" s="1"/>
  <c r="AI81" i="41"/>
  <c r="S8" i="24"/>
  <c r="AH8" i="41" s="1"/>
  <c r="AI8" i="41"/>
  <c r="S61" i="24"/>
  <c r="AI61" i="41"/>
  <c r="S91" i="24"/>
  <c r="AH91" i="41" s="1"/>
  <c r="AI91" i="41"/>
  <c r="S23" i="24"/>
  <c r="AH23" i="41" s="1"/>
  <c r="AI23" i="41"/>
  <c r="S32" i="24"/>
  <c r="AH32" i="41" s="1"/>
  <c r="AI32" i="41"/>
  <c r="S47" i="24"/>
  <c r="AH47" i="41" s="1"/>
  <c r="AI47" i="41"/>
  <c r="S17" i="24"/>
  <c r="AH17" i="41" s="1"/>
  <c r="AI17" i="41"/>
  <c r="S110" i="24"/>
  <c r="AH110" i="41" s="1"/>
  <c r="AI110" i="41"/>
  <c r="S139" i="24"/>
  <c r="AH139" i="41" s="1"/>
  <c r="AI139" i="41"/>
  <c r="S155" i="24"/>
  <c r="AI155" i="41"/>
  <c r="S202" i="24"/>
  <c r="AH202" i="41" s="1"/>
  <c r="AI202" i="41"/>
  <c r="S48" i="24"/>
  <c r="AH48" i="41" s="1"/>
  <c r="AI48" i="41"/>
  <c r="S168" i="24"/>
  <c r="AH168" i="41" s="1"/>
  <c r="AI168" i="41"/>
  <c r="S200" i="24"/>
  <c r="AI200" i="41"/>
  <c r="S90" i="24"/>
  <c r="AI90" i="41"/>
  <c r="S119" i="24"/>
  <c r="AH119" i="41" s="1"/>
  <c r="AI119" i="41"/>
  <c r="S169" i="24"/>
  <c r="AI169" i="41"/>
  <c r="S225" i="24"/>
  <c r="AH225" i="41" s="1"/>
  <c r="AI225" i="41"/>
  <c r="S262" i="24"/>
  <c r="AH262" i="41" s="1"/>
  <c r="AI262" i="41"/>
  <c r="S277" i="24"/>
  <c r="AH277" i="41" s="1"/>
  <c r="AI277" i="41"/>
  <c r="S310" i="24"/>
  <c r="AH310" i="41" s="1"/>
  <c r="AI310" i="41"/>
  <c r="S367" i="24"/>
  <c r="Z367" i="24" s="1"/>
  <c r="AA367" i="24" s="1"/>
  <c r="AI367" i="41"/>
  <c r="S441" i="24"/>
  <c r="AI441" i="41"/>
  <c r="S457" i="24"/>
  <c r="Z457" i="24" s="1"/>
  <c r="AA457" i="24" s="1"/>
  <c r="AI457" i="41"/>
  <c r="S196" i="24"/>
  <c r="W196" i="24" s="1"/>
  <c r="AI196" i="41"/>
  <c r="S273" i="24"/>
  <c r="W273" i="24" s="1"/>
  <c r="AI273" i="41"/>
  <c r="S292" i="24"/>
  <c r="AI292" i="41"/>
  <c r="S356" i="24"/>
  <c r="W356" i="24" s="1"/>
  <c r="AI356" i="41"/>
  <c r="S407" i="24"/>
  <c r="W407" i="24" s="1"/>
  <c r="AI407" i="41"/>
  <c r="S454" i="24"/>
  <c r="W454" i="24" s="1"/>
  <c r="AI454" i="41"/>
  <c r="S486" i="24"/>
  <c r="AI486" i="41"/>
  <c r="S281" i="24"/>
  <c r="AH281" i="41" s="1"/>
  <c r="AI281" i="41"/>
  <c r="S415" i="24"/>
  <c r="AH415" i="41" s="1"/>
  <c r="AI415" i="41"/>
  <c r="S433" i="24"/>
  <c r="AH433" i="41" s="1"/>
  <c r="AI433" i="41"/>
  <c r="S449" i="24"/>
  <c r="AH449" i="41" s="1"/>
  <c r="AI449" i="41"/>
  <c r="S465" i="24"/>
  <c r="AH465" i="41" s="1"/>
  <c r="AI465" i="41"/>
  <c r="S334" i="24"/>
  <c r="AH334" i="41" s="1"/>
  <c r="AI334" i="41"/>
  <c r="S446" i="24"/>
  <c r="AH446" i="41" s="1"/>
  <c r="AI446" i="41"/>
  <c r="S508" i="24"/>
  <c r="AH508" i="41" s="1"/>
  <c r="AI508" i="41"/>
  <c r="S224" i="24"/>
  <c r="AH224" i="41" s="1"/>
  <c r="AI224" i="41"/>
  <c r="S330" i="24"/>
  <c r="AH330" i="41" s="1"/>
  <c r="AI330" i="41"/>
  <c r="S425" i="24"/>
  <c r="AH425" i="41" s="1"/>
  <c r="AI425" i="41"/>
  <c r="S522" i="24"/>
  <c r="AH522" i="41" s="1"/>
  <c r="AI522" i="41"/>
  <c r="S538" i="24"/>
  <c r="AH538" i="41" s="1"/>
  <c r="AI538" i="41"/>
  <c r="S554" i="24"/>
  <c r="AH554" i="41" s="1"/>
  <c r="AI554" i="41"/>
  <c r="S570" i="24"/>
  <c r="AH570" i="41" s="1"/>
  <c r="AI570" i="41"/>
  <c r="S586" i="24"/>
  <c r="AH586" i="41" s="1"/>
  <c r="AI586" i="41"/>
  <c r="S602" i="24"/>
  <c r="AH602" i="41" s="1"/>
  <c r="AI602" i="41"/>
  <c r="S635" i="24"/>
  <c r="AH635" i="41" s="1"/>
  <c r="AI635" i="41"/>
  <c r="S685" i="24"/>
  <c r="AH685" i="41" s="1"/>
  <c r="AI685" i="41"/>
  <c r="S669" i="24"/>
  <c r="AH669" i="41" s="1"/>
  <c r="AI669" i="41"/>
  <c r="S698" i="24"/>
  <c r="AH698" i="41" s="1"/>
  <c r="AI698" i="41"/>
  <c r="S714" i="24"/>
  <c r="AH714" i="41" s="1"/>
  <c r="AI714" i="41"/>
  <c r="S738" i="24"/>
  <c r="AH738" i="41" s="1"/>
  <c r="AI738" i="41"/>
  <c r="S751" i="24"/>
  <c r="AH751" i="41" s="1"/>
  <c r="AI751" i="41"/>
  <c r="S656" i="24"/>
  <c r="AH656" i="41" s="1"/>
  <c r="AI656" i="41"/>
  <c r="S715" i="24"/>
  <c r="Z715" i="24" s="1"/>
  <c r="AI715" i="41"/>
  <c r="S777" i="24"/>
  <c r="AH777" i="41" s="1"/>
  <c r="AI777" i="41"/>
  <c r="S823" i="24"/>
  <c r="Z823" i="24" s="1"/>
  <c r="AA823" i="24" s="1"/>
  <c r="AI823" i="41"/>
  <c r="S854" i="24"/>
  <c r="AH854" i="41" s="1"/>
  <c r="AI854" i="41"/>
  <c r="S633" i="24"/>
  <c r="Z633" i="24" s="1"/>
  <c r="AA633" i="24" s="1"/>
  <c r="AI633" i="41"/>
  <c r="S726" i="24"/>
  <c r="AH726" i="41" s="1"/>
  <c r="AI726" i="41"/>
  <c r="S373" i="24"/>
  <c r="W373" i="24" s="1"/>
  <c r="AI373" i="41"/>
  <c r="S543" i="24"/>
  <c r="AH543" i="41" s="1"/>
  <c r="AI543" i="41"/>
  <c r="S778" i="24"/>
  <c r="Z778" i="24" s="1"/>
  <c r="AI778" i="41"/>
  <c r="S839" i="24"/>
  <c r="AH839" i="41" s="1"/>
  <c r="AI839" i="41"/>
  <c r="S1103" i="24"/>
  <c r="Z1103" i="24" s="1"/>
  <c r="AA1103" i="24" s="1"/>
  <c r="AI1103" i="41"/>
  <c r="S1198" i="24"/>
  <c r="AI1198" i="41"/>
  <c r="S750" i="24"/>
  <c r="Z750" i="24" s="1"/>
  <c r="AI750" i="41"/>
  <c r="S879" i="24"/>
  <c r="Z879" i="24" s="1"/>
  <c r="AA879" i="24" s="1"/>
  <c r="AI879" i="41"/>
  <c r="S946" i="24"/>
  <c r="W946" i="24" s="1"/>
  <c r="AI946" i="41"/>
  <c r="S1272" i="24"/>
  <c r="AI1272" i="41"/>
  <c r="S1367" i="24"/>
  <c r="Z1367" i="24" s="1"/>
  <c r="AI1367" i="41"/>
  <c r="S1399" i="24"/>
  <c r="Z1399" i="24" s="1"/>
  <c r="AA1399" i="24" s="1"/>
  <c r="AI1399" i="41"/>
  <c r="S1419" i="24"/>
  <c r="Z1419" i="24" s="1"/>
  <c r="AA1419" i="24" s="1"/>
  <c r="AI1419" i="41"/>
  <c r="S1432" i="24"/>
  <c r="Z1432" i="24" s="1"/>
  <c r="AA1432" i="24" s="1"/>
  <c r="AI1432" i="41"/>
  <c r="S1443" i="24"/>
  <c r="Z1443" i="24" s="1"/>
  <c r="AI1443" i="41"/>
  <c r="S776" i="24"/>
  <c r="W776" i="24" s="1"/>
  <c r="AI776" i="41"/>
  <c r="S798" i="24"/>
  <c r="Z798" i="24" s="1"/>
  <c r="AA798" i="24" s="1"/>
  <c r="AI798" i="41"/>
  <c r="S820" i="24"/>
  <c r="Z820" i="24" s="1"/>
  <c r="AA820" i="24" s="1"/>
  <c r="AI820" i="41"/>
  <c r="S993" i="24"/>
  <c r="Z993" i="24" s="1"/>
  <c r="AI993" i="41"/>
  <c r="S1126" i="24"/>
  <c r="AH1126" i="41" s="1"/>
  <c r="AI1126" i="41"/>
  <c r="S1134" i="24"/>
  <c r="AH1134" i="41" s="1"/>
  <c r="AI1134" i="41"/>
  <c r="S1168" i="24"/>
  <c r="AH1168" i="41" s="1"/>
  <c r="AI1168" i="41"/>
  <c r="S1197" i="24"/>
  <c r="AH1197" i="41" s="1"/>
  <c r="AI1197" i="41"/>
  <c r="S1220" i="24"/>
  <c r="AH1220" i="41" s="1"/>
  <c r="AI1220" i="41"/>
  <c r="S1249" i="24"/>
  <c r="Z1249" i="24" s="1"/>
  <c r="AI1249" i="41"/>
  <c r="S955" i="24"/>
  <c r="Z955" i="24" s="1"/>
  <c r="AA955" i="24" s="1"/>
  <c r="AI955" i="41"/>
  <c r="S1321" i="24"/>
  <c r="W1321" i="24" s="1"/>
  <c r="AI1321" i="41"/>
  <c r="S1420" i="24"/>
  <c r="W1420" i="24" s="1"/>
  <c r="AI1420" i="41"/>
  <c r="S1477" i="24"/>
  <c r="W1477" i="24" s="1"/>
  <c r="AI1477" i="41"/>
  <c r="S1528" i="24"/>
  <c r="AI1528" i="41"/>
  <c r="S752" i="24"/>
  <c r="AH752" i="41" s="1"/>
  <c r="AI752" i="41"/>
  <c r="S1016" i="24"/>
  <c r="AH1016" i="41" s="1"/>
  <c r="AI1016" i="41"/>
  <c r="S1464" i="24"/>
  <c r="Z1464" i="24" s="1"/>
  <c r="AI1464" i="41"/>
  <c r="S1512" i="24"/>
  <c r="AH1512" i="41" s="1"/>
  <c r="AI1512" i="41"/>
  <c r="S1203" i="24"/>
  <c r="Z1203" i="24" s="1"/>
  <c r="AA1203" i="24" s="1"/>
  <c r="AI1203" i="41"/>
  <c r="S1411" i="24"/>
  <c r="AH1411" i="41" s="1"/>
  <c r="AI1411" i="41"/>
  <c r="S1442" i="24"/>
  <c r="Z1442" i="24" s="1"/>
  <c r="AI1442" i="41"/>
  <c r="S1547" i="24"/>
  <c r="AH1547" i="41" s="1"/>
  <c r="AI1547" i="41"/>
  <c r="S1456" i="24"/>
  <c r="Z1456" i="24" s="1"/>
  <c r="AI1456" i="41"/>
  <c r="S1381" i="24"/>
  <c r="AH1381" i="41" s="1"/>
  <c r="AI1381" i="41"/>
  <c r="S59" i="24"/>
  <c r="W59" i="24" s="1"/>
  <c r="AI59" i="41"/>
  <c r="S68" i="24"/>
  <c r="W68" i="24" s="1"/>
  <c r="AI68" i="41"/>
  <c r="S22" i="24"/>
  <c r="W22" i="24" s="1"/>
  <c r="AI22" i="41"/>
  <c r="S86" i="24"/>
  <c r="AI86" i="41"/>
  <c r="S24" i="24"/>
  <c r="AH24" i="41" s="1"/>
  <c r="AI24" i="41"/>
  <c r="S50" i="24"/>
  <c r="Z50" i="24" s="1"/>
  <c r="AA50" i="24" s="1"/>
  <c r="AI50" i="41"/>
  <c r="S95" i="24"/>
  <c r="AH95" i="41" s="1"/>
  <c r="AI95" i="41"/>
  <c r="S105" i="24"/>
  <c r="AH105" i="41" s="1"/>
  <c r="AI105" i="41"/>
  <c r="S187" i="24"/>
  <c r="AH187" i="41" s="1"/>
  <c r="AI187" i="41"/>
  <c r="S52" i="24"/>
  <c r="AH52" i="41" s="1"/>
  <c r="AI52" i="41"/>
  <c r="S111" i="24"/>
  <c r="AH111" i="41" s="1"/>
  <c r="AI111" i="41"/>
  <c r="S130" i="24"/>
  <c r="AH130" i="41" s="1"/>
  <c r="AI130" i="41"/>
  <c r="S146" i="24"/>
  <c r="AH146" i="41" s="1"/>
  <c r="AI146" i="41"/>
  <c r="S165" i="24"/>
  <c r="AH165" i="41" s="1"/>
  <c r="AI165" i="41"/>
  <c r="S205" i="24"/>
  <c r="AH205" i="41" s="1"/>
  <c r="AI205" i="41"/>
  <c r="S25" i="24"/>
  <c r="AH25" i="41" s="1"/>
  <c r="AI25" i="41"/>
  <c r="S128" i="24"/>
  <c r="AH128" i="41" s="1"/>
  <c r="AI128" i="41"/>
  <c r="S144" i="24"/>
  <c r="AH144" i="41" s="1"/>
  <c r="AI144" i="41"/>
  <c r="S160" i="24"/>
  <c r="AH160" i="41" s="1"/>
  <c r="AI160" i="41"/>
  <c r="S180" i="24"/>
  <c r="AH180" i="41" s="1"/>
  <c r="AI180" i="41"/>
  <c r="S238" i="24"/>
  <c r="AH238" i="41" s="1"/>
  <c r="AI238" i="41"/>
  <c r="S289" i="24"/>
  <c r="AH289" i="41" s="1"/>
  <c r="AI289" i="41"/>
  <c r="S306" i="24"/>
  <c r="AH306" i="41" s="1"/>
  <c r="AI306" i="41"/>
  <c r="S355" i="24"/>
  <c r="AH355" i="41" s="1"/>
  <c r="AI355" i="41"/>
  <c r="S404" i="24"/>
  <c r="AH404" i="41" s="1"/>
  <c r="AI404" i="41"/>
  <c r="S450" i="24"/>
  <c r="AH450" i="41" s="1"/>
  <c r="AI450" i="41"/>
  <c r="S473" i="24"/>
  <c r="AH473" i="41" s="1"/>
  <c r="AI473" i="41"/>
  <c r="S489" i="24"/>
  <c r="AH489" i="41" s="1"/>
  <c r="AI489" i="41"/>
  <c r="S506" i="24"/>
  <c r="AH506" i="41" s="1"/>
  <c r="AI506" i="41"/>
  <c r="S72" i="24"/>
  <c r="AH72" i="41" s="1"/>
  <c r="AI72" i="41"/>
  <c r="S270" i="24"/>
  <c r="AH270" i="41" s="1"/>
  <c r="AI270" i="41"/>
  <c r="S383" i="24"/>
  <c r="AI383" i="41"/>
  <c r="S431" i="24"/>
  <c r="AH431" i="41" s="1"/>
  <c r="AI431" i="41"/>
  <c r="S463" i="24"/>
  <c r="AI463" i="41"/>
  <c r="S491" i="24"/>
  <c r="AH491" i="41" s="1"/>
  <c r="AI491" i="41"/>
  <c r="S227" i="24"/>
  <c r="W227" i="24" s="1"/>
  <c r="AI227" i="41"/>
  <c r="S242" i="24"/>
  <c r="AH242" i="41" s="1"/>
  <c r="AI242" i="41"/>
  <c r="S293" i="24"/>
  <c r="AH293" i="41" s="1"/>
  <c r="AI293" i="41"/>
  <c r="S337" i="24"/>
  <c r="AH337" i="41" s="1"/>
  <c r="AI337" i="41"/>
  <c r="S345" i="24"/>
  <c r="AH345" i="41" s="1"/>
  <c r="AI345" i="41"/>
  <c r="S390" i="24"/>
  <c r="Z390" i="24" s="1"/>
  <c r="AA390" i="24" s="1"/>
  <c r="AI390" i="41"/>
  <c r="S458" i="24"/>
  <c r="Z458" i="24" s="1"/>
  <c r="AA458" i="24" s="1"/>
  <c r="AI458" i="41"/>
  <c r="S481" i="24"/>
  <c r="AH481" i="41" s="1"/>
  <c r="AI481" i="41"/>
  <c r="S498" i="24"/>
  <c r="AI498" i="41"/>
  <c r="S514" i="24"/>
  <c r="AH514" i="41" s="1"/>
  <c r="AI514" i="41"/>
  <c r="S228" i="24"/>
  <c r="Z228" i="24" s="1"/>
  <c r="AA228" i="24" s="1"/>
  <c r="AI228" i="41"/>
  <c r="S396" i="24"/>
  <c r="AH396" i="41" s="1"/>
  <c r="AI396" i="41"/>
  <c r="S524" i="24"/>
  <c r="AI524" i="41"/>
  <c r="S540" i="24"/>
  <c r="AH540" i="41" s="1"/>
  <c r="AI540" i="41"/>
  <c r="S556" i="24"/>
  <c r="AI556" i="41"/>
  <c r="S572" i="24"/>
  <c r="AH572" i="41" s="1"/>
  <c r="AI572" i="41"/>
  <c r="S588" i="24"/>
  <c r="AI588" i="41"/>
  <c r="S604" i="24"/>
  <c r="AH604" i="41" s="1"/>
  <c r="AI604" i="41"/>
  <c r="S240" i="24"/>
  <c r="Z240" i="24" s="1"/>
  <c r="AI240" i="41"/>
  <c r="S525" i="24"/>
  <c r="AH525" i="41" s="1"/>
  <c r="AI525" i="41"/>
  <c r="S557" i="24"/>
  <c r="AH557" i="41" s="1"/>
  <c r="AI557" i="41"/>
  <c r="S589" i="24"/>
  <c r="AH589" i="41" s="1"/>
  <c r="AI589" i="41"/>
  <c r="S620" i="24"/>
  <c r="AI620" i="41"/>
  <c r="S647" i="24"/>
  <c r="AH647" i="41" s="1"/>
  <c r="AI647" i="41"/>
  <c r="S694" i="24"/>
  <c r="AH694" i="41" s="1"/>
  <c r="AI694" i="41"/>
  <c r="S710" i="24"/>
  <c r="W710" i="24" s="1"/>
  <c r="AI710" i="41"/>
  <c r="S723" i="24"/>
  <c r="AH723" i="41" s="1"/>
  <c r="AI723" i="41"/>
  <c r="S734" i="24"/>
  <c r="W734" i="24" s="1"/>
  <c r="AI734" i="41"/>
  <c r="S386" i="24"/>
  <c r="AH386" i="41" s="1"/>
  <c r="AI386" i="41"/>
  <c r="S478" i="24"/>
  <c r="Z478" i="24" s="1"/>
  <c r="AA478" i="24" s="1"/>
  <c r="AI478" i="41"/>
  <c r="S526" i="24"/>
  <c r="AH526" i="41" s="1"/>
  <c r="AI526" i="41"/>
  <c r="S542" i="24"/>
  <c r="Z542" i="24" s="1"/>
  <c r="AI542" i="41"/>
  <c r="S558" i="24"/>
  <c r="AH558" i="41" s="1"/>
  <c r="AI558" i="41"/>
  <c r="S574" i="24"/>
  <c r="Z574" i="24" s="1"/>
  <c r="AI574" i="41"/>
  <c r="S590" i="24"/>
  <c r="AH590" i="41" s="1"/>
  <c r="AI590" i="41"/>
  <c r="S606" i="24"/>
  <c r="Z606" i="24" s="1"/>
  <c r="AA606" i="24" s="1"/>
  <c r="AI606" i="41"/>
  <c r="S689" i="24"/>
  <c r="AH689" i="41" s="1"/>
  <c r="AI689" i="41"/>
  <c r="S716" i="24"/>
  <c r="AH716" i="41" s="1"/>
  <c r="AI716" i="41"/>
  <c r="S214" i="24"/>
  <c r="AH214" i="41" s="1"/>
  <c r="AI214" i="41"/>
  <c r="S578" i="24"/>
  <c r="AH578" i="41" s="1"/>
  <c r="AI578" i="41"/>
  <c r="S629" i="24"/>
  <c r="AH629" i="41" s="1"/>
  <c r="AI629" i="41"/>
  <c r="S695" i="24"/>
  <c r="AH695" i="41" s="1"/>
  <c r="AI695" i="41"/>
  <c r="S779" i="24"/>
  <c r="AH779" i="41" s="1"/>
  <c r="AI779" i="41"/>
  <c r="S825" i="24"/>
  <c r="AH825" i="41" s="1"/>
  <c r="AI825" i="41"/>
  <c r="S864" i="24"/>
  <c r="AH864" i="41" s="1"/>
  <c r="AI864" i="41"/>
  <c r="S913" i="24"/>
  <c r="AH913" i="41" s="1"/>
  <c r="AI913" i="41"/>
  <c r="S933" i="24"/>
  <c r="AH933" i="41" s="1"/>
  <c r="AI933" i="41"/>
  <c r="S342" i="24"/>
  <c r="AH342" i="41" s="1"/>
  <c r="AI342" i="41"/>
  <c r="S675" i="24"/>
  <c r="AH675" i="41" s="1"/>
  <c r="AI675" i="41"/>
  <c r="S780" i="24"/>
  <c r="AH780" i="41" s="1"/>
  <c r="AI780" i="41"/>
  <c r="S766" i="24"/>
  <c r="AH766" i="41" s="1"/>
  <c r="AI766" i="41"/>
  <c r="S1009" i="24"/>
  <c r="AH1009" i="41" s="1"/>
  <c r="AI1009" i="41"/>
  <c r="S1219" i="24"/>
  <c r="AH1219" i="41" s="1"/>
  <c r="AI1219" i="41"/>
  <c r="S1234" i="24"/>
  <c r="AH1234" i="41" s="1"/>
  <c r="AI1234" i="41"/>
  <c r="S1295" i="24"/>
  <c r="AH1295" i="41" s="1"/>
  <c r="AI1295" i="41"/>
  <c r="S1311" i="24"/>
  <c r="AH1311" i="41" s="1"/>
  <c r="AI1311" i="41"/>
  <c r="S830" i="24"/>
  <c r="AH830" i="41" s="1"/>
  <c r="AI830" i="41"/>
  <c r="S1086" i="24"/>
  <c r="AH1086" i="41" s="1"/>
  <c r="AI1086" i="41"/>
  <c r="S377" i="24"/>
  <c r="AH377" i="41" s="1"/>
  <c r="AI377" i="41"/>
  <c r="S863" i="24"/>
  <c r="W863" i="24" s="1"/>
  <c r="AI863" i="41"/>
  <c r="S1041" i="24"/>
  <c r="AH1041" i="41" s="1"/>
  <c r="AI1041" i="41"/>
  <c r="S1073" i="24"/>
  <c r="Z1073" i="24" s="1"/>
  <c r="AI1073" i="41"/>
  <c r="S1255" i="24"/>
  <c r="AI1255" i="41"/>
  <c r="S841" i="24"/>
  <c r="AH841" i="41" s="1"/>
  <c r="AI841" i="41"/>
  <c r="S1309" i="24"/>
  <c r="AH1309" i="41" s="1"/>
  <c r="AI1309" i="41"/>
  <c r="S1364" i="24"/>
  <c r="AH1364" i="41" s="1"/>
  <c r="AI1364" i="41"/>
  <c r="S1392" i="24"/>
  <c r="AH1392" i="41" s="1"/>
  <c r="AI1392" i="41"/>
  <c r="S1510" i="24"/>
  <c r="AH1510" i="41" s="1"/>
  <c r="AI1510" i="41"/>
  <c r="S843" i="24"/>
  <c r="AH843" i="41" s="1"/>
  <c r="AI843" i="41"/>
  <c r="S1330" i="24"/>
  <c r="AH1330" i="41" s="1"/>
  <c r="AI1330" i="41"/>
  <c r="S1578" i="24"/>
  <c r="AH1578" i="41" s="1"/>
  <c r="AI1578" i="41"/>
  <c r="S1610" i="24"/>
  <c r="Z1610" i="24" s="1"/>
  <c r="AA1610" i="24" s="1"/>
  <c r="AI1610" i="41"/>
  <c r="S291" i="24"/>
  <c r="AH291" i="41" s="1"/>
  <c r="AI291" i="41"/>
  <c r="S970" i="24"/>
  <c r="W970" i="24" s="1"/>
  <c r="AI970" i="41"/>
  <c r="S1178" i="24"/>
  <c r="AH1178" i="41" s="1"/>
  <c r="AI1178" i="41"/>
  <c r="S1463" i="24"/>
  <c r="W1463" i="24" s="1"/>
  <c r="AI1463" i="41"/>
  <c r="S1546" i="24"/>
  <c r="AH1546" i="41" s="1"/>
  <c r="AI1546" i="41"/>
  <c r="S1566" i="24"/>
  <c r="AI1566" i="41"/>
  <c r="S1383" i="24"/>
  <c r="AI1383" i="41"/>
  <c r="S479" i="24"/>
  <c r="Z479" i="24" s="1"/>
  <c r="AA479" i="24" s="1"/>
  <c r="AI479" i="41"/>
  <c r="S234" i="24"/>
  <c r="Z234" i="24" s="1"/>
  <c r="AA234" i="24" s="1"/>
  <c r="AI234" i="41"/>
  <c r="S309" i="24"/>
  <c r="Z309" i="24" s="1"/>
  <c r="AA309" i="24" s="1"/>
  <c r="AI309" i="41"/>
  <c r="S414" i="24"/>
  <c r="Z414" i="24" s="1"/>
  <c r="AA414" i="24" s="1"/>
  <c r="AI414" i="41"/>
  <c r="S649" i="24"/>
  <c r="Z649" i="24" s="1"/>
  <c r="AA649" i="24" s="1"/>
  <c r="AI649" i="41"/>
  <c r="S721" i="24"/>
  <c r="W721" i="24" s="1"/>
  <c r="AI721" i="41"/>
  <c r="S248" i="24"/>
  <c r="AI248" i="41"/>
  <c r="S406" i="24"/>
  <c r="Z406" i="24" s="1"/>
  <c r="AA406" i="24" s="1"/>
  <c r="AI406" i="41"/>
  <c r="S746" i="24"/>
  <c r="AI746" i="41"/>
  <c r="S632" i="24"/>
  <c r="Z632" i="24" s="1"/>
  <c r="AA632" i="24" s="1"/>
  <c r="AI632" i="41"/>
  <c r="S677" i="24"/>
  <c r="Z677" i="24" s="1"/>
  <c r="AI677" i="41"/>
  <c r="S871" i="24"/>
  <c r="Z871" i="24" s="1"/>
  <c r="AA871" i="24" s="1"/>
  <c r="AI871" i="41"/>
  <c r="S888" i="24"/>
  <c r="AI888" i="41"/>
  <c r="S898" i="24"/>
  <c r="W898" i="24" s="1"/>
  <c r="AI898" i="41"/>
  <c r="S949" i="24"/>
  <c r="W949" i="24" s="1"/>
  <c r="AI949" i="41"/>
  <c r="S737" i="24"/>
  <c r="Z737" i="24" s="1"/>
  <c r="AI737" i="41"/>
  <c r="S773" i="24"/>
  <c r="W773" i="24" s="1"/>
  <c r="AI773" i="41"/>
  <c r="S959" i="24"/>
  <c r="W959" i="24" s="1"/>
  <c r="AI959" i="41"/>
  <c r="S1033" i="24"/>
  <c r="W1033" i="24" s="1"/>
  <c r="AI1033" i="41"/>
  <c r="S1065" i="24"/>
  <c r="W1065" i="24" s="1"/>
  <c r="AI1065" i="41"/>
  <c r="S1231" i="24"/>
  <c r="W1231" i="24" s="1"/>
  <c r="AI1231" i="41"/>
  <c r="S1248" i="24"/>
  <c r="Z1248" i="24" s="1"/>
  <c r="AI1248" i="41"/>
  <c r="S1450" i="24"/>
  <c r="Z1450" i="24" s="1"/>
  <c r="AI1450" i="41"/>
  <c r="S1100" i="24"/>
  <c r="Z1100" i="24" s="1"/>
  <c r="AA1100" i="24" s="1"/>
  <c r="AI1100" i="41"/>
  <c r="S646" i="24"/>
  <c r="AH646" i="41" s="1"/>
  <c r="AI646" i="41"/>
  <c r="S783" i="24"/>
  <c r="AI783" i="41"/>
  <c r="S991" i="24"/>
  <c r="AH991" i="41" s="1"/>
  <c r="AI991" i="41"/>
  <c r="S1195" i="24"/>
  <c r="AH1195" i="41" s="1"/>
  <c r="AI1195" i="41"/>
  <c r="S1207" i="24"/>
  <c r="AH1207" i="41" s="1"/>
  <c r="AI1207" i="41"/>
  <c r="S1283" i="24"/>
  <c r="AH1283" i="41" s="1"/>
  <c r="AI1283" i="41"/>
  <c r="S1394" i="24"/>
  <c r="AH1394" i="41" s="1"/>
  <c r="AI1394" i="41"/>
  <c r="S1515" i="24"/>
  <c r="AH1515" i="41" s="1"/>
  <c r="AI1515" i="41"/>
  <c r="S1577" i="24"/>
  <c r="AH1577" i="41" s="1"/>
  <c r="AI1577" i="41"/>
  <c r="S1609" i="24"/>
  <c r="AH1609" i="41" s="1"/>
  <c r="AI1609" i="41"/>
  <c r="S793" i="24"/>
  <c r="AH793" i="41" s="1"/>
  <c r="AI793" i="41"/>
  <c r="S1357" i="24"/>
  <c r="AH1357" i="41" s="1"/>
  <c r="AI1357" i="41"/>
  <c r="S1452" i="24"/>
  <c r="AH1452" i="41" s="1"/>
  <c r="AI1452" i="41"/>
  <c r="S1142" i="24"/>
  <c r="AH1142" i="41" s="1"/>
  <c r="AI1142" i="41"/>
  <c r="S1362" i="24"/>
  <c r="AH1362" i="41" s="1"/>
  <c r="AI1362" i="41"/>
  <c r="S1486" i="24"/>
  <c r="AH1486" i="41" s="1"/>
  <c r="AI1486" i="41"/>
  <c r="S950" i="24"/>
  <c r="W950" i="24" s="1"/>
  <c r="AI950" i="41"/>
  <c r="S1490" i="24"/>
  <c r="Z1490" i="24" s="1"/>
  <c r="AA1490" i="24" s="1"/>
  <c r="AI1490" i="41"/>
  <c r="S30" i="24"/>
  <c r="W30" i="24" s="1"/>
  <c r="AI30" i="41"/>
  <c r="S67" i="24"/>
  <c r="W67" i="24" s="1"/>
  <c r="AI67" i="41"/>
  <c r="S186" i="24"/>
  <c r="W186" i="24" s="1"/>
  <c r="AI186" i="41"/>
  <c r="S401" i="24"/>
  <c r="AI401" i="41"/>
  <c r="S423" i="24"/>
  <c r="AH423" i="41" s="1"/>
  <c r="AI423" i="41"/>
  <c r="S503" i="24"/>
  <c r="AH503" i="41" s="1"/>
  <c r="AI503" i="41"/>
  <c r="S378" i="24"/>
  <c r="AH378" i="41" s="1"/>
  <c r="AI378" i="41"/>
  <c r="S255" i="24"/>
  <c r="Z255" i="24" s="1"/>
  <c r="AI255" i="41"/>
  <c r="S307" i="24"/>
  <c r="Z307" i="24" s="1"/>
  <c r="AA307" i="24" s="1"/>
  <c r="AI307" i="41"/>
  <c r="S332" i="24"/>
  <c r="Z332" i="24" s="1"/>
  <c r="AA332" i="24" s="1"/>
  <c r="AI332" i="41"/>
  <c r="S340" i="24"/>
  <c r="AI340" i="41"/>
  <c r="S348" i="24"/>
  <c r="Z348" i="24" s="1"/>
  <c r="AA348" i="24" s="1"/>
  <c r="AI348" i="41"/>
  <c r="S402" i="24"/>
  <c r="AI402" i="41"/>
  <c r="S99" i="24"/>
  <c r="Z99" i="24" s="1"/>
  <c r="AA99" i="24" s="1"/>
  <c r="AI99" i="41"/>
  <c r="S547" i="24"/>
  <c r="Z547" i="24" s="1"/>
  <c r="AI547" i="41"/>
  <c r="S579" i="24"/>
  <c r="Z579" i="24" s="1"/>
  <c r="AA579" i="24" s="1"/>
  <c r="AI579" i="41"/>
  <c r="S611" i="24"/>
  <c r="AI611" i="41"/>
  <c r="S300" i="24"/>
  <c r="Z300" i="24" s="1"/>
  <c r="AA300" i="24" s="1"/>
  <c r="AI300" i="41"/>
  <c r="S409" i="24"/>
  <c r="W409" i="24" s="1"/>
  <c r="AI409" i="41"/>
  <c r="S539" i="24"/>
  <c r="W539" i="24" s="1"/>
  <c r="AI539" i="41"/>
  <c r="S571" i="24"/>
  <c r="AI571" i="41"/>
  <c r="S603" i="24"/>
  <c r="W603" i="24" s="1"/>
  <c r="AI603" i="41"/>
  <c r="S288" i="24"/>
  <c r="Z288" i="24" s="1"/>
  <c r="AA288" i="24" s="1"/>
  <c r="AI288" i="41"/>
  <c r="S575" i="24"/>
  <c r="Z575" i="24" s="1"/>
  <c r="AA575" i="24" s="1"/>
  <c r="AI575" i="41"/>
  <c r="S792" i="24"/>
  <c r="W792" i="24" s="1"/>
  <c r="AI792" i="41"/>
  <c r="S804" i="24"/>
  <c r="Z804" i="24" s="1"/>
  <c r="AA804" i="24" s="1"/>
  <c r="AI804" i="41"/>
  <c r="S832" i="24"/>
  <c r="Z832" i="24" s="1"/>
  <c r="AA832" i="24" s="1"/>
  <c r="AI832" i="41"/>
  <c r="S893" i="24"/>
  <c r="Z893" i="24" s="1"/>
  <c r="AI893" i="41"/>
  <c r="S911" i="24"/>
  <c r="Z911" i="24" s="1"/>
  <c r="AA911" i="24" s="1"/>
  <c r="AI911" i="41"/>
  <c r="S40" i="24"/>
  <c r="Z40" i="24" s="1"/>
  <c r="AA40" i="24" s="1"/>
  <c r="AI40" i="41"/>
  <c r="S533" i="24"/>
  <c r="Z533" i="24" s="1"/>
  <c r="AA533" i="24" s="1"/>
  <c r="AI533" i="41"/>
  <c r="S597" i="24"/>
  <c r="Z597" i="24" s="1"/>
  <c r="AA597" i="24" s="1"/>
  <c r="AI597" i="41"/>
  <c r="S708" i="24"/>
  <c r="W708" i="24" s="1"/>
  <c r="AI708" i="41"/>
  <c r="S809" i="24"/>
  <c r="Z809" i="24" s="1"/>
  <c r="AA809" i="24" s="1"/>
  <c r="AI809" i="41"/>
  <c r="S873" i="24"/>
  <c r="W873" i="24" s="1"/>
  <c r="AI873" i="41"/>
  <c r="S922" i="24"/>
  <c r="Z922" i="24" s="1"/>
  <c r="AI922" i="41"/>
  <c r="S515" i="24"/>
  <c r="Z515" i="24" s="1"/>
  <c r="AA515" i="24" s="1"/>
  <c r="AI515" i="41"/>
  <c r="S711" i="24"/>
  <c r="Z711" i="24" s="1"/>
  <c r="AI711" i="41"/>
  <c r="S805" i="24"/>
  <c r="Z805" i="24" s="1"/>
  <c r="AA805" i="24" s="1"/>
  <c r="AI805" i="41"/>
  <c r="S936" i="24"/>
  <c r="Z936" i="24" s="1"/>
  <c r="AA936" i="24" s="1"/>
  <c r="AI936" i="41"/>
  <c r="S1026" i="24"/>
  <c r="Z1026" i="24" s="1"/>
  <c r="AA1026" i="24" s="1"/>
  <c r="AI1026" i="41"/>
  <c r="S1042" i="24"/>
  <c r="Z1042" i="24" s="1"/>
  <c r="AA1042" i="24" s="1"/>
  <c r="AI1042" i="41"/>
  <c r="S1058" i="24"/>
  <c r="Z1058" i="24" s="1"/>
  <c r="AA1058" i="24" s="1"/>
  <c r="AI1058" i="41"/>
  <c r="S1074" i="24"/>
  <c r="Z1074" i="24" s="1"/>
  <c r="AI1074" i="41"/>
  <c r="S1156" i="24"/>
  <c r="Z1156" i="24" s="1"/>
  <c r="AA1156" i="24" s="1"/>
  <c r="AI1156" i="41"/>
  <c r="S1164" i="24"/>
  <c r="Z1164" i="24" s="1"/>
  <c r="AA1164" i="24" s="1"/>
  <c r="AI1164" i="41"/>
  <c r="S1380" i="24"/>
  <c r="AH1380" i="41" s="1"/>
  <c r="AI1380" i="41"/>
  <c r="S1391" i="24"/>
  <c r="AH1391" i="41" s="1"/>
  <c r="AI1391" i="41"/>
  <c r="S1417" i="24"/>
  <c r="AH1417" i="41" s="1"/>
  <c r="AI1417" i="41"/>
  <c r="S791" i="24"/>
  <c r="AH791" i="41" s="1"/>
  <c r="AI791" i="41"/>
  <c r="S892" i="24"/>
  <c r="AH892" i="41" s="1"/>
  <c r="AI892" i="41"/>
  <c r="S967" i="24"/>
  <c r="AI967" i="41"/>
  <c r="S989" i="24"/>
  <c r="AH989" i="41" s="1"/>
  <c r="AI989" i="41"/>
  <c r="S1006" i="24"/>
  <c r="AH1006" i="41" s="1"/>
  <c r="AI1006" i="41"/>
  <c r="S1037" i="24"/>
  <c r="AH1037" i="41" s="1"/>
  <c r="AI1037" i="41"/>
  <c r="S1069" i="24"/>
  <c r="AH1069" i="41" s="1"/>
  <c r="AI1069" i="41"/>
  <c r="S1139" i="24"/>
  <c r="AH1139" i="41" s="1"/>
  <c r="AI1139" i="41"/>
  <c r="S1171" i="24"/>
  <c r="AH1171" i="41" s="1"/>
  <c r="AI1171" i="41"/>
  <c r="S883" i="24"/>
  <c r="AH883" i="41" s="1"/>
  <c r="AI883" i="41"/>
  <c r="S962" i="24"/>
  <c r="AH962" i="41" s="1"/>
  <c r="AI962" i="41"/>
  <c r="S1089" i="24"/>
  <c r="AH1089" i="41" s="1"/>
  <c r="AI1089" i="41"/>
  <c r="S1151" i="24"/>
  <c r="W1151" i="24" s="1"/>
  <c r="AI1151" i="41"/>
  <c r="S1275" i="24"/>
  <c r="Z1275" i="24" s="1"/>
  <c r="AA1275" i="24" s="1"/>
  <c r="AI1275" i="41"/>
  <c r="S1298" i="24"/>
  <c r="AH1298" i="41" s="1"/>
  <c r="AI1298" i="41"/>
  <c r="S774" i="24"/>
  <c r="AH774" i="41" s="1"/>
  <c r="AI774" i="41"/>
  <c r="S1118" i="24"/>
  <c r="AH1118" i="41" s="1"/>
  <c r="AI1118" i="41"/>
  <c r="S1259" i="24"/>
  <c r="AI1259" i="41"/>
  <c r="S1346" i="24"/>
  <c r="AI1346" i="41"/>
  <c r="S1570" i="24"/>
  <c r="AH1570" i="41" s="1"/>
  <c r="AI1570" i="41"/>
  <c r="S1602" i="24"/>
  <c r="AH1602" i="41" s="1"/>
  <c r="AI1602" i="41"/>
  <c r="S1378" i="24"/>
  <c r="Z1378" i="24" s="1"/>
  <c r="AI1378" i="41"/>
  <c r="S1070" i="24"/>
  <c r="W1070" i="24" s="1"/>
  <c r="AI1070" i="41"/>
  <c r="S1433" i="24"/>
  <c r="W1433" i="24" s="1"/>
  <c r="AI1433" i="41"/>
  <c r="S1460" i="24"/>
  <c r="W1460" i="24" s="1"/>
  <c r="AI1460" i="41"/>
  <c r="S1532" i="24"/>
  <c r="W1532" i="24" s="1"/>
  <c r="AI1532" i="41"/>
  <c r="S1585" i="24"/>
  <c r="W1585" i="24" s="1"/>
  <c r="AI1585" i="41"/>
  <c r="S990" i="24"/>
  <c r="W990" i="24" s="1"/>
  <c r="AI990" i="41"/>
  <c r="S1554" i="24"/>
  <c r="W1554" i="24" s="1"/>
  <c r="AI1554" i="41"/>
  <c r="S1598" i="24"/>
  <c r="AH1598" i="41" s="1"/>
  <c r="AI1598" i="41"/>
  <c r="S43" i="24"/>
  <c r="AH43" i="41" s="1"/>
  <c r="AI43" i="41"/>
  <c r="S120" i="24"/>
  <c r="W120" i="24" s="1"/>
  <c r="AI120" i="41"/>
  <c r="S211" i="24"/>
  <c r="Z211" i="24" s="1"/>
  <c r="AA211" i="24" s="1"/>
  <c r="AI211" i="41"/>
  <c r="S207" i="24"/>
  <c r="AI207" i="41"/>
  <c r="S124" i="24"/>
  <c r="W124" i="24" s="1"/>
  <c r="AI124" i="41"/>
  <c r="S256" i="24"/>
  <c r="W256" i="24" s="1"/>
  <c r="AI256" i="41"/>
  <c r="S331" i="24"/>
  <c r="AI331" i="41"/>
  <c r="S369" i="24"/>
  <c r="Z369" i="24" s="1"/>
  <c r="AA369" i="24" s="1"/>
  <c r="AI369" i="41"/>
  <c r="S424" i="24"/>
  <c r="W424" i="24" s="1"/>
  <c r="AI424" i="41"/>
  <c r="S201" i="24"/>
  <c r="AH201" i="41" s="1"/>
  <c r="AI201" i="41"/>
  <c r="S329" i="24"/>
  <c r="W329" i="24" s="1"/>
  <c r="AI329" i="41"/>
  <c r="S421" i="24"/>
  <c r="AI421" i="41"/>
  <c r="S323" i="24"/>
  <c r="AI323" i="41"/>
  <c r="S460" i="24"/>
  <c r="AH460" i="41" s="1"/>
  <c r="AI460" i="41"/>
  <c r="S661" i="24"/>
  <c r="AH661" i="41" s="1"/>
  <c r="AI661" i="41"/>
  <c r="S272" i="24"/>
  <c r="AI272" i="41"/>
  <c r="S644" i="24"/>
  <c r="AH644" i="41" s="1"/>
  <c r="AI644" i="41"/>
  <c r="S717" i="24"/>
  <c r="AH717" i="41" s="1"/>
  <c r="AI717" i="41"/>
  <c r="S761" i="24"/>
  <c r="AH761" i="41" s="1"/>
  <c r="AI761" i="41"/>
  <c r="S840" i="24"/>
  <c r="AH840" i="41" s="1"/>
  <c r="AI840" i="41"/>
  <c r="S859" i="24"/>
  <c r="AH859" i="41" s="1"/>
  <c r="AI859" i="41"/>
  <c r="S886" i="24"/>
  <c r="AH886" i="41" s="1"/>
  <c r="AI886" i="41"/>
  <c r="S896" i="24"/>
  <c r="AH896" i="41" s="1"/>
  <c r="AI896" i="41"/>
  <c r="S943" i="24"/>
  <c r="AH943" i="41" s="1"/>
  <c r="AI943" i="41"/>
  <c r="S610" i="24"/>
  <c r="AH610" i="41" s="1"/>
  <c r="AI610" i="41"/>
  <c r="S735" i="24"/>
  <c r="AH735" i="41" s="1"/>
  <c r="AI735" i="41"/>
  <c r="S912" i="24"/>
  <c r="AH912" i="41" s="1"/>
  <c r="AI912" i="41"/>
  <c r="S1023" i="24"/>
  <c r="AH1023" i="41" s="1"/>
  <c r="AI1023" i="41"/>
  <c r="S1055" i="24"/>
  <c r="AH1055" i="41" s="1"/>
  <c r="AI1055" i="41"/>
  <c r="S1228" i="24"/>
  <c r="Z1228" i="24" s="1"/>
  <c r="AI1228" i="41"/>
  <c r="S1241" i="24"/>
  <c r="W1241" i="24" s="1"/>
  <c r="AI1241" i="41"/>
  <c r="S1260" i="24"/>
  <c r="W1260" i="24" s="1"/>
  <c r="AI1260" i="41"/>
  <c r="S1304" i="24"/>
  <c r="W1304" i="24" s="1"/>
  <c r="AI1304" i="41"/>
  <c r="S1320" i="24"/>
  <c r="W1320" i="24" s="1"/>
  <c r="AI1320" i="41"/>
  <c r="S1336" i="24"/>
  <c r="W1336" i="24" s="1"/>
  <c r="AI1336" i="41"/>
  <c r="S1352" i="24"/>
  <c r="W1352" i="24" s="1"/>
  <c r="AI1352" i="41"/>
  <c r="S1372" i="24"/>
  <c r="W1372" i="24" s="1"/>
  <c r="AI1372" i="41"/>
  <c r="S1448" i="24"/>
  <c r="W1448" i="24" s="1"/>
  <c r="AI1448" i="41"/>
  <c r="S865" i="24"/>
  <c r="W865" i="24" s="1"/>
  <c r="AI865" i="41"/>
  <c r="S963" i="24"/>
  <c r="Z963" i="24" s="1"/>
  <c r="AI963" i="41"/>
  <c r="S1003" i="24"/>
  <c r="W1003" i="24" s="1"/>
  <c r="AI1003" i="41"/>
  <c r="S1030" i="24"/>
  <c r="W1030" i="24" s="1"/>
  <c r="AI1030" i="41"/>
  <c r="S1046" i="24"/>
  <c r="W1046" i="24" s="1"/>
  <c r="AI1046" i="41"/>
  <c r="S1062" i="24"/>
  <c r="W1062" i="24" s="1"/>
  <c r="AI1062" i="41"/>
  <c r="S1078" i="24"/>
  <c r="W1078" i="24" s="1"/>
  <c r="AI1078" i="41"/>
  <c r="S1141" i="24"/>
  <c r="AH1141" i="41" s="1"/>
  <c r="AI1141" i="41"/>
  <c r="S1183" i="24"/>
  <c r="AH1183" i="41" s="1"/>
  <c r="AI1183" i="41"/>
  <c r="S1223" i="24"/>
  <c r="AH1223" i="41" s="1"/>
  <c r="AI1223" i="41"/>
  <c r="S1239" i="24"/>
  <c r="AH1239" i="41" s="1"/>
  <c r="AI1239" i="41"/>
  <c r="S1254" i="24"/>
  <c r="AH1254" i="41" s="1"/>
  <c r="AI1254" i="41"/>
  <c r="S1267" i="24"/>
  <c r="AH1267" i="41" s="1"/>
  <c r="AI1267" i="41"/>
  <c r="S1308" i="24"/>
  <c r="W1308" i="24" s="1"/>
  <c r="AI1308" i="41"/>
  <c r="S1324" i="24"/>
  <c r="W1324" i="24" s="1"/>
  <c r="AI1324" i="41"/>
  <c r="S1340" i="24"/>
  <c r="W1340" i="24" s="1"/>
  <c r="AI1340" i="41"/>
  <c r="S1356" i="24"/>
  <c r="W1356" i="24" s="1"/>
  <c r="AI1356" i="41"/>
  <c r="S1369" i="24"/>
  <c r="W1369" i="24" s="1"/>
  <c r="AI1369" i="41"/>
  <c r="S1401" i="24"/>
  <c r="W1401" i="24" s="1"/>
  <c r="AI1401" i="41"/>
  <c r="S1445" i="24"/>
  <c r="Z1445" i="24" s="1"/>
  <c r="AI1445" i="41"/>
  <c r="S904" i="24"/>
  <c r="AH904" i="41" s="1"/>
  <c r="AI904" i="41"/>
  <c r="S928" i="24"/>
  <c r="AH928" i="41" s="1"/>
  <c r="AI928" i="41"/>
  <c r="S977" i="24"/>
  <c r="AH977" i="41" s="1"/>
  <c r="AI977" i="41"/>
  <c r="S1004" i="24"/>
  <c r="AH1004" i="41" s="1"/>
  <c r="AI1004" i="41"/>
  <c r="S1092" i="24"/>
  <c r="AH1092" i="41" s="1"/>
  <c r="AI1092" i="41"/>
  <c r="S1114" i="24"/>
  <c r="AH1114" i="41" s="1"/>
  <c r="AI1114" i="41"/>
  <c r="S1163" i="24"/>
  <c r="AH1163" i="41" s="1"/>
  <c r="AI1163" i="41"/>
  <c r="S1186" i="24"/>
  <c r="AH1186" i="41" s="1"/>
  <c r="AI1186" i="41"/>
  <c r="S974" i="24"/>
  <c r="AH974" i="41" s="1"/>
  <c r="AI974" i="41"/>
  <c r="S1174" i="24"/>
  <c r="AH1174" i="41" s="1"/>
  <c r="AI1174" i="41"/>
  <c r="S1422" i="24"/>
  <c r="AH1422" i="41" s="1"/>
  <c r="AI1422" i="41"/>
  <c r="S1459" i="24"/>
  <c r="AH1459" i="41" s="1"/>
  <c r="AI1459" i="41"/>
  <c r="S1483" i="24"/>
  <c r="AH1483" i="41" s="1"/>
  <c r="AI1483" i="41"/>
  <c r="S1536" i="24"/>
  <c r="AH1536" i="41" s="1"/>
  <c r="AI1536" i="41"/>
  <c r="S1341" i="24"/>
  <c r="AH1341" i="41" s="1"/>
  <c r="AI1341" i="41"/>
  <c r="S948" i="24"/>
  <c r="AH948" i="41" s="1"/>
  <c r="AI948" i="41"/>
  <c r="S1019" i="24"/>
  <c r="AH1019" i="41" s="1"/>
  <c r="AI1019" i="41"/>
  <c r="S1244" i="24"/>
  <c r="AH1244" i="41" s="1"/>
  <c r="AI1244" i="41"/>
  <c r="S1396" i="24"/>
  <c r="AH1396" i="41" s="1"/>
  <c r="AI1396" i="41"/>
  <c r="S1413" i="24"/>
  <c r="AH1413" i="41" s="1"/>
  <c r="AI1413" i="41"/>
  <c r="S1500" i="24"/>
  <c r="AH1500" i="41" s="1"/>
  <c r="AI1500" i="41"/>
  <c r="S1563" i="24"/>
  <c r="Z1563" i="24" s="1"/>
  <c r="AI1563" i="41"/>
  <c r="S1579" i="24"/>
  <c r="Z1579" i="24" s="1"/>
  <c r="AI1579" i="41"/>
  <c r="S1595" i="24"/>
  <c r="AI1595" i="41"/>
  <c r="S1611" i="24"/>
  <c r="Z1611" i="24" s="1"/>
  <c r="AA1611" i="24" s="1"/>
  <c r="AI1611" i="41"/>
  <c r="S1268" i="24"/>
  <c r="W1268" i="24" s="1"/>
  <c r="AI1268" i="41"/>
  <c r="S1116" i="24"/>
  <c r="W1116" i="24" s="1"/>
  <c r="AI1116" i="41"/>
  <c r="S1360" i="24"/>
  <c r="AI1360" i="41"/>
  <c r="S1416" i="24"/>
  <c r="W1416" i="24" s="1"/>
  <c r="AI1416" i="41"/>
  <c r="S1480" i="24"/>
  <c r="W1480" i="24" s="1"/>
  <c r="AI1480" i="41"/>
  <c r="S1540" i="24"/>
  <c r="W1540" i="24" s="1"/>
  <c r="AI1540" i="41"/>
  <c r="S1008" i="24"/>
  <c r="AH1008" i="41" s="1"/>
  <c r="AI1008" i="41"/>
  <c r="S799" i="24"/>
  <c r="AH799" i="41" s="1"/>
  <c r="AI799" i="41"/>
  <c r="S1011" i="24"/>
  <c r="AH1011" i="41" s="1"/>
  <c r="AI1011" i="41"/>
  <c r="S1524" i="24"/>
  <c r="AH1524" i="41" s="1"/>
  <c r="AI1524" i="41"/>
  <c r="S1429" i="24"/>
  <c r="AH1429" i="41" s="1"/>
  <c r="AI1429" i="41"/>
  <c r="S1605" i="24"/>
  <c r="AH1605" i="41" s="1"/>
  <c r="AI1605" i="41"/>
  <c r="S58" i="24"/>
  <c r="W58" i="24" s="1"/>
  <c r="AI58" i="41"/>
  <c r="S462" i="24"/>
  <c r="Z462" i="24" s="1"/>
  <c r="AA462" i="24" s="1"/>
  <c r="AI462" i="41"/>
  <c r="S535" i="24"/>
  <c r="W535" i="24" s="1"/>
  <c r="AI535" i="41"/>
  <c r="S567" i="24"/>
  <c r="AI567" i="41"/>
  <c r="S599" i="24"/>
  <c r="W599" i="24" s="1"/>
  <c r="AI599" i="41"/>
  <c r="S618" i="24"/>
  <c r="Z618" i="24" s="1"/>
  <c r="AA618" i="24" s="1"/>
  <c r="AI618" i="41"/>
  <c r="S641" i="24"/>
  <c r="Z641" i="24" s="1"/>
  <c r="AA641" i="24" s="1"/>
  <c r="AI641" i="41"/>
  <c r="S655" i="24"/>
  <c r="AI655" i="41"/>
  <c r="S663" i="24"/>
  <c r="Z663" i="24" s="1"/>
  <c r="AI663" i="41"/>
  <c r="S676" i="24"/>
  <c r="W676" i="24" s="1"/>
  <c r="AI676" i="41"/>
  <c r="S705" i="24"/>
  <c r="Z705" i="24" s="1"/>
  <c r="AI705" i="41"/>
  <c r="S767" i="24"/>
  <c r="AI767" i="41"/>
  <c r="S370" i="24"/>
  <c r="W370" i="24" s="1"/>
  <c r="AI370" i="41"/>
  <c r="S621" i="24"/>
  <c r="Z621" i="24" s="1"/>
  <c r="AA621" i="24" s="1"/>
  <c r="AI621" i="41"/>
  <c r="S678" i="24"/>
  <c r="Z678" i="24" s="1"/>
  <c r="AI678" i="41"/>
  <c r="S764" i="24"/>
  <c r="AI764" i="41"/>
  <c r="S866" i="24"/>
  <c r="W866" i="24" s="1"/>
  <c r="AI866" i="41"/>
  <c r="S899" i="24"/>
  <c r="Z899" i="24" s="1"/>
  <c r="AI899" i="41"/>
  <c r="S919" i="24"/>
  <c r="Z919" i="24" s="1"/>
  <c r="AI919" i="41"/>
  <c r="S594" i="24"/>
  <c r="AI594" i="41"/>
  <c r="S768" i="24"/>
  <c r="W768" i="24" s="1"/>
  <c r="AI768" i="41"/>
  <c r="S790" i="24"/>
  <c r="Z790" i="24" s="1"/>
  <c r="AA790" i="24" s="1"/>
  <c r="AI790" i="41"/>
  <c r="S842" i="24"/>
  <c r="W842" i="24" s="1"/>
  <c r="AI842" i="41"/>
  <c r="S495" i="24"/>
  <c r="AI495" i="41"/>
  <c r="S562" i="24"/>
  <c r="AH562" i="41" s="1"/>
  <c r="AI562" i="41"/>
  <c r="S759" i="24"/>
  <c r="AH759" i="41" s="1"/>
  <c r="AI759" i="41"/>
  <c r="S976" i="24"/>
  <c r="AH976" i="41" s="1"/>
  <c r="AI976" i="41"/>
  <c r="S992" i="24"/>
  <c r="AH992" i="41" s="1"/>
  <c r="AI992" i="41"/>
  <c r="S1083" i="24"/>
  <c r="AH1083" i="41" s="1"/>
  <c r="AI1083" i="41"/>
  <c r="S1095" i="24"/>
  <c r="AH1095" i="41" s="1"/>
  <c r="AI1095" i="41"/>
  <c r="S1169" i="24"/>
  <c r="AH1169" i="41" s="1"/>
  <c r="AI1169" i="41"/>
  <c r="S1281" i="24"/>
  <c r="AH1281" i="41" s="1"/>
  <c r="AI1281" i="41"/>
  <c r="S1395" i="24"/>
  <c r="AH1395" i="41" s="1"/>
  <c r="AI1395" i="41"/>
  <c r="S1408" i="24"/>
  <c r="AH1408" i="41" s="1"/>
  <c r="AI1408" i="41"/>
  <c r="S1424" i="24"/>
  <c r="AH1424" i="41" s="1"/>
  <c r="AI1424" i="41"/>
  <c r="S430" i="24"/>
  <c r="AH430" i="41" s="1"/>
  <c r="AI430" i="41"/>
  <c r="S748" i="24"/>
  <c r="AH748" i="41" s="1"/>
  <c r="AI748" i="41"/>
  <c r="S953" i="24"/>
  <c r="W953" i="24" s="1"/>
  <c r="AI953" i="41"/>
  <c r="S971" i="24"/>
  <c r="AI971" i="41"/>
  <c r="S997" i="24"/>
  <c r="Z997" i="24" s="1"/>
  <c r="AI997" i="41"/>
  <c r="S1084" i="24"/>
  <c r="W1084" i="24" s="1"/>
  <c r="AI1084" i="41"/>
  <c r="S1106" i="24"/>
  <c r="W1106" i="24" s="1"/>
  <c r="AI1106" i="41"/>
  <c r="S1149" i="24"/>
  <c r="AI1149" i="41"/>
  <c r="S1242" i="24"/>
  <c r="AH1242" i="41" s="1"/>
  <c r="AI1242" i="41"/>
  <c r="S1258" i="24"/>
  <c r="AH1258" i="41" s="1"/>
  <c r="AI1258" i="41"/>
  <c r="S1284" i="24"/>
  <c r="AH1284" i="41" s="1"/>
  <c r="AI1284" i="41"/>
  <c r="S1326" i="24"/>
  <c r="AH1326" i="41" s="1"/>
  <c r="AI1326" i="41"/>
  <c r="S1358" i="24"/>
  <c r="AH1358" i="41" s="1"/>
  <c r="AI1358" i="41"/>
  <c r="S1388" i="24"/>
  <c r="AH1388" i="41" s="1"/>
  <c r="AI1388" i="41"/>
  <c r="S803" i="24"/>
  <c r="AH803" i="41" s="1"/>
  <c r="AI803" i="41"/>
  <c r="S1015" i="24"/>
  <c r="AH1015" i="41" s="1"/>
  <c r="AI1015" i="41"/>
  <c r="S1047" i="24"/>
  <c r="AH1047" i="41" s="1"/>
  <c r="AI1047" i="41"/>
  <c r="S1079" i="24"/>
  <c r="AH1079" i="41" s="1"/>
  <c r="AI1079" i="41"/>
  <c r="S1108" i="24"/>
  <c r="AH1108" i="41" s="1"/>
  <c r="AI1108" i="41"/>
  <c r="S1201" i="24"/>
  <c r="AH1201" i="41" s="1"/>
  <c r="AI1201" i="41"/>
  <c r="S1236" i="24"/>
  <c r="AH1236" i="41" s="1"/>
  <c r="AI1236" i="41"/>
  <c r="S934" i="24"/>
  <c r="Z934" i="24" s="1"/>
  <c r="AA934" i="24" s="1"/>
  <c r="AI934" i="41"/>
  <c r="S1038" i="24"/>
  <c r="AI1038" i="41"/>
  <c r="S1332" i="24"/>
  <c r="W1332" i="24" s="1"/>
  <c r="AI1332" i="41"/>
  <c r="S1508" i="24"/>
  <c r="AI1508" i="41"/>
  <c r="S1271" i="24"/>
  <c r="W1271" i="24" s="1"/>
  <c r="AI1271" i="41"/>
  <c r="S1077" i="24"/>
  <c r="AI1077" i="41"/>
  <c r="S1398" i="24"/>
  <c r="W1398" i="24" s="1"/>
  <c r="AI1398" i="41"/>
  <c r="S1551" i="24"/>
  <c r="AI1551" i="41"/>
  <c r="S1574" i="24"/>
  <c r="W1574" i="24" s="1"/>
  <c r="AI1574" i="41"/>
  <c r="S1606" i="24"/>
  <c r="AI1606" i="41"/>
  <c r="S824" i="24"/>
  <c r="W824" i="24" s="1"/>
  <c r="AI824" i="41"/>
  <c r="S1032" i="24"/>
  <c r="AI1032" i="41"/>
  <c r="S1172" i="24"/>
  <c r="W1172" i="24" s="1"/>
  <c r="AI1172" i="41"/>
  <c r="S1247" i="24"/>
  <c r="AI1247" i="41"/>
  <c r="S1328" i="24"/>
  <c r="W1328" i="24" s="1"/>
  <c r="AI1328" i="41"/>
  <c r="S1482" i="24"/>
  <c r="AI1482" i="41"/>
  <c r="S1497" i="24"/>
  <c r="W1497" i="24" s="1"/>
  <c r="AI1497" i="41"/>
  <c r="S872" i="24"/>
  <c r="AI872" i="41"/>
  <c r="S985" i="24"/>
  <c r="W985" i="24" s="1"/>
  <c r="AI985" i="41"/>
  <c r="S1501" i="24"/>
  <c r="Z1501" i="24" s="1"/>
  <c r="AI1501" i="41"/>
  <c r="S1603" i="24"/>
  <c r="AH1603" i="41" s="1"/>
  <c r="AI1603" i="41"/>
  <c r="S63" i="24"/>
  <c r="AH63" i="41" s="1"/>
  <c r="AI63" i="41"/>
  <c r="S73" i="24"/>
  <c r="AH73" i="41" s="1"/>
  <c r="AI73" i="41"/>
  <c r="S93" i="24"/>
  <c r="AH93" i="41" s="1"/>
  <c r="AI93" i="41"/>
  <c r="S26" i="24"/>
  <c r="AH26" i="41" s="1"/>
  <c r="AI26" i="41"/>
  <c r="S82" i="24"/>
  <c r="AH82" i="41" s="1"/>
  <c r="AI82" i="41"/>
  <c r="S100" i="24"/>
  <c r="AH100" i="41" s="1"/>
  <c r="AI100" i="41"/>
  <c r="S28" i="24"/>
  <c r="AH28" i="41" s="1"/>
  <c r="AI28" i="41"/>
  <c r="S39" i="24"/>
  <c r="AH39" i="41" s="1"/>
  <c r="AI39" i="41"/>
  <c r="S54" i="24"/>
  <c r="AH54" i="41" s="1"/>
  <c r="AI54" i="41"/>
  <c r="S75" i="24"/>
  <c r="AH75" i="41" s="1"/>
  <c r="AI75" i="41"/>
  <c r="S129" i="24"/>
  <c r="AH129" i="41" s="1"/>
  <c r="AI129" i="41"/>
  <c r="S145" i="24"/>
  <c r="AH145" i="41" s="1"/>
  <c r="AI145" i="41"/>
  <c r="S161" i="24"/>
  <c r="AH161" i="41" s="1"/>
  <c r="AI161" i="41"/>
  <c r="S206" i="24"/>
  <c r="AH206" i="41" s="1"/>
  <c r="AI206" i="41"/>
  <c r="S123" i="24"/>
  <c r="AH123" i="41" s="1"/>
  <c r="AI123" i="41"/>
  <c r="S191" i="24"/>
  <c r="AH191" i="41" s="1"/>
  <c r="AI191" i="41"/>
  <c r="S55" i="24"/>
  <c r="AH55" i="41" s="1"/>
  <c r="AI55" i="41"/>
  <c r="S177" i="24"/>
  <c r="AH177" i="41" s="1"/>
  <c r="AI177" i="41"/>
  <c r="S269" i="24"/>
  <c r="AH269" i="41" s="1"/>
  <c r="AI269" i="41"/>
  <c r="S392" i="24"/>
  <c r="AH392" i="41" s="1"/>
  <c r="AI392" i="41"/>
  <c r="S157" i="24"/>
  <c r="Z157" i="24" s="1"/>
  <c r="AA157" i="24" s="1"/>
  <c r="AI157" i="41"/>
  <c r="S222" i="24"/>
  <c r="AI222" i="41"/>
  <c r="S267" i="24"/>
  <c r="AI267" i="41"/>
  <c r="S280" i="24"/>
  <c r="Z280" i="24" s="1"/>
  <c r="AA280" i="24" s="1"/>
  <c r="AI280" i="41"/>
  <c r="S312" i="24"/>
  <c r="AI312" i="41"/>
  <c r="S365" i="24"/>
  <c r="W365" i="24" s="1"/>
  <c r="AI365" i="41"/>
  <c r="S397" i="24"/>
  <c r="W397" i="24" s="1"/>
  <c r="AI397" i="41"/>
  <c r="S438" i="24"/>
  <c r="AI438" i="41"/>
  <c r="S470" i="24"/>
  <c r="Z470" i="24" s="1"/>
  <c r="AA470" i="24" s="1"/>
  <c r="AI470" i="41"/>
  <c r="S261" i="24"/>
  <c r="Z261" i="24" s="1"/>
  <c r="AA261" i="24" s="1"/>
  <c r="AI261" i="41"/>
  <c r="S298" i="24"/>
  <c r="Z298" i="24" s="1"/>
  <c r="AA298" i="24" s="1"/>
  <c r="AI298" i="41"/>
  <c r="S313" i="24"/>
  <c r="AI313" i="41"/>
  <c r="S336" i="24"/>
  <c r="Z336" i="24" s="1"/>
  <c r="AA336" i="24" s="1"/>
  <c r="AI336" i="41"/>
  <c r="S344" i="24"/>
  <c r="Z344" i="24" s="1"/>
  <c r="AA344" i="24" s="1"/>
  <c r="AI344" i="41"/>
  <c r="S379" i="24"/>
  <c r="W379" i="24" s="1"/>
  <c r="AI379" i="41"/>
  <c r="S411" i="24"/>
  <c r="AI411" i="41"/>
  <c r="S418" i="24"/>
  <c r="Z418" i="24" s="1"/>
  <c r="AA418" i="24" s="1"/>
  <c r="AI418" i="41"/>
  <c r="S469" i="24"/>
  <c r="Z469" i="24" s="1"/>
  <c r="AA469" i="24" s="1"/>
  <c r="AI469" i="41"/>
  <c r="S80" i="24"/>
  <c r="W80" i="24" s="1"/>
  <c r="AI80" i="41"/>
  <c r="S391" i="24"/>
  <c r="AI391" i="41"/>
  <c r="S528" i="24"/>
  <c r="Z528" i="24" s="1"/>
  <c r="AI528" i="41"/>
  <c r="S544" i="24"/>
  <c r="Z544" i="24" s="1"/>
  <c r="AA544" i="24" s="1"/>
  <c r="AI544" i="41"/>
  <c r="S560" i="24"/>
  <c r="Z560" i="24" s="1"/>
  <c r="AI560" i="41"/>
  <c r="S576" i="24"/>
  <c r="AI576" i="41"/>
  <c r="S592" i="24"/>
  <c r="Z592" i="24" s="1"/>
  <c r="AA592" i="24" s="1"/>
  <c r="AI592" i="41"/>
  <c r="S608" i="24"/>
  <c r="Z608" i="24" s="1"/>
  <c r="AA608" i="24" s="1"/>
  <c r="AI608" i="41"/>
  <c r="S672" i="24"/>
  <c r="W672" i="24" s="1"/>
  <c r="AI672" i="41"/>
  <c r="S760" i="24"/>
  <c r="AI760" i="41"/>
  <c r="S354" i="24"/>
  <c r="W354" i="24" s="1"/>
  <c r="AI354" i="41"/>
  <c r="S636" i="24"/>
  <c r="Z636" i="24" s="1"/>
  <c r="AA636" i="24" s="1"/>
  <c r="AI636" i="41"/>
  <c r="S680" i="24"/>
  <c r="W680" i="24" s="1"/>
  <c r="AI680" i="41"/>
  <c r="S707" i="24"/>
  <c r="AI707" i="41"/>
  <c r="S731" i="24"/>
  <c r="Z731" i="24" s="1"/>
  <c r="AI731" i="41"/>
  <c r="S747" i="24"/>
  <c r="Z747" i="24" s="1"/>
  <c r="AI747" i="41"/>
  <c r="S757" i="24"/>
  <c r="W757" i="24" s="1"/>
  <c r="AI757" i="41"/>
  <c r="S364" i="24"/>
  <c r="AI364" i="41"/>
  <c r="S878" i="24"/>
  <c r="AH878" i="41" s="1"/>
  <c r="AI878" i="41"/>
  <c r="S931" i="24"/>
  <c r="AH931" i="41" s="1"/>
  <c r="AI931" i="41"/>
  <c r="S785" i="24"/>
  <c r="AH785" i="41" s="1"/>
  <c r="AI785" i="41"/>
  <c r="S607" i="24"/>
  <c r="AH607" i="41" s="1"/>
  <c r="AI607" i="41"/>
  <c r="S730" i="24"/>
  <c r="AH730" i="41" s="1"/>
  <c r="AI730" i="41"/>
  <c r="S983" i="24"/>
  <c r="AH983" i="41" s="1"/>
  <c r="AI983" i="41"/>
  <c r="S1111" i="24"/>
  <c r="AH1111" i="41" s="1"/>
  <c r="AI1111" i="41"/>
  <c r="S1135" i="24"/>
  <c r="AH1135" i="41" s="1"/>
  <c r="AI1135" i="41"/>
  <c r="S1202" i="24"/>
  <c r="AH1202" i="41" s="1"/>
  <c r="AI1202" i="41"/>
  <c r="S718" i="24"/>
  <c r="AH718" i="41" s="1"/>
  <c r="AI718" i="41"/>
  <c r="S847" i="24"/>
  <c r="AH847" i="41" s="1"/>
  <c r="AI847" i="41"/>
  <c r="S1377" i="24"/>
  <c r="AI1377" i="41"/>
  <c r="S1412" i="24"/>
  <c r="Z1412" i="24" s="1"/>
  <c r="AI1412" i="41"/>
  <c r="S1428" i="24"/>
  <c r="Z1428" i="24" s="1"/>
  <c r="AI1428" i="41"/>
  <c r="S1436" i="24"/>
  <c r="Z1436" i="24" s="1"/>
  <c r="AA1436" i="24" s="1"/>
  <c r="AI1436" i="41"/>
  <c r="S536" i="24"/>
  <c r="AI536" i="41"/>
  <c r="S786" i="24"/>
  <c r="Z786" i="24" s="1"/>
  <c r="AA786" i="24" s="1"/>
  <c r="AI786" i="41"/>
  <c r="S808" i="24"/>
  <c r="Z808" i="24" s="1"/>
  <c r="AA808" i="24" s="1"/>
  <c r="AI808" i="41"/>
  <c r="S1104" i="24"/>
  <c r="Z1104" i="24" s="1"/>
  <c r="AA1104" i="24" s="1"/>
  <c r="AI1104" i="41"/>
  <c r="S1130" i="24"/>
  <c r="Z1130" i="24" s="1"/>
  <c r="AA1130" i="24" s="1"/>
  <c r="AI1130" i="41"/>
  <c r="S1157" i="24"/>
  <c r="AI1157" i="41"/>
  <c r="S1243" i="24"/>
  <c r="AH1243" i="41" s="1"/>
  <c r="AI1243" i="41"/>
  <c r="S1264" i="24"/>
  <c r="AH1264" i="41" s="1"/>
  <c r="AI1264" i="41"/>
  <c r="S1294" i="24"/>
  <c r="AH1294" i="41" s="1"/>
  <c r="AI1294" i="41"/>
  <c r="S565" i="24"/>
  <c r="AH565" i="41" s="1"/>
  <c r="AI565" i="41"/>
  <c r="S833" i="24"/>
  <c r="AH833" i="41" s="1"/>
  <c r="AI833" i="41"/>
  <c r="S998" i="24"/>
  <c r="AH998" i="41" s="1"/>
  <c r="AI998" i="41"/>
  <c r="S1444" i="24"/>
  <c r="AH1444" i="41" s="1"/>
  <c r="AI1444" i="41"/>
  <c r="S1517" i="24"/>
  <c r="AH1517" i="41" s="1"/>
  <c r="AI1517" i="41"/>
  <c r="S1556" i="24"/>
  <c r="Z1556" i="24" s="1"/>
  <c r="AA1556" i="24" s="1"/>
  <c r="AI1556" i="41"/>
  <c r="S1022" i="24"/>
  <c r="AI1022" i="41"/>
  <c r="S988" i="24"/>
  <c r="W988" i="24" s="1"/>
  <c r="AI988" i="41"/>
  <c r="S1080" i="24"/>
  <c r="AI1080" i="41"/>
  <c r="S1437" i="24"/>
  <c r="AH1437" i="41" s="1"/>
  <c r="AI1437" i="41"/>
  <c r="S1470" i="24"/>
  <c r="AH1470" i="41" s="1"/>
  <c r="AI1470" i="41"/>
  <c r="S1226" i="24"/>
  <c r="AH1226" i="41" s="1"/>
  <c r="AI1226" i="41"/>
  <c r="S835" i="24"/>
  <c r="AH835" i="41" s="1"/>
  <c r="AI835" i="41"/>
  <c r="S966" i="24"/>
  <c r="AH966" i="41" s="1"/>
  <c r="AI966" i="41"/>
  <c r="S1250" i="24"/>
  <c r="AH1250" i="41" s="1"/>
  <c r="AI1250" i="41"/>
  <c r="S1355" i="24"/>
  <c r="AH1355" i="41" s="1"/>
  <c r="AI1355" i="41"/>
  <c r="S1507" i="24"/>
  <c r="AH1507" i="41" s="1"/>
  <c r="AI1507" i="41"/>
  <c r="S1555" i="24"/>
  <c r="AH1555" i="41" s="1"/>
  <c r="AI1555" i="41"/>
  <c r="S36" i="24"/>
  <c r="AH36" i="41" s="1"/>
  <c r="AI36" i="41"/>
  <c r="S53" i="24"/>
  <c r="AH53" i="41" s="1"/>
  <c r="AI53" i="41"/>
  <c r="S64" i="24"/>
  <c r="AH64" i="41" s="1"/>
  <c r="AI64" i="41"/>
  <c r="S85" i="24"/>
  <c r="AH85" i="41" s="1"/>
  <c r="AI85" i="41"/>
  <c r="S10" i="24"/>
  <c r="AH10" i="41" s="1"/>
  <c r="AI10" i="41"/>
  <c r="S34" i="24"/>
  <c r="Z34" i="24" s="1"/>
  <c r="AA34" i="24" s="1"/>
  <c r="AI34" i="41"/>
  <c r="S19" i="24"/>
  <c r="Z19" i="24" s="1"/>
  <c r="AA19" i="24" s="1"/>
  <c r="AI19" i="41"/>
  <c r="S78" i="24"/>
  <c r="AI78" i="41"/>
  <c r="S113" i="24"/>
  <c r="Z113" i="24" s="1"/>
  <c r="AA113" i="24" s="1"/>
  <c r="AI113" i="41"/>
  <c r="S29" i="24"/>
  <c r="AI29" i="41"/>
  <c r="S103" i="24"/>
  <c r="Z103" i="24" s="1"/>
  <c r="AA103" i="24" s="1"/>
  <c r="AI103" i="41"/>
  <c r="S117" i="24"/>
  <c r="W117" i="24" s="1"/>
  <c r="AI117" i="41"/>
  <c r="S140" i="24"/>
  <c r="W140" i="24" s="1"/>
  <c r="AI140" i="41"/>
  <c r="S156" i="24"/>
  <c r="AI156" i="41"/>
  <c r="S175" i="24"/>
  <c r="W175" i="24" s="1"/>
  <c r="AI175" i="41"/>
  <c r="S102" i="24"/>
  <c r="Z102" i="24" s="1"/>
  <c r="AA102" i="24" s="1"/>
  <c r="AI102" i="41"/>
  <c r="S134" i="24"/>
  <c r="Z134" i="24" s="1"/>
  <c r="AA134" i="24" s="1"/>
  <c r="AI134" i="41"/>
  <c r="S150" i="24"/>
  <c r="AI150" i="41"/>
  <c r="S189" i="24"/>
  <c r="W189" i="24" s="1"/>
  <c r="AI189" i="41"/>
  <c r="S141" i="24"/>
  <c r="W141" i="24" s="1"/>
  <c r="AI141" i="41"/>
  <c r="S232" i="24"/>
  <c r="W232" i="24" s="1"/>
  <c r="AI232" i="41"/>
  <c r="S264" i="24"/>
  <c r="AI264" i="41"/>
  <c r="S360" i="24"/>
  <c r="W360" i="24" s="1"/>
  <c r="AI360" i="41"/>
  <c r="S382" i="24"/>
  <c r="W382" i="24" s="1"/>
  <c r="AI382" i="41"/>
  <c r="S434" i="24"/>
  <c r="W434" i="24" s="1"/>
  <c r="AI434" i="41"/>
  <c r="S466" i="24"/>
  <c r="AH466" i="41" s="1"/>
  <c r="AI466" i="41"/>
  <c r="S496" i="24"/>
  <c r="AH496" i="41" s="1"/>
  <c r="AI496" i="41"/>
  <c r="S512" i="24"/>
  <c r="AH512" i="41" s="1"/>
  <c r="AI512" i="41"/>
  <c r="S236" i="24"/>
  <c r="AH236" i="41" s="1"/>
  <c r="AI236" i="41"/>
  <c r="S326" i="24"/>
  <c r="AH326" i="41" s="1"/>
  <c r="AI326" i="41"/>
  <c r="S426" i="24"/>
  <c r="AH426" i="41" s="1"/>
  <c r="AI426" i="41"/>
  <c r="S447" i="24"/>
  <c r="AH447" i="41" s="1"/>
  <c r="AI447" i="41"/>
  <c r="S475" i="24"/>
  <c r="AH475" i="41" s="1"/>
  <c r="AI475" i="41"/>
  <c r="S507" i="24"/>
  <c r="AH507" i="41" s="1"/>
  <c r="AI507" i="41"/>
  <c r="S220" i="24"/>
  <c r="AH220" i="41" s="1"/>
  <c r="AI220" i="41"/>
  <c r="S237" i="24"/>
  <c r="AH237" i="41" s="1"/>
  <c r="AI237" i="41"/>
  <c r="S250" i="24"/>
  <c r="AH250" i="41" s="1"/>
  <c r="AI250" i="41"/>
  <c r="S308" i="24"/>
  <c r="AH308" i="41" s="1"/>
  <c r="AI308" i="41"/>
  <c r="S333" i="24"/>
  <c r="AH333" i="41" s="1"/>
  <c r="AI333" i="41"/>
  <c r="S341" i="24"/>
  <c r="AH341" i="41" s="1"/>
  <c r="AI341" i="41"/>
  <c r="S405" i="24"/>
  <c r="AH405" i="41" s="1"/>
  <c r="AI405" i="41"/>
  <c r="S442" i="24"/>
  <c r="AH442" i="41" s="1"/>
  <c r="AI442" i="41"/>
  <c r="S504" i="24"/>
  <c r="AH504" i="41" s="1"/>
  <c r="AI504" i="41"/>
  <c r="S132" i="24"/>
  <c r="AH132" i="41" s="1"/>
  <c r="AI132" i="41"/>
  <c r="S294" i="24"/>
  <c r="AH294" i="41" s="1"/>
  <c r="AI294" i="41"/>
  <c r="S338" i="24"/>
  <c r="AH338" i="41" s="1"/>
  <c r="AI338" i="41"/>
  <c r="S422" i="24"/>
  <c r="AH422" i="41" s="1"/>
  <c r="AI422" i="41"/>
  <c r="S518" i="24"/>
  <c r="AH518" i="41" s="1"/>
  <c r="AI518" i="41"/>
  <c r="S534" i="24"/>
  <c r="AH534" i="41" s="1"/>
  <c r="AI534" i="41"/>
  <c r="S550" i="24"/>
  <c r="AH550" i="41" s="1"/>
  <c r="AI550" i="41"/>
  <c r="S566" i="24"/>
  <c r="AH566" i="41" s="1"/>
  <c r="AI566" i="41"/>
  <c r="S582" i="24"/>
  <c r="AH582" i="41" s="1"/>
  <c r="AI582" i="41"/>
  <c r="S598" i="24"/>
  <c r="AH598" i="41" s="1"/>
  <c r="AI598" i="41"/>
  <c r="S282" i="24"/>
  <c r="AH282" i="41" s="1"/>
  <c r="AI282" i="41"/>
  <c r="S541" i="24"/>
  <c r="AH541" i="41" s="1"/>
  <c r="AI541" i="41"/>
  <c r="S573" i="24"/>
  <c r="AH573" i="41" s="1"/>
  <c r="AI573" i="41"/>
  <c r="S605" i="24"/>
  <c r="AH605" i="41" s="1"/>
  <c r="AI605" i="41"/>
  <c r="S628" i="24"/>
  <c r="AH628" i="41" s="1"/>
  <c r="AI628" i="41"/>
  <c r="S703" i="24"/>
  <c r="AI703" i="41"/>
  <c r="S719" i="24"/>
  <c r="W719" i="24" s="1"/>
  <c r="AI719" i="41"/>
  <c r="S727" i="24"/>
  <c r="AI727" i="41"/>
  <c r="S743" i="24"/>
  <c r="W743" i="24" s="1"/>
  <c r="AI743" i="41"/>
  <c r="S437" i="24"/>
  <c r="AI437" i="41"/>
  <c r="S532" i="24"/>
  <c r="W532" i="24" s="1"/>
  <c r="AI532" i="41"/>
  <c r="S548" i="24"/>
  <c r="AI548" i="41"/>
  <c r="S564" i="24"/>
  <c r="W564" i="24" s="1"/>
  <c r="AI564" i="41"/>
  <c r="S580" i="24"/>
  <c r="AI580" i="41"/>
  <c r="S596" i="24"/>
  <c r="W596" i="24" s="1"/>
  <c r="AI596" i="41"/>
  <c r="S612" i="24"/>
  <c r="AI612" i="41"/>
  <c r="S700" i="24"/>
  <c r="Z700" i="24" s="1"/>
  <c r="AI700" i="41"/>
  <c r="S740" i="24"/>
  <c r="AI740" i="41"/>
  <c r="S398" i="24"/>
  <c r="W398" i="24" s="1"/>
  <c r="AI398" i="41"/>
  <c r="S637" i="24"/>
  <c r="AI637" i="41"/>
  <c r="S671" i="24"/>
  <c r="W671" i="24" s="1"/>
  <c r="AI671" i="41"/>
  <c r="S704" i="24"/>
  <c r="AI704" i="41"/>
  <c r="S739" i="24"/>
  <c r="W739" i="24" s="1"/>
  <c r="AI739" i="41"/>
  <c r="S816" i="24"/>
  <c r="AI816" i="41"/>
  <c r="S927" i="24"/>
  <c r="W927" i="24" s="1"/>
  <c r="AI927" i="41"/>
  <c r="S634" i="24"/>
  <c r="AI634" i="41"/>
  <c r="S684" i="24"/>
  <c r="Z684" i="24" s="1"/>
  <c r="AI684" i="41"/>
  <c r="S770" i="24"/>
  <c r="AI770" i="41"/>
  <c r="S788" i="24"/>
  <c r="W788" i="24" s="1"/>
  <c r="AI788" i="41"/>
  <c r="S818" i="24"/>
  <c r="AI818" i="41"/>
  <c r="S682" i="24"/>
  <c r="Z682" i="24" s="1"/>
  <c r="AI682" i="41"/>
  <c r="S389" i="24"/>
  <c r="AI389" i="41"/>
  <c r="S850" i="24"/>
  <c r="W850" i="24" s="1"/>
  <c r="AI850" i="41"/>
  <c r="S978" i="24"/>
  <c r="AI978" i="41"/>
  <c r="S994" i="24"/>
  <c r="Z994" i="24" s="1"/>
  <c r="AI994" i="41"/>
  <c r="S1090" i="24"/>
  <c r="AI1090" i="41"/>
  <c r="S1107" i="24"/>
  <c r="W1107" i="24" s="1"/>
  <c r="AI1107" i="41"/>
  <c r="S1131" i="24"/>
  <c r="AI1131" i="41"/>
  <c r="S1406" i="24"/>
  <c r="AH1406" i="41" s="1"/>
  <c r="AI1406" i="41"/>
  <c r="S1426" i="24"/>
  <c r="AH1426" i="41" s="1"/>
  <c r="AI1426" i="41"/>
  <c r="S559" i="24"/>
  <c r="AH559" i="41" s="1"/>
  <c r="AI559" i="41"/>
  <c r="S807" i="24"/>
  <c r="AH807" i="41" s="1"/>
  <c r="AI807" i="41"/>
  <c r="S918" i="24"/>
  <c r="AH918" i="41" s="1"/>
  <c r="AI918" i="41"/>
  <c r="S686" i="24"/>
  <c r="AH686" i="41" s="1"/>
  <c r="AI686" i="41"/>
  <c r="S810" i="24"/>
  <c r="AI810" i="41"/>
  <c r="S1025" i="24"/>
  <c r="AH1025" i="41" s="1"/>
  <c r="AI1025" i="41"/>
  <c r="S1057" i="24"/>
  <c r="AH1057" i="41" s="1"/>
  <c r="AI1057" i="41"/>
  <c r="S1110" i="24"/>
  <c r="AH1110" i="41" s="1"/>
  <c r="AI1110" i="41"/>
  <c r="S1153" i="24"/>
  <c r="AH1153" i="41" s="1"/>
  <c r="AI1153" i="41"/>
  <c r="S1229" i="24"/>
  <c r="AH1229" i="41" s="1"/>
  <c r="AI1229" i="41"/>
  <c r="S600" i="24"/>
  <c r="AH600" i="41" s="1"/>
  <c r="AI600" i="41"/>
  <c r="S908" i="24"/>
  <c r="AH908" i="41" s="1"/>
  <c r="AI908" i="41"/>
  <c r="S1216" i="24"/>
  <c r="AH1216" i="41" s="1"/>
  <c r="AI1216" i="41"/>
  <c r="S1409" i="24"/>
  <c r="Z1409" i="24" s="1"/>
  <c r="AA1409" i="24" s="1"/>
  <c r="AI1409" i="41"/>
  <c r="S1496" i="24"/>
  <c r="W1496" i="24" s="1"/>
  <c r="AI1496" i="41"/>
  <c r="S1506" i="24"/>
  <c r="W1506" i="24" s="1"/>
  <c r="AI1506" i="41"/>
  <c r="S1085" i="24"/>
  <c r="AI1085" i="41"/>
  <c r="S1351" i="24"/>
  <c r="Z1351" i="24" s="1"/>
  <c r="AI1351" i="41"/>
  <c r="S1230" i="24"/>
  <c r="AH1230" i="41" s="1"/>
  <c r="AI1230" i="41"/>
  <c r="S1318" i="24"/>
  <c r="AH1318" i="41" s="1"/>
  <c r="AI1318" i="41"/>
  <c r="S1435" i="24"/>
  <c r="AH1435" i="41" s="1"/>
  <c r="AI1435" i="41"/>
  <c r="S1503" i="24"/>
  <c r="AH1503" i="41" s="1"/>
  <c r="AI1503" i="41"/>
  <c r="S1527" i="24"/>
  <c r="AH1527" i="41" s="1"/>
  <c r="AI1527" i="41"/>
  <c r="S1562" i="24"/>
  <c r="AH1562" i="41" s="1"/>
  <c r="AI1562" i="41"/>
  <c r="S1594" i="24"/>
  <c r="AH1594" i="41" s="1"/>
  <c r="AI1594" i="41"/>
  <c r="S1335" i="24"/>
  <c r="AH1335" i="41" s="1"/>
  <c r="AI1335" i="41"/>
  <c r="S1614" i="24"/>
  <c r="AH1614" i="41" s="1"/>
  <c r="AI1614" i="41"/>
  <c r="S1582" i="24"/>
  <c r="AH1582" i="41" s="1"/>
  <c r="AI1582" i="41"/>
  <c r="S1550" i="24"/>
  <c r="AH1550" i="41" s="1"/>
  <c r="S981" i="24"/>
  <c r="AH981" i="41" s="1"/>
  <c r="S1166" i="24"/>
  <c r="AH1166" i="41" s="1"/>
  <c r="S1177" i="24"/>
  <c r="AH1177" i="41" s="1"/>
  <c r="Z200" i="24"/>
  <c r="AA200" i="24" s="1"/>
  <c r="Z199" i="24"/>
  <c r="AA199" i="24" s="1"/>
  <c r="S1237" i="24"/>
  <c r="AH1237" i="41" s="1"/>
  <c r="S1289" i="24"/>
  <c r="AH1289" i="41" s="1"/>
  <c r="Z315" i="24"/>
  <c r="AA315" i="24" s="1"/>
  <c r="W315" i="24"/>
  <c r="Z1624" i="24"/>
  <c r="Z7" i="24"/>
  <c r="W7" i="24"/>
  <c r="W60" i="24"/>
  <c r="Z60" i="24"/>
  <c r="AA60" i="24" s="1"/>
  <c r="Z57" i="24"/>
  <c r="AA57" i="24" s="1"/>
  <c r="W57" i="24"/>
  <c r="Z97" i="24"/>
  <c r="W97" i="24"/>
  <c r="Z45" i="24"/>
  <c r="AA45" i="24" s="1"/>
  <c r="W45" i="24"/>
  <c r="Z35" i="24"/>
  <c r="AA35" i="24" s="1"/>
  <c r="W35" i="24"/>
  <c r="Z197" i="24"/>
  <c r="AA197" i="24" s="1"/>
  <c r="W197" i="24"/>
  <c r="Z171" i="24"/>
  <c r="AA171" i="24" s="1"/>
  <c r="W171" i="24"/>
  <c r="Z181" i="24"/>
  <c r="AA181" i="24" s="1"/>
  <c r="W181" i="24"/>
  <c r="Z121" i="24"/>
  <c r="AA121" i="24" s="1"/>
  <c r="W121" i="24"/>
  <c r="W217" i="24"/>
  <c r="Z217" i="24"/>
  <c r="AA217" i="24" s="1"/>
  <c r="Z218" i="24"/>
  <c r="W218" i="24"/>
  <c r="Z394" i="24"/>
  <c r="AA394" i="24" s="1"/>
  <c r="W394" i="24"/>
  <c r="Z509" i="24"/>
  <c r="AA509" i="24" s="1"/>
  <c r="W509" i="24"/>
  <c r="Z219" i="24"/>
  <c r="AA219" i="24" s="1"/>
  <c r="W219" i="24"/>
  <c r="Z142" i="24"/>
  <c r="AA142" i="24" s="1"/>
  <c r="W142" i="24"/>
  <c r="W174" i="24"/>
  <c r="Z174" i="24"/>
  <c r="AA174" i="24" s="1"/>
  <c r="W179" i="24"/>
  <c r="Z179" i="24"/>
  <c r="AA179" i="24" s="1"/>
  <c r="Z316" i="24"/>
  <c r="AA316" i="24" s="1"/>
  <c r="W316" i="24"/>
  <c r="W427" i="24"/>
  <c r="Z427" i="24"/>
  <c r="AA427" i="24" s="1"/>
  <c r="Z350" i="24"/>
  <c r="AA350" i="24" s="1"/>
  <c r="W350" i="24"/>
  <c r="Z212" i="24"/>
  <c r="AA212" i="24" s="1"/>
  <c r="W212" i="24"/>
  <c r="Z263" i="24"/>
  <c r="AA263" i="24" s="1"/>
  <c r="W263" i="24"/>
  <c r="W451" i="24"/>
  <c r="Z451" i="24"/>
  <c r="AA451" i="24" s="1"/>
  <c r="Z324" i="24"/>
  <c r="AA324" i="24" s="1"/>
  <c r="W324" i="24"/>
  <c r="Z638" i="24"/>
  <c r="W638" i="24"/>
  <c r="W483" i="24"/>
  <c r="Z483" i="24"/>
  <c r="AA483" i="24" s="1"/>
  <c r="W645" i="24"/>
  <c r="Z645" i="24"/>
  <c r="W834" i="24"/>
  <c r="Z834" i="24"/>
  <c r="AA834" i="24" s="1"/>
  <c r="W18" i="24"/>
  <c r="W65" i="24"/>
  <c r="Z66" i="24"/>
  <c r="AA66" i="24" s="1"/>
  <c r="Z136" i="24"/>
  <c r="AA136" i="24" s="1"/>
  <c r="Z163" i="24"/>
  <c r="AA163" i="24" s="1"/>
  <c r="W204" i="24"/>
  <c r="W176" i="24"/>
  <c r="W112" i="24"/>
  <c r="W195" i="24"/>
  <c r="W184" i="24"/>
  <c r="Z387" i="24"/>
  <c r="AA387" i="24" s="1"/>
  <c r="W88" i="24"/>
  <c r="W278" i="24"/>
  <c r="Z278" i="24"/>
  <c r="AA278" i="24" s="1"/>
  <c r="Z290" i="24"/>
  <c r="AA290" i="24" s="1"/>
  <c r="W290" i="24"/>
  <c r="W302" i="24"/>
  <c r="Z302" i="24"/>
  <c r="AA302" i="24" s="1"/>
  <c r="Z322" i="24"/>
  <c r="AA322" i="24" s="1"/>
  <c r="W322" i="24"/>
  <c r="W358" i="24"/>
  <c r="Z358" i="24"/>
  <c r="AA358" i="24" s="1"/>
  <c r="Z376" i="24"/>
  <c r="AA376" i="24" s="1"/>
  <c r="W376" i="24"/>
  <c r="Z500" i="24"/>
  <c r="AA500" i="24" s="1"/>
  <c r="W500" i="24"/>
  <c r="Z76" i="24"/>
  <c r="AA76" i="24" s="1"/>
  <c r="W76" i="24"/>
  <c r="Z351" i="24"/>
  <c r="AA351" i="24" s="1"/>
  <c r="W351" i="24"/>
  <c r="Z413" i="24"/>
  <c r="AA413" i="24" s="1"/>
  <c r="W413" i="24"/>
  <c r="Z490" i="24"/>
  <c r="AA490" i="24" s="1"/>
  <c r="W490" i="24"/>
  <c r="Z517" i="24"/>
  <c r="AA517" i="24" s="1"/>
  <c r="W517" i="24"/>
  <c r="W305" i="24"/>
  <c r="Z305" i="24"/>
  <c r="AA305" i="24" s="1"/>
  <c r="Z521" i="24"/>
  <c r="W521" i="24"/>
  <c r="Z553" i="24"/>
  <c r="AA553" i="24" s="1"/>
  <c r="W553" i="24"/>
  <c r="Z585" i="24"/>
  <c r="W585" i="24"/>
  <c r="Z627" i="24"/>
  <c r="W627" i="24"/>
  <c r="Z403" i="24"/>
  <c r="AA403" i="24" s="1"/>
  <c r="W403" i="24"/>
  <c r="Z485" i="24"/>
  <c r="AA485" i="24" s="1"/>
  <c r="W485" i="24"/>
  <c r="W674" i="24"/>
  <c r="Z674" i="24"/>
  <c r="W712" i="24"/>
  <c r="Z712" i="24"/>
  <c r="Z502" i="24"/>
  <c r="AA502" i="24" s="1"/>
  <c r="W502" i="24"/>
  <c r="Z545" i="24"/>
  <c r="W545" i="24"/>
  <c r="Z577" i="24"/>
  <c r="AA577" i="24" s="1"/>
  <c r="W577" i="24"/>
  <c r="Z609" i="24"/>
  <c r="AA609" i="24" s="1"/>
  <c r="W609" i="24"/>
  <c r="Z624" i="24"/>
  <c r="AA624" i="24" s="1"/>
  <c r="W624" i="24"/>
  <c r="Z667" i="24"/>
  <c r="W667" i="24"/>
  <c r="W733" i="24"/>
  <c r="Z733" i="24"/>
  <c r="W753" i="24"/>
  <c r="Z753" i="24"/>
  <c r="W581" i="24"/>
  <c r="Z581" i="24"/>
  <c r="Z775" i="24"/>
  <c r="AA775" i="24" s="1"/>
  <c r="W775" i="24"/>
  <c r="Z856" i="24"/>
  <c r="AA856" i="24" s="1"/>
  <c r="W856" i="24"/>
  <c r="Z880" i="24"/>
  <c r="AA880" i="24" s="1"/>
  <c r="W880" i="24"/>
  <c r="Z909" i="24"/>
  <c r="W909" i="24"/>
  <c r="W945" i="24"/>
  <c r="Z945" i="24"/>
  <c r="W591" i="24"/>
  <c r="Z591" i="24"/>
  <c r="AA591" i="24" s="1"/>
  <c r="Z642" i="24"/>
  <c r="AA642" i="24" s="1"/>
  <c r="W642" i="24"/>
  <c r="W701" i="24"/>
  <c r="Z701" i="24"/>
  <c r="W722" i="24"/>
  <c r="Z722" i="24"/>
  <c r="W938" i="24"/>
  <c r="Z938" i="24"/>
  <c r="Z1158" i="24"/>
  <c r="AA1158" i="24" s="1"/>
  <c r="W1158" i="24"/>
  <c r="Z1167" i="24"/>
  <c r="W1167" i="24"/>
  <c r="Z1211" i="24"/>
  <c r="AA1211" i="24" s="1"/>
  <c r="W1211" i="24"/>
  <c r="W1297" i="24"/>
  <c r="Z1297" i="24"/>
  <c r="AA1297" i="24" s="1"/>
  <c r="Z1329" i="24"/>
  <c r="AA1329" i="24" s="1"/>
  <c r="W1329" i="24"/>
  <c r="W1361" i="24"/>
  <c r="Z1361" i="24"/>
  <c r="Z384" i="24"/>
  <c r="AA384" i="24" s="1"/>
  <c r="W384" i="24"/>
  <c r="Z762" i="24"/>
  <c r="AA762" i="24" s="1"/>
  <c r="W762" i="24"/>
  <c r="S845" i="24"/>
  <c r="AH845" i="41" s="1"/>
  <c r="W895" i="24"/>
  <c r="Z895" i="24"/>
  <c r="Z1121" i="24"/>
  <c r="AA1121" i="24" s="1"/>
  <c r="W1121" i="24"/>
  <c r="W1209" i="24"/>
  <c r="Z1209" i="24"/>
  <c r="AA1209" i="24" s="1"/>
  <c r="Z1277" i="24"/>
  <c r="W1277" i="24"/>
  <c r="Z875" i="24"/>
  <c r="W875" i="24"/>
  <c r="Z942" i="24"/>
  <c r="AA942" i="24" s="1"/>
  <c r="W942" i="24"/>
  <c r="Z1124" i="24"/>
  <c r="AA1124" i="24" s="1"/>
  <c r="W1124" i="24"/>
  <c r="Z1132" i="24"/>
  <c r="AA1132" i="24" s="1"/>
  <c r="W1132" i="24"/>
  <c r="W1199" i="24"/>
  <c r="Z1296" i="24"/>
  <c r="AA1296" i="24" s="1"/>
  <c r="Z1366" i="24"/>
  <c r="Z1471" i="24"/>
  <c r="Z1575" i="24"/>
  <c r="Z1607" i="24"/>
  <c r="W954" i="24"/>
  <c r="W1466" i="24"/>
  <c r="W1514" i="24"/>
  <c r="S1537" i="24"/>
  <c r="AH1537" i="41" s="1"/>
  <c r="Z1581" i="24"/>
  <c r="W1581" i="24"/>
  <c r="Z1613" i="24"/>
  <c r="AA1613" i="24" s="1"/>
  <c r="W1613" i="24"/>
  <c r="Z932" i="24"/>
  <c r="W932" i="24"/>
  <c r="Z995" i="24"/>
  <c r="W995" i="24"/>
  <c r="W1094" i="24"/>
  <c r="Z1094" i="24"/>
  <c r="Z1233" i="24"/>
  <c r="AA1233" i="24" s="1"/>
  <c r="W1233" i="24"/>
  <c r="Z1449" i="24"/>
  <c r="AA1449" i="24" s="1"/>
  <c r="W1449" i="24"/>
  <c r="Z1472" i="24"/>
  <c r="AA1472" i="24" s="1"/>
  <c r="W1472" i="24"/>
  <c r="Z1505" i="24"/>
  <c r="W1505" i="24"/>
  <c r="Z944" i="24"/>
  <c r="AA944" i="24" s="1"/>
  <c r="W944" i="24"/>
  <c r="Z1513" i="24"/>
  <c r="W1513" i="24"/>
  <c r="Z1494" i="24"/>
  <c r="W1494" i="24"/>
  <c r="W1519" i="24"/>
  <c r="Z1519" i="24"/>
  <c r="AA1519" i="24" s="1"/>
  <c r="Z71" i="24"/>
  <c r="AA71" i="24" s="1"/>
  <c r="W71" i="24"/>
  <c r="W170" i="24"/>
  <c r="Z170" i="24"/>
  <c r="AA170" i="24" s="1"/>
  <c r="Z51" i="24"/>
  <c r="AA51" i="24" s="1"/>
  <c r="W51" i="24"/>
  <c r="Z21" i="24"/>
  <c r="AA21" i="24" s="1"/>
  <c r="W21" i="24"/>
  <c r="Z135" i="24"/>
  <c r="W135" i="24"/>
  <c r="Z246" i="24"/>
  <c r="W246" i="24"/>
  <c r="Z276" i="24"/>
  <c r="AA276" i="24" s="1"/>
  <c r="W276" i="24"/>
  <c r="Z325" i="24"/>
  <c r="AA325" i="24" s="1"/>
  <c r="W325" i="24"/>
  <c r="W399" i="24"/>
  <c r="Z399" i="24"/>
  <c r="AA399" i="24" s="1"/>
  <c r="Z471" i="24"/>
  <c r="AA471" i="24" s="1"/>
  <c r="W471" i="24"/>
  <c r="Z285" i="24"/>
  <c r="AA285" i="24" s="1"/>
  <c r="W285" i="24"/>
  <c r="W353" i="24"/>
  <c r="Z353" i="24"/>
  <c r="AA353" i="24" s="1"/>
  <c r="Z388" i="24"/>
  <c r="AA388" i="24" s="1"/>
  <c r="W388" i="24"/>
  <c r="Z410" i="24"/>
  <c r="AA410" i="24" s="1"/>
  <c r="W410" i="24"/>
  <c r="Z436" i="24"/>
  <c r="AA436" i="24" s="1"/>
  <c r="W436" i="24"/>
  <c r="Z452" i="24"/>
  <c r="AA452" i="24" s="1"/>
  <c r="W452" i="24"/>
  <c r="Z468" i="24"/>
  <c r="AA468" i="24" s="1"/>
  <c r="W468" i="24"/>
  <c r="Z484" i="24"/>
  <c r="AA484" i="24" s="1"/>
  <c r="W484" i="24"/>
  <c r="Z513" i="24"/>
  <c r="AA513" i="24" s="1"/>
  <c r="W513" i="24"/>
  <c r="Z118" i="24"/>
  <c r="AA118" i="24" s="1"/>
  <c r="W118" i="24"/>
  <c r="Z223" i="24"/>
  <c r="AA223" i="24" s="1"/>
  <c r="W223" i="24"/>
  <c r="Z239" i="24"/>
  <c r="AA239" i="24" s="1"/>
  <c r="W239" i="24"/>
  <c r="Z254" i="24"/>
  <c r="W254" i="24"/>
  <c r="Z339" i="24"/>
  <c r="AA339" i="24" s="1"/>
  <c r="S1190" i="24"/>
  <c r="AH1190" i="41" s="1"/>
  <c r="W870" i="24"/>
  <c r="Z1155" i="24"/>
  <c r="AA1155" i="24" s="1"/>
  <c r="Z1534" i="24"/>
  <c r="W1534" i="24"/>
  <c r="S1538" i="24"/>
  <c r="AH1538" i="41" s="1"/>
  <c r="S1522" i="24"/>
  <c r="AH1522" i="41" s="1"/>
  <c r="Z304" i="24"/>
  <c r="AA304" i="24" s="1"/>
  <c r="Z464" i="24"/>
  <c r="AA464" i="24" s="1"/>
  <c r="Z1384" i="24"/>
  <c r="W973" i="24"/>
  <c r="Z1096" i="24"/>
  <c r="Z1387" i="24"/>
  <c r="AA1387" i="24" s="1"/>
  <c r="Z247" i="24"/>
  <c r="AA247" i="24" s="1"/>
  <c r="S1097" i="24"/>
  <c r="AH1097" i="41" s="1"/>
  <c r="S1282" i="24"/>
  <c r="AH1282" i="41" s="1"/>
  <c r="S1278" i="24"/>
  <c r="AH1278" i="41" s="1"/>
  <c r="Z794" i="24"/>
  <c r="AA794" i="24" s="1"/>
  <c r="S1558" i="24"/>
  <c r="AH1558" i="41" s="1"/>
  <c r="W11" i="24"/>
  <c r="Z11" i="24"/>
  <c r="AA11" i="24" s="1"/>
  <c r="Z208" i="24"/>
  <c r="AA208" i="24" s="1"/>
  <c r="W208" i="24"/>
  <c r="Z420" i="24"/>
  <c r="AA420" i="24" s="1"/>
  <c r="W420" i="24"/>
  <c r="W443" i="24"/>
  <c r="Z443" i="24"/>
  <c r="AA443" i="24" s="1"/>
  <c r="Z259" i="24"/>
  <c r="AA259" i="24" s="1"/>
  <c r="W259" i="24"/>
  <c r="W393" i="24"/>
  <c r="Z393" i="24"/>
  <c r="AA393" i="24" s="1"/>
  <c r="W435" i="24"/>
  <c r="Z435" i="24"/>
  <c r="AA435" i="24" s="1"/>
  <c r="Z467" i="24"/>
  <c r="AA467" i="24" s="1"/>
  <c r="W467" i="24"/>
  <c r="W690" i="24"/>
  <c r="Z690" i="24"/>
  <c r="W754" i="24"/>
  <c r="Z754" i="24"/>
  <c r="Z428" i="24"/>
  <c r="AA428" i="24" s="1"/>
  <c r="W428" i="24"/>
  <c r="Z444" i="24"/>
  <c r="AA444" i="24" s="1"/>
  <c r="W444" i="24"/>
  <c r="Z640" i="24"/>
  <c r="AA640" i="24" s="1"/>
  <c r="W640" i="24"/>
  <c r="W658" i="24"/>
  <c r="Z658" i="24"/>
  <c r="AA658" i="24" s="1"/>
  <c r="W741" i="24"/>
  <c r="Z741" i="24"/>
  <c r="Z806" i="24"/>
  <c r="AA806" i="24" s="1"/>
  <c r="W806" i="24"/>
  <c r="W838" i="24"/>
  <c r="Z838" i="24"/>
  <c r="AA838" i="24" s="1"/>
  <c r="Z630" i="24"/>
  <c r="AA630" i="24" s="1"/>
  <c r="W630" i="24"/>
  <c r="W732" i="24"/>
  <c r="Z732" i="24"/>
  <c r="Z802" i="24"/>
  <c r="AA802" i="24" s="1"/>
  <c r="W802" i="24"/>
  <c r="W819" i="24"/>
  <c r="Z819" i="24"/>
  <c r="AA819" i="24" s="1"/>
  <c r="W939" i="24"/>
  <c r="Z939" i="24"/>
  <c r="AA939" i="24" s="1"/>
  <c r="Z453" i="24"/>
  <c r="AA453" i="24" s="1"/>
  <c r="W453" i="24"/>
  <c r="Z549" i="24"/>
  <c r="AA549" i="24" s="1"/>
  <c r="W549" i="24"/>
  <c r="W613" i="24"/>
  <c r="Z613" i="24"/>
  <c r="AA613" i="24" s="1"/>
  <c r="Z771" i="24"/>
  <c r="AA771" i="24" s="1"/>
  <c r="W771" i="24"/>
  <c r="Z980" i="24"/>
  <c r="AA980" i="24" s="1"/>
  <c r="W980" i="24"/>
  <c r="Z1002" i="24"/>
  <c r="W1002" i="24"/>
  <c r="Z1176" i="24"/>
  <c r="W1176" i="24"/>
  <c r="Z1196" i="24"/>
  <c r="AA1196" i="24" s="1"/>
  <c r="W1196" i="24"/>
  <c r="W1221" i="24"/>
  <c r="Z1221" i="24"/>
  <c r="AA1221" i="24" s="1"/>
  <c r="Z1274" i="24"/>
  <c r="AA1274" i="24" s="1"/>
  <c r="W1274" i="24"/>
  <c r="Z1286" i="24"/>
  <c r="AA1286" i="24" s="1"/>
  <c r="W1286" i="24"/>
  <c r="W1386" i="24"/>
  <c r="Z1386" i="24"/>
  <c r="Z857" i="24"/>
  <c r="W857" i="24"/>
  <c r="W885" i="24"/>
  <c r="Z885" i="24"/>
  <c r="AA885" i="24" s="1"/>
  <c r="Z952" i="24"/>
  <c r="W952" i="24"/>
  <c r="Z1027" i="24"/>
  <c r="W1027" i="24"/>
  <c r="Z1059" i="24"/>
  <c r="W1059" i="24"/>
  <c r="W1081" i="24"/>
  <c r="Z1081" i="24"/>
  <c r="W1217" i="24"/>
  <c r="Z1217" i="24"/>
  <c r="Z1317" i="24"/>
  <c r="AA1317" i="24" s="1"/>
  <c r="W1317" i="24"/>
  <c r="Z1349" i="24"/>
  <c r="W1349" i="24"/>
  <c r="W1414" i="24"/>
  <c r="Z1414" i="24"/>
  <c r="Z1434" i="24"/>
  <c r="AA1434" i="24" s="1"/>
  <c r="W1434" i="24"/>
  <c r="Z781" i="24"/>
  <c r="W781" i="24"/>
  <c r="Z920" i="24"/>
  <c r="W920" i="24"/>
  <c r="Z960" i="24"/>
  <c r="AA960" i="24" s="1"/>
  <c r="W960" i="24"/>
  <c r="Z1014" i="24"/>
  <c r="W1014" i="24"/>
  <c r="Z1028" i="24"/>
  <c r="AA1028" i="24" s="1"/>
  <c r="W1028" i="24"/>
  <c r="Z1044" i="24"/>
  <c r="AA1044" i="24" s="1"/>
  <c r="W1044" i="24"/>
  <c r="Z1060" i="24"/>
  <c r="AA1060" i="24" s="1"/>
  <c r="W1060" i="24"/>
  <c r="Z1076" i="24"/>
  <c r="AA1076" i="24" s="1"/>
  <c r="W1076" i="24"/>
  <c r="W1159" i="24"/>
  <c r="Z1159" i="24"/>
  <c r="AA1159" i="24" s="1"/>
  <c r="W1181" i="24"/>
  <c r="Z1181" i="24"/>
  <c r="AA1181" i="24" s="1"/>
  <c r="Z1212" i="24"/>
  <c r="W1212" i="24"/>
  <c r="Z1222" i="24"/>
  <c r="W1222" i="24"/>
  <c r="Z851" i="24"/>
  <c r="AA851" i="24" s="1"/>
  <c r="W851" i="24"/>
  <c r="Z1082" i="24"/>
  <c r="AA1082" i="24" s="1"/>
  <c r="W1082" i="24"/>
  <c r="Z1193" i="24"/>
  <c r="AA1193" i="24" s="1"/>
  <c r="W1193" i="24"/>
  <c r="Z1353" i="24"/>
  <c r="W1353" i="24"/>
  <c r="Z1461" i="24"/>
  <c r="AA1461" i="24" s="1"/>
  <c r="W1461" i="24"/>
  <c r="Z1544" i="24"/>
  <c r="W1544" i="24"/>
  <c r="Z1568" i="24"/>
  <c r="W1568" i="24"/>
  <c r="Z1584" i="24"/>
  <c r="W1584" i="24"/>
  <c r="Z1600" i="24"/>
  <c r="W1600" i="24"/>
  <c r="Z1616" i="24"/>
  <c r="W1616" i="24"/>
  <c r="Z1451" i="24"/>
  <c r="W1451" i="24"/>
  <c r="Z1557" i="24"/>
  <c r="W1557" i="24"/>
  <c r="W1146" i="24"/>
  <c r="Z1323" i="24"/>
  <c r="AA1323" i="24" s="1"/>
  <c r="W1403" i="24"/>
  <c r="Z1535" i="24"/>
  <c r="AA1535" i="24" s="1"/>
  <c r="Z1045" i="24"/>
  <c r="AA1045" i="24" s="1"/>
  <c r="W1573" i="24"/>
  <c r="Z1573" i="24"/>
  <c r="Z1373" i="24"/>
  <c r="W1373" i="24"/>
  <c r="Z1488" i="24"/>
  <c r="AA1488" i="24" s="1"/>
  <c r="W1488" i="24"/>
  <c r="W1589" i="24"/>
  <c r="Z1589" i="24"/>
  <c r="AA1589" i="24" s="1"/>
  <c r="W1453" i="24"/>
  <c r="Z1453" i="24"/>
  <c r="Z49" i="24"/>
  <c r="AA49" i="24" s="1"/>
  <c r="W49" i="24"/>
  <c r="Z69" i="24"/>
  <c r="AA69" i="24" s="1"/>
  <c r="W69" i="24"/>
  <c r="Z16" i="24"/>
  <c r="AA16" i="24" s="1"/>
  <c r="W16" i="24"/>
  <c r="W31" i="24"/>
  <c r="Z31" i="24"/>
  <c r="AA31" i="24" s="1"/>
  <c r="Z13" i="24"/>
  <c r="AA13" i="24" s="1"/>
  <c r="W13" i="24"/>
  <c r="Z101" i="24"/>
  <c r="AA101" i="24" s="1"/>
  <c r="W101" i="24"/>
  <c r="W164" i="24"/>
  <c r="Z164" i="24"/>
  <c r="AA164" i="24" s="1"/>
  <c r="Z185" i="24"/>
  <c r="AA185" i="24" s="1"/>
  <c r="W185" i="24"/>
  <c r="Z209" i="24"/>
  <c r="AA209" i="24" s="1"/>
  <c r="W209" i="24"/>
  <c r="Z127" i="24"/>
  <c r="AA127" i="24" s="1"/>
  <c r="W127" i="24"/>
  <c r="Z143" i="24"/>
  <c r="AA143" i="24" s="1"/>
  <c r="W143" i="24"/>
  <c r="Z159" i="24"/>
  <c r="AA159" i="24" s="1"/>
  <c r="W159" i="24"/>
  <c r="Z172" i="24"/>
  <c r="AA172" i="24" s="1"/>
  <c r="W172" i="24"/>
  <c r="Z213" i="24"/>
  <c r="AA213" i="24" s="1"/>
  <c r="W213" i="24"/>
  <c r="Z98" i="24"/>
  <c r="AA98" i="24" s="1"/>
  <c r="W98" i="24"/>
  <c r="Z114" i="24"/>
  <c r="AA114" i="24" s="1"/>
  <c r="W114" i="24"/>
  <c r="Z137" i="24"/>
  <c r="AA137" i="24" s="1"/>
  <c r="W137" i="24"/>
  <c r="W153" i="24"/>
  <c r="Z153" i="24"/>
  <c r="AA153" i="24" s="1"/>
  <c r="Z183" i="24"/>
  <c r="AA183" i="24" s="1"/>
  <c r="W183" i="24"/>
  <c r="Z235" i="24"/>
  <c r="AA235" i="24" s="1"/>
  <c r="W235" i="24"/>
  <c r="Z260" i="24"/>
  <c r="AA260" i="24" s="1"/>
  <c r="W260" i="24"/>
  <c r="Z362" i="24"/>
  <c r="AA362" i="24" s="1"/>
  <c r="W362" i="24"/>
  <c r="W233" i="24"/>
  <c r="Z233" i="24"/>
  <c r="AA233" i="24" s="1"/>
  <c r="W253" i="24"/>
  <c r="Z253" i="24"/>
  <c r="AA253" i="24" s="1"/>
  <c r="Z265" i="24"/>
  <c r="W265" i="24"/>
  <c r="Z317" i="24"/>
  <c r="AA317" i="24" s="1"/>
  <c r="W317" i="24"/>
  <c r="Z274" i="24"/>
  <c r="AA274" i="24" s="1"/>
  <c r="W274" i="24"/>
  <c r="W361" i="24"/>
  <c r="Z361" i="24"/>
  <c r="AA361" i="24" s="1"/>
  <c r="Z251" i="24"/>
  <c r="AA251" i="24" s="1"/>
  <c r="W1269" i="24"/>
  <c r="Z1269" i="24"/>
  <c r="AA1269" i="24" s="1"/>
  <c r="W1235" i="24"/>
  <c r="Z1031" i="24"/>
  <c r="AA1031" i="24" s="1"/>
  <c r="Z1263" i="24"/>
  <c r="AA1263" i="24" s="1"/>
  <c r="W1287" i="24"/>
  <c r="W826" i="24"/>
  <c r="Z1457" i="24"/>
  <c r="W1457" i="24"/>
  <c r="Z1475" i="24"/>
  <c r="W1498" i="24"/>
  <c r="Z1561" i="24"/>
  <c r="Z1593" i="24"/>
  <c r="Z1120" i="24"/>
  <c r="AA1120" i="24" s="1"/>
  <c r="W957" i="24"/>
  <c r="Z1376" i="24"/>
  <c r="AA1376" i="24" s="1"/>
  <c r="Z1489" i="24"/>
  <c r="AA1489" i="24" s="1"/>
  <c r="Z1529" i="24"/>
  <c r="AA1529" i="24" s="1"/>
  <c r="W1529" i="24"/>
  <c r="W1350" i="24"/>
  <c r="Z1418" i="24"/>
  <c r="W107" i="24"/>
  <c r="Z1145" i="24"/>
  <c r="AA1145" i="24" s="1"/>
  <c r="W1204" i="24"/>
  <c r="Z975" i="24"/>
  <c r="W1001" i="24"/>
  <c r="S1210" i="24"/>
  <c r="AH1210" i="41" s="1"/>
  <c r="Z1586" i="24"/>
  <c r="W1617" i="24"/>
  <c r="Z1617" i="24"/>
  <c r="Z1618" i="24"/>
  <c r="W1618" i="24"/>
  <c r="Z42" i="24"/>
  <c r="AA42" i="24" s="1"/>
  <c r="S226" i="24"/>
  <c r="AH226" i="41" s="1"/>
  <c r="S258" i="24"/>
  <c r="AH258" i="41" s="1"/>
  <c r="Z349" i="24"/>
  <c r="AA349" i="24" s="1"/>
  <c r="Z499" i="24"/>
  <c r="AA499" i="24" s="1"/>
  <c r="W846" i="24"/>
  <c r="Z166" i="24"/>
  <c r="AA166" i="24" s="1"/>
  <c r="W890" i="24"/>
  <c r="Z546" i="24"/>
  <c r="Z699" i="24"/>
  <c r="Z986" i="24"/>
  <c r="AA986" i="24" s="1"/>
  <c r="W1071" i="24"/>
  <c r="Z1137" i="24"/>
  <c r="AA1137" i="24" s="1"/>
  <c r="Z1289" i="24"/>
  <c r="AA1289" i="24" s="1"/>
  <c r="W1289" i="24"/>
  <c r="S1285" i="24"/>
  <c r="AH1285" i="41" s="1"/>
  <c r="S1266" i="24"/>
  <c r="AH1266" i="41" s="1"/>
  <c r="W1446" i="24"/>
  <c r="W765" i="24"/>
  <c r="Z1224" i="24"/>
  <c r="AA1224" i="24" s="1"/>
  <c r="Z1491" i="24"/>
  <c r="AA1491" i="24" s="1"/>
  <c r="S1541" i="24"/>
  <c r="AH1541" i="41" s="1"/>
  <c r="Z46" i="24"/>
  <c r="AA46" i="24" s="1"/>
  <c r="W46" i="24"/>
  <c r="Z83" i="24"/>
  <c r="AA83" i="24" s="1"/>
  <c r="W83" i="24"/>
  <c r="Z89" i="24"/>
  <c r="W89" i="24"/>
  <c r="Z37" i="24"/>
  <c r="AA37" i="24" s="1"/>
  <c r="W37" i="24"/>
  <c r="Z15" i="24"/>
  <c r="AA15" i="24" s="1"/>
  <c r="W15" i="24"/>
  <c r="W74" i="24"/>
  <c r="Z74" i="24"/>
  <c r="AA74" i="24" s="1"/>
  <c r="Z122" i="24"/>
  <c r="AA122" i="24" s="1"/>
  <c r="W122" i="24"/>
  <c r="Z33" i="24"/>
  <c r="AA33" i="24" s="1"/>
  <c r="W33" i="24"/>
  <c r="Z104" i="24"/>
  <c r="AA104" i="24" s="1"/>
  <c r="W104" i="24"/>
  <c r="W203" i="24"/>
  <c r="Z203" i="24"/>
  <c r="AA203" i="24" s="1"/>
  <c r="Z148" i="24"/>
  <c r="AA148" i="24" s="1"/>
  <c r="W148" i="24"/>
  <c r="Z371" i="24"/>
  <c r="AA371" i="24" s="1"/>
  <c r="W371" i="24"/>
  <c r="Z257" i="24"/>
  <c r="AA257" i="24" s="1"/>
  <c r="W257" i="24"/>
  <c r="Z283" i="24"/>
  <c r="AA283" i="24" s="1"/>
  <c r="W283" i="24"/>
  <c r="Z295" i="24"/>
  <c r="AA295" i="24" s="1"/>
  <c r="W295" i="24"/>
  <c r="Z372" i="24"/>
  <c r="AA372" i="24" s="1"/>
  <c r="W372" i="24"/>
  <c r="W385" i="24"/>
  <c r="Z385" i="24"/>
  <c r="AA385" i="24" s="1"/>
  <c r="Z510" i="24"/>
  <c r="AA510" i="24" s="1"/>
  <c r="W510" i="24"/>
  <c r="W359" i="24"/>
  <c r="Z359" i="24"/>
  <c r="AA359" i="24" s="1"/>
  <c r="Z400" i="24"/>
  <c r="AA400" i="24" s="1"/>
  <c r="W400" i="24"/>
  <c r="Z474" i="24"/>
  <c r="AA474" i="24" s="1"/>
  <c r="W474" i="24"/>
  <c r="Z501" i="24"/>
  <c r="W501" i="24"/>
  <c r="Z537" i="24"/>
  <c r="W537" i="24"/>
  <c r="Z569" i="24"/>
  <c r="AA569" i="24" s="1"/>
  <c r="W569" i="24"/>
  <c r="W601" i="24"/>
  <c r="Z601" i="24"/>
  <c r="AA601" i="24" s="1"/>
  <c r="W375" i="24"/>
  <c r="Z375" i="24"/>
  <c r="AA375" i="24" s="1"/>
  <c r="Z683" i="24"/>
  <c r="W683" i="24"/>
  <c r="W696" i="24"/>
  <c r="Z696" i="24"/>
  <c r="AA696" i="24" s="1"/>
  <c r="W736" i="24"/>
  <c r="Z736" i="24"/>
  <c r="Z366" i="24"/>
  <c r="AA366" i="24" s="1"/>
  <c r="W366" i="24"/>
  <c r="Z529" i="24"/>
  <c r="AA529" i="24" s="1"/>
  <c r="W529" i="24"/>
  <c r="Z561" i="24"/>
  <c r="AA561" i="24" s="1"/>
  <c r="W561" i="24"/>
  <c r="Z593" i="24"/>
  <c r="AA593" i="24" s="1"/>
  <c r="W593" i="24"/>
  <c r="W616" i="24"/>
  <c r="Z616" i="24"/>
  <c r="AA616" i="24" s="1"/>
  <c r="W639" i="24"/>
  <c r="Z639" i="24"/>
  <c r="AA639" i="24" s="1"/>
  <c r="W709" i="24"/>
  <c r="Z709" i="24"/>
  <c r="W749" i="24"/>
  <c r="Z749" i="24"/>
  <c r="AA749" i="24" s="1"/>
  <c r="Z352" i="24"/>
  <c r="AA352" i="24" s="1"/>
  <c r="W352" i="24"/>
  <c r="Z552" i="24"/>
  <c r="AA552" i="24" s="1"/>
  <c r="W552" i="24"/>
  <c r="W728" i="24"/>
  <c r="Z728" i="24"/>
  <c r="Z763" i="24"/>
  <c r="W763" i="24"/>
  <c r="Z787" i="24"/>
  <c r="AA787" i="24" s="1"/>
  <c r="W787" i="24"/>
  <c r="Z800" i="24"/>
  <c r="AA800" i="24" s="1"/>
  <c r="W800" i="24"/>
  <c r="Z852" i="24"/>
  <c r="AA852" i="24" s="1"/>
  <c r="W852" i="24"/>
  <c r="Z876" i="24"/>
  <c r="W876" i="24"/>
  <c r="Z903" i="24"/>
  <c r="W903" i="24"/>
  <c r="Z929" i="24"/>
  <c r="W929" i="24"/>
  <c r="W527" i="24"/>
  <c r="Z527" i="24"/>
  <c r="AA527" i="24" s="1"/>
  <c r="W702" i="24"/>
  <c r="Z702" i="24"/>
  <c r="Z713" i="24"/>
  <c r="W713" i="24"/>
  <c r="Z831" i="24"/>
  <c r="AA831" i="24" s="1"/>
  <c r="W831" i="24"/>
  <c r="W1093" i="24"/>
  <c r="Z1093" i="24"/>
  <c r="AA1093" i="24" s="1"/>
  <c r="Z1127" i="24"/>
  <c r="W1127" i="24"/>
  <c r="Z1154" i="24"/>
  <c r="AA1154" i="24" s="1"/>
  <c r="W1154" i="24"/>
  <c r="Z1162" i="24"/>
  <c r="AA1162" i="24" s="1"/>
  <c r="W1162" i="24"/>
  <c r="W1206" i="24"/>
  <c r="Z1206" i="24"/>
  <c r="AA1206" i="24" s="1"/>
  <c r="Z1313" i="24"/>
  <c r="AA1313" i="24" s="1"/>
  <c r="W1313" i="24"/>
  <c r="Z1345" i="24"/>
  <c r="AA1345" i="24" s="1"/>
  <c r="W1345" i="24"/>
  <c r="Z1441" i="24"/>
  <c r="W1441" i="24"/>
  <c r="Z1115" i="24"/>
  <c r="AA1115" i="24" s="1"/>
  <c r="W1115" i="24"/>
  <c r="W1147" i="24"/>
  <c r="Z1147" i="24"/>
  <c r="AA1147" i="24" s="1"/>
  <c r="W1187" i="24"/>
  <c r="Z1187" i="24"/>
  <c r="W817" i="24"/>
  <c r="Z817" i="24"/>
  <c r="AA817" i="24" s="1"/>
  <c r="W858" i="24"/>
  <c r="Z858" i="24"/>
  <c r="Z1128" i="24"/>
  <c r="AA1128" i="24" s="1"/>
  <c r="W1128" i="24"/>
  <c r="Z1136" i="24"/>
  <c r="W1136" i="24"/>
  <c r="W1240" i="24"/>
  <c r="Z1240" i="24"/>
  <c r="Z1257" i="24"/>
  <c r="W1257" i="24"/>
  <c r="Z1292" i="24"/>
  <c r="W1292" i="24"/>
  <c r="Z691" i="24"/>
  <c r="W691" i="24"/>
  <c r="Z921" i="24"/>
  <c r="W921" i="24"/>
  <c r="Z1314" i="24"/>
  <c r="AA1314" i="24" s="1"/>
  <c r="W1314" i="24"/>
  <c r="W1379" i="24"/>
  <c r="Z1379" i="24"/>
  <c r="AA1379" i="24" s="1"/>
  <c r="Z1479" i="24"/>
  <c r="AA1479" i="24" s="1"/>
  <c r="W1479" i="24"/>
  <c r="Z1531" i="24"/>
  <c r="AA1531" i="24" s="1"/>
  <c r="W1531" i="24"/>
  <c r="Z874" i="24"/>
  <c r="W874" i="24"/>
  <c r="W1474" i="24"/>
  <c r="Z1474" i="24"/>
  <c r="W1493" i="24"/>
  <c r="Z1493" i="24"/>
  <c r="Z1520" i="24"/>
  <c r="W1520" i="24"/>
  <c r="Z1565" i="24"/>
  <c r="W1565" i="24"/>
  <c r="Z1597" i="24"/>
  <c r="W1597" i="24"/>
  <c r="Z972" i="24"/>
  <c r="AA972" i="24" s="1"/>
  <c r="W972" i="24"/>
  <c r="Z1184" i="24"/>
  <c r="AA1184" i="24" s="1"/>
  <c r="W1184" i="24"/>
  <c r="Z1300" i="24"/>
  <c r="AA1300" i="24" s="1"/>
  <c r="W1300" i="24"/>
  <c r="Z1348" i="24"/>
  <c r="W1348" i="24"/>
  <c r="Z1440" i="24"/>
  <c r="W1440" i="24"/>
  <c r="Z1458" i="24"/>
  <c r="AA1458" i="24" s="1"/>
  <c r="W1458" i="24"/>
  <c r="W1521" i="24"/>
  <c r="Z1521" i="24"/>
  <c r="Z1188" i="24"/>
  <c r="W1188" i="24"/>
  <c r="W979" i="24"/>
  <c r="Z979" i="24"/>
  <c r="W1402" i="24"/>
  <c r="Z1402" i="24"/>
  <c r="AA1402" i="24" s="1"/>
  <c r="Z1526" i="24"/>
  <c r="AA1526" i="24" s="1"/>
  <c r="W1526" i="24"/>
  <c r="W14" i="24"/>
  <c r="Z14" i="24"/>
  <c r="AA14" i="24" s="1"/>
  <c r="Z38" i="24"/>
  <c r="AA38" i="24" s="1"/>
  <c r="W38" i="24"/>
  <c r="W210" i="24"/>
  <c r="Z210" i="24"/>
  <c r="AA210" i="24" s="1"/>
  <c r="Z96" i="24"/>
  <c r="AA96" i="24" s="1"/>
  <c r="W96" i="24"/>
  <c r="W229" i="24"/>
  <c r="Z229" i="24"/>
  <c r="Z241" i="24"/>
  <c r="AA241" i="24" s="1"/>
  <c r="W241" i="24"/>
  <c r="W266" i="24"/>
  <c r="Z266" i="24"/>
  <c r="AA266" i="24" s="1"/>
  <c r="Z380" i="24"/>
  <c r="AA380" i="24" s="1"/>
  <c r="W380" i="24"/>
  <c r="Z487" i="24"/>
  <c r="AA487" i="24" s="1"/>
  <c r="W487" i="24"/>
  <c r="Z154" i="24"/>
  <c r="AA154" i="24" s="1"/>
  <c r="W154" i="24"/>
  <c r="Z297" i="24"/>
  <c r="AA297" i="24" s="1"/>
  <c r="W297" i="24"/>
  <c r="W328" i="24"/>
  <c r="Z328" i="24"/>
  <c r="AA328" i="24" s="1"/>
  <c r="W363" i="24"/>
  <c r="Z363" i="24"/>
  <c r="AA363" i="24" s="1"/>
  <c r="W395" i="24"/>
  <c r="Z395" i="24"/>
  <c r="AA395" i="24" s="1"/>
  <c r="Z429" i="24"/>
  <c r="AA429" i="24" s="1"/>
  <c r="W429" i="24"/>
  <c r="W445" i="24"/>
  <c r="Z445" i="24"/>
  <c r="AA445" i="24" s="1"/>
  <c r="Z461" i="24"/>
  <c r="AA461" i="24" s="1"/>
  <c r="W461" i="24"/>
  <c r="W477" i="24"/>
  <c r="Z477" i="24"/>
  <c r="AA477" i="24" s="1"/>
  <c r="Z497" i="24"/>
  <c r="AA497" i="24" s="1"/>
  <c r="W497" i="24"/>
  <c r="Z230" i="24"/>
  <c r="AA230" i="24" s="1"/>
  <c r="W230" i="24"/>
  <c r="Z245" i="24"/>
  <c r="W245" i="24"/>
  <c r="Z311" i="24"/>
  <c r="AA311" i="24" s="1"/>
  <c r="W311" i="24"/>
  <c r="W343" i="24"/>
  <c r="Z343" i="24"/>
  <c r="AA343" i="24" s="1"/>
  <c r="Z368" i="24"/>
  <c r="AA368" i="24" s="1"/>
  <c r="W368" i="24"/>
  <c r="Z408" i="24"/>
  <c r="AA408" i="24" s="1"/>
  <c r="W408" i="24"/>
  <c r="Z494" i="24"/>
  <c r="AA494" i="24" s="1"/>
  <c r="W494" i="24"/>
  <c r="W221" i="24"/>
  <c r="Z221" i="24"/>
  <c r="AA221" i="24" s="1"/>
  <c r="W725" i="24"/>
  <c r="Z725" i="24"/>
  <c r="AA725" i="24" s="1"/>
  <c r="Z745" i="24"/>
  <c r="W745" i="24"/>
  <c r="Z492" i="24"/>
  <c r="AA492" i="24" s="1"/>
  <c r="W492" i="24"/>
  <c r="W357" i="24"/>
  <c r="Z357" i="24"/>
  <c r="AA357" i="24" s="1"/>
  <c r="Z650" i="24"/>
  <c r="AA650" i="24" s="1"/>
  <c r="W650" i="24"/>
  <c r="Z697" i="24"/>
  <c r="W697" i="24"/>
  <c r="Z811" i="24"/>
  <c r="AA811" i="24" s="1"/>
  <c r="W811" i="24"/>
  <c r="W654" i="24"/>
  <c r="Z654" i="24"/>
  <c r="Z884" i="24"/>
  <c r="W884" i="24"/>
  <c r="W941" i="24"/>
  <c r="Z941" i="24"/>
  <c r="AA941" i="24" s="1"/>
  <c r="Z706" i="24"/>
  <c r="W706" i="24"/>
  <c r="W1185" i="24"/>
  <c r="Z1185" i="24"/>
  <c r="AA1185" i="24" s="1"/>
  <c r="S869" i="24"/>
  <c r="AH869" i="41" s="1"/>
  <c r="Z981" i="24"/>
  <c r="W981" i="24"/>
  <c r="Z1374" i="24"/>
  <c r="W1374" i="24"/>
  <c r="W1481" i="24"/>
  <c r="Z951" i="24"/>
  <c r="W1543" i="24"/>
  <c r="Z1543" i="24"/>
  <c r="Z1567" i="24"/>
  <c r="W1567" i="24"/>
  <c r="W1583" i="24"/>
  <c r="Z1583" i="24"/>
  <c r="Z1599" i="24"/>
  <c r="W1599" i="24"/>
  <c r="Z1615" i="24"/>
  <c r="W1615" i="24"/>
  <c r="W1571" i="24"/>
  <c r="Z1571" i="24"/>
  <c r="W1423" i="24"/>
  <c r="Z1423" i="24"/>
  <c r="AA1423" i="24" s="1"/>
  <c r="W1587" i="24"/>
  <c r="Z1587" i="24"/>
  <c r="W292" i="24"/>
  <c r="Z486" i="24"/>
  <c r="AA486" i="24" s="1"/>
  <c r="Z419" i="24"/>
  <c r="AA419" i="24" s="1"/>
  <c r="W419" i="24"/>
  <c r="Z440" i="24"/>
  <c r="AA440" i="24" s="1"/>
  <c r="W440" i="24"/>
  <c r="Z456" i="24"/>
  <c r="W456" i="24"/>
  <c r="W511" i="24"/>
  <c r="Z511" i="24"/>
  <c r="AA511" i="24" s="1"/>
  <c r="Z531" i="24"/>
  <c r="AA531" i="24" s="1"/>
  <c r="W531" i="24"/>
  <c r="Z563" i="24"/>
  <c r="W563" i="24"/>
  <c r="W595" i="24"/>
  <c r="Z595" i="24"/>
  <c r="AA595" i="24" s="1"/>
  <c r="W275" i="24"/>
  <c r="Z275" i="24"/>
  <c r="AA275" i="24" s="1"/>
  <c r="Z476" i="24"/>
  <c r="AA476" i="24" s="1"/>
  <c r="W476" i="24"/>
  <c r="Z523" i="24"/>
  <c r="W523" i="24"/>
  <c r="W555" i="24"/>
  <c r="Z555" i="24"/>
  <c r="W587" i="24"/>
  <c r="Z587" i="24"/>
  <c r="Z625" i="24"/>
  <c r="AA625" i="24" s="1"/>
  <c r="W625" i="24"/>
  <c r="W756" i="24"/>
  <c r="Z756" i="24"/>
  <c r="S1101" i="24"/>
  <c r="AH1101" i="41" s="1"/>
  <c r="Z1272" i="24"/>
  <c r="AA1272" i="24" s="1"/>
  <c r="S1122" i="24"/>
  <c r="AH1122" i="41" s="1"/>
  <c r="Z1138" i="24"/>
  <c r="AA1138" i="24" s="1"/>
  <c r="W1138" i="24"/>
  <c r="W1175" i="24"/>
  <c r="Z1175" i="24"/>
  <c r="S1290" i="24"/>
  <c r="AH1290" i="41" s="1"/>
  <c r="S1182" i="24"/>
  <c r="AH1182" i="41" s="1"/>
  <c r="Z1518" i="24"/>
  <c r="AA1518" i="24" s="1"/>
  <c r="W1518" i="24"/>
  <c r="S1473" i="24"/>
  <c r="AH1473" i="41" s="1"/>
  <c r="W79" i="24"/>
  <c r="W178" i="24"/>
  <c r="Z178" i="24"/>
  <c r="AA178" i="24" s="1"/>
  <c r="W194" i="24"/>
  <c r="Z215" i="24"/>
  <c r="AA215" i="24" s="1"/>
  <c r="W215" i="24"/>
  <c r="W62" i="24"/>
  <c r="Z216" i="24"/>
  <c r="W216" i="24"/>
  <c r="Z243" i="24"/>
  <c r="AA243" i="24" s="1"/>
  <c r="W299" i="24"/>
  <c r="Z299" i="24"/>
  <c r="AA299" i="24" s="1"/>
  <c r="W321" i="24"/>
  <c r="Z412" i="24"/>
  <c r="AA412" i="24" s="1"/>
  <c r="W412" i="24"/>
  <c r="Z480" i="24"/>
  <c r="AA480" i="24" s="1"/>
  <c r="W480" i="24"/>
  <c r="Z268" i="24"/>
  <c r="AA268" i="24" s="1"/>
  <c r="Z933" i="24"/>
  <c r="AA933" i="24" s="1"/>
  <c r="Z1251" i="24"/>
  <c r="W1251" i="24"/>
  <c r="Z1327" i="24"/>
  <c r="AA1327" i="24" s="1"/>
  <c r="W1327" i="24"/>
  <c r="Z1343" i="24"/>
  <c r="AA1343" i="24" s="1"/>
  <c r="W1343" i="24"/>
  <c r="Z1359" i="24"/>
  <c r="W1359" i="24"/>
  <c r="Z1393" i="24"/>
  <c r="W1393" i="24"/>
  <c r="W1410" i="24"/>
  <c r="Z1410" i="24"/>
  <c r="Z1439" i="24"/>
  <c r="W1439" i="24"/>
  <c r="Z1455" i="24"/>
  <c r="AA1455" i="24" s="1"/>
  <c r="W1455" i="24"/>
  <c r="W668" i="24"/>
  <c r="Z668" i="24"/>
  <c r="Z801" i="24"/>
  <c r="AA801" i="24" s="1"/>
  <c r="W801" i="24"/>
  <c r="W902" i="24"/>
  <c r="Z902" i="24"/>
  <c r="AA902" i="24" s="1"/>
  <c r="Z956" i="24"/>
  <c r="AA956" i="24" s="1"/>
  <c r="W956" i="24"/>
  <c r="Z969" i="24"/>
  <c r="W969" i="24"/>
  <c r="Z1024" i="24"/>
  <c r="AA1024" i="24" s="1"/>
  <c r="W1024" i="24"/>
  <c r="Z1040" i="24"/>
  <c r="AA1040" i="24" s="1"/>
  <c r="W1040" i="24"/>
  <c r="Z1056" i="24"/>
  <c r="AA1056" i="24" s="1"/>
  <c r="W1056" i="24"/>
  <c r="Z1072" i="24"/>
  <c r="W1072" i="24"/>
  <c r="Z1299" i="24"/>
  <c r="AA1299" i="24" s="1"/>
  <c r="W1299" i="24"/>
  <c r="Z1315" i="24"/>
  <c r="AA1315" i="24" s="1"/>
  <c r="W1315" i="24"/>
  <c r="Z1331" i="24"/>
  <c r="AA1331" i="24" s="1"/>
  <c r="W1331" i="24"/>
  <c r="Z1347" i="24"/>
  <c r="W1347" i="24"/>
  <c r="Z1363" i="24"/>
  <c r="W1363" i="24"/>
  <c r="W1390" i="24"/>
  <c r="Z1390" i="24"/>
  <c r="Z1421" i="24"/>
  <c r="AA1421" i="24" s="1"/>
  <c r="W1421" i="24"/>
  <c r="Z755" i="24"/>
  <c r="W755" i="24"/>
  <c r="S821" i="24"/>
  <c r="AH821" i="41" s="1"/>
  <c r="S1205" i="24"/>
  <c r="AH1205" i="41" s="1"/>
  <c r="W1502" i="24"/>
  <c r="Z1502" i="24"/>
  <c r="AA1502" i="24" s="1"/>
  <c r="Z1572" i="24"/>
  <c r="AA1572" i="24" s="1"/>
  <c r="W1572" i="24"/>
  <c r="Z1588" i="24"/>
  <c r="AA1588" i="24" s="1"/>
  <c r="W1588" i="24"/>
  <c r="Z1604" i="24"/>
  <c r="AA1604" i="24" s="1"/>
  <c r="W1604" i="24"/>
  <c r="Z1148" i="24"/>
  <c r="AA1148" i="24" s="1"/>
  <c r="W1148" i="24"/>
  <c r="Z1253" i="24"/>
  <c r="W1253" i="24"/>
  <c r="Z1385" i="24"/>
  <c r="W1385" i="24"/>
  <c r="Z1425" i="24"/>
  <c r="W1425" i="24"/>
  <c r="Z1476" i="24"/>
  <c r="W1476" i="24"/>
  <c r="Z1484" i="24"/>
  <c r="AA1484" i="24" s="1"/>
  <c r="W1484" i="24"/>
  <c r="Z1509" i="24"/>
  <c r="W1509" i="24"/>
  <c r="Z1549" i="24"/>
  <c r="AA1549" i="24" s="1"/>
  <c r="W1549" i="24"/>
  <c r="Z158" i="24"/>
  <c r="AA158" i="24" s="1"/>
  <c r="W158" i="24"/>
  <c r="W284" i="24"/>
  <c r="Z284" i="24"/>
  <c r="AA284" i="24" s="1"/>
  <c r="W459" i="24"/>
  <c r="Z459" i="24"/>
  <c r="AA459" i="24" s="1"/>
  <c r="Z116" i="24"/>
  <c r="AA116" i="24" s="1"/>
  <c r="W116" i="24"/>
  <c r="Z271" i="24"/>
  <c r="AA271" i="24" s="1"/>
  <c r="W417" i="24"/>
  <c r="Z417" i="24"/>
  <c r="AA417" i="24" s="1"/>
  <c r="Z231" i="24"/>
  <c r="AA231" i="24" s="1"/>
  <c r="W231" i="24"/>
  <c r="Z455" i="24"/>
  <c r="AA455" i="24" s="1"/>
  <c r="W455" i="24"/>
  <c r="W619" i="24"/>
  <c r="Z619" i="24"/>
  <c r="AA619" i="24" s="1"/>
  <c r="W724" i="24"/>
  <c r="Z724" i="24"/>
  <c r="W772" i="24"/>
  <c r="Z772" i="24"/>
  <c r="AA772" i="24" s="1"/>
  <c r="Z812" i="24"/>
  <c r="AA812" i="24" s="1"/>
  <c r="W812" i="24"/>
  <c r="Z829" i="24"/>
  <c r="AA829" i="24" s="1"/>
  <c r="W829" i="24"/>
  <c r="W861" i="24"/>
  <c r="Z861" i="24"/>
  <c r="AA861" i="24" s="1"/>
  <c r="Z926" i="24"/>
  <c r="W926" i="24"/>
  <c r="W947" i="24"/>
  <c r="Z947" i="24"/>
  <c r="AA947" i="24" s="1"/>
  <c r="Z520" i="24"/>
  <c r="W520" i="24"/>
  <c r="Z584" i="24"/>
  <c r="W584" i="24"/>
  <c r="W813" i="24"/>
  <c r="Z813" i="24"/>
  <c r="AA813" i="24" s="1"/>
  <c r="Z881" i="24"/>
  <c r="AA881" i="24" s="1"/>
  <c r="W881" i="24"/>
  <c r="Z996" i="24"/>
  <c r="W996" i="24"/>
  <c r="Z1012" i="24"/>
  <c r="AA1012" i="24" s="1"/>
  <c r="W1012" i="24"/>
  <c r="Z1109" i="24"/>
  <c r="AA1109" i="24" s="1"/>
  <c r="W1109" i="24"/>
  <c r="Z1133" i="24"/>
  <c r="AA1133" i="24" s="1"/>
  <c r="W1133" i="24"/>
  <c r="Z1200" i="24"/>
  <c r="AA1200" i="24" s="1"/>
  <c r="W1200" i="24"/>
  <c r="Z1279" i="24"/>
  <c r="AA1279" i="24" s="1"/>
  <c r="W1279" i="24"/>
  <c r="Z1291" i="24"/>
  <c r="W1291" i="24"/>
  <c r="Z1382" i="24"/>
  <c r="AA1382" i="24" s="1"/>
  <c r="W1382" i="24"/>
  <c r="W681" i="24"/>
  <c r="Z681" i="24"/>
  <c r="Z877" i="24"/>
  <c r="W877" i="24"/>
  <c r="W965" i="24"/>
  <c r="Z965" i="24"/>
  <c r="AA965" i="24" s="1"/>
  <c r="Z1043" i="24"/>
  <c r="AA1043" i="24" s="1"/>
  <c r="W1043" i="24"/>
  <c r="Z1075" i="24"/>
  <c r="AA1075" i="24" s="1"/>
  <c r="W1075" i="24"/>
  <c r="Z1091" i="24"/>
  <c r="AA1091" i="24" s="1"/>
  <c r="W1091" i="24"/>
  <c r="Z1225" i="24"/>
  <c r="AA1225" i="24" s="1"/>
  <c r="W1225" i="24"/>
  <c r="Z1270" i="24"/>
  <c r="W1270" i="24"/>
  <c r="W1301" i="24"/>
  <c r="Z1301" i="24"/>
  <c r="AA1301" i="24" s="1"/>
  <c r="Z1333" i="24"/>
  <c r="AA1333" i="24" s="1"/>
  <c r="W1333" i="24"/>
  <c r="W1365" i="24"/>
  <c r="Z1365" i="24"/>
  <c r="AA1365" i="24" s="1"/>
  <c r="Z1430" i="24"/>
  <c r="AA1430" i="24" s="1"/>
  <c r="W1430" i="24"/>
  <c r="Z1438" i="24"/>
  <c r="W1438" i="24"/>
  <c r="W796" i="24"/>
  <c r="Z796" i="24"/>
  <c r="AA796" i="24" s="1"/>
  <c r="Z853" i="24"/>
  <c r="AA853" i="24" s="1"/>
  <c r="W853" i="24"/>
  <c r="W1007" i="24"/>
  <c r="Z1007" i="24"/>
  <c r="AA1007" i="24" s="1"/>
  <c r="Z1018" i="24"/>
  <c r="AA1018" i="24" s="1"/>
  <c r="W1018" i="24"/>
  <c r="Z1034" i="24"/>
  <c r="AA1034" i="24" s="1"/>
  <c r="W1034" i="24"/>
  <c r="Z1050" i="24"/>
  <c r="AA1050" i="24" s="1"/>
  <c r="W1050" i="24"/>
  <c r="Z1066" i="24"/>
  <c r="AA1066" i="24" s="1"/>
  <c r="W1066" i="24"/>
  <c r="Z1102" i="24"/>
  <c r="AA1102" i="24" s="1"/>
  <c r="W1102" i="24"/>
  <c r="Z1218" i="24"/>
  <c r="AA1218" i="24" s="1"/>
  <c r="W1218" i="24"/>
  <c r="W1303" i="24"/>
  <c r="Z1303" i="24"/>
  <c r="AA1303" i="24" s="1"/>
  <c r="Z1064" i="24"/>
  <c r="AA1064" i="24" s="1"/>
  <c r="W1064" i="24"/>
  <c r="Z1140" i="24"/>
  <c r="AA1140" i="24" s="1"/>
  <c r="W1140" i="24"/>
  <c r="Z1273" i="24"/>
  <c r="W1273" i="24"/>
  <c r="Z1344" i="24"/>
  <c r="W1344" i="24"/>
  <c r="Z1485" i="24"/>
  <c r="W1485" i="24"/>
  <c r="Z1462" i="24"/>
  <c r="W1462" i="24"/>
  <c r="Z1005" i="24"/>
  <c r="W1005" i="24"/>
  <c r="Z862" i="24"/>
  <c r="W862" i="24"/>
  <c r="Z1029" i="24"/>
  <c r="AA1029" i="24" s="1"/>
  <c r="W1029" i="24"/>
  <c r="Z1495" i="24"/>
  <c r="W1495" i="24"/>
  <c r="Z1530" i="24"/>
  <c r="AA1530" i="24" s="1"/>
  <c r="W1530" i="24"/>
  <c r="W867" i="24"/>
  <c r="Z867" i="24"/>
  <c r="Z1191" i="24"/>
  <c r="AA1191" i="24" s="1"/>
  <c r="W1191" i="24"/>
  <c r="Z1580" i="24"/>
  <c r="W1580" i="24"/>
  <c r="Z1596" i="24"/>
  <c r="W1596" i="24"/>
  <c r="Z1454" i="24"/>
  <c r="W1454" i="24"/>
  <c r="Z1612" i="24"/>
  <c r="AA1612" i="24" s="1"/>
  <c r="W1612" i="24"/>
  <c r="Z1492" i="24"/>
  <c r="W1492" i="24"/>
  <c r="Z1552" i="24"/>
  <c r="AA1552" i="24" s="1"/>
  <c r="W1552" i="24"/>
  <c r="Z41" i="24"/>
  <c r="AA41" i="24" s="1"/>
  <c r="W41" i="24"/>
  <c r="Z56" i="24"/>
  <c r="AA56" i="24" s="1"/>
  <c r="W56" i="24"/>
  <c r="Z12" i="24"/>
  <c r="AA12" i="24" s="1"/>
  <c r="W12" i="24"/>
  <c r="W27" i="24"/>
  <c r="Z27" i="24"/>
  <c r="AA27" i="24" s="1"/>
  <c r="W70" i="24"/>
  <c r="Z70" i="24"/>
  <c r="AA70" i="24" s="1"/>
  <c r="Z108" i="24"/>
  <c r="AA108" i="24" s="1"/>
  <c r="W108" i="24"/>
  <c r="Z9" i="24"/>
  <c r="W9" i="24"/>
  <c r="W115" i="24"/>
  <c r="Z115" i="24"/>
  <c r="AA115" i="24" s="1"/>
  <c r="W133" i="24"/>
  <c r="Z133" i="24"/>
  <c r="Z149" i="24"/>
  <c r="AA149" i="24" s="1"/>
  <c r="W149" i="24"/>
  <c r="W167" i="24"/>
  <c r="Z167" i="24"/>
  <c r="AA167" i="24" s="1"/>
  <c r="Z198" i="24"/>
  <c r="AA198" i="24" s="1"/>
  <c r="W198" i="24"/>
  <c r="W106" i="24"/>
  <c r="Z106" i="24"/>
  <c r="AA106" i="24" s="1"/>
  <c r="Z131" i="24"/>
  <c r="AA131" i="24" s="1"/>
  <c r="W131" i="24"/>
  <c r="Z147" i="24"/>
  <c r="AA147" i="24" s="1"/>
  <c r="W147" i="24"/>
  <c r="Z162" i="24"/>
  <c r="AA162" i="24" s="1"/>
  <c r="W162" i="24"/>
  <c r="Z192" i="24"/>
  <c r="AA192" i="24" s="1"/>
  <c r="W192" i="24"/>
  <c r="Z252" i="24"/>
  <c r="AA252" i="24" s="1"/>
  <c r="W252" i="24"/>
  <c r="W296" i="24"/>
  <c r="Z296" i="24"/>
  <c r="AA296" i="24" s="1"/>
  <c r="Z493" i="24"/>
  <c r="AA493" i="24" s="1"/>
  <c r="W493" i="24"/>
  <c r="Z193" i="24"/>
  <c r="W193" i="24"/>
  <c r="W244" i="24"/>
  <c r="Z244" i="24"/>
  <c r="AA244" i="24" s="1"/>
  <c r="Z92" i="24"/>
  <c r="W92" i="24"/>
  <c r="W182" i="24"/>
  <c r="Z182" i="24"/>
  <c r="AA182" i="24" s="1"/>
  <c r="Z286" i="24"/>
  <c r="AA286" i="24" s="1"/>
  <c r="W286" i="24"/>
  <c r="Z318" i="24"/>
  <c r="AA318" i="24" s="1"/>
  <c r="W318" i="24"/>
  <c r="W335" i="24"/>
  <c r="Z335" i="24"/>
  <c r="AA335" i="24" s="1"/>
  <c r="Z279" i="24"/>
  <c r="AA279" i="24" s="1"/>
  <c r="W279" i="24"/>
  <c r="Z327" i="24"/>
  <c r="AA327" i="24" s="1"/>
  <c r="W327" i="24"/>
  <c r="Z439" i="24"/>
  <c r="AA439" i="24" s="1"/>
  <c r="W439" i="24"/>
  <c r="W519" i="24"/>
  <c r="Z519" i="24"/>
  <c r="AA519" i="24" s="1"/>
  <c r="W551" i="24"/>
  <c r="Z551" i="24"/>
  <c r="AA551" i="24" s="1"/>
  <c r="W583" i="24"/>
  <c r="Z583" i="24"/>
  <c r="Z614" i="24"/>
  <c r="AA614" i="24" s="1"/>
  <c r="W614" i="24"/>
  <c r="W631" i="24"/>
  <c r="Z631" i="24"/>
  <c r="AA631" i="24" s="1"/>
  <c r="Z659" i="24"/>
  <c r="W659" i="24"/>
  <c r="W670" i="24"/>
  <c r="Z670" i="24"/>
  <c r="W692" i="24"/>
  <c r="Z692" i="24"/>
  <c r="Z729" i="24"/>
  <c r="W729" i="24"/>
  <c r="W758" i="24"/>
  <c r="Z758" i="24"/>
  <c r="W505" i="24"/>
  <c r="Z505" i="24"/>
  <c r="AA505" i="24" s="1"/>
  <c r="Z626" i="24"/>
  <c r="AA626" i="24" s="1"/>
  <c r="W626" i="24"/>
  <c r="Z651" i="24"/>
  <c r="AA651" i="24" s="1"/>
  <c r="W651" i="24"/>
  <c r="Z687" i="24"/>
  <c r="W687" i="24"/>
  <c r="Z622" i="24"/>
  <c r="AA622" i="24" s="1"/>
  <c r="W622" i="24"/>
  <c r="W673" i="24"/>
  <c r="Z673" i="24"/>
  <c r="AA673" i="24" s="1"/>
  <c r="Z784" i="24"/>
  <c r="W784" i="24"/>
  <c r="Z848" i="24"/>
  <c r="AA848" i="24" s="1"/>
  <c r="W848" i="24"/>
  <c r="Z891" i="24"/>
  <c r="AA891" i="24" s="1"/>
  <c r="W891" i="24"/>
  <c r="Z905" i="24"/>
  <c r="AA905" i="24" s="1"/>
  <c r="W905" i="24"/>
  <c r="Z935" i="24"/>
  <c r="W935" i="24"/>
  <c r="Z530" i="24"/>
  <c r="AA530" i="24" s="1"/>
  <c r="W530" i="24"/>
  <c r="Z782" i="24"/>
  <c r="W782" i="24"/>
  <c r="W822" i="24"/>
  <c r="Z822" i="24"/>
  <c r="AA822" i="24" s="1"/>
  <c r="Z849" i="24"/>
  <c r="AA849" i="24" s="1"/>
  <c r="W849" i="24"/>
  <c r="W894" i="24"/>
  <c r="Z894" i="24"/>
  <c r="AA894" i="24" s="1"/>
  <c r="Z346" i="24"/>
  <c r="AA346" i="24" s="1"/>
  <c r="W346" i="24"/>
  <c r="W617" i="24"/>
  <c r="Z617" i="24"/>
  <c r="AA617" i="24" s="1"/>
  <c r="W688" i="24"/>
  <c r="Z688" i="24"/>
  <c r="Z815" i="24"/>
  <c r="AA815" i="24" s="1"/>
  <c r="W815" i="24"/>
  <c r="W914" i="24"/>
  <c r="Z914" i="24"/>
  <c r="Z1017" i="24"/>
  <c r="AA1017" i="24" s="1"/>
  <c r="W1017" i="24"/>
  <c r="Z1049" i="24"/>
  <c r="AA1049" i="24" s="1"/>
  <c r="W1049" i="24"/>
  <c r="Z1123" i="24"/>
  <c r="AA1123" i="24" s="1"/>
  <c r="W1123" i="24"/>
  <c r="Z1213" i="24"/>
  <c r="W1213" i="24"/>
  <c r="Z1256" i="24"/>
  <c r="W1256" i="24"/>
  <c r="W1306" i="24"/>
  <c r="Z1306" i="24"/>
  <c r="AA1306" i="24" s="1"/>
  <c r="W1338" i="24"/>
  <c r="Z1338" i="24"/>
  <c r="AA1338" i="24" s="1"/>
  <c r="S925" i="24"/>
  <c r="AH925" i="41" s="1"/>
  <c r="W987" i="24"/>
  <c r="Z987" i="24"/>
  <c r="W1013" i="24"/>
  <c r="Z1013" i="24"/>
  <c r="AA1013" i="24" s="1"/>
  <c r="Z1117" i="24"/>
  <c r="AA1117" i="24" s="1"/>
  <c r="W1117" i="24"/>
  <c r="W1143" i="24"/>
  <c r="Z1143" i="24"/>
  <c r="AA1143" i="24" s="1"/>
  <c r="Z1177" i="24"/>
  <c r="AA1177" i="24" s="1"/>
  <c r="W1177" i="24"/>
  <c r="Z1560" i="24"/>
  <c r="W1560" i="24"/>
  <c r="Z1576" i="24"/>
  <c r="W1576" i="24"/>
  <c r="Z1592" i="24"/>
  <c r="W1592" i="24"/>
  <c r="Z1608" i="24"/>
  <c r="W1608" i="24"/>
  <c r="W1465" i="24"/>
  <c r="Z1465" i="24"/>
  <c r="Z1469" i="24"/>
  <c r="AA1469" i="24" s="1"/>
  <c r="W1469" i="24"/>
  <c r="Z1400" i="24"/>
  <c r="AA1400" i="24" s="1"/>
  <c r="W1400" i="24"/>
  <c r="Z1533" i="24"/>
  <c r="W1533" i="24"/>
  <c r="Z109" i="24"/>
  <c r="AA109" i="24" s="1"/>
  <c r="W109" i="24"/>
  <c r="Z138" i="24"/>
  <c r="AA138" i="24" s="1"/>
  <c r="W138" i="24"/>
  <c r="Z249" i="24"/>
  <c r="AA249" i="24" s="1"/>
  <c r="W249" i="24"/>
  <c r="W287" i="24"/>
  <c r="Z287" i="24"/>
  <c r="AA287" i="24" s="1"/>
  <c r="S126" i="24"/>
  <c r="AH126" i="41" s="1"/>
  <c r="Z281" i="24"/>
  <c r="AA281" i="24" s="1"/>
  <c r="W281" i="24"/>
  <c r="W415" i="24"/>
  <c r="Z415" i="24"/>
  <c r="AA415" i="24" s="1"/>
  <c r="Z433" i="24"/>
  <c r="AA433" i="24" s="1"/>
  <c r="W433" i="24"/>
  <c r="Z449" i="24"/>
  <c r="AA449" i="24" s="1"/>
  <c r="W449" i="24"/>
  <c r="W465" i="24"/>
  <c r="Z465" i="24"/>
  <c r="AA465" i="24" s="1"/>
  <c r="W334" i="24"/>
  <c r="Z334" i="24"/>
  <c r="AA334" i="24" s="1"/>
  <c r="Z446" i="24"/>
  <c r="AA446" i="24" s="1"/>
  <c r="W446" i="24"/>
  <c r="Z508" i="24"/>
  <c r="W508" i="24"/>
  <c r="Z224" i="24"/>
  <c r="AA224" i="24" s="1"/>
  <c r="W224" i="24"/>
  <c r="Z330" i="24"/>
  <c r="AA330" i="24" s="1"/>
  <c r="W330" i="24"/>
  <c r="Z425" i="24"/>
  <c r="AA425" i="24" s="1"/>
  <c r="W425" i="24"/>
  <c r="Z522" i="24"/>
  <c r="W522" i="24"/>
  <c r="Z538" i="24"/>
  <c r="W538" i="24"/>
  <c r="Z554" i="24"/>
  <c r="W554" i="24"/>
  <c r="Z570" i="24"/>
  <c r="W570" i="24"/>
  <c r="Z586" i="24"/>
  <c r="AA586" i="24" s="1"/>
  <c r="W586" i="24"/>
  <c r="Z602" i="24"/>
  <c r="AA602" i="24" s="1"/>
  <c r="W602" i="24"/>
  <c r="W635" i="24"/>
  <c r="Z635" i="24"/>
  <c r="AA635" i="24" s="1"/>
  <c r="Z685" i="24"/>
  <c r="W685" i="24"/>
  <c r="W669" i="24"/>
  <c r="Z669" i="24"/>
  <c r="Z698" i="24"/>
  <c r="AA698" i="24" s="1"/>
  <c r="W698" i="24"/>
  <c r="Z714" i="24"/>
  <c r="W714" i="24"/>
  <c r="Z738" i="24"/>
  <c r="W738" i="24"/>
  <c r="Z751" i="24"/>
  <c r="W751" i="24"/>
  <c r="Z643" i="24"/>
  <c r="AA643" i="24" s="1"/>
  <c r="Z666" i="24"/>
  <c r="W666" i="24"/>
  <c r="Z797" i="24"/>
  <c r="W797" i="24"/>
  <c r="Z836" i="24"/>
  <c r="AA836" i="24" s="1"/>
  <c r="W836" i="24"/>
  <c r="W882" i="24"/>
  <c r="Z882" i="24"/>
  <c r="AA882" i="24" s="1"/>
  <c r="Z901" i="24"/>
  <c r="AA901" i="24" s="1"/>
  <c r="W901" i="24"/>
  <c r="Z923" i="24"/>
  <c r="W923" i="24"/>
  <c r="Z937" i="24"/>
  <c r="W937" i="24"/>
  <c r="Z516" i="24"/>
  <c r="AA516" i="24" s="1"/>
  <c r="W516" i="24"/>
  <c r="Z568" i="24"/>
  <c r="W568" i="24"/>
  <c r="Z795" i="24"/>
  <c r="AA795" i="24" s="1"/>
  <c r="W795" i="24"/>
  <c r="Z814" i="24"/>
  <c r="AA814" i="24" s="1"/>
  <c r="W814" i="24"/>
  <c r="W915" i="24"/>
  <c r="Z915" i="24"/>
  <c r="W664" i="24"/>
  <c r="Z664" i="24"/>
  <c r="AA664" i="24" s="1"/>
  <c r="W720" i="24"/>
  <c r="Z720" i="24"/>
  <c r="W961" i="24"/>
  <c r="Z961" i="24"/>
  <c r="Z1020" i="24"/>
  <c r="AA1020" i="24" s="1"/>
  <c r="W1020" i="24"/>
  <c r="Z1036" i="24"/>
  <c r="AA1036" i="24" s="1"/>
  <c r="W1036" i="24"/>
  <c r="Z1052" i="24"/>
  <c r="AA1052" i="24" s="1"/>
  <c r="W1052" i="24"/>
  <c r="Z1068" i="24"/>
  <c r="AA1068" i="24" s="1"/>
  <c r="W1068" i="24"/>
  <c r="Z1125" i="24"/>
  <c r="AA1125" i="24" s="1"/>
  <c r="W1125" i="24"/>
  <c r="Z1152" i="24"/>
  <c r="AA1152" i="24" s="1"/>
  <c r="W1152" i="24"/>
  <c r="Z1160" i="24"/>
  <c r="AA1160" i="24" s="1"/>
  <c r="W1160" i="24"/>
  <c r="S1194" i="24"/>
  <c r="AH1194" i="41" s="1"/>
  <c r="Z1126" i="24"/>
  <c r="AA1126" i="24" s="1"/>
  <c r="W1126" i="24"/>
  <c r="Z1134" i="24"/>
  <c r="AA1134" i="24" s="1"/>
  <c r="W1134" i="24"/>
  <c r="Z1168" i="24"/>
  <c r="AA1168" i="24" s="1"/>
  <c r="W1168" i="24"/>
  <c r="W1197" i="24"/>
  <c r="Z1197" i="24"/>
  <c r="AA1197" i="24" s="1"/>
  <c r="Z1214" i="24"/>
  <c r="W1214" i="24"/>
  <c r="W1227" i="24"/>
  <c r="Z1227" i="24"/>
  <c r="AA1227" i="24" s="1"/>
  <c r="S1542" i="24"/>
  <c r="AH1542" i="41" s="1"/>
  <c r="W752" i="24"/>
  <c r="Z752" i="24"/>
  <c r="Z1016" i="24"/>
  <c r="AA1016" i="24" s="1"/>
  <c r="W1016" i="24"/>
  <c r="W1523" i="24"/>
  <c r="Z1523" i="24"/>
  <c r="Z1553" i="24"/>
  <c r="AA1553" i="24" s="1"/>
  <c r="W1553" i="24"/>
  <c r="Z1048" i="24"/>
  <c r="W1048" i="24"/>
  <c r="Z314" i="24"/>
  <c r="AA314" i="24" s="1"/>
  <c r="W314" i="24"/>
  <c r="W910" i="24"/>
  <c r="Z910" i="24"/>
  <c r="AA910" i="24" s="1"/>
  <c r="W1035" i="24"/>
  <c r="Z1035" i="24"/>
  <c r="AA1035" i="24" s="1"/>
  <c r="Z1316" i="24"/>
  <c r="AA1316" i="24" s="1"/>
  <c r="W1316" i="24"/>
  <c r="Z1516" i="24"/>
  <c r="W1516" i="24"/>
  <c r="Z1569" i="24"/>
  <c r="W1569" i="24"/>
  <c r="Z1601" i="24"/>
  <c r="W1601" i="24"/>
  <c r="Z1105" i="24"/>
  <c r="AA1105" i="24" s="1"/>
  <c r="W1105" i="24"/>
  <c r="Z1307" i="24"/>
  <c r="AA1307" i="24" s="1"/>
  <c r="W1307" i="24"/>
  <c r="W1499" i="24"/>
  <c r="Z1499" i="24"/>
  <c r="Z1431" i="24"/>
  <c r="AA1431" i="24" s="1"/>
  <c r="W1431" i="24"/>
  <c r="W1447" i="24"/>
  <c r="Z1447" i="24"/>
  <c r="S94" i="24"/>
  <c r="AH94" i="41" s="1"/>
  <c r="W105" i="24"/>
  <c r="Z105" i="24"/>
  <c r="Z187" i="24"/>
  <c r="AA187" i="24" s="1"/>
  <c r="W187" i="24"/>
  <c r="Z52" i="24"/>
  <c r="AA52" i="24" s="1"/>
  <c r="W52" i="24"/>
  <c r="Z111" i="24"/>
  <c r="AA111" i="24" s="1"/>
  <c r="W111" i="24"/>
  <c r="W130" i="24"/>
  <c r="Z130" i="24"/>
  <c r="AA130" i="24" s="1"/>
  <c r="W146" i="24"/>
  <c r="Z146" i="24"/>
  <c r="AA146" i="24" s="1"/>
  <c r="Z165" i="24"/>
  <c r="AA165" i="24" s="1"/>
  <c r="W165" i="24"/>
  <c r="Z205" i="24"/>
  <c r="AA205" i="24" s="1"/>
  <c r="W205" i="24"/>
  <c r="Z25" i="24"/>
  <c r="AA25" i="24" s="1"/>
  <c r="W25" i="24"/>
  <c r="Z128" i="24"/>
  <c r="AA128" i="24" s="1"/>
  <c r="W128" i="24"/>
  <c r="Z144" i="24"/>
  <c r="AA144" i="24" s="1"/>
  <c r="W144" i="24"/>
  <c r="Z160" i="24"/>
  <c r="AA160" i="24" s="1"/>
  <c r="W160" i="24"/>
  <c r="W180" i="24"/>
  <c r="Z180" i="24"/>
  <c r="AA180" i="24" s="1"/>
  <c r="W238" i="24"/>
  <c r="Z238" i="24"/>
  <c r="Z289" i="24"/>
  <c r="AA289" i="24" s="1"/>
  <c r="W289" i="24"/>
  <c r="W306" i="24"/>
  <c r="Z306" i="24"/>
  <c r="AA306" i="24" s="1"/>
  <c r="W355" i="24"/>
  <c r="Z355" i="24"/>
  <c r="AA355" i="24" s="1"/>
  <c r="Z404" i="24"/>
  <c r="AA404" i="24" s="1"/>
  <c r="W404" i="24"/>
  <c r="Z450" i="24"/>
  <c r="AA450" i="24" s="1"/>
  <c r="W450" i="24"/>
  <c r="Z473" i="24"/>
  <c r="AA473" i="24" s="1"/>
  <c r="W473" i="24"/>
  <c r="Z489" i="24"/>
  <c r="AA489" i="24" s="1"/>
  <c r="W489" i="24"/>
  <c r="Z506" i="24"/>
  <c r="AA506" i="24" s="1"/>
  <c r="W506" i="24"/>
  <c r="W72" i="24"/>
  <c r="W293" i="24"/>
  <c r="W337" i="24"/>
  <c r="Z337" i="24"/>
  <c r="AA337" i="24" s="1"/>
  <c r="Z345" i="24"/>
  <c r="AA345" i="24" s="1"/>
  <c r="W381" i="24"/>
  <c r="Z381" i="24"/>
  <c r="AA381" i="24" s="1"/>
  <c r="S653" i="24"/>
  <c r="AH653" i="41" s="1"/>
  <c r="S1189" i="24"/>
  <c r="AH1189" i="41" s="1"/>
  <c r="Z1219" i="24"/>
  <c r="AA1219" i="24" s="1"/>
  <c r="W1234" i="24"/>
  <c r="W1311" i="24"/>
  <c r="Z830" i="24"/>
  <c r="AA830" i="24" s="1"/>
  <c r="Z1086" i="24"/>
  <c r="AA1086" i="24" s="1"/>
  <c r="Z1119" i="24"/>
  <c r="AA1119" i="24" s="1"/>
  <c r="W1119" i="24"/>
  <c r="S1165" i="24"/>
  <c r="AH1165" i="41" s="1"/>
  <c r="Z377" i="24"/>
  <c r="AA377" i="24" s="1"/>
  <c r="Z916" i="24"/>
  <c r="W916" i="24"/>
  <c r="Z940" i="24"/>
  <c r="AA940" i="24" s="1"/>
  <c r="W940" i="24"/>
  <c r="Z984" i="24"/>
  <c r="W984" i="24"/>
  <c r="Z1010" i="24"/>
  <c r="AA1010" i="24" s="1"/>
  <c r="W1010" i="24"/>
  <c r="W1179" i="24"/>
  <c r="Z1179" i="24"/>
  <c r="AA1179" i="24" s="1"/>
  <c r="S1265" i="24"/>
  <c r="AH1265" i="41" s="1"/>
  <c r="S1545" i="24"/>
  <c r="AH1545" i="41" s="1"/>
  <c r="W1330" i="24"/>
  <c r="Z1389" i="24"/>
  <c r="AA1389" i="24" s="1"/>
  <c r="W1389" i="24"/>
  <c r="Z1638" i="24"/>
  <c r="W1638" i="24"/>
  <c r="Z1631" i="24"/>
  <c r="W1631" i="24"/>
  <c r="Z1629" i="24"/>
  <c r="W1629" i="24"/>
  <c r="Z1644" i="24"/>
  <c r="W1620" i="24"/>
  <c r="Z1620" i="24"/>
  <c r="W1650" i="24"/>
  <c r="Z1650" i="24"/>
  <c r="Z1630" i="24"/>
  <c r="W1630" i="24"/>
  <c r="W1645" i="24"/>
  <c r="Z1645" i="24"/>
  <c r="Z1626" i="24"/>
  <c r="W1626" i="24"/>
  <c r="Z1642" i="24"/>
  <c r="W1642" i="24"/>
  <c r="Z1647" i="24"/>
  <c r="W1647" i="24"/>
  <c r="Z1649" i="24"/>
  <c r="W1649" i="24"/>
  <c r="Z1634" i="24"/>
  <c r="W1634" i="24"/>
  <c r="Z1646" i="24"/>
  <c r="Z1643" i="24"/>
  <c r="W1643" i="24"/>
  <c r="Z1622" i="24"/>
  <c r="W1622" i="24"/>
  <c r="Z1623" i="24"/>
  <c r="W1623" i="24"/>
  <c r="Z1619" i="24"/>
  <c r="W1619" i="24"/>
  <c r="Z1635" i="24"/>
  <c r="W1635" i="24"/>
  <c r="Z1639" i="24"/>
  <c r="W1639" i="24"/>
  <c r="W1636" i="24"/>
  <c r="Z1636" i="24"/>
  <c r="Z1633" i="24"/>
  <c r="W1633" i="24"/>
  <c r="Z1625" i="24"/>
  <c r="W1625" i="24"/>
  <c r="W1641" i="24"/>
  <c r="Z1641" i="24"/>
  <c r="Z1627" i="24"/>
  <c r="W1627" i="24"/>
  <c r="W1621" i="24"/>
  <c r="Z1621" i="24"/>
  <c r="W1637" i="24"/>
  <c r="Z1637" i="24"/>
  <c r="Z1648" i="24"/>
  <c r="W1648" i="24"/>
  <c r="W1632" i="24"/>
  <c r="Z1632" i="24"/>
  <c r="W1628" i="24"/>
  <c r="Z1628" i="24"/>
  <c r="J4" i="7"/>
  <c r="P3" i="24"/>
  <c r="W843" i="24" l="1"/>
  <c r="Z1295" i="24"/>
  <c r="W962" i="24"/>
  <c r="Z793" i="24"/>
  <c r="AA793" i="24" s="1"/>
  <c r="Z761" i="24"/>
  <c r="W1602" i="24"/>
  <c r="W661" i="24"/>
  <c r="W1171" i="24"/>
  <c r="Z1362" i="24"/>
  <c r="W1394" i="24"/>
  <c r="W386" i="24"/>
  <c r="W1086" i="24"/>
  <c r="Z1311" i="24"/>
  <c r="AA1311" i="24" s="1"/>
  <c r="W1452" i="24"/>
  <c r="Z214" i="24"/>
  <c r="AA214" i="24" s="1"/>
  <c r="Z1330" i="24"/>
  <c r="AA1330" i="24" s="1"/>
  <c r="Z1234" i="24"/>
  <c r="W1577" i="24"/>
  <c r="Z1392" i="24"/>
  <c r="AA1392" i="24" s="1"/>
  <c r="W472" i="24"/>
  <c r="W1500" i="24"/>
  <c r="W1483" i="24"/>
  <c r="Z912" i="24"/>
  <c r="AA912" i="24" s="1"/>
  <c r="W526" i="24"/>
  <c r="Z843" i="24"/>
  <c r="W1019" i="24"/>
  <c r="W830" i="24"/>
  <c r="W1295" i="24"/>
  <c r="W1219" i="24"/>
  <c r="Z896" i="24"/>
  <c r="AA896" i="24" s="1"/>
  <c r="W345" i="24"/>
  <c r="Z293" i="24"/>
  <c r="AA293" i="24" s="1"/>
  <c r="W1570" i="24"/>
  <c r="W883" i="24"/>
  <c r="Z1142" i="24"/>
  <c r="AA1142" i="24" s="1"/>
  <c r="Z1609" i="24"/>
  <c r="AA1609" i="24" s="1"/>
  <c r="W1283" i="24"/>
  <c r="W766" i="24"/>
  <c r="W590" i="24"/>
  <c r="W694" i="24"/>
  <c r="Z95" i="24"/>
  <c r="W1021" i="24"/>
  <c r="Z1276" i="24"/>
  <c r="W377" i="24"/>
  <c r="Z644" i="24"/>
  <c r="AA644" i="24" s="1"/>
  <c r="Z72" i="24"/>
  <c r="AA72" i="24" s="1"/>
  <c r="W1089" i="24"/>
  <c r="W1139" i="24"/>
  <c r="W1486" i="24"/>
  <c r="Z1357" i="24"/>
  <c r="W1515" i="24"/>
  <c r="Z779" i="24"/>
  <c r="W270" i="24"/>
  <c r="Z665" i="24"/>
  <c r="Z623" i="24"/>
  <c r="AA623" i="24" s="1"/>
  <c r="W1302" i="24"/>
  <c r="W660" i="24"/>
  <c r="Z432" i="24"/>
  <c r="AA432" i="24" s="1"/>
  <c r="W1341" i="24"/>
  <c r="W1055" i="24"/>
  <c r="Z859" i="24"/>
  <c r="W1309" i="24"/>
  <c r="Z864" i="24"/>
  <c r="AA864" i="24" s="1"/>
  <c r="W689" i="24"/>
  <c r="W1396" i="24"/>
  <c r="Z1422" i="24"/>
  <c r="AA1422" i="24" s="1"/>
  <c r="Z610" i="24"/>
  <c r="AA610" i="24" s="1"/>
  <c r="Z675" i="24"/>
  <c r="Z629" i="24"/>
  <c r="AA629" i="24" s="1"/>
  <c r="Z558" i="24"/>
  <c r="W723" i="24"/>
  <c r="W1322" i="24"/>
  <c r="W1195" i="24"/>
  <c r="Z1108" i="24"/>
  <c r="AA1108" i="24" s="1"/>
  <c r="Z1298" i="24"/>
  <c r="AA1298" i="24" s="1"/>
  <c r="Z378" i="24"/>
  <c r="AA378" i="24" s="1"/>
  <c r="Z780" i="24"/>
  <c r="Z913" i="24"/>
  <c r="AA913" i="24" s="1"/>
  <c r="Z695" i="24"/>
  <c r="Z716" i="24"/>
  <c r="AA716" i="24" s="1"/>
  <c r="Z693" i="24"/>
  <c r="AA693" i="24" s="1"/>
  <c r="Z1009" i="24"/>
  <c r="W342" i="24"/>
  <c r="W825" i="24"/>
  <c r="Z578" i="24"/>
  <c r="AA578" i="24" s="1"/>
  <c r="W310" i="24"/>
  <c r="Z1088" i="24"/>
  <c r="W1413" i="24"/>
  <c r="W948" i="24"/>
  <c r="W1459" i="24"/>
  <c r="W1023" i="24"/>
  <c r="W943" i="24"/>
  <c r="Z840" i="24"/>
  <c r="AA840" i="24" s="1"/>
  <c r="W793" i="24"/>
  <c r="Z1577" i="24"/>
  <c r="W24" i="24"/>
  <c r="Z1244" i="24"/>
  <c r="W1536" i="24"/>
  <c r="Z735" i="24"/>
  <c r="Z886" i="24"/>
  <c r="AA886" i="24" s="1"/>
  <c r="W717" i="24"/>
  <c r="W378" i="24"/>
  <c r="W1362" i="24"/>
  <c r="Z1452" i="24"/>
  <c r="Z1394" i="24"/>
  <c r="AA1394" i="24" s="1"/>
  <c r="W1510" i="24"/>
  <c r="W36" i="24"/>
  <c r="Z1517" i="24"/>
  <c r="W1242" i="24"/>
  <c r="W1267" i="24"/>
  <c r="Z1069" i="24"/>
  <c r="Z503" i="24"/>
  <c r="AA503" i="24" s="1"/>
  <c r="Z1413" i="24"/>
  <c r="W1244" i="24"/>
  <c r="Z948" i="24"/>
  <c r="AA948" i="24" s="1"/>
  <c r="Z1536" i="24"/>
  <c r="Z1459" i="24"/>
  <c r="AA1459" i="24" s="1"/>
  <c r="Z1055" i="24"/>
  <c r="W912" i="24"/>
  <c r="W610" i="24"/>
  <c r="W896" i="24"/>
  <c r="W859" i="24"/>
  <c r="W761" i="24"/>
  <c r="W644" i="24"/>
  <c r="Z1602" i="24"/>
  <c r="Z962" i="24"/>
  <c r="Z1171" i="24"/>
  <c r="Z1358" i="24"/>
  <c r="W1364" i="24"/>
  <c r="W1009" i="24"/>
  <c r="W780" i="24"/>
  <c r="Z342" i="24"/>
  <c r="AA342" i="24" s="1"/>
  <c r="W913" i="24"/>
  <c r="Z825" i="24"/>
  <c r="AA825" i="24" s="1"/>
  <c r="W695" i="24"/>
  <c r="W578" i="24"/>
  <c r="W716" i="24"/>
  <c r="W558" i="24"/>
  <c r="Z526" i="24"/>
  <c r="Z694" i="24"/>
  <c r="AA694" i="24" s="1"/>
  <c r="Z270" i="24"/>
  <c r="AA270" i="24" s="1"/>
  <c r="AH323" i="41"/>
  <c r="W323" i="24"/>
  <c r="AH1346" i="41"/>
  <c r="W1346" i="24"/>
  <c r="AH967" i="41"/>
  <c r="W967" i="24"/>
  <c r="AH401" i="41"/>
  <c r="Z401" i="24"/>
  <c r="AA401" i="24" s="1"/>
  <c r="AH783" i="41"/>
  <c r="Z783" i="24"/>
  <c r="AH1383" i="41"/>
  <c r="W1383" i="24"/>
  <c r="AH524" i="41"/>
  <c r="W524" i="24"/>
  <c r="AH463" i="41"/>
  <c r="Z463" i="24"/>
  <c r="AA463" i="24" s="1"/>
  <c r="AH50" i="41"/>
  <c r="W50" i="24"/>
  <c r="AH820" i="41"/>
  <c r="W820" i="24"/>
  <c r="AH776" i="41"/>
  <c r="Z776" i="24"/>
  <c r="AH1432" i="41"/>
  <c r="W1432" i="24"/>
  <c r="AH1399" i="41"/>
  <c r="W1399" i="24"/>
  <c r="AH1272" i="41"/>
  <c r="W1272" i="24"/>
  <c r="AH454" i="41"/>
  <c r="Z454" i="24"/>
  <c r="AA454" i="24" s="1"/>
  <c r="AH356" i="41"/>
  <c r="Z356" i="24"/>
  <c r="AA356" i="24" s="1"/>
  <c r="AH273" i="41"/>
  <c r="Z273" i="24"/>
  <c r="AA273" i="24" s="1"/>
  <c r="AH1478" i="41"/>
  <c r="W1478" i="24"/>
  <c r="AH1337" i="41"/>
  <c r="Z1337" i="24"/>
  <c r="AA1337" i="24" s="1"/>
  <c r="AH679" i="41"/>
  <c r="Z679" i="24"/>
  <c r="AH1407" i="41"/>
  <c r="W1407" i="24"/>
  <c r="AH662" i="41"/>
  <c r="W662" i="24"/>
  <c r="AH1504" i="41"/>
  <c r="Z1504" i="24"/>
  <c r="AH1067" i="41"/>
  <c r="W1067" i="24"/>
  <c r="AH860" i="41"/>
  <c r="Z860" i="24"/>
  <c r="AA860" i="24" s="1"/>
  <c r="AH1280" i="41"/>
  <c r="Z1280" i="24"/>
  <c r="AA1280" i="24" s="1"/>
  <c r="AH958" i="41"/>
  <c r="Z958" i="24"/>
  <c r="AH1525" i="41"/>
  <c r="W1525" i="24"/>
  <c r="AH321" i="41"/>
  <c r="Z321" i="24"/>
  <c r="AA321" i="24" s="1"/>
  <c r="AH243" i="41"/>
  <c r="W243" i="24"/>
  <c r="AH62" i="41"/>
  <c r="Z62" i="24"/>
  <c r="AA62" i="24" s="1"/>
  <c r="AH194" i="41"/>
  <c r="Z194" i="24"/>
  <c r="AA194" i="24" s="1"/>
  <c r="AH79" i="41"/>
  <c r="Z79" i="24"/>
  <c r="AA79" i="24" s="1"/>
  <c r="Z1500" i="24"/>
  <c r="Z1396" i="24"/>
  <c r="Z1019" i="24"/>
  <c r="AA1019" i="24" s="1"/>
  <c r="Z1341" i="24"/>
  <c r="AA1341" i="24" s="1"/>
  <c r="Z1483" i="24"/>
  <c r="W1422" i="24"/>
  <c r="Z1023" i="24"/>
  <c r="AA1023" i="24" s="1"/>
  <c r="W735" i="24"/>
  <c r="Z943" i="24"/>
  <c r="AA943" i="24" s="1"/>
  <c r="W886" i="24"/>
  <c r="W840" i="24"/>
  <c r="Z717" i="24"/>
  <c r="Z661" i="24"/>
  <c r="AA661" i="24" s="1"/>
  <c r="Z1570" i="24"/>
  <c r="Z1089" i="24"/>
  <c r="Z883" i="24"/>
  <c r="AA883" i="24" s="1"/>
  <c r="Z1139" i="24"/>
  <c r="AA1139" i="24" s="1"/>
  <c r="Z1486" i="24"/>
  <c r="W1142" i="24"/>
  <c r="W1357" i="24"/>
  <c r="W1609" i="24"/>
  <c r="Z1515" i="24"/>
  <c r="AA1515" i="24" s="1"/>
  <c r="Z1283" i="24"/>
  <c r="AA1283" i="24" s="1"/>
  <c r="Z1510" i="24"/>
  <c r="W1392" i="24"/>
  <c r="Z1309" i="24"/>
  <c r="AA1309" i="24" s="1"/>
  <c r="Z766" i="24"/>
  <c r="W675" i="24"/>
  <c r="W933" i="24"/>
  <c r="W864" i="24"/>
  <c r="W779" i="24"/>
  <c r="W629" i="24"/>
  <c r="W214" i="24"/>
  <c r="Z689" i="24"/>
  <c r="Z590" i="24"/>
  <c r="Z386" i="24"/>
  <c r="AA386" i="24" s="1"/>
  <c r="Z723" i="24"/>
  <c r="W95" i="24"/>
  <c r="Z24" i="24"/>
  <c r="AA24" i="24" s="1"/>
  <c r="Z1478" i="24"/>
  <c r="AA1478" i="24" s="1"/>
  <c r="W679" i="24"/>
  <c r="Z662" i="24"/>
  <c r="W860" i="24"/>
  <c r="AH606" i="41"/>
  <c r="W606" i="24"/>
  <c r="AH574" i="41"/>
  <c r="W574" i="24"/>
  <c r="AH542" i="41"/>
  <c r="W542" i="24"/>
  <c r="AH478" i="41"/>
  <c r="W478" i="24"/>
  <c r="AH734" i="41"/>
  <c r="Z734" i="24"/>
  <c r="AH710" i="41"/>
  <c r="Z710" i="24"/>
  <c r="AH993" i="41"/>
  <c r="W993" i="24"/>
  <c r="AH798" i="41"/>
  <c r="W798" i="24"/>
  <c r="AH1443" i="41"/>
  <c r="W1443" i="24"/>
  <c r="AH1419" i="41"/>
  <c r="W1419" i="24"/>
  <c r="AH1367" i="41"/>
  <c r="W1367" i="24"/>
  <c r="AH486" i="41"/>
  <c r="W486" i="24"/>
  <c r="AH407" i="41"/>
  <c r="Z407" i="24"/>
  <c r="AA407" i="24" s="1"/>
  <c r="AH292" i="41"/>
  <c r="Z292" i="24"/>
  <c r="AA292" i="24" s="1"/>
  <c r="AH196" i="41"/>
  <c r="Z196" i="24"/>
  <c r="AA196" i="24" s="1"/>
  <c r="AH90" i="41"/>
  <c r="Z90" i="24"/>
  <c r="AH1468" i="41"/>
  <c r="Z1468" i="24"/>
  <c r="AA1468" i="24" s="1"/>
  <c r="AH951" i="41"/>
  <c r="W951" i="24"/>
  <c r="AH1590" i="41"/>
  <c r="Z1590" i="24"/>
  <c r="AH1319" i="41"/>
  <c r="W1319" i="24"/>
  <c r="AH1539" i="41"/>
  <c r="Z1539" i="24"/>
  <c r="AH1481" i="41"/>
  <c r="Z1481" i="24"/>
  <c r="AH964" i="41"/>
  <c r="Z964" i="24"/>
  <c r="AH1305" i="41"/>
  <c r="Z1305" i="24"/>
  <c r="AA1305" i="24" s="1"/>
  <c r="AH1404" i="41"/>
  <c r="Z1404" i="24"/>
  <c r="AH1238" i="41"/>
  <c r="Z1238" i="24"/>
  <c r="AA1238" i="24" s="1"/>
  <c r="AH897" i="41"/>
  <c r="Z897" i="24"/>
  <c r="AH1491" i="41"/>
  <c r="W1491" i="24"/>
  <c r="Z855" i="24"/>
  <c r="AA855" i="24" s="1"/>
  <c r="Z1350" i="24"/>
  <c r="W1489" i="24"/>
  <c r="Z957" i="24"/>
  <c r="AA957" i="24" s="1"/>
  <c r="W1593" i="24"/>
  <c r="Z1498" i="24"/>
  <c r="Z1287" i="24"/>
  <c r="AA1287" i="24" s="1"/>
  <c r="W1535" i="24"/>
  <c r="W1323" i="24"/>
  <c r="W1150" i="24"/>
  <c r="Z1000" i="24"/>
  <c r="W1397" i="24"/>
  <c r="Z1208" i="24"/>
  <c r="AA1208" i="24" s="1"/>
  <c r="W319" i="24"/>
  <c r="W982" i="24"/>
  <c r="W887" i="24"/>
  <c r="W374" i="24"/>
  <c r="Z1487" i="24"/>
  <c r="Z769" i="24"/>
  <c r="AA769" i="24" s="1"/>
  <c r="Z1559" i="24"/>
  <c r="Z1312" i="24"/>
  <c r="AA1312" i="24" s="1"/>
  <c r="Z1170" i="24"/>
  <c r="W482" i="24"/>
  <c r="W84" i="24"/>
  <c r="Z188" i="24"/>
  <c r="AA188" i="24" s="1"/>
  <c r="W190" i="24"/>
  <c r="W87" i="24"/>
  <c r="Z44" i="24"/>
  <c r="AA44" i="24" s="1"/>
  <c r="W42" i="24"/>
  <c r="W1586" i="24"/>
  <c r="W975" i="24"/>
  <c r="Z1204" i="24"/>
  <c r="AA1204" i="24" s="1"/>
  <c r="Z107" i="24"/>
  <c r="AA107" i="24" s="1"/>
  <c r="W1418" i="24"/>
  <c r="W1376" i="24"/>
  <c r="W1120" i="24"/>
  <c r="W1561" i="24"/>
  <c r="W1475" i="24"/>
  <c r="Z826" i="24"/>
  <c r="AA826" i="24" s="1"/>
  <c r="W1045" i="24"/>
  <c r="Z1403" i="24"/>
  <c r="AA1403" i="24" s="1"/>
  <c r="Z1146" i="24"/>
  <c r="AA1146" i="24" s="1"/>
  <c r="W1334" i="24"/>
  <c r="W1053" i="24"/>
  <c r="Z828" i="24"/>
  <c r="AA828" i="24" s="1"/>
  <c r="Z1288" i="24"/>
  <c r="Z448" i="24"/>
  <c r="AA448" i="24" s="1"/>
  <c r="Z742" i="24"/>
  <c r="AA742" i="24" s="1"/>
  <c r="W1370" i="24"/>
  <c r="Z1591" i="24"/>
  <c r="Z1427" i="24"/>
  <c r="Z1246" i="24"/>
  <c r="W151" i="24"/>
  <c r="W301" i="24"/>
  <c r="W173" i="24"/>
  <c r="W125" i="24"/>
  <c r="W152" i="24"/>
  <c r="Z20" i="24"/>
  <c r="AA20" i="24" s="1"/>
  <c r="W77" i="24"/>
  <c r="Z250" i="24"/>
  <c r="Z847" i="24"/>
  <c r="AA847" i="24" s="1"/>
  <c r="W1236" i="24"/>
  <c r="W1284" i="24"/>
  <c r="Z1006" i="24"/>
  <c r="Z1195" i="24"/>
  <c r="AA1195" i="24" s="1"/>
  <c r="W557" i="24"/>
  <c r="W262" i="24"/>
  <c r="AH620" i="41"/>
  <c r="W620" i="24"/>
  <c r="AH240" i="41"/>
  <c r="W240" i="24"/>
  <c r="AH588" i="41"/>
  <c r="W588" i="24"/>
  <c r="AH556" i="41"/>
  <c r="Z556" i="24"/>
  <c r="AA556" i="24" s="1"/>
  <c r="AH228" i="41"/>
  <c r="W228" i="24"/>
  <c r="AH498" i="41"/>
  <c r="W498" i="24"/>
  <c r="AH458" i="41"/>
  <c r="W458" i="24"/>
  <c r="AH227" i="41"/>
  <c r="Z227" i="24"/>
  <c r="AH383" i="41"/>
  <c r="Z383" i="24"/>
  <c r="AA383" i="24" s="1"/>
  <c r="AH86" i="41"/>
  <c r="W86" i="24"/>
  <c r="AH68" i="41"/>
  <c r="Z68" i="24"/>
  <c r="AA68" i="24" s="1"/>
  <c r="AH1528" i="41"/>
  <c r="Z1528" i="24"/>
  <c r="AA1528" i="24" s="1"/>
  <c r="AH1420" i="41"/>
  <c r="Z1420" i="24"/>
  <c r="AA1420" i="24" s="1"/>
  <c r="AH955" i="41"/>
  <c r="W955" i="24"/>
  <c r="AH879" i="41"/>
  <c r="W879" i="24"/>
  <c r="AH1198" i="41"/>
  <c r="Z1198" i="24"/>
  <c r="AA1198" i="24" s="1"/>
  <c r="AH457" i="41"/>
  <c r="W457" i="24"/>
  <c r="AH367" i="41"/>
  <c r="W367" i="24"/>
  <c r="AH155" i="41"/>
  <c r="W155" i="24"/>
  <c r="AH61" i="41"/>
  <c r="Z61" i="24"/>
  <c r="AH1112" i="41"/>
  <c r="Z1112" i="24"/>
  <c r="AA1112" i="24" s="1"/>
  <c r="AH1063" i="41"/>
  <c r="W1063" i="24"/>
  <c r="AH930" i="41"/>
  <c r="W930" i="24"/>
  <c r="AH837" i="41"/>
  <c r="W837" i="24"/>
  <c r="AH1342" i="41"/>
  <c r="W1342" i="24"/>
  <c r="AH1252" i="41"/>
  <c r="Z1252" i="24"/>
  <c r="AH789" i="41"/>
  <c r="Z789" i="24"/>
  <c r="AA789" i="24" s="1"/>
  <c r="AH1415" i="41"/>
  <c r="Z1415" i="24"/>
  <c r="AA1415" i="24" s="1"/>
  <c r="AH1354" i="41"/>
  <c r="W1354" i="24"/>
  <c r="AH1293" i="41"/>
  <c r="Z1293" i="24"/>
  <c r="AH1129" i="41"/>
  <c r="Z1129" i="24"/>
  <c r="AA1129" i="24" s="1"/>
  <c r="AH999" i="41"/>
  <c r="W999" i="24"/>
  <c r="AH652" i="41"/>
  <c r="W652" i="24"/>
  <c r="AH1564" i="41"/>
  <c r="W1564" i="24"/>
  <c r="AH1405" i="41"/>
  <c r="W1405" i="24"/>
  <c r="AH1325" i="41"/>
  <c r="W1325" i="24"/>
  <c r="AH1144" i="41"/>
  <c r="W1144" i="24"/>
  <c r="AH968" i="41"/>
  <c r="W968" i="24"/>
  <c r="AH1051" i="41"/>
  <c r="W1051" i="24"/>
  <c r="AH1467" i="41"/>
  <c r="W1467" i="24"/>
  <c r="AH1371" i="41"/>
  <c r="Z1371" i="24"/>
  <c r="AH1061" i="41"/>
  <c r="Z1061" i="24"/>
  <c r="AH1261" i="41"/>
  <c r="W1261" i="24"/>
  <c r="AH1232" i="41"/>
  <c r="Z1232" i="24"/>
  <c r="AH1192" i="41"/>
  <c r="W1192" i="24"/>
  <c r="AH1180" i="41"/>
  <c r="W1180" i="24"/>
  <c r="AH1113" i="41"/>
  <c r="W1113" i="24"/>
  <c r="AH1039" i="41"/>
  <c r="Z1039" i="24"/>
  <c r="AA1039" i="24" s="1"/>
  <c r="AH924" i="41"/>
  <c r="W924" i="24"/>
  <c r="AH744" i="41"/>
  <c r="Z744" i="24"/>
  <c r="AH648" i="41"/>
  <c r="Z648" i="24"/>
  <c r="AA648" i="24" s="1"/>
  <c r="AH917" i="41"/>
  <c r="Z917" i="24"/>
  <c r="AA917" i="24" s="1"/>
  <c r="AH868" i="41"/>
  <c r="W868" i="24"/>
  <c r="AH827" i="41"/>
  <c r="W827" i="24"/>
  <c r="AH907" i="41"/>
  <c r="W907" i="24"/>
  <c r="AH615" i="41"/>
  <c r="Z615" i="24"/>
  <c r="AA615" i="24" s="1"/>
  <c r="AH303" i="41"/>
  <c r="W303" i="24"/>
  <c r="AH657" i="41"/>
  <c r="Z657" i="24"/>
  <c r="AA657" i="24" s="1"/>
  <c r="AH488" i="41"/>
  <c r="Z488" i="24"/>
  <c r="AA488" i="24" s="1"/>
  <c r="AH1511" i="41"/>
  <c r="Z1511" i="24"/>
  <c r="AH1387" i="41"/>
  <c r="W1387" i="24"/>
  <c r="W803" i="24"/>
  <c r="Z1183" i="24"/>
  <c r="W1118" i="24"/>
  <c r="W1391" i="24"/>
  <c r="W503" i="24"/>
  <c r="W783" i="24"/>
  <c r="W556" i="24"/>
  <c r="W383" i="24"/>
  <c r="Z86" i="24"/>
  <c r="AA86" i="24" s="1"/>
  <c r="W1528" i="24"/>
  <c r="W1198" i="24"/>
  <c r="W47" i="24"/>
  <c r="AH441" i="41"/>
  <c r="Z441" i="24"/>
  <c r="AA441" i="24" s="1"/>
  <c r="AH169" i="41"/>
  <c r="W169" i="24"/>
  <c r="AH1161" i="41"/>
  <c r="W1161" i="24"/>
  <c r="AH1087" i="41"/>
  <c r="W1087" i="24"/>
  <c r="AH1031" i="41"/>
  <c r="W1031" i="24"/>
  <c r="AH906" i="41"/>
  <c r="W906" i="24"/>
  <c r="AH1375" i="41"/>
  <c r="Z1375" i="24"/>
  <c r="AH1310" i="41"/>
  <c r="W1310" i="24"/>
  <c r="AH1235" i="41"/>
  <c r="Z1235" i="24"/>
  <c r="AH900" i="41"/>
  <c r="Z900" i="24"/>
  <c r="AH1368" i="41"/>
  <c r="W1368" i="24"/>
  <c r="AH1224" i="41"/>
  <c r="W1224" i="24"/>
  <c r="AH1054" i="41"/>
  <c r="W1054" i="24"/>
  <c r="AH765" i="41"/>
  <c r="Z765" i="24"/>
  <c r="AH1548" i="41"/>
  <c r="W1548" i="24"/>
  <c r="AH1446" i="41"/>
  <c r="Z1446" i="24"/>
  <c r="AH1339" i="41"/>
  <c r="W1339" i="24"/>
  <c r="AH1245" i="41"/>
  <c r="Z1245" i="24"/>
  <c r="AH1215" i="41"/>
  <c r="Z1215" i="24"/>
  <c r="AH1173" i="41"/>
  <c r="W1173" i="24"/>
  <c r="AH1137" i="41"/>
  <c r="W1137" i="24"/>
  <c r="AH1071" i="41"/>
  <c r="Z1071" i="24"/>
  <c r="AH986" i="41"/>
  <c r="W986" i="24"/>
  <c r="AH889" i="41"/>
  <c r="W889" i="24"/>
  <c r="AH699" i="41"/>
  <c r="W699" i="24"/>
  <c r="AH546" i="41"/>
  <c r="W546" i="24"/>
  <c r="AH890" i="41"/>
  <c r="Z890" i="24"/>
  <c r="AH844" i="41"/>
  <c r="W844" i="24"/>
  <c r="AH166" i="41"/>
  <c r="W166" i="24"/>
  <c r="AH846" i="41"/>
  <c r="Z846" i="24"/>
  <c r="AA846" i="24" s="1"/>
  <c r="W499" i="24"/>
  <c r="W665" i="24"/>
  <c r="Z1001" i="24"/>
  <c r="AA1001" i="24" s="1"/>
  <c r="W855" i="24"/>
  <c r="W1145" i="24"/>
  <c r="Z1302" i="24"/>
  <c r="AA1302" i="24" s="1"/>
  <c r="W1096" i="24"/>
  <c r="Z1021" i="24"/>
  <c r="AA1021" i="24" s="1"/>
  <c r="Z973" i="24"/>
  <c r="AA973" i="24" s="1"/>
  <c r="Z660" i="24"/>
  <c r="W1384" i="24"/>
  <c r="W1276" i="24"/>
  <c r="W464" i="24"/>
  <c r="W432" i="24"/>
  <c r="W1155" i="24"/>
  <c r="Z870" i="24"/>
  <c r="Z887" i="24"/>
  <c r="Z374" i="24"/>
  <c r="AA374" i="24" s="1"/>
  <c r="Z1514" i="24"/>
  <c r="Z1466" i="24"/>
  <c r="Z954" i="24"/>
  <c r="AA954" i="24" s="1"/>
  <c r="W1607" i="24"/>
  <c r="W1575" i="24"/>
  <c r="W1471" i="24"/>
  <c r="W1366" i="24"/>
  <c r="W1296" i="24"/>
  <c r="Z1199" i="24"/>
  <c r="Z88" i="24"/>
  <c r="AA88" i="24" s="1"/>
  <c r="W387" i="24"/>
  <c r="Z184" i="24"/>
  <c r="AA184" i="24" s="1"/>
  <c r="Z195" i="24"/>
  <c r="AA195" i="24" s="1"/>
  <c r="Z112" i="24"/>
  <c r="AA112" i="24" s="1"/>
  <c r="Z176" i="24"/>
  <c r="AA176" i="24" s="1"/>
  <c r="Z204" i="24"/>
  <c r="AA204" i="24" s="1"/>
  <c r="W163" i="24"/>
  <c r="W136" i="24"/>
  <c r="W66" i="24"/>
  <c r="Z65" i="24"/>
  <c r="AA65" i="24" s="1"/>
  <c r="Z18" i="24"/>
  <c r="AA18" i="24" s="1"/>
  <c r="W623" i="24"/>
  <c r="Z472" i="24"/>
  <c r="AA472" i="24" s="1"/>
  <c r="Z1334" i="24"/>
  <c r="AA1334" i="24" s="1"/>
  <c r="Z1150" i="24"/>
  <c r="AA1150" i="24" s="1"/>
  <c r="Z1053" i="24"/>
  <c r="W1000" i="24"/>
  <c r="W828" i="24"/>
  <c r="Z1397" i="24"/>
  <c r="W1288" i="24"/>
  <c r="W1208" i="24"/>
  <c r="W448" i="24"/>
  <c r="Z319" i="24"/>
  <c r="AA319" i="24" s="1"/>
  <c r="Z982" i="24"/>
  <c r="W742" i="24"/>
  <c r="W1487" i="24"/>
  <c r="Z1370" i="24"/>
  <c r="W769" i="24"/>
  <c r="W1591" i="24"/>
  <c r="W1559" i="24"/>
  <c r="W1427" i="24"/>
  <c r="W1312" i="24"/>
  <c r="W1246" i="24"/>
  <c r="W1170" i="24"/>
  <c r="Z151" i="24"/>
  <c r="AA151" i="24" s="1"/>
  <c r="Z482" i="24"/>
  <c r="AA482" i="24" s="1"/>
  <c r="Z301" i="24"/>
  <c r="AA301" i="24" s="1"/>
  <c r="Z84" i="24"/>
  <c r="AA84" i="24" s="1"/>
  <c r="Z173" i="24"/>
  <c r="AA173" i="24" s="1"/>
  <c r="W188" i="24"/>
  <c r="Z125" i="24"/>
  <c r="AA125" i="24" s="1"/>
  <c r="Z190" i="24"/>
  <c r="AA190" i="24" s="1"/>
  <c r="Z152" i="24"/>
  <c r="AA152" i="24" s="1"/>
  <c r="Z87" i="24"/>
  <c r="AA87" i="24" s="1"/>
  <c r="W20" i="24"/>
  <c r="W44" i="24"/>
  <c r="Z77" i="24"/>
  <c r="AA77" i="24" s="1"/>
  <c r="Z10" i="24"/>
  <c r="AA10" i="24" s="1"/>
  <c r="Z534" i="24"/>
  <c r="AA534" i="24" s="1"/>
  <c r="W565" i="24"/>
  <c r="Z504" i="24"/>
  <c r="AA504" i="24" s="1"/>
  <c r="W10" i="24"/>
  <c r="W1108" i="24"/>
  <c r="Z803" i="24"/>
  <c r="AA803" i="24" s="1"/>
  <c r="Z1284" i="24"/>
  <c r="AA1284" i="24" s="1"/>
  <c r="W974" i="24"/>
  <c r="Z1239" i="24"/>
  <c r="AA1239" i="24" s="1"/>
  <c r="Z1346" i="24"/>
  <c r="W1069" i="24"/>
  <c r="Z791" i="24"/>
  <c r="AA791" i="24" s="1"/>
  <c r="W401" i="24"/>
  <c r="Z1383" i="24"/>
  <c r="AA1383" i="24" s="1"/>
  <c r="Z557" i="24"/>
  <c r="Z588" i="24"/>
  <c r="Z524" i="24"/>
  <c r="Z498" i="24"/>
  <c r="AA498" i="24" s="1"/>
  <c r="W463" i="24"/>
  <c r="W277" i="24"/>
  <c r="W119" i="24"/>
  <c r="W110" i="24"/>
  <c r="W81" i="24"/>
  <c r="Z541" i="24"/>
  <c r="Z220" i="24"/>
  <c r="AA220" i="24" s="1"/>
  <c r="Z565" i="24"/>
  <c r="W847" i="24"/>
  <c r="W1047" i="24"/>
  <c r="W1358" i="24"/>
  <c r="Z1242" i="24"/>
  <c r="AA1242" i="24" s="1"/>
  <c r="W1183" i="24"/>
  <c r="Z323" i="24"/>
  <c r="AA323" i="24" s="1"/>
  <c r="W43" i="24"/>
  <c r="W1298" i="24"/>
  <c r="Z967" i="24"/>
  <c r="Z1391" i="24"/>
  <c r="Z620" i="24"/>
  <c r="AA620" i="24" s="1"/>
  <c r="W225" i="24"/>
  <c r="W48" i="24"/>
  <c r="W23" i="24"/>
  <c r="Z605" i="24"/>
  <c r="AA605" i="24" s="1"/>
  <c r="Z422" i="24"/>
  <c r="AA422" i="24" s="1"/>
  <c r="Z426" i="24"/>
  <c r="AA426" i="24" s="1"/>
  <c r="Z36" i="24"/>
  <c r="AA36" i="24" s="1"/>
  <c r="W1517" i="24"/>
  <c r="Z1202" i="24"/>
  <c r="AA1202" i="24" s="1"/>
  <c r="Z1364" i="24"/>
  <c r="Z974" i="24"/>
  <c r="Z1267" i="24"/>
  <c r="AA1267" i="24" s="1"/>
  <c r="Z566" i="24"/>
  <c r="W1429" i="24"/>
  <c r="Z431" i="24"/>
  <c r="AA431" i="24" s="1"/>
  <c r="W908" i="24"/>
  <c r="Z161" i="24"/>
  <c r="AA161" i="24" s="1"/>
  <c r="Z1582" i="24"/>
  <c r="Z1229" i="24"/>
  <c r="AA1229" i="24" s="1"/>
  <c r="Z598" i="24"/>
  <c r="AA598" i="24" s="1"/>
  <c r="Z294" i="24"/>
  <c r="AA294" i="24" s="1"/>
  <c r="W475" i="24"/>
  <c r="W64" i="24"/>
  <c r="Z998" i="24"/>
  <c r="W1202" i="24"/>
  <c r="Z1236" i="24"/>
  <c r="Z1047" i="24"/>
  <c r="AA1047" i="24" s="1"/>
  <c r="Z1605" i="24"/>
  <c r="AA1605" i="24" s="1"/>
  <c r="W1239" i="24"/>
  <c r="Z43" i="24"/>
  <c r="AA43" i="24" s="1"/>
  <c r="Z1118" i="24"/>
  <c r="AA1118" i="24" s="1"/>
  <c r="W1006" i="24"/>
  <c r="W791" i="24"/>
  <c r="W726" i="24"/>
  <c r="Z1417" i="24"/>
  <c r="AA1417" i="24" s="1"/>
  <c r="W604" i="24"/>
  <c r="W541" i="24"/>
  <c r="W566" i="24"/>
  <c r="W422" i="24"/>
  <c r="W504" i="24"/>
  <c r="W220" i="24"/>
  <c r="Z475" i="24"/>
  <c r="AA475" i="24" s="1"/>
  <c r="W1605" i="24"/>
  <c r="Z1470" i="24"/>
  <c r="W878" i="24"/>
  <c r="Z73" i="24"/>
  <c r="AA73" i="24" s="1"/>
  <c r="Z976" i="24"/>
  <c r="W839" i="24"/>
  <c r="W282" i="24"/>
  <c r="W534" i="24"/>
  <c r="W294" i="24"/>
  <c r="W250" i="24"/>
  <c r="W507" i="24"/>
  <c r="W426" i="24"/>
  <c r="Z64" i="24"/>
  <c r="AA64" i="24" s="1"/>
  <c r="W998" i="24"/>
  <c r="Z774" i="24"/>
  <c r="AA774" i="24" s="1"/>
  <c r="Z1264" i="24"/>
  <c r="Z1004" i="24"/>
  <c r="W514" i="24"/>
  <c r="Z777" i="24"/>
  <c r="AA777" i="24" s="1"/>
  <c r="W1582" i="24"/>
  <c r="Z908" i="24"/>
  <c r="AA908" i="24" s="1"/>
  <c r="W1237" i="24"/>
  <c r="Z1444" i="24"/>
  <c r="Z1015" i="24"/>
  <c r="AA1015" i="24" s="1"/>
  <c r="W1598" i="24"/>
  <c r="W28" i="24"/>
  <c r="W991" i="24"/>
  <c r="Z1281" i="24"/>
  <c r="AA1281" i="24" s="1"/>
  <c r="Z589" i="24"/>
  <c r="W854" i="24"/>
  <c r="W1229" i="24"/>
  <c r="W605" i="24"/>
  <c r="W598" i="24"/>
  <c r="Z338" i="24"/>
  <c r="AA338" i="24" s="1"/>
  <c r="Z1174" i="24"/>
  <c r="Z1057" i="24"/>
  <c r="AA1057" i="24" s="1"/>
  <c r="Z1254" i="24"/>
  <c r="W1507" i="24"/>
  <c r="Z989" i="24"/>
  <c r="Z1111" i="24"/>
  <c r="AA1111" i="24" s="1"/>
  <c r="W177" i="24"/>
  <c r="W540" i="24"/>
  <c r="W242" i="24"/>
  <c r="W543" i="24"/>
  <c r="W656" i="24"/>
  <c r="W550" i="24"/>
  <c r="Z1326" i="24"/>
  <c r="AA1326" i="24" s="1"/>
  <c r="W1037" i="24"/>
  <c r="Z1380" i="24"/>
  <c r="AA1380" i="24" s="1"/>
  <c r="Z423" i="24"/>
  <c r="AA423" i="24" s="1"/>
  <c r="W123" i="24"/>
  <c r="W82" i="24"/>
  <c r="Z646" i="24"/>
  <c r="W525" i="24"/>
  <c r="W396" i="24"/>
  <c r="Z1546" i="24"/>
  <c r="AA1546" i="24" s="1"/>
  <c r="W628" i="24"/>
  <c r="W442" i="24"/>
  <c r="W85" i="24"/>
  <c r="W1294" i="24"/>
  <c r="W1201" i="24"/>
  <c r="W1335" i="24"/>
  <c r="W460" i="24"/>
  <c r="Z201" i="24"/>
  <c r="AA201" i="24" s="1"/>
  <c r="Z966" i="24"/>
  <c r="AA966" i="24" s="1"/>
  <c r="Z892" i="24"/>
  <c r="AA892" i="24" s="1"/>
  <c r="Z607" i="24"/>
  <c r="AA607" i="24" s="1"/>
  <c r="W75" i="24"/>
  <c r="Z1207" i="24"/>
  <c r="AA1207" i="24" s="1"/>
  <c r="Z1424" i="24"/>
  <c r="AA1424" i="24" s="1"/>
  <c r="W1095" i="24"/>
  <c r="W647" i="24"/>
  <c r="W572" i="24"/>
  <c r="W481" i="24"/>
  <c r="W491" i="24"/>
  <c r="W573" i="24"/>
  <c r="W518" i="24"/>
  <c r="W237" i="24"/>
  <c r="W1388" i="24"/>
  <c r="W1562" i="24"/>
  <c r="W600" i="24"/>
  <c r="Z460" i="24"/>
  <c r="AA460" i="24" s="1"/>
  <c r="W201" i="24"/>
  <c r="Z236" i="24"/>
  <c r="AA236" i="24" s="1"/>
  <c r="Z1598" i="24"/>
  <c r="Z1250" i="24"/>
  <c r="W774" i="24"/>
  <c r="W1135" i="24"/>
  <c r="W785" i="24"/>
  <c r="W55" i="24"/>
  <c r="W129" i="24"/>
  <c r="W100" i="24"/>
  <c r="W63" i="24"/>
  <c r="W430" i="24"/>
  <c r="W992" i="24"/>
  <c r="Z841" i="24"/>
  <c r="AA841" i="24" s="1"/>
  <c r="Z242" i="24"/>
  <c r="AA242" i="24" s="1"/>
  <c r="Z491" i="24"/>
  <c r="AA491" i="24" s="1"/>
  <c r="W431" i="24"/>
  <c r="Z168" i="24"/>
  <c r="AA168" i="24" s="1"/>
  <c r="W139" i="24"/>
  <c r="W32" i="24"/>
  <c r="Z8" i="24"/>
  <c r="W1216" i="24"/>
  <c r="W582" i="24"/>
  <c r="Z132" i="24"/>
  <c r="AA132" i="24" s="1"/>
  <c r="Z447" i="24"/>
  <c r="AA447" i="24" s="1"/>
  <c r="W53" i="24"/>
  <c r="W833" i="24"/>
  <c r="W718" i="24"/>
  <c r="W392" i="24"/>
  <c r="W1079" i="24"/>
  <c r="W1258" i="24"/>
  <c r="W1614" i="24"/>
  <c r="W1153" i="24"/>
  <c r="Z1223" i="24"/>
  <c r="W1555" i="24"/>
  <c r="Z835" i="24"/>
  <c r="AA835" i="24" s="1"/>
  <c r="W1437" i="24"/>
  <c r="Z1037" i="24"/>
  <c r="AA1037" i="24" s="1"/>
  <c r="W989" i="24"/>
  <c r="W892" i="24"/>
  <c r="W1417" i="24"/>
  <c r="W1380" i="24"/>
  <c r="W730" i="24"/>
  <c r="W423" i="24"/>
  <c r="W269" i="24"/>
  <c r="Z206" i="24"/>
  <c r="AA206" i="24" s="1"/>
  <c r="Z54" i="24"/>
  <c r="AA54" i="24" s="1"/>
  <c r="Z93" i="24"/>
  <c r="W1207" i="24"/>
  <c r="Z991" i="24"/>
  <c r="W646" i="24"/>
  <c r="Z1408" i="24"/>
  <c r="AA1408" i="24" s="1"/>
  <c r="Z1169" i="24"/>
  <c r="Z759" i="24"/>
  <c r="W1008" i="24"/>
  <c r="Z1186" i="24"/>
  <c r="W1141" i="24"/>
  <c r="Z647" i="24"/>
  <c r="AA647" i="24" s="1"/>
  <c r="W589" i="24"/>
  <c r="Z525" i="24"/>
  <c r="Z604" i="24"/>
  <c r="AA604" i="24" s="1"/>
  <c r="Z572" i="24"/>
  <c r="Z540" i="24"/>
  <c r="Z396" i="24"/>
  <c r="AA396" i="24" s="1"/>
  <c r="Z514" i="24"/>
  <c r="AA514" i="24" s="1"/>
  <c r="Z481" i="24"/>
  <c r="AA481" i="24" s="1"/>
  <c r="W202" i="24"/>
  <c r="W17" i="24"/>
  <c r="W91" i="24"/>
  <c r="Z1216" i="24"/>
  <c r="Z628" i="24"/>
  <c r="AA628" i="24" s="1"/>
  <c r="Z573" i="24"/>
  <c r="Z282" i="24"/>
  <c r="AA282" i="24" s="1"/>
  <c r="Z582" i="24"/>
  <c r="AA582" i="24" s="1"/>
  <c r="Z550" i="24"/>
  <c r="AA550" i="24" s="1"/>
  <c r="Z518" i="24"/>
  <c r="W338" i="24"/>
  <c r="W132" i="24"/>
  <c r="Z442" i="24"/>
  <c r="AA442" i="24" s="1"/>
  <c r="Z237" i="24"/>
  <c r="AA237" i="24" s="1"/>
  <c r="Z507" i="24"/>
  <c r="AA507" i="24" s="1"/>
  <c r="W447" i="24"/>
  <c r="Z1237" i="24"/>
  <c r="AA1237" i="24" s="1"/>
  <c r="W1444" i="24"/>
  <c r="Z833" i="24"/>
  <c r="AA833" i="24" s="1"/>
  <c r="Z1294" i="24"/>
  <c r="AA1294" i="24" s="1"/>
  <c r="Z392" i="24"/>
  <c r="AA392" i="24" s="1"/>
  <c r="Z1335" i="24"/>
  <c r="AA1335" i="24" s="1"/>
  <c r="Z1562" i="24"/>
  <c r="Z1110" i="24"/>
  <c r="AA1110" i="24" s="1"/>
  <c r="Z405" i="24"/>
  <c r="AA405" i="24" s="1"/>
  <c r="W1355" i="24"/>
  <c r="W835" i="24"/>
  <c r="W1243" i="24"/>
  <c r="W1111" i="24"/>
  <c r="Z730" i="24"/>
  <c r="AA730" i="24" s="1"/>
  <c r="W931" i="24"/>
  <c r="Z269" i="24"/>
  <c r="AA269" i="24" s="1"/>
  <c r="W191" i="24"/>
  <c r="W161" i="24"/>
  <c r="Z129" i="24"/>
  <c r="AA129" i="24" s="1"/>
  <c r="Z39" i="24"/>
  <c r="AA39" i="24" s="1"/>
  <c r="Z82" i="24"/>
  <c r="AA82" i="24" s="1"/>
  <c r="W93" i="24"/>
  <c r="Z1603" i="24"/>
  <c r="AA1603" i="24" s="1"/>
  <c r="Z748" i="24"/>
  <c r="AA748" i="24" s="1"/>
  <c r="W1408" i="24"/>
  <c r="W1281" i="24"/>
  <c r="Z1095" i="24"/>
  <c r="Z992" i="24"/>
  <c r="AA992" i="24" s="1"/>
  <c r="Z562" i="24"/>
  <c r="AA562" i="24" s="1"/>
  <c r="W1011" i="24"/>
  <c r="W841" i="24"/>
  <c r="Z1114" i="24"/>
  <c r="AA1114" i="24" s="1"/>
  <c r="W326" i="24"/>
  <c r="W291" i="24"/>
  <c r="Z85" i="24"/>
  <c r="AA85" i="24" s="1"/>
  <c r="Z53" i="24"/>
  <c r="AA53" i="24" s="1"/>
  <c r="Z718" i="24"/>
  <c r="Z1201" i="24"/>
  <c r="AA1201" i="24" s="1"/>
  <c r="Z1079" i="24"/>
  <c r="AA1079" i="24" s="1"/>
  <c r="W1015" i="24"/>
  <c r="Z1388" i="24"/>
  <c r="W1326" i="24"/>
  <c r="Z1258" i="24"/>
  <c r="Z1429" i="24"/>
  <c r="W1594" i="24"/>
  <c r="W1174" i="24"/>
  <c r="Z1025" i="24"/>
  <c r="AA1025" i="24" s="1"/>
  <c r="W1254" i="24"/>
  <c r="W1223" i="24"/>
  <c r="W236" i="24"/>
  <c r="Z1507" i="24"/>
  <c r="AA1507" i="24" s="1"/>
  <c r="W1250" i="24"/>
  <c r="Z1226" i="24"/>
  <c r="W1470" i="24"/>
  <c r="W1264" i="24"/>
  <c r="W983" i="24"/>
  <c r="Z785" i="24"/>
  <c r="AA785" i="24" s="1"/>
  <c r="Z878" i="24"/>
  <c r="AA878" i="24" s="1"/>
  <c r="Z55" i="24"/>
  <c r="AA55" i="24" s="1"/>
  <c r="Z123" i="24"/>
  <c r="AA123" i="24" s="1"/>
  <c r="W145" i="24"/>
  <c r="W54" i="24"/>
  <c r="Z28" i="24"/>
  <c r="AA28" i="24" s="1"/>
  <c r="Z26" i="24"/>
  <c r="AA26" i="24" s="1"/>
  <c r="Z63" i="24"/>
  <c r="AA63" i="24" s="1"/>
  <c r="Z430" i="24"/>
  <c r="AA430" i="24" s="1"/>
  <c r="Z1395" i="24"/>
  <c r="AA1395" i="24" s="1"/>
  <c r="W1083" i="24"/>
  <c r="W759" i="24"/>
  <c r="W1435" i="24"/>
  <c r="Z928" i="24"/>
  <c r="W559" i="24"/>
  <c r="Z308" i="24"/>
  <c r="AA308" i="24" s="1"/>
  <c r="Z1153" i="24"/>
  <c r="AA1153" i="24" s="1"/>
  <c r="W1057" i="24"/>
  <c r="Z1555" i="24"/>
  <c r="Z1355" i="24"/>
  <c r="W966" i="24"/>
  <c r="W1226" i="24"/>
  <c r="Z1243" i="24"/>
  <c r="Z1135" i="24"/>
  <c r="AA1135" i="24" s="1"/>
  <c r="Z983" i="24"/>
  <c r="AA983" i="24" s="1"/>
  <c r="W607" i="24"/>
  <c r="Z931" i="24"/>
  <c r="W1169" i="24"/>
  <c r="Z1083" i="24"/>
  <c r="W976" i="24"/>
  <c r="W562" i="24"/>
  <c r="W799" i="24"/>
  <c r="W1230" i="24"/>
  <c r="Z1092" i="24"/>
  <c r="AA1092" i="24" s="1"/>
  <c r="Z904" i="24"/>
  <c r="W918" i="24"/>
  <c r="W496" i="24"/>
  <c r="Z1578" i="24"/>
  <c r="Z1614" i="24"/>
  <c r="Z1594" i="24"/>
  <c r="Z600" i="24"/>
  <c r="AA600" i="24" s="1"/>
  <c r="W1110" i="24"/>
  <c r="W1025" i="24"/>
  <c r="W405" i="24"/>
  <c r="Z1437" i="24"/>
  <c r="AA1437" i="24" s="1"/>
  <c r="Z177" i="24"/>
  <c r="AA177" i="24" s="1"/>
  <c r="Z191" i="24"/>
  <c r="AA191" i="24" s="1"/>
  <c r="W206" i="24"/>
  <c r="Z145" i="24"/>
  <c r="AA145" i="24" s="1"/>
  <c r="Z75" i="24"/>
  <c r="AA75" i="24" s="1"/>
  <c r="W39" i="24"/>
  <c r="Z100" i="24"/>
  <c r="AA100" i="24" s="1"/>
  <c r="W26" i="24"/>
  <c r="W73" i="24"/>
  <c r="W1603" i="24"/>
  <c r="W748" i="24"/>
  <c r="W1424" i="24"/>
  <c r="W1395" i="24"/>
  <c r="Z1166" i="24"/>
  <c r="AA1166" i="24" s="1"/>
  <c r="W1524" i="24"/>
  <c r="W1527" i="24"/>
  <c r="W1163" i="24"/>
  <c r="W977" i="24"/>
  <c r="W1406" i="24"/>
  <c r="Z341" i="24"/>
  <c r="AA341" i="24" s="1"/>
  <c r="W1178" i="24"/>
  <c r="Z1550" i="24"/>
  <c r="AA1550" i="24" s="1"/>
  <c r="Z1011" i="24"/>
  <c r="AA1011" i="24" s="1"/>
  <c r="Z1008" i="24"/>
  <c r="AA1008" i="24" s="1"/>
  <c r="Z1318" i="24"/>
  <c r="AA1318" i="24" s="1"/>
  <c r="Z1163" i="24"/>
  <c r="AA1163" i="24" s="1"/>
  <c r="W1092" i="24"/>
  <c r="Z977" i="24"/>
  <c r="W904" i="24"/>
  <c r="W807" i="24"/>
  <c r="Z333" i="24"/>
  <c r="AA333" i="24" s="1"/>
  <c r="W466" i="24"/>
  <c r="Z1041" i="24"/>
  <c r="AA1041" i="24" s="1"/>
  <c r="W1547" i="24"/>
  <c r="Z1512" i="24"/>
  <c r="AA1512" i="24" s="1"/>
  <c r="Z1220" i="24"/>
  <c r="AA1220" i="24" s="1"/>
  <c r="Z1524" i="24"/>
  <c r="AA1524" i="24" s="1"/>
  <c r="Z799" i="24"/>
  <c r="W1503" i="24"/>
  <c r="W1186" i="24"/>
  <c r="W1114" i="24"/>
  <c r="W1004" i="24"/>
  <c r="W928" i="24"/>
  <c r="W686" i="24"/>
  <c r="Z1141" i="24"/>
  <c r="AA1141" i="24" s="1"/>
  <c r="Z1426" i="24"/>
  <c r="W512" i="24"/>
  <c r="Z1381" i="24"/>
  <c r="AA1381" i="24" s="1"/>
  <c r="Z1411" i="24"/>
  <c r="AA1411" i="24" s="1"/>
  <c r="AH1351" i="41"/>
  <c r="W1351" i="24"/>
  <c r="AH1506" i="41"/>
  <c r="Z1506" i="24"/>
  <c r="AA1506" i="24" s="1"/>
  <c r="AH1409" i="41"/>
  <c r="W1409" i="24"/>
  <c r="AH1131" i="41"/>
  <c r="Z1131" i="24"/>
  <c r="AA1131" i="24" s="1"/>
  <c r="AH1090" i="41"/>
  <c r="Z1090" i="24"/>
  <c r="AA1090" i="24" s="1"/>
  <c r="AH978" i="41"/>
  <c r="W978" i="24"/>
  <c r="AH389" i="41"/>
  <c r="W389" i="24"/>
  <c r="AH818" i="41"/>
  <c r="Z818" i="24"/>
  <c r="AA818" i="24" s="1"/>
  <c r="AH770" i="41"/>
  <c r="W770" i="24"/>
  <c r="AH634" i="41"/>
  <c r="Z634" i="24"/>
  <c r="AA634" i="24" s="1"/>
  <c r="AH816" i="41"/>
  <c r="Z816" i="24"/>
  <c r="AA816" i="24" s="1"/>
  <c r="AH704" i="41"/>
  <c r="W704" i="24"/>
  <c r="AH637" i="41"/>
  <c r="Z637" i="24"/>
  <c r="AA637" i="24" s="1"/>
  <c r="AH740" i="41"/>
  <c r="W740" i="24"/>
  <c r="AH612" i="41"/>
  <c r="Z612" i="24"/>
  <c r="AA612" i="24" s="1"/>
  <c r="AH580" i="41"/>
  <c r="Z580" i="24"/>
  <c r="AA580" i="24" s="1"/>
  <c r="AH548" i="41"/>
  <c r="Z548" i="24"/>
  <c r="AH437" i="41"/>
  <c r="W437" i="24"/>
  <c r="AH727" i="41"/>
  <c r="Z727" i="24"/>
  <c r="AA727" i="24" s="1"/>
  <c r="AH703" i="41"/>
  <c r="Z703" i="24"/>
  <c r="AH434" i="41"/>
  <c r="Z434" i="24"/>
  <c r="AA434" i="24" s="1"/>
  <c r="AH360" i="41"/>
  <c r="Z360" i="24"/>
  <c r="AA360" i="24" s="1"/>
  <c r="AH232" i="41"/>
  <c r="Z232" i="24"/>
  <c r="AA232" i="24" s="1"/>
  <c r="AH189" i="41"/>
  <c r="Z189" i="24"/>
  <c r="AA189" i="24" s="1"/>
  <c r="AH134" i="41"/>
  <c r="W134" i="24"/>
  <c r="AH175" i="41"/>
  <c r="Z175" i="24"/>
  <c r="AA175" i="24" s="1"/>
  <c r="AH140" i="41"/>
  <c r="Z140" i="24"/>
  <c r="AA140" i="24" s="1"/>
  <c r="AH103" i="41"/>
  <c r="W103" i="24"/>
  <c r="AH113" i="41"/>
  <c r="W113" i="24"/>
  <c r="AH19" i="41"/>
  <c r="W19" i="24"/>
  <c r="AH1080" i="41"/>
  <c r="Z1080" i="24"/>
  <c r="AA1080" i="24" s="1"/>
  <c r="AH1022" i="41"/>
  <c r="W1022" i="24"/>
  <c r="AH1157" i="41"/>
  <c r="W1157" i="24"/>
  <c r="AH1104" i="41"/>
  <c r="W1104" i="24"/>
  <c r="AH786" i="41"/>
  <c r="W786" i="24"/>
  <c r="AH1436" i="41"/>
  <c r="W1436" i="24"/>
  <c r="AH1412" i="41"/>
  <c r="W1412" i="24"/>
  <c r="AH757" i="41"/>
  <c r="Z757" i="24"/>
  <c r="AH731" i="41"/>
  <c r="W731" i="24"/>
  <c r="AH680" i="41"/>
  <c r="Z680" i="24"/>
  <c r="AH354" i="41"/>
  <c r="Z354" i="24"/>
  <c r="AA354" i="24" s="1"/>
  <c r="AH672" i="41"/>
  <c r="Z672" i="24"/>
  <c r="AH592" i="41"/>
  <c r="W592" i="24"/>
  <c r="AH560" i="41"/>
  <c r="W560" i="24"/>
  <c r="AH528" i="41"/>
  <c r="W528" i="24"/>
  <c r="AH80" i="41"/>
  <c r="Z80" i="24"/>
  <c r="AA80" i="24" s="1"/>
  <c r="AH418" i="41"/>
  <c r="W418" i="24"/>
  <c r="AH379" i="41"/>
  <c r="Z379" i="24"/>
  <c r="AA379" i="24" s="1"/>
  <c r="AH336" i="41"/>
  <c r="W336" i="24"/>
  <c r="AH298" i="41"/>
  <c r="W298" i="24"/>
  <c r="AH470" i="41"/>
  <c r="W470" i="24"/>
  <c r="AH397" i="41"/>
  <c r="Z397" i="24"/>
  <c r="AA397" i="24" s="1"/>
  <c r="W312" i="24"/>
  <c r="AH312" i="41"/>
  <c r="Z312" i="24"/>
  <c r="AA312" i="24" s="1"/>
  <c r="W267" i="24"/>
  <c r="AH267" i="41"/>
  <c r="Z267" i="24"/>
  <c r="AH157" i="41"/>
  <c r="W157" i="24"/>
  <c r="AH1501" i="41"/>
  <c r="W1501" i="24"/>
  <c r="AH872" i="41"/>
  <c r="W872" i="24"/>
  <c r="AH1482" i="41"/>
  <c r="W1482" i="24"/>
  <c r="AH1247" i="41"/>
  <c r="Z1247" i="24"/>
  <c r="AH1032" i="41"/>
  <c r="Z1032" i="24"/>
  <c r="AA1032" i="24" s="1"/>
  <c r="AH1606" i="41"/>
  <c r="Z1606" i="24"/>
  <c r="AA1606" i="24" s="1"/>
  <c r="AH1551" i="41"/>
  <c r="W1551" i="24"/>
  <c r="AH1077" i="41"/>
  <c r="Z1077" i="24"/>
  <c r="AA1077" i="24" s="1"/>
  <c r="AH1508" i="41"/>
  <c r="Z1508" i="24"/>
  <c r="AH1038" i="41"/>
  <c r="Z1038" i="24"/>
  <c r="AA1038" i="24" s="1"/>
  <c r="AH1106" i="41"/>
  <c r="Z1106" i="24"/>
  <c r="AA1106" i="24" s="1"/>
  <c r="AH997" i="41"/>
  <c r="W997" i="24"/>
  <c r="AH953" i="41"/>
  <c r="Z953" i="24"/>
  <c r="AA953" i="24" s="1"/>
  <c r="AH495" i="41"/>
  <c r="Z495" i="24"/>
  <c r="AA495" i="24" s="1"/>
  <c r="AH790" i="41"/>
  <c r="W790" i="24"/>
  <c r="AH594" i="41"/>
  <c r="W594" i="24"/>
  <c r="AH899" i="41"/>
  <c r="W899" i="24"/>
  <c r="AH764" i="41"/>
  <c r="Z764" i="24"/>
  <c r="AH621" i="41"/>
  <c r="W621" i="24"/>
  <c r="AH767" i="41"/>
  <c r="W767" i="24"/>
  <c r="AH676" i="41"/>
  <c r="Z676" i="24"/>
  <c r="AH655" i="41"/>
  <c r="W655" i="24"/>
  <c r="AH618" i="41"/>
  <c r="W618" i="24"/>
  <c r="AH567" i="41"/>
  <c r="Z567" i="24"/>
  <c r="AH462" i="41"/>
  <c r="W462" i="24"/>
  <c r="AH1540" i="41"/>
  <c r="Z1540" i="24"/>
  <c r="AH1416" i="41"/>
  <c r="Z1416" i="24"/>
  <c r="AA1416" i="24" s="1"/>
  <c r="AH1116" i="41"/>
  <c r="Z1116" i="24"/>
  <c r="AA1116" i="24" s="1"/>
  <c r="AH1611" i="41"/>
  <c r="W1611" i="24"/>
  <c r="AH1579" i="41"/>
  <c r="W1579" i="24"/>
  <c r="AH1401" i="41"/>
  <c r="Z1401" i="24"/>
  <c r="AA1401" i="24" s="1"/>
  <c r="AH1356" i="41"/>
  <c r="Z1356" i="24"/>
  <c r="AH1324" i="41"/>
  <c r="Z1324" i="24"/>
  <c r="AA1324" i="24" s="1"/>
  <c r="AH1078" i="41"/>
  <c r="Z1078" i="24"/>
  <c r="AA1078" i="24" s="1"/>
  <c r="AH1046" i="41"/>
  <c r="Z1046" i="24"/>
  <c r="AA1046" i="24" s="1"/>
  <c r="AH1003" i="41"/>
  <c r="Z1003" i="24"/>
  <c r="AH865" i="41"/>
  <c r="Z865" i="24"/>
  <c r="AH1372" i="41"/>
  <c r="Z1372" i="24"/>
  <c r="AH1336" i="41"/>
  <c r="Z1336" i="24"/>
  <c r="AA1336" i="24" s="1"/>
  <c r="AH1304" i="41"/>
  <c r="Z1304" i="24"/>
  <c r="AA1304" i="24" s="1"/>
  <c r="AH1241" i="41"/>
  <c r="Z1241" i="24"/>
  <c r="AA1241" i="24" s="1"/>
  <c r="AH329" i="41"/>
  <c r="Z329" i="24"/>
  <c r="AA329" i="24" s="1"/>
  <c r="AH424" i="41"/>
  <c r="Z424" i="24"/>
  <c r="AA424" i="24" s="1"/>
  <c r="W331" i="24"/>
  <c r="AH331" i="41"/>
  <c r="Z331" i="24"/>
  <c r="AA331" i="24" s="1"/>
  <c r="AH124" i="41"/>
  <c r="Z124" i="24"/>
  <c r="AA124" i="24" s="1"/>
  <c r="AH211" i="41"/>
  <c r="W211" i="24"/>
  <c r="AH1554" i="41"/>
  <c r="Z1554" i="24"/>
  <c r="AH1585" i="41"/>
  <c r="Z1585" i="24"/>
  <c r="AH1460" i="41"/>
  <c r="Z1460" i="24"/>
  <c r="AA1460" i="24" s="1"/>
  <c r="AH1070" i="41"/>
  <c r="Z1070" i="24"/>
  <c r="AH1151" i="41"/>
  <c r="Z1151" i="24"/>
  <c r="AA1151" i="24" s="1"/>
  <c r="AH1164" i="41"/>
  <c r="W1164" i="24"/>
  <c r="AH1074" i="41"/>
  <c r="W1074" i="24"/>
  <c r="AH1042" i="41"/>
  <c r="W1042" i="24"/>
  <c r="AH936" i="41"/>
  <c r="W936" i="24"/>
  <c r="AH711" i="41"/>
  <c r="W711" i="24"/>
  <c r="AH922" i="41"/>
  <c r="W922" i="24"/>
  <c r="AH809" i="41"/>
  <c r="W809" i="24"/>
  <c r="AH597" i="41"/>
  <c r="W597" i="24"/>
  <c r="AH40" i="41"/>
  <c r="W40" i="24"/>
  <c r="AH893" i="41"/>
  <c r="W893" i="24"/>
  <c r="AH804" i="41"/>
  <c r="W804" i="24"/>
  <c r="AH575" i="41"/>
  <c r="W575" i="24"/>
  <c r="AH603" i="41"/>
  <c r="Z603" i="24"/>
  <c r="AA603" i="24" s="1"/>
  <c r="AH539" i="41"/>
  <c r="Z539" i="24"/>
  <c r="AH300" i="41"/>
  <c r="W300" i="24"/>
  <c r="AH579" i="41"/>
  <c r="W579" i="24"/>
  <c r="AH99" i="41"/>
  <c r="W99" i="24"/>
  <c r="AH348" i="41"/>
  <c r="W348" i="24"/>
  <c r="W332" i="24"/>
  <c r="AH332" i="41"/>
  <c r="W255" i="24"/>
  <c r="AH255" i="41"/>
  <c r="AH67" i="41"/>
  <c r="Z67" i="24"/>
  <c r="AA67" i="24" s="1"/>
  <c r="AH1490" i="41"/>
  <c r="W1490" i="24"/>
  <c r="AH1100" i="41"/>
  <c r="W1100" i="24"/>
  <c r="AH1248" i="41"/>
  <c r="W1248" i="24"/>
  <c r="AH1065" i="41"/>
  <c r="Z1065" i="24"/>
  <c r="AA1065" i="24" s="1"/>
  <c r="AH959" i="41"/>
  <c r="Z959" i="24"/>
  <c r="AH737" i="41"/>
  <c r="W737" i="24"/>
  <c r="AH898" i="41"/>
  <c r="Z898" i="24"/>
  <c r="AH871" i="41"/>
  <c r="W871" i="24"/>
  <c r="AH632" i="41"/>
  <c r="W632" i="24"/>
  <c r="AH406" i="41"/>
  <c r="W406" i="24"/>
  <c r="AH721" i="41"/>
  <c r="Z721" i="24"/>
  <c r="AA721" i="24" s="1"/>
  <c r="AH414" i="41"/>
  <c r="W414" i="24"/>
  <c r="AH234" i="41"/>
  <c r="W234" i="24"/>
  <c r="W1166" i="24"/>
  <c r="Z1503" i="24"/>
  <c r="AA1503" i="24" s="1"/>
  <c r="W1318" i="24"/>
  <c r="Z686" i="24"/>
  <c r="AA686" i="24" s="1"/>
  <c r="Z807" i="24"/>
  <c r="AA807" i="24" s="1"/>
  <c r="W1426" i="24"/>
  <c r="W333" i="24"/>
  <c r="Z496" i="24"/>
  <c r="AA496" i="24" s="1"/>
  <c r="W1080" i="24"/>
  <c r="W1090" i="24"/>
  <c r="Z389" i="24"/>
  <c r="AA389" i="24" s="1"/>
  <c r="Z770" i="24"/>
  <c r="W816" i="24"/>
  <c r="W637" i="24"/>
  <c r="W612" i="24"/>
  <c r="W548" i="24"/>
  <c r="W727" i="24"/>
  <c r="W1247" i="24"/>
  <c r="W1606" i="24"/>
  <c r="W1077" i="24"/>
  <c r="W1508" i="24"/>
  <c r="AH1085" i="41"/>
  <c r="W1085" i="24"/>
  <c r="AH1496" i="41"/>
  <c r="Z1496" i="24"/>
  <c r="AA1496" i="24" s="1"/>
  <c r="W810" i="24"/>
  <c r="AH810" i="41"/>
  <c r="Z810" i="24"/>
  <c r="AA810" i="24" s="1"/>
  <c r="AH1107" i="41"/>
  <c r="Z1107" i="24"/>
  <c r="AA1107" i="24" s="1"/>
  <c r="AH994" i="41"/>
  <c r="W994" i="24"/>
  <c r="AH850" i="41"/>
  <c r="Z850" i="24"/>
  <c r="AH682" i="41"/>
  <c r="W682" i="24"/>
  <c r="AH788" i="41"/>
  <c r="Z788" i="24"/>
  <c r="AA788" i="24" s="1"/>
  <c r="AH684" i="41"/>
  <c r="W684" i="24"/>
  <c r="AH927" i="41"/>
  <c r="Z927" i="24"/>
  <c r="AH739" i="41"/>
  <c r="Z739" i="24"/>
  <c r="AH671" i="41"/>
  <c r="Z671" i="24"/>
  <c r="AH398" i="41"/>
  <c r="Z398" i="24"/>
  <c r="AA398" i="24" s="1"/>
  <c r="AH700" i="41"/>
  <c r="W700" i="24"/>
  <c r="AH596" i="41"/>
  <c r="Z596" i="24"/>
  <c r="AA596" i="24" s="1"/>
  <c r="AH564" i="41"/>
  <c r="Z564" i="24"/>
  <c r="AH532" i="41"/>
  <c r="Z532" i="24"/>
  <c r="AA532" i="24" s="1"/>
  <c r="AH743" i="41"/>
  <c r="Z743" i="24"/>
  <c r="AA743" i="24" s="1"/>
  <c r="AH719" i="41"/>
  <c r="Z719" i="24"/>
  <c r="AA719" i="24" s="1"/>
  <c r="AH382" i="41"/>
  <c r="Z382" i="24"/>
  <c r="AA382" i="24" s="1"/>
  <c r="AH264" i="41"/>
  <c r="Z264" i="24"/>
  <c r="AH141" i="41"/>
  <c r="Z141" i="24"/>
  <c r="AA141" i="24" s="1"/>
  <c r="AH150" i="41"/>
  <c r="W150" i="24"/>
  <c r="AH102" i="41"/>
  <c r="W102" i="24"/>
  <c r="AH156" i="41"/>
  <c r="Z156" i="24"/>
  <c r="AA156" i="24" s="1"/>
  <c r="AH117" i="41"/>
  <c r="Z117" i="24"/>
  <c r="AA117" i="24" s="1"/>
  <c r="AH29" i="41"/>
  <c r="Z29" i="24"/>
  <c r="AA29" i="24" s="1"/>
  <c r="AH78" i="41"/>
  <c r="Z78" i="24"/>
  <c r="AA78" i="24" s="1"/>
  <c r="W34" i="24"/>
  <c r="AH34" i="41"/>
  <c r="AH988" i="41"/>
  <c r="Z988" i="24"/>
  <c r="AH1556" i="41"/>
  <c r="W1556" i="24"/>
  <c r="AH1130" i="41"/>
  <c r="W1130" i="24"/>
  <c r="AH808" i="41"/>
  <c r="W808" i="24"/>
  <c r="AH536" i="41"/>
  <c r="W536" i="24"/>
  <c r="AH1428" i="41"/>
  <c r="W1428" i="24"/>
  <c r="AH1377" i="41"/>
  <c r="Z1377" i="24"/>
  <c r="AA1377" i="24" s="1"/>
  <c r="AH364" i="41"/>
  <c r="W364" i="24"/>
  <c r="AH747" i="41"/>
  <c r="W747" i="24"/>
  <c r="AH707" i="41"/>
  <c r="W707" i="24"/>
  <c r="AH636" i="41"/>
  <c r="W636" i="24"/>
  <c r="AH760" i="41"/>
  <c r="Z760" i="24"/>
  <c r="AH608" i="41"/>
  <c r="W608" i="24"/>
  <c r="AH576" i="41"/>
  <c r="W576" i="24"/>
  <c r="AH544" i="41"/>
  <c r="W544" i="24"/>
  <c r="AH391" i="41"/>
  <c r="W391" i="24"/>
  <c r="AH469" i="41"/>
  <c r="W469" i="24"/>
  <c r="AH411" i="41"/>
  <c r="W411" i="24"/>
  <c r="AH344" i="41"/>
  <c r="W344" i="24"/>
  <c r="AH313" i="41"/>
  <c r="Z313" i="24"/>
  <c r="AA313" i="24" s="1"/>
  <c r="AH261" i="41"/>
  <c r="W261" i="24"/>
  <c r="AH438" i="41"/>
  <c r="Z438" i="24"/>
  <c r="AA438" i="24" s="1"/>
  <c r="AH365" i="41"/>
  <c r="Z365" i="24"/>
  <c r="AA365" i="24" s="1"/>
  <c r="AH280" i="41"/>
  <c r="W280" i="24"/>
  <c r="AH222" i="41"/>
  <c r="Z222" i="24"/>
  <c r="AA222" i="24" s="1"/>
  <c r="AH985" i="41"/>
  <c r="Z985" i="24"/>
  <c r="AH1497" i="41"/>
  <c r="Z1497" i="24"/>
  <c r="AH1328" i="41"/>
  <c r="Z1328" i="24"/>
  <c r="AA1328" i="24" s="1"/>
  <c r="AH1172" i="41"/>
  <c r="Z1172" i="24"/>
  <c r="AA1172" i="24" s="1"/>
  <c r="AH824" i="41"/>
  <c r="Z824" i="24"/>
  <c r="AA824" i="24" s="1"/>
  <c r="AH1574" i="41"/>
  <c r="Z1574" i="24"/>
  <c r="AH1398" i="41"/>
  <c r="Z1398" i="24"/>
  <c r="AH1271" i="41"/>
  <c r="Z1271" i="24"/>
  <c r="AH1332" i="41"/>
  <c r="Z1332" i="24"/>
  <c r="AA1332" i="24" s="1"/>
  <c r="AH934" i="41"/>
  <c r="W934" i="24"/>
  <c r="AH1149" i="41"/>
  <c r="Z1149" i="24"/>
  <c r="AA1149" i="24" s="1"/>
  <c r="AH1084" i="41"/>
  <c r="Z1084" i="24"/>
  <c r="AH971" i="41"/>
  <c r="Z971" i="24"/>
  <c r="AA971" i="24" s="1"/>
  <c r="AH842" i="41"/>
  <c r="Z842" i="24"/>
  <c r="AA842" i="24" s="1"/>
  <c r="AH768" i="41"/>
  <c r="Z768" i="24"/>
  <c r="AH919" i="41"/>
  <c r="W919" i="24"/>
  <c r="AH866" i="41"/>
  <c r="Z866" i="24"/>
  <c r="AA866" i="24" s="1"/>
  <c r="AH678" i="41"/>
  <c r="W678" i="24"/>
  <c r="AH370" i="41"/>
  <c r="Z370" i="24"/>
  <c r="AA370" i="24" s="1"/>
  <c r="AH705" i="41"/>
  <c r="W705" i="24"/>
  <c r="AH663" i="41"/>
  <c r="W663" i="24"/>
  <c r="AH641" i="41"/>
  <c r="W641" i="24"/>
  <c r="AH599" i="41"/>
  <c r="Z599" i="24"/>
  <c r="AA599" i="24" s="1"/>
  <c r="AH535" i="41"/>
  <c r="Z535" i="24"/>
  <c r="AH58" i="41"/>
  <c r="Z58" i="24"/>
  <c r="AA58" i="24" s="1"/>
  <c r="AH1480" i="41"/>
  <c r="Z1480" i="24"/>
  <c r="AA1480" i="24" s="1"/>
  <c r="AH1360" i="41"/>
  <c r="Z1360" i="24"/>
  <c r="AH1268" i="41"/>
  <c r="Z1268" i="24"/>
  <c r="AA1268" i="24" s="1"/>
  <c r="AH1595" i="41"/>
  <c r="W1595" i="24"/>
  <c r="AH1563" i="41"/>
  <c r="W1563" i="24"/>
  <c r="AH1445" i="41"/>
  <c r="W1445" i="24"/>
  <c r="AH1369" i="41"/>
  <c r="Z1369" i="24"/>
  <c r="AA1369" i="24" s="1"/>
  <c r="AH1340" i="41"/>
  <c r="Z1340" i="24"/>
  <c r="AA1340" i="24" s="1"/>
  <c r="AH1308" i="41"/>
  <c r="Z1308" i="24"/>
  <c r="AA1308" i="24" s="1"/>
  <c r="AH1062" i="41"/>
  <c r="Z1062" i="24"/>
  <c r="AH1030" i="41"/>
  <c r="Z1030" i="24"/>
  <c r="AA1030" i="24" s="1"/>
  <c r="AH963" i="41"/>
  <c r="W963" i="24"/>
  <c r="AH1448" i="41"/>
  <c r="Z1448" i="24"/>
  <c r="AH1352" i="41"/>
  <c r="Z1352" i="24"/>
  <c r="AA1352" i="24" s="1"/>
  <c r="AH1320" i="41"/>
  <c r="Z1320" i="24"/>
  <c r="AH1260" i="41"/>
  <c r="Z1260" i="24"/>
  <c r="AH1228" i="41"/>
  <c r="W1228" i="24"/>
  <c r="W272" i="24"/>
  <c r="AH272" i="41"/>
  <c r="Z272" i="24"/>
  <c r="AA272" i="24" s="1"/>
  <c r="W421" i="24"/>
  <c r="AH421" i="41"/>
  <c r="Z421" i="24"/>
  <c r="AA421" i="24" s="1"/>
  <c r="AH369" i="41"/>
  <c r="W369" i="24"/>
  <c r="AH256" i="41"/>
  <c r="Z256" i="24"/>
  <c r="AA256" i="24" s="1"/>
  <c r="AH207" i="41"/>
  <c r="Z207" i="24"/>
  <c r="AA207" i="24" s="1"/>
  <c r="AH120" i="41"/>
  <c r="Z120" i="24"/>
  <c r="AA120" i="24" s="1"/>
  <c r="AH990" i="41"/>
  <c r="Z990" i="24"/>
  <c r="AH1532" i="41"/>
  <c r="Z1532" i="24"/>
  <c r="AA1532" i="24" s="1"/>
  <c r="AH1433" i="41"/>
  <c r="Z1433" i="24"/>
  <c r="AA1433" i="24" s="1"/>
  <c r="AH1378" i="41"/>
  <c r="W1378" i="24"/>
  <c r="W1259" i="24"/>
  <c r="AH1259" i="41"/>
  <c r="Z1259" i="24"/>
  <c r="AH1275" i="41"/>
  <c r="W1275" i="24"/>
  <c r="AH1156" i="41"/>
  <c r="W1156" i="24"/>
  <c r="AH1058" i="41"/>
  <c r="W1058" i="24"/>
  <c r="AH1026" i="41"/>
  <c r="W1026" i="24"/>
  <c r="AH805" i="41"/>
  <c r="W805" i="24"/>
  <c r="AH515" i="41"/>
  <c r="W515" i="24"/>
  <c r="AH873" i="41"/>
  <c r="Z873" i="24"/>
  <c r="AH708" i="41"/>
  <c r="Z708" i="24"/>
  <c r="AH533" i="41"/>
  <c r="W533" i="24"/>
  <c r="AH911" i="41"/>
  <c r="W911" i="24"/>
  <c r="AH832" i="41"/>
  <c r="W832" i="24"/>
  <c r="AH792" i="41"/>
  <c r="Z792" i="24"/>
  <c r="AA792" i="24" s="1"/>
  <c r="AH288" i="41"/>
  <c r="W288" i="24"/>
  <c r="AH571" i="41"/>
  <c r="Z571" i="24"/>
  <c r="AH409" i="41"/>
  <c r="Z409" i="24"/>
  <c r="AA409" i="24" s="1"/>
  <c r="AH611" i="41"/>
  <c r="Z611" i="24"/>
  <c r="AA611" i="24" s="1"/>
  <c r="AH547" i="41"/>
  <c r="W547" i="24"/>
  <c r="AH402" i="41"/>
  <c r="W402" i="24"/>
  <c r="W340" i="24"/>
  <c r="AH340" i="41"/>
  <c r="Z340" i="24"/>
  <c r="AA340" i="24" s="1"/>
  <c r="AH307" i="41"/>
  <c r="W307" i="24"/>
  <c r="AH186" i="41"/>
  <c r="Z186" i="24"/>
  <c r="AA186" i="24" s="1"/>
  <c r="AH30" i="41"/>
  <c r="Z30" i="24"/>
  <c r="AA30" i="24" s="1"/>
  <c r="AH950" i="41"/>
  <c r="Z950" i="24"/>
  <c r="AA950" i="24" s="1"/>
  <c r="AH1450" i="41"/>
  <c r="W1450" i="24"/>
  <c r="AH1231" i="41"/>
  <c r="Z1231" i="24"/>
  <c r="AH1033" i="41"/>
  <c r="Z1033" i="24"/>
  <c r="AA1033" i="24" s="1"/>
  <c r="AH773" i="41"/>
  <c r="Z773" i="24"/>
  <c r="AH949" i="41"/>
  <c r="Z949" i="24"/>
  <c r="AA949" i="24" s="1"/>
  <c r="AH888" i="41"/>
  <c r="W888" i="24"/>
  <c r="AH677" i="41"/>
  <c r="W677" i="24"/>
  <c r="AH746" i="41"/>
  <c r="W746" i="24"/>
  <c r="W248" i="24"/>
  <c r="AH248" i="41"/>
  <c r="Z248" i="24"/>
  <c r="AA248" i="24" s="1"/>
  <c r="AH649" i="41"/>
  <c r="W649" i="24"/>
  <c r="AH309" i="41"/>
  <c r="W309" i="24"/>
  <c r="AH479" i="41"/>
  <c r="W479" i="24"/>
  <c r="AH1566" i="41"/>
  <c r="W1566" i="24"/>
  <c r="AH1463" i="41"/>
  <c r="Z1463" i="24"/>
  <c r="AH970" i="41"/>
  <c r="Z970" i="24"/>
  <c r="AA970" i="24" s="1"/>
  <c r="AH1610" i="41"/>
  <c r="W1610" i="24"/>
  <c r="AH1073" i="41"/>
  <c r="W1073" i="24"/>
  <c r="AH863" i="41"/>
  <c r="Z863" i="24"/>
  <c r="AH390" i="41"/>
  <c r="W390" i="24"/>
  <c r="AH22" i="41"/>
  <c r="Z22" i="24"/>
  <c r="AA22" i="24" s="1"/>
  <c r="AH59" i="41"/>
  <c r="Z59" i="24"/>
  <c r="AA59" i="24" s="1"/>
  <c r="AH1456" i="41"/>
  <c r="W1456" i="24"/>
  <c r="AH1442" i="41"/>
  <c r="W1442" i="24"/>
  <c r="AH1203" i="41"/>
  <c r="W1203" i="24"/>
  <c r="AH1464" i="41"/>
  <c r="W1464" i="24"/>
  <c r="AH1477" i="41"/>
  <c r="Z1477" i="24"/>
  <c r="AH1321" i="41"/>
  <c r="Z1321" i="24"/>
  <c r="AH1249" i="41"/>
  <c r="W1249" i="24"/>
  <c r="AH946" i="41"/>
  <c r="Z946" i="24"/>
  <c r="AH750" i="41"/>
  <c r="W750" i="24"/>
  <c r="AH1103" i="41"/>
  <c r="W1103" i="24"/>
  <c r="AH778" i="41"/>
  <c r="W778" i="24"/>
  <c r="AH373" i="41"/>
  <c r="Z373" i="24"/>
  <c r="AA373" i="24" s="1"/>
  <c r="AH633" i="41"/>
  <c r="W633" i="24"/>
  <c r="AH823" i="41"/>
  <c r="W823" i="24"/>
  <c r="AH715" i="41"/>
  <c r="W715" i="24"/>
  <c r="W1550" i="24"/>
  <c r="Z1527" i="24"/>
  <c r="AA1527" i="24" s="1"/>
  <c r="Z1435" i="24"/>
  <c r="AA1435" i="24" s="1"/>
  <c r="Z1230" i="24"/>
  <c r="AA1230" i="24" s="1"/>
  <c r="Z918" i="24"/>
  <c r="AA918" i="24" s="1"/>
  <c r="Z559" i="24"/>
  <c r="Z1406" i="24"/>
  <c r="AA1406" i="24" s="1"/>
  <c r="W341" i="24"/>
  <c r="W308" i="24"/>
  <c r="Z326" i="24"/>
  <c r="AA326" i="24" s="1"/>
  <c r="Z512" i="24"/>
  <c r="AA512" i="24" s="1"/>
  <c r="Z466" i="24"/>
  <c r="AA466" i="24" s="1"/>
  <c r="W264" i="24"/>
  <c r="Z150" i="24"/>
  <c r="AA150" i="24" s="1"/>
  <c r="W156" i="24"/>
  <c r="W29" i="24"/>
  <c r="Z1157" i="24"/>
  <c r="AA1157" i="24" s="1"/>
  <c r="Z364" i="24"/>
  <c r="AA364" i="24" s="1"/>
  <c r="Z707" i="24"/>
  <c r="AA707" i="24" s="1"/>
  <c r="W760" i="24"/>
  <c r="Z576" i="24"/>
  <c r="AA576" i="24" s="1"/>
  <c r="Z391" i="24"/>
  <c r="AA391" i="24" s="1"/>
  <c r="Z411" i="24"/>
  <c r="AA411" i="24" s="1"/>
  <c r="W313" i="24"/>
  <c r="Z872" i="24"/>
  <c r="AA872" i="24" s="1"/>
  <c r="W1149" i="24"/>
  <c r="W495" i="24"/>
  <c r="Z594" i="24"/>
  <c r="AA594" i="24" s="1"/>
  <c r="W764" i="24"/>
  <c r="Z767" i="24"/>
  <c r="Z655" i="24"/>
  <c r="AA655" i="24" s="1"/>
  <c r="W567" i="24"/>
  <c r="Z1566" i="24"/>
  <c r="AA1566" i="24" s="1"/>
  <c r="W1360" i="24"/>
  <c r="Z1595" i="24"/>
  <c r="AA1595" i="24" s="1"/>
  <c r="Z1085" i="24"/>
  <c r="W1131" i="24"/>
  <c r="Z978" i="24"/>
  <c r="W818" i="24"/>
  <c r="W634" i="24"/>
  <c r="Z704" i="24"/>
  <c r="Z740" i="24"/>
  <c r="W580" i="24"/>
  <c r="Z437" i="24"/>
  <c r="AA437" i="24" s="1"/>
  <c r="W703" i="24"/>
  <c r="W207" i="24"/>
  <c r="W78" i="24"/>
  <c r="Z1022" i="24"/>
  <c r="AA1022" i="24" s="1"/>
  <c r="Z536" i="24"/>
  <c r="AA536" i="24" s="1"/>
  <c r="W1377" i="24"/>
  <c r="W571" i="24"/>
  <c r="W611" i="24"/>
  <c r="Z402" i="24"/>
  <c r="AA402" i="24" s="1"/>
  <c r="W438" i="24"/>
  <c r="W222" i="24"/>
  <c r="Z1482" i="24"/>
  <c r="AA1482" i="24" s="1"/>
  <c r="W1032" i="24"/>
  <c r="Z1551" i="24"/>
  <c r="AA1551" i="24" s="1"/>
  <c r="W1038" i="24"/>
  <c r="W971" i="24"/>
  <c r="Z888" i="24"/>
  <c r="Z746" i="24"/>
  <c r="AA746" i="24" s="1"/>
  <c r="W1255" i="24"/>
  <c r="AH1255" i="41"/>
  <c r="Z1255" i="24"/>
  <c r="W200" i="24"/>
  <c r="AH200" i="41"/>
  <c r="W1099" i="24"/>
  <c r="AH1099" i="41"/>
  <c r="Z1099" i="24"/>
  <c r="AA1099" i="24" s="1"/>
  <c r="W320" i="24"/>
  <c r="AH320" i="41"/>
  <c r="W1098" i="24"/>
  <c r="AH1098" i="41"/>
  <c r="Z1098" i="24"/>
  <c r="W643" i="24"/>
  <c r="AH643" i="41"/>
  <c r="W271" i="24"/>
  <c r="AH271" i="41"/>
  <c r="W794" i="24"/>
  <c r="AH794" i="41"/>
  <c r="W1263" i="24"/>
  <c r="AH1263" i="41"/>
  <c r="W247" i="24"/>
  <c r="AH247" i="41"/>
  <c r="W304" i="24"/>
  <c r="AH304" i="41"/>
  <c r="W251" i="24"/>
  <c r="AH251" i="41"/>
  <c r="W441" i="24"/>
  <c r="Z310" i="24"/>
  <c r="AA310" i="24" s="1"/>
  <c r="W1220" i="24"/>
  <c r="Z277" i="24"/>
  <c r="AA277" i="24" s="1"/>
  <c r="Z225" i="24"/>
  <c r="AA225" i="24" s="1"/>
  <c r="Z119" i="24"/>
  <c r="AA119" i="24" s="1"/>
  <c r="W168" i="24"/>
  <c r="Z202" i="24"/>
  <c r="AA202" i="24" s="1"/>
  <c r="Z139" i="24"/>
  <c r="AA139" i="24" s="1"/>
  <c r="Z17" i="24"/>
  <c r="AA17" i="24" s="1"/>
  <c r="Z32" i="24"/>
  <c r="Z91" i="24"/>
  <c r="W8" i="24"/>
  <c r="W693" i="24"/>
  <c r="W1404" i="24"/>
  <c r="Z1322" i="24"/>
  <c r="AA1322" i="24" s="1"/>
  <c r="W1238" i="24"/>
  <c r="W1088" i="24"/>
  <c r="W897" i="24"/>
  <c r="W347" i="24"/>
  <c r="AH347" i="41"/>
  <c r="Z347" i="24"/>
  <c r="AA347" i="24" s="1"/>
  <c r="W416" i="24"/>
  <c r="AH416" i="41"/>
  <c r="W268" i="24"/>
  <c r="AH268" i="41"/>
  <c r="W339" i="24"/>
  <c r="AH339" i="41"/>
  <c r="W199" i="24"/>
  <c r="AH199" i="41"/>
  <c r="W1262" i="24"/>
  <c r="AH1262" i="41"/>
  <c r="Z1262" i="24"/>
  <c r="AA1262" i="24" s="1"/>
  <c r="W349" i="24"/>
  <c r="AH349" i="41"/>
  <c r="W1546" i="24"/>
  <c r="Z1178" i="24"/>
  <c r="Z291" i="24"/>
  <c r="AA291" i="24" s="1"/>
  <c r="W1578" i="24"/>
  <c r="W1041" i="24"/>
  <c r="W1381" i="24"/>
  <c r="Z1547" i="24"/>
  <c r="AA1547" i="24" s="1"/>
  <c r="W1411" i="24"/>
  <c r="W1512" i="24"/>
  <c r="Z839" i="24"/>
  <c r="Z543" i="24"/>
  <c r="AA543" i="24" s="1"/>
  <c r="Z726" i="24"/>
  <c r="Z854" i="24"/>
  <c r="AA854" i="24" s="1"/>
  <c r="W777" i="24"/>
  <c r="Z656" i="24"/>
  <c r="AA656" i="24" s="1"/>
  <c r="Z262" i="24"/>
  <c r="AA262" i="24" s="1"/>
  <c r="Z169" i="24"/>
  <c r="AA169" i="24" s="1"/>
  <c r="W90" i="24"/>
  <c r="Z48" i="24"/>
  <c r="AA48" i="24" s="1"/>
  <c r="Z155" i="24"/>
  <c r="AA155" i="24" s="1"/>
  <c r="Z110" i="24"/>
  <c r="AA110" i="24" s="1"/>
  <c r="Z47" i="24"/>
  <c r="AA47" i="24" s="1"/>
  <c r="Z23" i="24"/>
  <c r="AA23" i="24" s="1"/>
  <c r="W61" i="24"/>
  <c r="Z81" i="24"/>
  <c r="AA81" i="24" s="1"/>
  <c r="W789" i="24"/>
  <c r="W1415" i="24"/>
  <c r="Z1354" i="24"/>
  <c r="W1293" i="24"/>
  <c r="W1129" i="24"/>
  <c r="Z999" i="24"/>
  <c r="Z652" i="24"/>
  <c r="AA652" i="24" s="1"/>
  <c r="Z1165" i="24"/>
  <c r="AA1165" i="24" s="1"/>
  <c r="W1165" i="24"/>
  <c r="Z653" i="24"/>
  <c r="AA653" i="24" s="1"/>
  <c r="W653" i="24"/>
  <c r="W94" i="24"/>
  <c r="Z94" i="24"/>
  <c r="Z1194" i="24"/>
  <c r="AA1194" i="24" s="1"/>
  <c r="W1194" i="24"/>
  <c r="W126" i="24"/>
  <c r="Z126" i="24"/>
  <c r="AA126" i="24" s="1"/>
  <c r="Z821" i="24"/>
  <c r="W821" i="24"/>
  <c r="W1290" i="24"/>
  <c r="Z1290" i="24"/>
  <c r="AA1290" i="24" s="1"/>
  <c r="W1541" i="24"/>
  <c r="Z1541" i="24"/>
  <c r="Z258" i="24"/>
  <c r="AA258" i="24" s="1"/>
  <c r="W258" i="24"/>
  <c r="Z226" i="24"/>
  <c r="AA226" i="24" s="1"/>
  <c r="W226" i="24"/>
  <c r="Z1278" i="24"/>
  <c r="AA1278" i="24" s="1"/>
  <c r="W1278" i="24"/>
  <c r="W845" i="24"/>
  <c r="Z845" i="24"/>
  <c r="AA845" i="24" s="1"/>
  <c r="Z925" i="24"/>
  <c r="AA925" i="24" s="1"/>
  <c r="W925" i="24"/>
  <c r="Z1122" i="24"/>
  <c r="AA1122" i="24" s="1"/>
  <c r="W1122" i="24"/>
  <c r="Z869" i="24"/>
  <c r="W869" i="24"/>
  <c r="Z1210" i="24"/>
  <c r="AA1210" i="24" s="1"/>
  <c r="W1210" i="24"/>
  <c r="Z1282" i="24"/>
  <c r="AA1282" i="24" s="1"/>
  <c r="W1282" i="24"/>
  <c r="Z1522" i="24"/>
  <c r="AA1522" i="24" s="1"/>
  <c r="W1522" i="24"/>
  <c r="Z1265" i="24"/>
  <c r="W1265" i="24"/>
  <c r="Z1473" i="24"/>
  <c r="AA1473" i="24" s="1"/>
  <c r="W1473" i="24"/>
  <c r="Z1101" i="24"/>
  <c r="AA1101" i="24" s="1"/>
  <c r="W1101" i="24"/>
  <c r="W1285" i="24"/>
  <c r="Z1285" i="24"/>
  <c r="AA1285" i="24" s="1"/>
  <c r="Z1558" i="24"/>
  <c r="AA1558" i="24" s="1"/>
  <c r="W1558" i="24"/>
  <c r="Z1097" i="24"/>
  <c r="W1097" i="24"/>
  <c r="Z1538" i="24"/>
  <c r="W1538" i="24"/>
  <c r="Z1545" i="24"/>
  <c r="W1545" i="24"/>
  <c r="Z1189" i="24"/>
  <c r="AA1189" i="24" s="1"/>
  <c r="W1189" i="24"/>
  <c r="Z1542" i="24"/>
  <c r="W1542" i="24"/>
  <c r="Z1205" i="24"/>
  <c r="AA1205" i="24" s="1"/>
  <c r="W1205" i="24"/>
  <c r="Z1182" i="24"/>
  <c r="AA1182" i="24" s="1"/>
  <c r="W1182" i="24"/>
  <c r="W1266" i="24"/>
  <c r="Z1266" i="24"/>
  <c r="Z1190" i="24"/>
  <c r="AA1190" i="24" s="1"/>
  <c r="W1190" i="24"/>
  <c r="Z1537" i="24"/>
  <c r="W1537" i="24"/>
  <c r="I379" i="41" l="1"/>
  <c r="J379" i="41" s="1"/>
  <c r="I377" i="41"/>
  <c r="J377" i="41" s="1"/>
  <c r="J6" i="24" l="1"/>
  <c r="R6" i="24" l="1"/>
  <c r="Y6" i="24" s="1"/>
  <c r="AJ6" i="7"/>
  <c r="I707" i="41" l="1"/>
  <c r="J707" i="41" s="1"/>
  <c r="I300" i="41"/>
  <c r="J300" i="41" s="1"/>
  <c r="I203" i="41"/>
  <c r="J203" i="41" s="1"/>
  <c r="I423" i="41"/>
  <c r="J423" i="41" s="1"/>
  <c r="I131" i="41"/>
  <c r="J131" i="41" s="1"/>
  <c r="I717" i="41"/>
  <c r="J717" i="41" s="1"/>
  <c r="I128" i="41"/>
  <c r="J128" i="41" s="1"/>
  <c r="I718" i="41"/>
  <c r="J718" i="41" s="1"/>
  <c r="I223" i="41"/>
  <c r="J223" i="41" s="1"/>
  <c r="I307" i="41"/>
  <c r="J307" i="41" s="1"/>
  <c r="I246" i="41"/>
  <c r="J246" i="41" s="1"/>
  <c r="I708" i="41"/>
  <c r="J708" i="41" s="1"/>
  <c r="I222" i="41"/>
  <c r="J222" i="41" s="1"/>
  <c r="I710" i="41"/>
  <c r="J710" i="41" s="1"/>
  <c r="I241" i="41"/>
  <c r="J241" i="41" s="1"/>
  <c r="I204" i="41"/>
  <c r="J204" i="41" s="1"/>
  <c r="I477" i="41"/>
  <c r="J477" i="41" s="1"/>
  <c r="I634" i="41"/>
  <c r="J634" i="41" s="1"/>
  <c r="I712" i="41"/>
  <c r="J712" i="41" s="1"/>
  <c r="I705" i="41"/>
  <c r="J705" i="41" s="1"/>
  <c r="I706" i="41"/>
  <c r="J706" i="41" s="1"/>
  <c r="I340" i="41"/>
  <c r="J340" i="41" s="1"/>
  <c r="I488" i="41"/>
  <c r="J488" i="41" s="1"/>
  <c r="I709" i="41"/>
  <c r="J709" i="41" s="1"/>
  <c r="I224" i="41"/>
  <c r="J224" i="41" s="1"/>
  <c r="I127" i="41" l="1"/>
  <c r="J127" i="41" s="1"/>
  <c r="I763" i="41"/>
  <c r="J763" i="41" s="1"/>
  <c r="I734" i="41"/>
  <c r="J734" i="41" s="1"/>
  <c r="I410" i="41"/>
  <c r="J410" i="41" s="1"/>
  <c r="I703" i="41"/>
  <c r="J703" i="41" s="1"/>
  <c r="I378" i="41"/>
  <c r="J378" i="41" s="1"/>
  <c r="I133" i="41"/>
  <c r="J133" i="41" s="1"/>
  <c r="I353" i="41"/>
  <c r="J353" i="41" s="1"/>
  <c r="I125" i="41"/>
  <c r="J125" i="41" s="1"/>
  <c r="I733" i="41"/>
  <c r="J733" i="41" s="1"/>
  <c r="I123" i="41"/>
  <c r="J123" i="41" s="1"/>
  <c r="I303" i="41"/>
  <c r="J303" i="41" s="1"/>
  <c r="I720" i="41"/>
  <c r="J720" i="41" s="1"/>
  <c r="I226" i="41"/>
  <c r="J226" i="41" s="1"/>
  <c r="I124" i="41"/>
  <c r="J124" i="41" s="1"/>
  <c r="I725" i="41"/>
  <c r="J725" i="41" s="1"/>
  <c r="I783" i="41"/>
  <c r="J783" i="41" s="1"/>
  <c r="I399" i="41"/>
  <c r="J399" i="41" s="1"/>
  <c r="I41" i="41"/>
  <c r="J41" i="41" s="1"/>
  <c r="I633" i="41"/>
  <c r="J633" i="41" s="1"/>
  <c r="I923" i="41"/>
  <c r="J923" i="41" s="1"/>
  <c r="I839" i="41"/>
  <c r="J839" i="41" s="1"/>
  <c r="I842" i="41"/>
  <c r="J842" i="41" s="1"/>
  <c r="I818" i="41"/>
  <c r="J818" i="41" s="1"/>
  <c r="I856" i="41"/>
  <c r="J856" i="41" s="1"/>
  <c r="I961" i="41"/>
  <c r="J961" i="41" s="1"/>
  <c r="I940" i="41"/>
  <c r="J940" i="41" s="1"/>
  <c r="I953" i="41"/>
  <c r="J953" i="41" s="1"/>
  <c r="I866" i="41"/>
  <c r="J866" i="41" s="1"/>
  <c r="I854" i="41"/>
  <c r="J854" i="41" s="1"/>
  <c r="I827" i="41"/>
  <c r="J827" i="41" s="1"/>
  <c r="I942" i="41"/>
  <c r="J942" i="41" s="1"/>
  <c r="I929" i="41"/>
  <c r="J929" i="41" s="1"/>
  <c r="I808" i="41"/>
  <c r="J808" i="41" s="1"/>
  <c r="I918" i="41"/>
  <c r="J918" i="41" s="1"/>
  <c r="I978" i="41"/>
  <c r="J978" i="41" s="1"/>
  <c r="I962" i="41"/>
  <c r="J962" i="41" s="1"/>
  <c r="I917" i="41"/>
  <c r="J917" i="41" s="1"/>
  <c r="I871" i="41"/>
  <c r="J871" i="41" s="1"/>
  <c r="I800" i="41"/>
  <c r="J800" i="41" s="1"/>
  <c r="I956" i="41"/>
  <c r="J956" i="41" s="1"/>
  <c r="I949" i="41"/>
  <c r="J949" i="41" s="1"/>
  <c r="I970" i="41"/>
  <c r="J970" i="41" s="1"/>
  <c r="I850" i="41"/>
  <c r="J850" i="41" s="1"/>
  <c r="I951" i="41"/>
  <c r="J951" i="41" s="1"/>
  <c r="I865" i="41"/>
  <c r="J865" i="41" s="1"/>
  <c r="I802" i="41"/>
  <c r="J802" i="41" s="1"/>
  <c r="I840" i="41"/>
  <c r="J840" i="41" s="1"/>
  <c r="I846" i="41"/>
  <c r="J846" i="41" s="1"/>
  <c r="I894" i="41"/>
  <c r="J894" i="41" s="1"/>
  <c r="I920" i="41"/>
  <c r="J920" i="41" s="1"/>
  <c r="I881" i="41"/>
  <c r="J881" i="41" s="1"/>
  <c r="I898" i="41"/>
  <c r="J898" i="41" s="1"/>
  <c r="I974" i="41"/>
  <c r="J974" i="41" s="1"/>
  <c r="I925" i="41"/>
  <c r="J925" i="41" s="1"/>
  <c r="I816" i="41"/>
  <c r="J816" i="41" s="1"/>
  <c r="I860" i="41"/>
  <c r="J860" i="41" s="1"/>
  <c r="I909" i="41"/>
  <c r="J909" i="41" s="1"/>
  <c r="I922" i="41"/>
  <c r="J922" i="41" s="1"/>
  <c r="I851" i="41"/>
  <c r="J851" i="41" s="1"/>
  <c r="I950" i="41"/>
  <c r="J950" i="41" s="1"/>
  <c r="I903" i="41"/>
  <c r="J903" i="41" s="1"/>
  <c r="I885" i="41"/>
  <c r="J885" i="41" s="1"/>
  <c r="I928" i="41"/>
  <c r="J928" i="41" s="1"/>
  <c r="I882" i="41"/>
  <c r="J882" i="41" s="1"/>
  <c r="I861" i="41"/>
  <c r="J861" i="41" s="1"/>
  <c r="I976" i="41"/>
  <c r="J976" i="41" s="1"/>
  <c r="I843" i="41"/>
  <c r="J843" i="41" s="1"/>
  <c r="I814" i="41"/>
  <c r="J814" i="41" s="1"/>
  <c r="I966" i="41"/>
  <c r="J966" i="41" s="1"/>
  <c r="I952" i="41"/>
  <c r="J952" i="41" s="1"/>
  <c r="I876" i="41"/>
  <c r="J876" i="41" s="1"/>
  <c r="I828" i="41"/>
  <c r="J828" i="41" s="1"/>
  <c r="I892" i="41"/>
  <c r="J892" i="41" s="1"/>
  <c r="I913" i="41"/>
  <c r="J913" i="41" s="1"/>
  <c r="I809" i="41"/>
  <c r="J809" i="41" s="1"/>
  <c r="I893" i="41"/>
  <c r="J893" i="41" s="1"/>
  <c r="I833" i="41"/>
  <c r="J833" i="41" s="1"/>
  <c r="I899" i="41"/>
  <c r="J899" i="41" s="1"/>
  <c r="I844" i="41"/>
  <c r="J844" i="41" s="1"/>
  <c r="I830" i="41"/>
  <c r="J830" i="41" s="1"/>
  <c r="I852" i="41"/>
  <c r="J852" i="41" s="1"/>
  <c r="I946" i="41"/>
  <c r="J946" i="41" s="1"/>
  <c r="I875" i="41"/>
  <c r="J875" i="41" s="1"/>
  <c r="I964" i="41"/>
  <c r="J964" i="41" s="1"/>
  <c r="I924" i="41"/>
  <c r="J924" i="41" s="1"/>
  <c r="I887" i="41"/>
  <c r="J887" i="41" s="1"/>
  <c r="I947" i="41"/>
  <c r="J947" i="41" s="1"/>
  <c r="I862" i="41"/>
  <c r="J862" i="41" s="1"/>
  <c r="I911" i="41"/>
  <c r="J911" i="41" s="1"/>
  <c r="I813" i="41"/>
  <c r="J813" i="41" s="1"/>
  <c r="I863" i="41"/>
  <c r="J863" i="41" s="1"/>
  <c r="I883" i="41"/>
  <c r="J883" i="41" s="1"/>
  <c r="I880" i="41"/>
  <c r="J880" i="41" s="1"/>
  <c r="I855" i="41"/>
  <c r="J855" i="41" s="1"/>
  <c r="I971" i="41"/>
  <c r="J971" i="41" s="1"/>
  <c r="I897" i="41"/>
  <c r="J897" i="41" s="1"/>
  <c r="I829" i="41"/>
  <c r="J829" i="41" s="1"/>
  <c r="I831" i="41"/>
  <c r="J831" i="41" s="1"/>
  <c r="I803" i="41"/>
  <c r="J803" i="41" s="1"/>
  <c r="I877" i="41"/>
  <c r="J877" i="41" s="1"/>
  <c r="I906" i="41"/>
  <c r="J906" i="41" s="1"/>
  <c r="I864" i="41"/>
  <c r="J864" i="41" s="1"/>
  <c r="I817" i="41"/>
  <c r="J817" i="41" s="1"/>
  <c r="I967" i="41"/>
  <c r="J967" i="41" s="1"/>
  <c r="I822" i="41"/>
  <c r="J822" i="41" s="1"/>
  <c r="I941" i="41"/>
  <c r="J941" i="41" s="1"/>
  <c r="I834" i="41"/>
  <c r="J834" i="41" s="1"/>
  <c r="I914" i="41"/>
  <c r="J914" i="41" s="1"/>
  <c r="I932" i="41"/>
  <c r="J932" i="41" s="1"/>
  <c r="I905" i="41"/>
  <c r="J905" i="41" s="1"/>
  <c r="I930" i="41"/>
  <c r="J930" i="41" s="1"/>
  <c r="I878" i="41"/>
  <c r="J878" i="41" s="1"/>
  <c r="I926" i="41"/>
  <c r="J926" i="41" s="1"/>
  <c r="I815" i="41"/>
  <c r="J815" i="41" s="1"/>
  <c r="I826" i="41"/>
  <c r="J826" i="41" s="1"/>
  <c r="I965" i="41"/>
  <c r="J965" i="41" s="1"/>
  <c r="I916" i="41"/>
  <c r="J916" i="41" s="1"/>
  <c r="I908" i="41"/>
  <c r="J908" i="41" s="1"/>
  <c r="I847" i="41"/>
  <c r="J847" i="41" s="1"/>
  <c r="I972" i="41"/>
  <c r="J972" i="41" s="1"/>
  <c r="I979" i="41"/>
  <c r="J979" i="41" s="1"/>
  <c r="I937" i="41"/>
  <c r="J937" i="41" s="1"/>
  <c r="I907" i="41"/>
  <c r="J907" i="41" s="1"/>
  <c r="I811" i="41"/>
  <c r="J811" i="41" s="1"/>
  <c r="I819" i="41"/>
  <c r="J819" i="41" s="1"/>
  <c r="I888" i="41"/>
  <c r="J888" i="41" s="1"/>
  <c r="I870" i="41"/>
  <c r="J870" i="41" s="1"/>
  <c r="I963" i="41"/>
  <c r="J963" i="41" s="1"/>
  <c r="I821" i="41"/>
  <c r="J821" i="41" s="1"/>
  <c r="I873" i="41"/>
  <c r="J873" i="41" s="1"/>
  <c r="I912" i="41"/>
  <c r="J912" i="41" s="1"/>
  <c r="I957" i="41"/>
  <c r="J957" i="41" s="1"/>
  <c r="I857" i="41"/>
  <c r="J857" i="41" s="1"/>
  <c r="I915" i="41"/>
  <c r="J915" i="41" s="1"/>
  <c r="I900" i="41"/>
  <c r="J900" i="41" s="1"/>
  <c r="I935" i="41"/>
  <c r="J935" i="41" s="1"/>
  <c r="I945" i="41"/>
  <c r="J945" i="41" s="1"/>
  <c r="I849" i="41"/>
  <c r="J849" i="41" s="1"/>
  <c r="I805" i="41"/>
  <c r="J805" i="41" s="1"/>
  <c r="I841" i="41"/>
  <c r="J841" i="41" s="1"/>
  <c r="I820" i="41"/>
  <c r="J820" i="41" s="1"/>
  <c r="I973" i="41"/>
  <c r="J973" i="41" s="1"/>
  <c r="I919" i="41"/>
  <c r="J919" i="41" s="1"/>
  <c r="I836" i="41"/>
  <c r="J836" i="41" s="1"/>
  <c r="I944" i="41"/>
  <c r="J944" i="41" s="1"/>
  <c r="I838" i="41"/>
  <c r="J838" i="41" s="1"/>
  <c r="I806" i="41"/>
  <c r="J806" i="41" s="1"/>
  <c r="I810" i="41"/>
  <c r="J810" i="41" s="1"/>
  <c r="I889" i="41"/>
  <c r="J889" i="41" s="1"/>
  <c r="I891" i="41"/>
  <c r="J891" i="41" s="1"/>
  <c r="I794" i="41"/>
  <c r="J794" i="41" s="1"/>
  <c r="I848" i="41"/>
  <c r="J848" i="41" s="1"/>
  <c r="I879" i="41"/>
  <c r="J879" i="41" s="1"/>
  <c r="I858" i="41"/>
  <c r="J858" i="41" s="1"/>
  <c r="I954" i="41"/>
  <c r="J954" i="41" s="1"/>
  <c r="I872" i="41"/>
  <c r="J872" i="41" s="1"/>
  <c r="I895" i="41"/>
  <c r="J895" i="41" s="1"/>
  <c r="I884" i="41"/>
  <c r="J884" i="41" s="1"/>
  <c r="I959" i="41"/>
  <c r="J959" i="41" s="1"/>
  <c r="I902" i="41"/>
  <c r="J902" i="41" s="1"/>
  <c r="I797" i="41"/>
  <c r="J797" i="41" s="1"/>
  <c r="I960" i="41"/>
  <c r="J960" i="41" s="1"/>
  <c r="I874" i="41"/>
  <c r="J874" i="41" s="1"/>
  <c r="I825" i="41"/>
  <c r="J825" i="41" s="1"/>
  <c r="I977" i="41"/>
  <c r="J977" i="41" s="1"/>
  <c r="I927" i="41"/>
  <c r="J927" i="41" s="1"/>
  <c r="I801" i="41"/>
  <c r="J801" i="41" s="1"/>
  <c r="I958" i="41"/>
  <c r="J958" i="41" s="1"/>
  <c r="I921" i="41"/>
  <c r="J921" i="41" s="1"/>
  <c r="I832" i="41"/>
  <c r="J832" i="41" s="1"/>
  <c r="I853" i="41"/>
  <c r="J853" i="41" s="1"/>
  <c r="I869" i="41"/>
  <c r="J869" i="41" s="1"/>
  <c r="I799" i="41"/>
  <c r="J799" i="41" s="1"/>
  <c r="I948" i="41"/>
  <c r="J948" i="41" s="1"/>
  <c r="I867" i="41"/>
  <c r="J867" i="41" s="1"/>
  <c r="I807" i="41"/>
  <c r="J807" i="41" s="1"/>
  <c r="I804" i="41"/>
  <c r="J804" i="41" s="1"/>
  <c r="I969" i="41"/>
  <c r="J969" i="41" s="1"/>
  <c r="I933" i="41"/>
  <c r="J933" i="41" s="1"/>
  <c r="I931" i="41"/>
  <c r="J931" i="41" s="1"/>
  <c r="I796" i="41"/>
  <c r="J796" i="41" s="1"/>
  <c r="I901" i="41"/>
  <c r="J901" i="41" s="1"/>
  <c r="I938" i="41"/>
  <c r="J938" i="41" s="1"/>
  <c r="I896" i="41"/>
  <c r="J896" i="41" s="1"/>
  <c r="I824" i="41"/>
  <c r="J824" i="41" s="1"/>
  <c r="I936" i="41"/>
  <c r="J936" i="41" s="1"/>
  <c r="I812" i="41"/>
  <c r="J812" i="41" s="1"/>
  <c r="I859" i="41"/>
  <c r="J859" i="41" s="1"/>
  <c r="I835" i="41"/>
  <c r="J835" i="41" s="1"/>
  <c r="I955" i="41"/>
  <c r="J955" i="41" s="1"/>
  <c r="I968" i="41"/>
  <c r="J968" i="41" s="1"/>
  <c r="I823" i="41"/>
  <c r="J823" i="41" s="1"/>
  <c r="I943" i="41"/>
  <c r="J943" i="41" s="1"/>
  <c r="I795" i="41"/>
  <c r="J795" i="41" s="1"/>
  <c r="I886" i="41"/>
  <c r="J886" i="41" s="1"/>
  <c r="I975" i="41"/>
  <c r="J975" i="41" s="1"/>
  <c r="I890" i="41"/>
  <c r="J890" i="41" s="1"/>
  <c r="I934" i="41"/>
  <c r="J934" i="41" s="1"/>
  <c r="I845" i="41"/>
  <c r="J845" i="41" s="1"/>
  <c r="I798" i="41"/>
  <c r="J798" i="41" s="1"/>
  <c r="I868" i="41"/>
  <c r="J868" i="41" s="1"/>
  <c r="I910" i="41"/>
  <c r="J910" i="41" s="1"/>
  <c r="I837" i="41"/>
  <c r="J837" i="41" s="1"/>
  <c r="I939" i="41"/>
  <c r="J939" i="41" s="1"/>
  <c r="I904" i="41"/>
  <c r="J904" i="41" s="1"/>
  <c r="I731" i="41"/>
  <c r="J731" i="41" s="1"/>
  <c r="I711" i="41"/>
  <c r="J711" i="41" s="1"/>
  <c r="I666" i="41"/>
  <c r="J666" i="41" s="1"/>
  <c r="I672" i="41"/>
  <c r="J672" i="41" s="1"/>
  <c r="I669" i="41"/>
  <c r="J669" i="41" s="1"/>
  <c r="I668" i="41"/>
  <c r="J668" i="41" s="1"/>
  <c r="I723" i="41"/>
  <c r="J723" i="41" s="1"/>
  <c r="I61" i="41"/>
  <c r="J61" i="41" s="1"/>
  <c r="I137" i="41"/>
  <c r="J137" i="41" s="1"/>
  <c r="I227" i="41"/>
  <c r="J227" i="41" s="1"/>
  <c r="I139" i="41"/>
  <c r="J139" i="41" s="1"/>
  <c r="I403" i="41"/>
  <c r="J403" i="41" s="1"/>
  <c r="I140" i="41"/>
  <c r="J140" i="41" s="1"/>
  <c r="I138" i="41"/>
  <c r="J138" i="41" s="1"/>
  <c r="I664" i="41"/>
  <c r="J664" i="41" s="1"/>
  <c r="I7" i="41"/>
  <c r="J7" i="41" s="1"/>
  <c r="I249" i="41"/>
  <c r="J249" i="41" s="1"/>
  <c r="I60" i="41"/>
  <c r="J60" i="41" s="1"/>
  <c r="I108" i="41"/>
  <c r="J108" i="41" s="1"/>
  <c r="I739" i="41"/>
  <c r="J739" i="41" s="1"/>
  <c r="I129" i="41"/>
  <c r="J129" i="41" s="1"/>
  <c r="I732" i="41"/>
  <c r="J732" i="41" s="1"/>
  <c r="I110" i="41"/>
  <c r="J110" i="41" s="1"/>
  <c r="I604" i="41"/>
  <c r="J604" i="41" s="1"/>
  <c r="I565" i="41"/>
  <c r="J565" i="41" s="1"/>
  <c r="I126" i="41"/>
  <c r="J126" i="41" s="1"/>
  <c r="I52" i="41"/>
  <c r="J52" i="41" s="1"/>
  <c r="I402" i="41"/>
  <c r="J402" i="41" s="1"/>
  <c r="I557" i="41"/>
  <c r="J557" i="41" s="1"/>
  <c r="I409" i="41"/>
  <c r="J409" i="41" s="1"/>
  <c r="I618" i="41"/>
  <c r="J618" i="41" s="1"/>
  <c r="I787" i="41" l="1"/>
  <c r="J787" i="41" s="1"/>
  <c r="I714" i="41"/>
  <c r="J714" i="41" s="1"/>
  <c r="I498" i="41"/>
  <c r="J498" i="41" s="1"/>
  <c r="I780" i="41"/>
  <c r="J780" i="41" s="1"/>
  <c r="I555" i="41"/>
  <c r="J555" i="41" s="1"/>
  <c r="I287" i="41"/>
  <c r="J287" i="41" s="1"/>
  <c r="I44" i="41"/>
  <c r="J44" i="41" s="1"/>
  <c r="I243" i="41"/>
  <c r="J243" i="41" s="1"/>
  <c r="I244" i="41"/>
  <c r="J244" i="41" s="1"/>
  <c r="I43" i="41"/>
  <c r="J43" i="41" s="1"/>
  <c r="I50" i="41"/>
  <c r="J50" i="41" s="1"/>
  <c r="I51" i="41"/>
  <c r="J51" i="41" s="1"/>
  <c r="I132" i="41"/>
  <c r="J132" i="41" s="1"/>
  <c r="I179" i="41" l="1"/>
  <c r="J179" i="41" s="1"/>
  <c r="I53" i="41"/>
  <c r="J53" i="41" s="1"/>
  <c r="I93" i="41"/>
  <c r="J93" i="41" s="1"/>
  <c r="I772" i="41"/>
  <c r="J772" i="41" s="1"/>
  <c r="I762" i="41"/>
  <c r="J762" i="41" s="1"/>
  <c r="I22" i="41" l="1"/>
  <c r="J22" i="41" s="1"/>
  <c r="I661" i="41"/>
  <c r="J661" i="41" s="1"/>
  <c r="I247" i="41"/>
  <c r="J247" i="41" s="1"/>
  <c r="I96" i="41"/>
  <c r="J96" i="41" s="1"/>
  <c r="I608" i="41"/>
  <c r="J608" i="41" s="1"/>
  <c r="I415" i="41"/>
  <c r="J415" i="41" s="1"/>
  <c r="I420" i="41"/>
  <c r="J420" i="41" s="1"/>
  <c r="I42" i="41"/>
  <c r="J42" i="41" s="1"/>
  <c r="I206" i="41" l="1"/>
  <c r="J206" i="41" s="1"/>
  <c r="I660" i="41"/>
  <c r="J660" i="41" s="1"/>
  <c r="I424" i="41"/>
  <c r="J424" i="41" s="1"/>
  <c r="I749" i="41"/>
  <c r="J749" i="41" s="1"/>
  <c r="I239" i="41"/>
  <c r="J239" i="41" s="1"/>
  <c r="I407" i="41"/>
  <c r="J407" i="41" s="1"/>
  <c r="I408" i="41"/>
  <c r="J408" i="41" s="1"/>
  <c r="I741" i="41" l="1"/>
  <c r="J741" i="41" s="1"/>
  <c r="I398" i="41"/>
  <c r="J398" i="41" s="1"/>
  <c r="I30" i="41"/>
  <c r="J30" i="41" s="1"/>
  <c r="I27" i="41"/>
  <c r="J27" i="41" s="1"/>
  <c r="I29" i="41"/>
  <c r="J29" i="41" s="1"/>
  <c r="I31" i="41"/>
  <c r="J31" i="41" s="1"/>
  <c r="I28" i="41"/>
  <c r="J28" i="41" s="1"/>
  <c r="I389" i="41"/>
  <c r="J389" i="41" s="1"/>
  <c r="I685" i="41"/>
  <c r="J685" i="41" s="1"/>
  <c r="I744" i="41" l="1"/>
  <c r="J744" i="41" s="1"/>
  <c r="I351" i="41"/>
  <c r="J351" i="41" s="1"/>
  <c r="I740" i="41"/>
  <c r="J740" i="41" s="1"/>
  <c r="I568" i="41"/>
  <c r="J568" i="41" s="1"/>
  <c r="I681" i="41"/>
  <c r="J681" i="41" s="1"/>
  <c r="I181" i="41"/>
  <c r="J181" i="41" s="1"/>
  <c r="I272" i="41"/>
  <c r="J272" i="41" s="1"/>
  <c r="I58" i="41"/>
  <c r="J58" i="41" s="1"/>
  <c r="I237" i="41"/>
  <c r="J237" i="41" s="1"/>
  <c r="I236" i="41"/>
  <c r="J236" i="41" s="1"/>
  <c r="I538" i="41"/>
  <c r="J538" i="41" s="1"/>
  <c r="I302" i="41"/>
  <c r="J302" i="41" s="1"/>
  <c r="I670" i="41"/>
  <c r="J670" i="41" s="1"/>
  <c r="I549" i="41"/>
  <c r="J549" i="41" s="1"/>
  <c r="I248" i="41"/>
  <c r="J248" i="41" s="1"/>
  <c r="I702" i="41" l="1"/>
  <c r="J702" i="41" s="1"/>
  <c r="I543" i="41"/>
  <c r="J543" i="41" s="1"/>
  <c r="I495" i="41"/>
  <c r="J495" i="41" s="1"/>
  <c r="I90" i="41"/>
  <c r="J90" i="41" s="1"/>
  <c r="I253" i="41"/>
  <c r="J253" i="41" s="1"/>
  <c r="I89" i="41"/>
  <c r="J89" i="41" s="1"/>
  <c r="I254" i="41"/>
  <c r="J254" i="41" s="1"/>
  <c r="I130" i="41"/>
  <c r="J130" i="41" s="1"/>
  <c r="I252" i="41"/>
  <c r="J252" i="41" s="1"/>
  <c r="I500" i="41" l="1"/>
  <c r="J500" i="41" s="1"/>
  <c r="I755" i="41"/>
  <c r="J755" i="41" s="1"/>
  <c r="I380" i="41"/>
  <c r="J380" i="41" s="1"/>
  <c r="I667" i="41" l="1"/>
  <c r="J667" i="41" s="1"/>
  <c r="I400" i="41"/>
  <c r="J400" i="41" s="1"/>
  <c r="I190" i="41"/>
  <c r="J190" i="41" s="1"/>
  <c r="I202" i="41"/>
  <c r="J202" i="41" s="1"/>
  <c r="I719" i="41"/>
  <c r="J719" i="41" s="1"/>
  <c r="I14" i="41"/>
  <c r="J14" i="41" s="1"/>
  <c r="I765" i="41"/>
  <c r="J765" i="41" s="1"/>
  <c r="I255" i="41"/>
  <c r="J255" i="41" s="1"/>
  <c r="I286" i="41"/>
  <c r="J286" i="41" s="1"/>
  <c r="I91" i="41"/>
  <c r="J91" i="41" s="1"/>
  <c r="I192" i="41"/>
  <c r="J192" i="41" s="1"/>
  <c r="I773" i="41"/>
  <c r="J773" i="41" s="1"/>
  <c r="I542" i="41"/>
  <c r="J542" i="41" s="1"/>
  <c r="I485" i="41"/>
  <c r="J485" i="41" s="1"/>
  <c r="I769" i="41"/>
  <c r="J769" i="41" s="1"/>
  <c r="I570" i="41"/>
  <c r="J570" i="41" s="1"/>
  <c r="I480" i="41"/>
  <c r="J480" i="41" s="1"/>
  <c r="I348" i="41"/>
  <c r="J348" i="41" s="1"/>
  <c r="I422" i="41"/>
  <c r="J422" i="41" s="1"/>
  <c r="I382" i="41"/>
  <c r="J382" i="41" s="1"/>
  <c r="I196" i="41"/>
  <c r="J196" i="41" s="1"/>
  <c r="I149" i="41"/>
  <c r="J149" i="41" s="1"/>
  <c r="I143" i="41"/>
  <c r="J143" i="41" s="1"/>
  <c r="I385" i="41"/>
  <c r="J385" i="41" s="1"/>
  <c r="I632" i="41"/>
  <c r="J632" i="41" s="1"/>
  <c r="I605" i="41"/>
  <c r="J605" i="41" s="1"/>
  <c r="I86" i="41"/>
  <c r="J86" i="41" s="1"/>
  <c r="I406" i="41"/>
  <c r="J406" i="41" s="1"/>
  <c r="I528" i="41"/>
  <c r="J528" i="41" s="1"/>
  <c r="I730" i="41"/>
  <c r="J730" i="41" s="1"/>
  <c r="I201" i="41"/>
  <c r="J201" i="41" s="1"/>
  <c r="I37" i="41"/>
  <c r="J37" i="41" s="1"/>
  <c r="I317" i="41"/>
  <c r="J317" i="41" s="1"/>
  <c r="I342" i="41"/>
  <c r="J342" i="41" s="1"/>
  <c r="I494" i="41"/>
  <c r="J494" i="41" s="1"/>
  <c r="I250" i="41"/>
  <c r="J250" i="41" s="1"/>
  <c r="I686" i="41"/>
  <c r="J686" i="41" s="1"/>
  <c r="I558" i="41"/>
  <c r="J558" i="41" s="1"/>
  <c r="I767" i="41"/>
  <c r="J767" i="41" s="1"/>
  <c r="I193" i="41"/>
  <c r="J193" i="41" s="1"/>
  <c r="I564" i="41"/>
  <c r="J564" i="41" s="1"/>
  <c r="I699" i="41"/>
  <c r="J699" i="41" s="1"/>
  <c r="I350" i="41"/>
  <c r="J350" i="41" s="1"/>
  <c r="I318" i="41"/>
  <c r="J318" i="41" s="1"/>
  <c r="I144" i="41"/>
  <c r="J144" i="41" s="1"/>
  <c r="I687" i="41"/>
  <c r="J687" i="41" s="1"/>
  <c r="I766" i="41"/>
  <c r="J766" i="41" s="1"/>
  <c r="I355" i="41"/>
  <c r="J355" i="41" s="1"/>
  <c r="I620" i="41"/>
  <c r="J620" i="41" s="1"/>
  <c r="I682" i="41"/>
  <c r="J682" i="41" s="1"/>
  <c r="I524" i="41"/>
  <c r="J524" i="41" s="1"/>
  <c r="I474" i="41"/>
  <c r="J474" i="41" s="1"/>
  <c r="I716" i="41"/>
  <c r="J716" i="41" s="1"/>
  <c r="I316" i="41"/>
  <c r="J316" i="41" s="1"/>
  <c r="I745" i="41"/>
  <c r="J745" i="41" s="1"/>
  <c r="I191" i="41"/>
  <c r="J191" i="41" s="1"/>
  <c r="I445" i="41"/>
  <c r="J445" i="41" s="1"/>
  <c r="I754" i="41"/>
  <c r="J754" i="41" s="1"/>
  <c r="I525" i="41"/>
  <c r="J525" i="41" s="1"/>
  <c r="I532" i="41"/>
  <c r="J532" i="41" s="1"/>
  <c r="I788" i="41"/>
  <c r="J788" i="41" s="1"/>
  <c r="I501" i="41"/>
  <c r="J501" i="41" s="1"/>
  <c r="I523" i="41"/>
  <c r="J523" i="41" s="1"/>
  <c r="I510" i="41"/>
  <c r="J510" i="41" s="1"/>
  <c r="I508" i="41"/>
  <c r="J508" i="41" s="1"/>
  <c r="I205" i="41"/>
  <c r="J205" i="41" s="1"/>
  <c r="I489" i="41"/>
  <c r="J489" i="41" s="1"/>
  <c r="I698" i="41"/>
  <c r="J698" i="41" s="1"/>
  <c r="I57" i="41"/>
  <c r="J57" i="41" s="1"/>
  <c r="I343" i="41"/>
  <c r="J343" i="41" s="1"/>
  <c r="I427" i="41"/>
  <c r="J427" i="41" s="1"/>
  <c r="I721" i="41"/>
  <c r="J721" i="41" s="1"/>
  <c r="I194" i="41"/>
  <c r="J194" i="41" s="1"/>
  <c r="I713" i="41"/>
  <c r="J713" i="41" s="1"/>
  <c r="I94" i="41"/>
  <c r="J94" i="41" s="1"/>
  <c r="I512" i="41"/>
  <c r="J512" i="41" s="1"/>
  <c r="I515" i="41"/>
  <c r="J515" i="41" s="1"/>
  <c r="I539" i="41"/>
  <c r="J539" i="41" s="1"/>
  <c r="I637" i="41"/>
  <c r="J637" i="41" s="1"/>
  <c r="I545" i="41"/>
  <c r="J545" i="41" s="1"/>
  <c r="I771" i="41"/>
  <c r="J771" i="41" s="1"/>
  <c r="I533" i="41"/>
  <c r="J533" i="41" s="1"/>
  <c r="I546" i="41"/>
  <c r="J546" i="41" s="1"/>
  <c r="I320" i="41"/>
  <c r="J320" i="41" s="1"/>
  <c r="I186" i="41"/>
  <c r="J186" i="41" s="1"/>
  <c r="I231" i="41"/>
  <c r="J231" i="41" s="1"/>
  <c r="I208" i="41"/>
  <c r="J208" i="41" s="1"/>
  <c r="I141" i="41"/>
  <c r="J141" i="41" s="1"/>
  <c r="I211" i="41"/>
  <c r="J211" i="41" s="1"/>
  <c r="I183" i="41"/>
  <c r="J183" i="41" s="1"/>
  <c r="I25" i="41"/>
  <c r="J25" i="41" s="1"/>
  <c r="I153" i="41"/>
  <c r="J153" i="41" s="1"/>
  <c r="I322" i="41"/>
  <c r="J322" i="41" s="1"/>
  <c r="I64" i="41"/>
  <c r="J64" i="41" s="1"/>
  <c r="I684" i="41"/>
  <c r="J684" i="41" s="1"/>
  <c r="I438" i="41"/>
  <c r="J438" i="41" s="1"/>
  <c r="I429" i="41"/>
  <c r="J429" i="41" s="1"/>
  <c r="I644" i="41"/>
  <c r="J644" i="41" s="1"/>
  <c r="I627" i="41"/>
  <c r="J627" i="41" s="1"/>
  <c r="I450" i="41"/>
  <c r="J450" i="41" s="1"/>
  <c r="I791" i="41"/>
  <c r="J791" i="41" s="1"/>
  <c r="I652" i="41"/>
  <c r="J652" i="41" s="1"/>
  <c r="I778" i="41"/>
  <c r="J778" i="41" s="1"/>
  <c r="I486" i="41"/>
  <c r="J486" i="41" s="1"/>
  <c r="I598" i="41"/>
  <c r="J598" i="41" s="1"/>
  <c r="I776" i="41"/>
  <c r="J776" i="41" s="1"/>
  <c r="I756" i="41"/>
  <c r="J756" i="41" s="1"/>
  <c r="I659" i="41"/>
  <c r="J659" i="41" s="1"/>
  <c r="I468" i="41"/>
  <c r="J468" i="41" s="1"/>
  <c r="I625" i="41"/>
  <c r="J625" i="41" s="1"/>
  <c r="I777" i="41"/>
  <c r="J777" i="41" s="1"/>
  <c r="I487" i="41"/>
  <c r="J487" i="41" s="1"/>
  <c r="I758" i="41"/>
  <c r="J758" i="41" s="1"/>
  <c r="I472" i="41"/>
  <c r="J472" i="41" s="1"/>
  <c r="I464" i="41"/>
  <c r="J464" i="41" s="1"/>
  <c r="I454" i="41"/>
  <c r="J454" i="41" s="1"/>
  <c r="I648" i="41"/>
  <c r="J648" i="41" s="1"/>
  <c r="I602" i="41"/>
  <c r="J602" i="41" s="1"/>
  <c r="I585" i="41"/>
  <c r="J585" i="41" s="1"/>
  <c r="I589" i="41"/>
  <c r="J589" i="41" s="1"/>
  <c r="I656" i="41"/>
  <c r="J656" i="41" s="1"/>
  <c r="I373" i="41"/>
  <c r="J373" i="41" s="1"/>
  <c r="I69" i="41"/>
  <c r="J69" i="41" s="1"/>
  <c r="I175" i="41"/>
  <c r="J175" i="41" s="1"/>
  <c r="I323" i="41"/>
  <c r="J323" i="41" s="1"/>
  <c r="I376" i="41"/>
  <c r="J376" i="41" s="1"/>
  <c r="I12" i="41"/>
  <c r="J12" i="41" s="1"/>
  <c r="I284" i="41"/>
  <c r="J284" i="41" s="1"/>
  <c r="I359" i="41"/>
  <c r="J359" i="41" s="1"/>
  <c r="I82" i="41"/>
  <c r="J82" i="41" s="1"/>
  <c r="I267" i="41"/>
  <c r="J267" i="41" s="1"/>
  <c r="I363" i="41"/>
  <c r="J363" i="41" s="1"/>
  <c r="I73" i="41"/>
  <c r="J73" i="41" s="1"/>
  <c r="I264" i="41"/>
  <c r="J264" i="41" s="1"/>
  <c r="I324" i="41"/>
  <c r="J324" i="41" s="1"/>
  <c r="I369" i="41"/>
  <c r="J369" i="41" s="1"/>
  <c r="I167" i="41"/>
  <c r="J167" i="41" s="1"/>
  <c r="I260" i="41"/>
  <c r="J260" i="41" s="1"/>
  <c r="I174" i="41"/>
  <c r="J174" i="41" s="1"/>
  <c r="I200" i="41"/>
  <c r="J200" i="41" s="1"/>
  <c r="I364" i="41"/>
  <c r="J364" i="41" s="1"/>
  <c r="I83" i="41"/>
  <c r="J83" i="41" s="1"/>
  <c r="I163" i="41"/>
  <c r="J163" i="41" s="1"/>
  <c r="I737" i="41"/>
  <c r="J737" i="41" s="1"/>
  <c r="I425" i="41"/>
  <c r="J425" i="41" s="1"/>
  <c r="I63" i="41"/>
  <c r="J63" i="41" s="1"/>
  <c r="I507" i="41"/>
  <c r="J507" i="41" s="1"/>
  <c r="I180" i="41"/>
  <c r="J180" i="41" s="1"/>
  <c r="I301" i="41"/>
  <c r="J301" i="41" s="1"/>
  <c r="I388" i="41" l="1"/>
  <c r="J388" i="41" s="1"/>
  <c r="I87" i="41"/>
  <c r="J87" i="41" s="1"/>
  <c r="I436" i="41"/>
  <c r="J436" i="41" s="1"/>
  <c r="I724" i="41"/>
  <c r="J724" i="41" s="1"/>
  <c r="I21" i="41"/>
  <c r="J21" i="41" s="1"/>
  <c r="I764" i="41"/>
  <c r="J764" i="41" s="1"/>
  <c r="I134" i="41"/>
  <c r="J134" i="41" s="1"/>
  <c r="I405" i="41"/>
  <c r="J405" i="41" s="1"/>
  <c r="I609" i="41"/>
  <c r="J609" i="41" s="1"/>
  <c r="I119" i="41"/>
  <c r="J119" i="41" s="1"/>
  <c r="I689" i="41"/>
  <c r="J689" i="41" s="1"/>
  <c r="I688" i="41"/>
  <c r="J688" i="41" s="1"/>
  <c r="I693" i="41"/>
  <c r="J693" i="41" s="1"/>
  <c r="I696" i="41"/>
  <c r="J696" i="41" s="1"/>
  <c r="I550" i="41"/>
  <c r="J550" i="41" s="1"/>
  <c r="I426" i="41"/>
  <c r="J426" i="41" s="1"/>
  <c r="I341" i="41"/>
  <c r="J341" i="41" s="1"/>
  <c r="I493" i="41"/>
  <c r="J493" i="41" s="1"/>
  <c r="I352" i="41"/>
  <c r="J352" i="41" s="1"/>
  <c r="I435" i="41"/>
  <c r="J435" i="41" s="1"/>
  <c r="I146" i="41"/>
  <c r="J146" i="41" s="1"/>
  <c r="I722" i="41"/>
  <c r="J722" i="41" s="1"/>
  <c r="I271" i="41"/>
  <c r="J271" i="41" s="1"/>
  <c r="I680" i="41"/>
  <c r="J680" i="41" s="1"/>
  <c r="I617" i="41"/>
  <c r="J617" i="41" s="1"/>
  <c r="I603" i="41"/>
  <c r="J603" i="41" s="1"/>
  <c r="I554" i="41"/>
  <c r="J554" i="41" s="1"/>
  <c r="I478" i="41"/>
  <c r="J478" i="41" s="1"/>
  <c r="I13" i="41"/>
  <c r="J13" i="41" s="1"/>
  <c r="I59" i="41"/>
  <c r="J59" i="41" s="1"/>
  <c r="I23" i="41"/>
  <c r="J23" i="41" s="1"/>
  <c r="I496" i="41"/>
  <c r="J496" i="41" s="1"/>
  <c r="I285" i="41"/>
  <c r="J285" i="41" s="1"/>
  <c r="I92" i="41"/>
  <c r="J92" i="41" s="1"/>
  <c r="I306" i="41"/>
  <c r="J306" i="41" s="1"/>
  <c r="I365" i="41"/>
  <c r="J365" i="41" s="1"/>
  <c r="I113" i="41"/>
  <c r="J113" i="41" s="1"/>
  <c r="I270" i="41"/>
  <c r="J270" i="41" s="1"/>
  <c r="I305" i="41"/>
  <c r="J305" i="41" s="1"/>
  <c r="I491" i="41"/>
  <c r="J491" i="41" s="1"/>
  <c r="I19" i="41"/>
  <c r="J19" i="41" s="1"/>
  <c r="I497" i="41"/>
  <c r="J497" i="41" s="1"/>
  <c r="I581" i="41"/>
  <c r="J581" i="41" s="1"/>
  <c r="I251" i="41"/>
  <c r="J251" i="41" s="1"/>
  <c r="I481" i="41"/>
  <c r="J481" i="41" s="1"/>
  <c r="I345" i="41"/>
  <c r="J345" i="41" s="1"/>
  <c r="I753" i="41"/>
  <c r="J753" i="41" s="1"/>
  <c r="I615" i="41"/>
  <c r="J615" i="41" s="1"/>
  <c r="I610" i="41"/>
  <c r="J610" i="41" s="1"/>
  <c r="I401" i="41"/>
  <c r="J401" i="41" s="1"/>
  <c r="I704" i="41"/>
  <c r="J704" i="41" s="1"/>
  <c r="I559" i="41"/>
  <c r="J559" i="41" s="1"/>
  <c r="I517" i="41"/>
  <c r="J517" i="41" s="1"/>
  <c r="I18" i="41"/>
  <c r="J18" i="41" s="1"/>
  <c r="I446" i="41"/>
  <c r="J446" i="41" s="1"/>
  <c r="I330" i="41"/>
  <c r="J330" i="41" s="1"/>
  <c r="I332" i="41"/>
  <c r="J332" i="41" s="1"/>
  <c r="I100" i="41"/>
  <c r="J100" i="41" s="1"/>
  <c r="I288" i="41"/>
  <c r="J288" i="41" s="1"/>
  <c r="I291" i="41"/>
  <c r="J291" i="41" s="1"/>
  <c r="I98" i="41"/>
  <c r="J98" i="41" s="1"/>
  <c r="I437" i="41"/>
  <c r="J437" i="41" s="1"/>
  <c r="I428" i="41"/>
  <c r="J428" i="41" s="1"/>
  <c r="I715" i="41"/>
  <c r="J715" i="41" s="1"/>
  <c r="I612" i="41"/>
  <c r="J612" i="41" s="1"/>
  <c r="I781" i="41"/>
  <c r="J781" i="41" s="1"/>
  <c r="I441" i="41"/>
  <c r="J441" i="41" s="1"/>
  <c r="I432" i="41"/>
  <c r="J432" i="41" s="1"/>
  <c r="I552" i="41"/>
  <c r="J552" i="41" s="1"/>
  <c r="I417" i="41"/>
  <c r="J417" i="41" s="1"/>
  <c r="I292" i="41"/>
  <c r="J292" i="41" s="1"/>
  <c r="I116" i="41"/>
  <c r="J116" i="41" s="1"/>
  <c r="I105" i="41"/>
  <c r="J105" i="41" s="1"/>
  <c r="I213" i="41"/>
  <c r="J213" i="41" s="1"/>
  <c r="I325" i="41"/>
  <c r="J325" i="41" s="1"/>
  <c r="I46" i="41"/>
  <c r="J46" i="41" s="1"/>
  <c r="I17" i="41"/>
  <c r="J17" i="41" s="1"/>
  <c r="I151" i="41"/>
  <c r="J151" i="41" s="1"/>
  <c r="I150" i="41"/>
  <c r="J150" i="41" s="1"/>
  <c r="I514" i="41"/>
  <c r="J514" i="41" s="1"/>
  <c r="I548" i="41"/>
  <c r="J548" i="41" s="1"/>
  <c r="I511" i="41"/>
  <c r="J511" i="41" s="1"/>
  <c r="I541" i="41"/>
  <c r="J541" i="41" s="1"/>
  <c r="I319" i="41"/>
  <c r="J319" i="41" s="1"/>
  <c r="I321" i="41"/>
  <c r="J321" i="41" s="1"/>
  <c r="I397" i="41"/>
  <c r="J397" i="41" s="1"/>
  <c r="I26" i="41"/>
  <c r="J26" i="41" s="1"/>
  <c r="I152" i="41"/>
  <c r="J152" i="41" s="1"/>
  <c r="I396" i="41"/>
  <c r="J396" i="41" s="1"/>
  <c r="I395" i="41"/>
  <c r="J395" i="41" s="1"/>
  <c r="I84" i="41"/>
  <c r="J84" i="41" s="1"/>
  <c r="I509" i="41"/>
  <c r="J509" i="41" s="1"/>
  <c r="I636" i="41"/>
  <c r="J636" i="41" s="1"/>
  <c r="I592" i="41"/>
  <c r="J592" i="41" s="1"/>
  <c r="I536" i="41"/>
  <c r="J536" i="41" s="1"/>
  <c r="I157" i="41"/>
  <c r="J157" i="41" s="1"/>
  <c r="I502" i="41"/>
  <c r="J502" i="41" s="1"/>
  <c r="I535" i="41"/>
  <c r="J535" i="41" s="1"/>
  <c r="I566" i="41"/>
  <c r="J566" i="41" s="1"/>
  <c r="I784" i="41"/>
  <c r="J784" i="41" s="1"/>
  <c r="I576" i="41"/>
  <c r="J576" i="41" s="1"/>
  <c r="I393" i="41"/>
  <c r="J393" i="41" s="1"/>
  <c r="I135" i="41"/>
  <c r="J135" i="41" s="1"/>
  <c r="I673" i="41"/>
  <c r="J673" i="41" s="1"/>
  <c r="I34" i="41"/>
  <c r="J34" i="41" s="1"/>
  <c r="I33" i="41"/>
  <c r="J33" i="41" s="1"/>
  <c r="I32" i="41"/>
  <c r="J32" i="41" s="1"/>
  <c r="I36" i="41"/>
  <c r="J36" i="41" s="1"/>
  <c r="I35" i="41"/>
  <c r="J35" i="41" s="1"/>
  <c r="I701" i="41"/>
  <c r="J701" i="41" s="1"/>
  <c r="I315" i="41"/>
  <c r="J315" i="41" s="1"/>
  <c r="I775" i="41"/>
  <c r="J775" i="41" s="1"/>
  <c r="I677" i="41"/>
  <c r="J677" i="41" s="1"/>
  <c r="I624" i="41"/>
  <c r="J624" i="41" s="1"/>
  <c r="I793" i="41"/>
  <c r="J793" i="41" s="1"/>
  <c r="I654" i="41"/>
  <c r="J654" i="41" s="1"/>
  <c r="I651" i="41"/>
  <c r="J651" i="41" s="1"/>
  <c r="I463" i="41"/>
  <c r="J463" i="41" s="1"/>
  <c r="I596" i="41"/>
  <c r="J596" i="41" s="1"/>
  <c r="I647" i="41"/>
  <c r="J647" i="41" s="1"/>
  <c r="I675" i="41"/>
  <c r="J675" i="41" s="1"/>
  <c r="I757" i="41"/>
  <c r="J757" i="41" s="1"/>
  <c r="I643" i="41"/>
  <c r="J643" i="41" s="1"/>
  <c r="I790" i="41"/>
  <c r="J790" i="41" s="1"/>
  <c r="I588" i="41"/>
  <c r="J588" i="41" s="1"/>
  <c r="I457" i="41"/>
  <c r="J457" i="41" s="1"/>
  <c r="I460" i="41"/>
  <c r="J460" i="41" s="1"/>
  <c r="I658" i="41"/>
  <c r="J658" i="41" s="1"/>
  <c r="I453" i="41"/>
  <c r="J453" i="41" s="1"/>
  <c r="I471" i="41"/>
  <c r="J471" i="41" s="1"/>
  <c r="I449" i="41"/>
  <c r="J449" i="41" s="1"/>
  <c r="I467" i="41"/>
  <c r="J467" i="41" s="1"/>
  <c r="I584" i="41"/>
  <c r="J584" i="41" s="1"/>
  <c r="I761" i="41"/>
  <c r="J761" i="41" s="1"/>
  <c r="I600" i="41"/>
  <c r="J600" i="41" s="1"/>
  <c r="I679" i="41"/>
  <c r="J679" i="41" s="1"/>
  <c r="I259" i="41"/>
  <c r="J259" i="41" s="1"/>
  <c r="I66" i="41"/>
  <c r="J66" i="41" s="1"/>
  <c r="I170" i="41"/>
  <c r="J170" i="41" s="1"/>
  <c r="I299" i="41"/>
  <c r="J299" i="41" s="1"/>
  <c r="I372" i="41"/>
  <c r="J372" i="41" s="1"/>
  <c r="I162" i="41"/>
  <c r="J162" i="41" s="1"/>
  <c r="I230" i="41"/>
  <c r="J230" i="41" s="1"/>
  <c r="I375" i="41"/>
  <c r="J375" i="41" s="1"/>
  <c r="I78" i="41"/>
  <c r="J78" i="41" s="1"/>
  <c r="I265" i="41"/>
  <c r="J265" i="41" s="1"/>
  <c r="I362" i="41"/>
  <c r="J362" i="41" s="1"/>
  <c r="I68" i="41"/>
  <c r="J68" i="41" s="1"/>
  <c r="I368" i="41"/>
  <c r="J368" i="41" s="1"/>
  <c r="I178" i="41"/>
  <c r="J178" i="41" s="1"/>
  <c r="I283" i="41"/>
  <c r="J283" i="41" s="1"/>
  <c r="I72" i="41"/>
  <c r="J72" i="41" s="1"/>
  <c r="I173" i="41"/>
  <c r="J173" i="41" s="1"/>
  <c r="I263" i="41"/>
  <c r="J263" i="41" s="1"/>
  <c r="I358" i="41"/>
  <c r="J358" i="41" s="1"/>
  <c r="I81" i="41"/>
  <c r="J81" i="41" s="1"/>
  <c r="I166" i="41"/>
  <c r="J166" i="41" s="1"/>
  <c r="I313" i="41"/>
  <c r="J313" i="41" s="1"/>
  <c r="I11" i="41"/>
  <c r="J11" i="41" s="1"/>
  <c r="I199" i="41"/>
  <c r="J199" i="41" s="1"/>
  <c r="I430" i="41"/>
  <c r="J430" i="41" s="1"/>
  <c r="I439" i="41"/>
  <c r="J439" i="41" s="1"/>
  <c r="I683" i="41"/>
  <c r="J683" i="41" s="1"/>
  <c r="I112" i="41"/>
  <c r="J112" i="41" s="1"/>
  <c r="I626" i="41"/>
  <c r="J626" i="41" s="1"/>
  <c r="I156" i="41"/>
  <c r="J156" i="41" s="1"/>
  <c r="I242" i="41"/>
  <c r="J242" i="41" s="1"/>
  <c r="I339" i="41"/>
  <c r="J339" i="41" s="1"/>
  <c r="I476" i="41"/>
  <c r="J476" i="41" s="1"/>
  <c r="I727" i="41"/>
  <c r="J727" i="41" s="1"/>
  <c r="I38" i="41"/>
  <c r="J38" i="41" s="1"/>
  <c r="I225" i="41"/>
  <c r="J225" i="41" s="1"/>
  <c r="I629" i="41"/>
  <c r="J629" i="41" s="1"/>
  <c r="I645" i="41"/>
  <c r="J645" i="41" s="1"/>
  <c r="I597" i="41"/>
  <c r="J597" i="41" s="1"/>
  <c r="I469" i="41"/>
  <c r="J469" i="41" s="1"/>
  <c r="I582" i="41"/>
  <c r="J582" i="41" s="1"/>
  <c r="I635" i="41"/>
  <c r="J635" i="41" s="1"/>
  <c r="I461" i="41"/>
  <c r="J461" i="41" s="1"/>
  <c r="I526" i="41"/>
  <c r="J526" i="41" s="1"/>
  <c r="I591" i="41"/>
  <c r="J591" i="41" s="1"/>
  <c r="I447" i="41"/>
  <c r="J447" i="41" s="1"/>
  <c r="I593" i="41"/>
  <c r="J593" i="41" s="1"/>
  <c r="I641" i="41"/>
  <c r="J641" i="41" s="1"/>
  <c r="I653" i="41"/>
  <c r="J653" i="41" s="1"/>
  <c r="I458" i="41"/>
  <c r="J458" i="41" s="1"/>
  <c r="I451" i="41"/>
  <c r="J451" i="41" s="1"/>
  <c r="I759" i="41"/>
  <c r="J759" i="41" s="1"/>
  <c r="I455" i="41"/>
  <c r="J455" i="41" s="1"/>
  <c r="I622" i="41"/>
  <c r="J622" i="41" s="1"/>
  <c r="I520" i="41"/>
  <c r="J520" i="41" s="1"/>
  <c r="I586" i="41"/>
  <c r="J586" i="41" s="1"/>
  <c r="I649" i="41"/>
  <c r="J649" i="41" s="1"/>
  <c r="I601" i="41"/>
  <c r="J601" i="41" s="1"/>
  <c r="I639" i="41"/>
  <c r="J639" i="41" s="1"/>
  <c r="I465" i="41"/>
  <c r="J465" i="41" s="1"/>
  <c r="I360" i="41"/>
  <c r="J360" i="41" s="1"/>
  <c r="I79" i="41"/>
  <c r="J79" i="41" s="1"/>
  <c r="I261" i="41"/>
  <c r="J261" i="41" s="1"/>
  <c r="I197" i="41"/>
  <c r="J197" i="41" s="1"/>
  <c r="I228" i="41"/>
  <c r="J228" i="41" s="1"/>
  <c r="I297" i="41"/>
  <c r="J297" i="41" s="1"/>
  <c r="I366" i="41"/>
  <c r="J366" i="41" s="1"/>
  <c r="I160" i="41"/>
  <c r="J160" i="41" s="1"/>
  <c r="I164" i="41"/>
  <c r="J164" i="41" s="1"/>
  <c r="I176" i="41"/>
  <c r="J176" i="41" s="1"/>
  <c r="I257" i="41"/>
  <c r="J257" i="41" s="1"/>
  <c r="I356" i="41"/>
  <c r="J356" i="41" s="1"/>
  <c r="I71" i="41"/>
  <c r="J71" i="41" s="1"/>
  <c r="I168" i="41"/>
  <c r="J168" i="41" s="1"/>
  <c r="I76" i="41"/>
  <c r="J76" i="41" s="1"/>
  <c r="I171" i="41"/>
  <c r="J171" i="41" s="1"/>
  <c r="I311" i="41"/>
  <c r="J311" i="41" s="1"/>
  <c r="I370" i="41"/>
  <c r="J370" i="41" s="1"/>
  <c r="I9" i="41"/>
  <c r="J9" i="41" s="1"/>
  <c r="I611" i="41"/>
  <c r="J611" i="41" s="1"/>
  <c r="I277" i="41"/>
  <c r="J277" i="41" s="1"/>
  <c r="I329" i="41"/>
  <c r="J329" i="41" s="1"/>
  <c r="I97" i="41"/>
  <c r="J97" i="41" s="1"/>
  <c r="I289" i="41"/>
  <c r="J289" i="41" s="1"/>
  <c r="I750" i="41"/>
  <c r="J750" i="41" s="1"/>
  <c r="I499" i="41"/>
  <c r="J499" i="41" s="1"/>
  <c r="I440" i="41"/>
  <c r="J440" i="41" s="1"/>
  <c r="I607" i="41"/>
  <c r="J607" i="41" s="1"/>
  <c r="I431" i="41"/>
  <c r="J431" i="41" s="1"/>
  <c r="I416" i="41"/>
  <c r="J416" i="41" s="1"/>
  <c r="I218" i="41"/>
  <c r="J218" i="41" s="1"/>
  <c r="I16" i="41"/>
  <c r="J16" i="41" s="1"/>
  <c r="I338" i="41"/>
  <c r="J338" i="41" s="1"/>
  <c r="I145" i="41"/>
  <c r="J145" i="41" s="1"/>
  <c r="I220" i="41"/>
  <c r="J220" i="41" s="1"/>
  <c r="I214" i="41"/>
  <c r="J214" i="41" s="1"/>
  <c r="I115" i="41"/>
  <c r="J115" i="41" s="1"/>
  <c r="I20" i="41"/>
  <c r="J20" i="41" s="1"/>
  <c r="I47" i="41"/>
  <c r="J47" i="41" s="1"/>
  <c r="I216" i="41"/>
  <c r="J216" i="41" s="1"/>
  <c r="I309" i="41"/>
  <c r="J309" i="41" s="1"/>
  <c r="I185" i="41"/>
  <c r="J185" i="41" s="1"/>
  <c r="I207" i="41"/>
  <c r="J207" i="41" s="1"/>
  <c r="I210" i="41"/>
  <c r="J210" i="41" s="1"/>
  <c r="I182" i="41"/>
  <c r="J182" i="41" s="1"/>
  <c r="I595" i="41"/>
  <c r="J595" i="41" s="1"/>
  <c r="I792" i="41"/>
  <c r="J792" i="41" s="1"/>
  <c r="I646" i="41"/>
  <c r="J646" i="41" s="1"/>
  <c r="I640" i="41"/>
  <c r="J640" i="41" s="1"/>
  <c r="I657" i="41"/>
  <c r="J657" i="41" s="1"/>
  <c r="I470" i="41"/>
  <c r="J470" i="41" s="1"/>
  <c r="I655" i="41"/>
  <c r="J655" i="41" s="1"/>
  <c r="I583" i="41"/>
  <c r="J583" i="41" s="1"/>
  <c r="I448" i="41"/>
  <c r="J448" i="41" s="1"/>
  <c r="I462" i="41"/>
  <c r="J462" i="41" s="1"/>
  <c r="I676" i="41"/>
  <c r="J676" i="41" s="1"/>
  <c r="I678" i="41"/>
  <c r="J678" i="41" s="1"/>
  <c r="I760" i="41"/>
  <c r="J760" i="41" s="1"/>
  <c r="I623" i="41"/>
  <c r="J623" i="41" s="1"/>
  <c r="I456" i="41"/>
  <c r="J456" i="41" s="1"/>
  <c r="I674" i="41"/>
  <c r="J674" i="41" s="1"/>
  <c r="I587" i="41"/>
  <c r="J587" i="41" s="1"/>
  <c r="I599" i="41"/>
  <c r="J599" i="41" s="1"/>
  <c r="I452" i="41"/>
  <c r="J452" i="41" s="1"/>
  <c r="I466" i="41"/>
  <c r="J466" i="41" s="1"/>
  <c r="I650" i="41"/>
  <c r="J650" i="41" s="1"/>
  <c r="I789" i="41"/>
  <c r="J789" i="41" s="1"/>
  <c r="I642" i="41"/>
  <c r="J642" i="41" s="1"/>
  <c r="I774" i="41"/>
  <c r="J774" i="41" s="1"/>
  <c r="I459" i="41"/>
  <c r="J459" i="41" s="1"/>
  <c r="I374" i="41"/>
  <c r="J374" i="41" s="1"/>
  <c r="I172" i="41"/>
  <c r="J172" i="41" s="1"/>
  <c r="I361" i="41"/>
  <c r="J361" i="41" s="1"/>
  <c r="I177" i="41"/>
  <c r="J177" i="41" s="1"/>
  <c r="I298" i="41"/>
  <c r="J298" i="41" s="1"/>
  <c r="I312" i="41"/>
  <c r="J312" i="41" s="1"/>
  <c r="I357" i="41"/>
  <c r="J357" i="41" s="1"/>
  <c r="I65" i="41"/>
  <c r="J65" i="41" s="1"/>
  <c r="I282" i="41"/>
  <c r="J282" i="41" s="1"/>
  <c r="I10" i="41"/>
  <c r="J10" i="41" s="1"/>
  <c r="I229" i="41"/>
  <c r="J229" i="41" s="1"/>
  <c r="I262" i="41"/>
  <c r="J262" i="41" s="1"/>
  <c r="I258" i="41"/>
  <c r="J258" i="41" s="1"/>
  <c r="I80" i="41"/>
  <c r="J80" i="41" s="1"/>
  <c r="I266" i="41"/>
  <c r="J266" i="41" s="1"/>
  <c r="I70" i="41"/>
  <c r="J70" i="41" s="1"/>
  <c r="I161" i="41"/>
  <c r="J161" i="41" s="1"/>
  <c r="I165" i="41"/>
  <c r="J165" i="41" s="1"/>
  <c r="I169" i="41"/>
  <c r="J169" i="41" s="1"/>
  <c r="I371" i="41"/>
  <c r="J371" i="41" s="1"/>
  <c r="I198" i="41"/>
  <c r="J198" i="41" s="1"/>
  <c r="I367" i="41"/>
  <c r="J367" i="41" s="1"/>
  <c r="I67" i="41"/>
  <c r="J67" i="41" s="1"/>
  <c r="I77" i="41"/>
  <c r="J77" i="41" s="1"/>
  <c r="I663" i="41"/>
  <c r="J663" i="41" s="1"/>
  <c r="I475" i="41"/>
  <c r="J475" i="41" s="1"/>
  <c r="I726" i="41"/>
  <c r="J726" i="41" s="1"/>
  <c r="I556" i="41"/>
  <c r="J556" i="41" s="1"/>
  <c r="I631" i="41"/>
  <c r="J631" i="41" s="1"/>
  <c r="I690" i="41"/>
  <c r="J690" i="41" s="1"/>
  <c r="I729" i="41"/>
  <c r="J729" i="41" s="1"/>
  <c r="I621" i="41"/>
  <c r="J621" i="41" s="1"/>
  <c r="I665" i="41"/>
  <c r="J665" i="41" s="1"/>
  <c r="I742" i="41"/>
  <c r="J742" i="41" s="1"/>
  <c r="I335" i="41"/>
  <c r="J335" i="41" s="1"/>
  <c r="I274" i="41"/>
  <c r="J274" i="41" s="1"/>
  <c r="I331" i="41"/>
  <c r="J331" i="41" s="1"/>
  <c r="I746" i="41"/>
  <c r="J746" i="41" s="1"/>
  <c r="I414" i="41"/>
  <c r="J414" i="41" s="1"/>
  <c r="I394" i="41"/>
  <c r="J394" i="41" s="1"/>
  <c r="I147" i="41"/>
  <c r="J147" i="41" s="1"/>
  <c r="I276" i="41"/>
  <c r="J276" i="41" s="1"/>
  <c r="I692" i="41"/>
  <c r="J692" i="41" s="1"/>
  <c r="I695" i="41"/>
  <c r="J695" i="41" s="1"/>
  <c r="I444" i="41"/>
  <c r="J444" i="41" s="1"/>
  <c r="I99" i="41"/>
  <c r="J99" i="41" s="1"/>
  <c r="I290" i="41"/>
  <c r="J290" i="41" s="1"/>
  <c r="I328" i="41"/>
  <c r="J328" i="41" s="1"/>
  <c r="I747" i="41"/>
  <c r="J747" i="41" s="1"/>
  <c r="I606" i="41"/>
  <c r="J606" i="41" s="1"/>
  <c r="I413" i="41"/>
  <c r="J413" i="41" s="1"/>
  <c r="I281" i="41"/>
  <c r="J281" i="41" s="1"/>
  <c r="I354" i="41"/>
  <c r="J354" i="41" s="1"/>
  <c r="I136" i="41"/>
  <c r="J136" i="41" s="1"/>
  <c r="I279" i="41"/>
  <c r="J279" i="41" s="1"/>
  <c r="I278" i="41"/>
  <c r="J278" i="41" s="1"/>
  <c r="I280" i="41"/>
  <c r="J280" i="41" s="1"/>
  <c r="I473" i="41"/>
  <c r="J473" i="41" s="1"/>
  <c r="I518" i="41"/>
  <c r="J518" i="41" s="1"/>
  <c r="I563" i="41"/>
  <c r="J563" i="41" s="1"/>
  <c r="I492" i="41"/>
  <c r="J492" i="41" s="1"/>
  <c r="I574" i="41"/>
  <c r="J574" i="41" s="1"/>
  <c r="I506" i="41"/>
  <c r="J506" i="41" s="1"/>
  <c r="I537" i="41"/>
  <c r="J537" i="41" s="1"/>
  <c r="I619" i="41"/>
  <c r="J619" i="41" s="1"/>
  <c r="I412" i="41"/>
  <c r="J412" i="41" s="1"/>
  <c r="I8" i="41"/>
  <c r="J8" i="41" s="1"/>
  <c r="I109" i="41"/>
  <c r="J109" i="41" s="1"/>
  <c r="I671" i="41"/>
  <c r="J671" i="41" s="1"/>
  <c r="I40" i="41"/>
  <c r="J40" i="41" s="1"/>
  <c r="I479" i="41"/>
  <c r="J479" i="41" s="1"/>
  <c r="I569" i="41"/>
  <c r="J569" i="41" s="1"/>
  <c r="I768" i="41"/>
  <c r="J768" i="41" s="1"/>
  <c r="I484" i="41"/>
  <c r="J484" i="41" s="1"/>
  <c r="I421" i="41"/>
  <c r="J421" i="41" s="1"/>
  <c r="I148" i="41"/>
  <c r="J148" i="41" s="1"/>
  <c r="I347" i="41"/>
  <c r="J347" i="41" s="1"/>
  <c r="I142" i="41"/>
  <c r="J142" i="41" s="1"/>
  <c r="I384" i="41"/>
  <c r="J384" i="41" s="1"/>
  <c r="I195" i="41"/>
  <c r="J195" i="41" s="1"/>
  <c r="I381" i="41"/>
  <c r="J381" i="41" s="1"/>
  <c r="I54" i="41"/>
  <c r="J54" i="41" s="1"/>
  <c r="I308" i="41"/>
  <c r="J308" i="41" s="1"/>
  <c r="I519" i="41"/>
  <c r="J519" i="41" s="1"/>
  <c r="I534" i="41"/>
  <c r="J534" i="41" s="1"/>
  <c r="I567" i="41"/>
  <c r="J567" i="41" s="1"/>
  <c r="I770" i="41"/>
  <c r="J770" i="41" s="1"/>
  <c r="I575" i="41"/>
  <c r="J575" i="41" s="1"/>
  <c r="I503" i="41"/>
  <c r="J503" i="41" s="1"/>
  <c r="I560" i="41"/>
  <c r="J560" i="41" s="1"/>
  <c r="I483" i="41"/>
  <c r="J483" i="41" s="1"/>
  <c r="I662" i="41"/>
  <c r="J662" i="41" s="1"/>
  <c r="I344" i="41"/>
  <c r="J344" i="41" s="1"/>
  <c r="I392" i="41"/>
  <c r="J392" i="41" s="1"/>
  <c r="I56" i="41"/>
  <c r="J56" i="41" s="1"/>
  <c r="I120" i="41"/>
  <c r="J120" i="41" s="1"/>
  <c r="I743" i="41"/>
  <c r="J743" i="41" s="1"/>
  <c r="I336" i="41"/>
  <c r="J336" i="41" s="1"/>
  <c r="I103" i="41"/>
  <c r="J103" i="41" s="1"/>
  <c r="I275" i="41"/>
  <c r="J275" i="41" s="1"/>
  <c r="I694" i="41"/>
  <c r="J694" i="41" s="1"/>
  <c r="I697" i="41"/>
  <c r="J697" i="41" s="1"/>
  <c r="I155" i="41"/>
  <c r="J155" i="41" s="1"/>
  <c r="I504" i="41"/>
  <c r="J504" i="41" s="1"/>
  <c r="I735" i="41"/>
  <c r="J735" i="41" s="1"/>
  <c r="I736" i="41"/>
  <c r="J736" i="41" s="1"/>
  <c r="I752" i="41"/>
  <c r="J752" i="41" s="1"/>
  <c r="I256" i="41"/>
  <c r="J256" i="41" s="1"/>
  <c r="I122" i="41"/>
  <c r="J122" i="41" s="1"/>
  <c r="I269" i="41"/>
  <c r="J269" i="41" s="1"/>
  <c r="I273" i="41"/>
  <c r="J273" i="41" s="1"/>
  <c r="I102" i="41"/>
  <c r="J102" i="41" s="1"/>
  <c r="I334" i="41"/>
  <c r="J334" i="41" s="1"/>
  <c r="I516" i="41"/>
  <c r="J516" i="41" s="1"/>
  <c r="I544" i="41"/>
  <c r="J544" i="41" s="1"/>
  <c r="I547" i="41"/>
  <c r="J547" i="41" s="1"/>
  <c r="I513" i="41"/>
  <c r="J513" i="41" s="1"/>
  <c r="I616" i="41"/>
  <c r="J616" i="41" s="1"/>
  <c r="I540" i="41"/>
  <c r="J540" i="41" s="1"/>
  <c r="I628" i="41"/>
  <c r="J628" i="41" s="1"/>
  <c r="I209" i="41"/>
  <c r="J209" i="41" s="1"/>
  <c r="I212" i="41"/>
  <c r="J212" i="41" s="1"/>
  <c r="I154" i="41"/>
  <c r="J154" i="41" s="1"/>
  <c r="I184" i="41"/>
  <c r="J184" i="41" s="1"/>
  <c r="I95" i="41"/>
  <c r="J95" i="41" s="1"/>
  <c r="I85" i="41"/>
  <c r="J85" i="41" s="1"/>
  <c r="I24" i="41"/>
  <c r="J24" i="41" s="1"/>
  <c r="I62" i="41"/>
  <c r="J62" i="41" s="1"/>
  <c r="I187" i="41"/>
  <c r="J187" i="41" s="1"/>
  <c r="I111" i="41"/>
  <c r="J111" i="41" s="1"/>
  <c r="I310" i="41"/>
  <c r="J310" i="41" s="1"/>
  <c r="I240" i="41"/>
  <c r="J240" i="41" s="1"/>
  <c r="I6" i="41"/>
  <c r="I561" i="41"/>
  <c r="J561" i="41" s="1"/>
  <c r="I505" i="41"/>
  <c r="J505" i="41" s="1"/>
  <c r="I529" i="41"/>
  <c r="J529" i="41" s="1"/>
  <c r="I387" i="41"/>
  <c r="J387" i="41" s="1"/>
  <c r="I391" i="41"/>
  <c r="J391" i="41" s="1"/>
  <c r="I577" i="41"/>
  <c r="J577" i="41" s="1"/>
  <c r="I490" i="41"/>
  <c r="J490" i="41" s="1"/>
  <c r="I411" i="41"/>
  <c r="J411" i="41" s="1"/>
  <c r="I572" i="41"/>
  <c r="J572" i="41" s="1"/>
  <c r="I296" i="41"/>
  <c r="J296" i="41" s="1"/>
  <c r="I121" i="41"/>
  <c r="J121" i="41" s="1"/>
  <c r="I390" i="41"/>
  <c r="J390" i="41" s="1"/>
  <c r="I700" i="41"/>
  <c r="J700" i="41" s="1"/>
  <c r="I779" i="41"/>
  <c r="J779" i="41" s="1"/>
  <c r="I530" i="41"/>
  <c r="J530" i="41" s="1"/>
  <c r="I562" i="41"/>
  <c r="J562" i="41" s="1"/>
  <c r="I613" i="41"/>
  <c r="J613" i="41" s="1"/>
  <c r="I590" i="41"/>
  <c r="J590" i="41" s="1"/>
  <c r="I521" i="41"/>
  <c r="J521" i="41" s="1"/>
  <c r="I531" i="41"/>
  <c r="J531" i="41" s="1"/>
  <c r="I691" i="41"/>
  <c r="J691" i="41" s="1"/>
  <c r="I785" i="41"/>
  <c r="J785" i="41" s="1"/>
  <c r="I630" i="41"/>
  <c r="J630" i="41" s="1"/>
  <c r="I594" i="41"/>
  <c r="J594" i="41" s="1"/>
  <c r="I443" i="41"/>
  <c r="J443" i="41" s="1"/>
  <c r="I551" i="41"/>
  <c r="J551" i="41" s="1"/>
  <c r="I434" i="41"/>
  <c r="J434" i="41" s="1"/>
  <c r="I748" i="41"/>
  <c r="J748" i="41" s="1"/>
  <c r="I107" i="41"/>
  <c r="J107" i="41" s="1"/>
  <c r="I419" i="41"/>
  <c r="J419" i="41" s="1"/>
  <c r="I383" i="41"/>
  <c r="J383" i="41" s="1"/>
  <c r="I188" i="41"/>
  <c r="J188" i="41" s="1"/>
  <c r="I55" i="41"/>
  <c r="J55" i="41" s="1"/>
  <c r="I45" i="41"/>
  <c r="J45" i="41" s="1"/>
  <c r="I158" i="41"/>
  <c r="J158" i="41" s="1"/>
  <c r="I327" i="41"/>
  <c r="J327" i="41" s="1"/>
  <c r="I74" i="41"/>
  <c r="J74" i="41" s="1"/>
  <c r="I114" i="41"/>
  <c r="J114" i="41" s="1"/>
  <c r="I386" i="41"/>
  <c r="J386" i="41" s="1"/>
  <c r="I39" i="41"/>
  <c r="J39" i="41" s="1"/>
  <c r="I304" i="41"/>
  <c r="J304" i="41" s="1"/>
  <c r="I235" i="41"/>
  <c r="J235" i="41" s="1"/>
  <c r="I346" i="41"/>
  <c r="J346" i="41" s="1"/>
  <c r="I314" i="41"/>
  <c r="J314" i="41" s="1"/>
  <c r="I234" i="41"/>
  <c r="J234" i="41" s="1"/>
  <c r="I15" i="41"/>
  <c r="J15" i="41" s="1"/>
  <c r="I238" i="41"/>
  <c r="J238" i="41" s="1"/>
  <c r="I245" i="41"/>
  <c r="J245" i="41" s="1"/>
  <c r="I88" i="41"/>
  <c r="J88" i="41" s="1"/>
  <c r="I404" i="41"/>
  <c r="J404" i="41" s="1"/>
  <c r="I573" i="41"/>
  <c r="J573" i="41" s="1"/>
  <c r="I578" i="41"/>
  <c r="J578" i="41" s="1"/>
  <c r="I571" i="41"/>
  <c r="J571" i="41" s="1"/>
  <c r="I101" i="41"/>
  <c r="J101" i="41" s="1"/>
  <c r="I333" i="41"/>
  <c r="J333" i="41" s="1"/>
  <c r="I294" i="41"/>
  <c r="J294" i="41" s="1"/>
  <c r="J6" i="41" l="1"/>
  <c r="I522" i="41"/>
  <c r="J522" i="41" s="1"/>
  <c r="I527" i="41"/>
  <c r="J527" i="41" s="1"/>
  <c r="I738" i="41"/>
  <c r="J738" i="41" s="1"/>
  <c r="I614" i="41"/>
  <c r="J614" i="41" s="1"/>
  <c r="I580" i="41"/>
  <c r="J580" i="41" s="1"/>
  <c r="I728" i="41"/>
  <c r="J728" i="41" s="1"/>
  <c r="I786" i="41"/>
  <c r="J786" i="41" s="1"/>
  <c r="I638" i="41"/>
  <c r="J638" i="41" s="1"/>
  <c r="I482" i="41"/>
  <c r="J482" i="41" s="1"/>
  <c r="I579" i="41"/>
  <c r="J579" i="41" s="1"/>
  <c r="I337" i="41"/>
  <c r="J337" i="41" s="1"/>
  <c r="I189" i="41"/>
  <c r="J189" i="41" s="1"/>
  <c r="I49" i="41"/>
  <c r="J49" i="41" s="1"/>
  <c r="I159" i="41"/>
  <c r="J159" i="41" s="1"/>
  <c r="I118" i="41"/>
  <c r="J118" i="41" s="1"/>
  <c r="I232" i="41"/>
  <c r="J232" i="41" s="1"/>
  <c r="I104" i="41"/>
  <c r="J104" i="41" s="1"/>
  <c r="I268" i="41"/>
  <c r="J268" i="41" s="1"/>
  <c r="I349" i="41"/>
  <c r="J349" i="41" s="1"/>
  <c r="I233" i="41"/>
  <c r="J233" i="41" s="1"/>
  <c r="I75" i="41"/>
  <c r="J75" i="41" s="1"/>
  <c r="I295" i="41"/>
  <c r="J295" i="41" s="1"/>
  <c r="K6" i="24" l="1"/>
  <c r="AK6" i="7" l="1"/>
  <c r="L6" i="24"/>
  <c r="T6" i="24" l="1"/>
  <c r="L4" i="24"/>
  <c r="L3" i="24" s="1"/>
  <c r="T4" i="24" l="1"/>
  <c r="T3" i="24" s="1"/>
  <c r="S6" i="24"/>
  <c r="AI6" i="41"/>
  <c r="Z6" i="24" l="1"/>
  <c r="W6" i="24"/>
  <c r="W4" i="24" s="1"/>
  <c r="AH6" i="41"/>
  <c r="I782" i="41" l="1"/>
  <c r="J782" i="41" s="1"/>
  <c r="I553" i="41"/>
  <c r="J553" i="41" s="1"/>
  <c r="I433" i="41"/>
  <c r="J433" i="41" s="1"/>
  <c r="I48" i="41"/>
  <c r="I217" i="41"/>
  <c r="J217" i="41" s="1"/>
  <c r="I751" i="41"/>
  <c r="J751" i="41" s="1"/>
  <c r="I106" i="41"/>
  <c r="J106" i="41" s="1"/>
  <c r="I221" i="41"/>
  <c r="J221" i="41" s="1"/>
  <c r="I215" i="41"/>
  <c r="J215" i="41" s="1"/>
  <c r="I418" i="41"/>
  <c r="J418" i="41" s="1"/>
  <c r="I219" i="41"/>
  <c r="J219" i="41" s="1"/>
  <c r="I117" i="41"/>
  <c r="J117" i="41" s="1"/>
  <c r="I442" i="41"/>
  <c r="J442" i="41" s="1"/>
  <c r="I326" i="41"/>
  <c r="J326" i="41" s="1"/>
  <c r="I293" i="41"/>
  <c r="J293" i="41" s="1"/>
  <c r="I4" i="41"/>
  <c r="W3" i="24"/>
  <c r="AA6" i="24"/>
  <c r="Z4" i="24"/>
  <c r="Z3" i="24" s="1"/>
  <c r="J48" i="41" l="1"/>
  <c r="J4" i="41" s="1"/>
  <c r="J3" i="41" s="1"/>
  <c r="O9" i="41"/>
  <c r="O7" i="41"/>
  <c r="O10" i="41"/>
  <c r="O8" i="41"/>
  <c r="O6" i="41"/>
</calcChain>
</file>

<file path=xl/comments1.xml><?xml version="1.0" encoding="utf-8"?>
<comments xmlns="http://schemas.openxmlformats.org/spreadsheetml/2006/main">
  <authors>
    <author>USER</author>
  </authors>
  <commentList>
    <comment ref="A5" authorId="0" shapeId="0">
      <text>
        <r>
          <rPr>
            <b/>
            <sz val="8"/>
            <color indexed="81"/>
            <rFont val="Tahoma"/>
            <family val="2"/>
          </rPr>
          <t>Solo esto Lista en
Orden Alfabetico</t>
        </r>
      </text>
    </comment>
    <comment ref="C5" authorId="0" shapeId="0">
      <text>
        <r>
          <rPr>
            <b/>
            <sz val="8"/>
            <color indexed="81"/>
            <rFont val="Tahoma"/>
            <family val="2"/>
          </rPr>
          <t>Solo esto Lista en
Orden Alfabetico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F5" authorId="0" shapeId="0">
      <text>
        <r>
          <rPr>
            <b/>
            <sz val="8"/>
            <color indexed="81"/>
            <rFont val="Tahoma"/>
            <family val="2"/>
          </rPr>
          <t>Solo esto Lista en
Orden Alfabetico</t>
        </r>
      </text>
    </comment>
  </commentList>
</comments>
</file>

<file path=xl/comments3.xml><?xml version="1.0" encoding="utf-8"?>
<comments xmlns="http://schemas.openxmlformats.org/spreadsheetml/2006/main">
  <authors>
    <author>Desktop</author>
    <author>USER</author>
    <author>Enmanuel</author>
  </authors>
  <commentList>
    <comment ref="O4" authorId="0" shapeId="0">
      <text>
        <r>
          <rPr>
            <b/>
            <sz val="9"/>
            <color indexed="81"/>
            <rFont val="Tahoma"/>
            <family val="2"/>
          </rPr>
          <t>Buscar el OT</t>
        </r>
      </text>
    </comment>
    <comment ref="AD5" authorId="1" shapeId="0">
      <text>
        <r>
          <rPr>
            <b/>
            <sz val="8"/>
            <color indexed="81"/>
            <rFont val="Tahoma"/>
            <family val="2"/>
          </rPr>
          <t>Solo esto Lista en
Orden Alfabetico</t>
        </r>
      </text>
    </comment>
    <comment ref="C702" authorId="2" shapeId="0">
      <text>
        <r>
          <rPr>
            <b/>
            <sz val="9"/>
            <color indexed="81"/>
            <rFont val="Tahoma"/>
            <family val="2"/>
          </rPr>
          <t>Enmanuel:</t>
        </r>
        <r>
          <rPr>
            <sz val="9"/>
            <color indexed="81"/>
            <rFont val="Tahoma"/>
            <family val="2"/>
          </rPr>
          <t xml:space="preserve">
utilizado en delk se genera salida con fecha de septiembre , se reporta salida con fecha del 1 de octubre </t>
        </r>
      </text>
    </comment>
  </commentList>
</comments>
</file>

<file path=xl/comments4.xml><?xml version="1.0" encoding="utf-8"?>
<comments xmlns="http://schemas.openxmlformats.org/spreadsheetml/2006/main">
  <authors>
    <author>Bodega</author>
  </authors>
  <commentList>
    <comment ref="P55" authorId="0" shapeId="0">
      <text>
        <r>
          <rPr>
            <b/>
            <sz val="9"/>
            <color indexed="81"/>
            <rFont val="Tahoma"/>
            <family val="2"/>
          </rPr>
          <t>Bodega:</t>
        </r>
        <r>
          <rPr>
            <sz val="9"/>
            <color indexed="81"/>
            <rFont val="Tahoma"/>
            <family val="2"/>
          </rPr>
          <t xml:space="preserve">
15.33
</t>
        </r>
      </text>
    </comment>
  </commentList>
</comments>
</file>

<file path=xl/sharedStrings.xml><?xml version="1.0" encoding="utf-8"?>
<sst xmlns="http://schemas.openxmlformats.org/spreadsheetml/2006/main" count="9161" uniqueCount="2404">
  <si>
    <t>INVENTARIO</t>
  </si>
  <si>
    <t>Descripcion / Tipo</t>
  </si>
  <si>
    <t>C$ Unidad</t>
  </si>
  <si>
    <t>Nivel Minimum</t>
  </si>
  <si>
    <t>Uni</t>
  </si>
  <si>
    <t>Cantidad</t>
  </si>
  <si>
    <t>Tipo de Cambio</t>
  </si>
  <si>
    <t>Total</t>
  </si>
  <si>
    <t>Metro</t>
  </si>
  <si>
    <t>OT</t>
  </si>
  <si>
    <t>Mes</t>
  </si>
  <si>
    <t>Usado en OT</t>
  </si>
  <si>
    <t>MES</t>
  </si>
  <si>
    <t>Cantidad Usado en OT</t>
  </si>
  <si>
    <t>fuente</t>
  </si>
  <si>
    <t>Unidad de Medidad</t>
  </si>
  <si>
    <t>Codigo</t>
  </si>
  <si>
    <t>Fin de Mes</t>
  </si>
  <si>
    <t>Fecha</t>
  </si>
  <si>
    <t>Cantidad Compro</t>
  </si>
  <si>
    <t>Total en Factura</t>
  </si>
  <si>
    <t>Compras del Mes</t>
  </si>
  <si>
    <t>Compra del Mes</t>
  </si>
  <si>
    <t>Inicio + Compra del Mes</t>
  </si>
  <si>
    <t>Inico del Mes</t>
  </si>
  <si>
    <t>Control Diario usado en OT</t>
  </si>
  <si>
    <t>Providor</t>
  </si>
  <si>
    <t>No.Factura</t>
  </si>
  <si>
    <t>Ubicacion</t>
  </si>
  <si>
    <t>ID</t>
  </si>
  <si>
    <t>U.de Medida</t>
  </si>
  <si>
    <t>Madera</t>
  </si>
  <si>
    <t>Plywood</t>
  </si>
  <si>
    <t>Hierro</t>
  </si>
  <si>
    <t>Insumos Directos</t>
  </si>
  <si>
    <t>Pintura</t>
  </si>
  <si>
    <t>Categoria</t>
  </si>
  <si>
    <t>Lamina</t>
  </si>
  <si>
    <t>METRO</t>
  </si>
  <si>
    <t>CANTIDAD</t>
  </si>
  <si>
    <t>Banco Central</t>
  </si>
  <si>
    <t>Resbalon plastico de 1" con clavo</t>
  </si>
  <si>
    <t>SUR</t>
  </si>
  <si>
    <t>20-Toramar 1-1/2#10</t>
  </si>
  <si>
    <t>Tornillo Amarillo 1-1/2" #10</t>
  </si>
  <si>
    <t>Industrial El Buen Fierro</t>
  </si>
  <si>
    <t>Sermaad</t>
  </si>
  <si>
    <t>Proveedores</t>
  </si>
  <si>
    <t>ACEROS ROAG</t>
  </si>
  <si>
    <t>AGRONAVA</t>
  </si>
  <si>
    <t>Amazon</t>
  </si>
  <si>
    <t>Arte Metal</t>
  </si>
  <si>
    <t>Astro Empaques</t>
  </si>
  <si>
    <t>Best Harvest</t>
  </si>
  <si>
    <t>CASA DE LAS MANGUERAS</t>
  </si>
  <si>
    <t>CASA DEL PERNO</t>
  </si>
  <si>
    <t>Casa del Torno</t>
  </si>
  <si>
    <t>Casa Pellas</t>
  </si>
  <si>
    <t>CASCO SAFETY</t>
  </si>
  <si>
    <t>Centro del Color</t>
  </si>
  <si>
    <t>COPRE</t>
  </si>
  <si>
    <t>Daetz Scales</t>
  </si>
  <si>
    <t>Distribuidora La Original</t>
  </si>
  <si>
    <t>Distribuidora San Jose</t>
  </si>
  <si>
    <t>ECSESA</t>
  </si>
  <si>
    <t>El Gigante</t>
  </si>
  <si>
    <t>EMASAL</t>
  </si>
  <si>
    <t>Especialidades Industriales</t>
  </si>
  <si>
    <t>Farmacia Helmy</t>
  </si>
  <si>
    <t>Farmacia Santiago</t>
  </si>
  <si>
    <t>Ferreteria 27 de Mayo</t>
  </si>
  <si>
    <t>Ferreteria Divino Niño</t>
  </si>
  <si>
    <t>Ferreteria La Economica</t>
  </si>
  <si>
    <t>FERRETERIA LUGO</t>
  </si>
  <si>
    <t>Ferreteria Roberto Morales</t>
  </si>
  <si>
    <t>Ferreteria Ulises</t>
  </si>
  <si>
    <t>Fetesa</t>
  </si>
  <si>
    <t>FINISA</t>
  </si>
  <si>
    <t>GONPER</t>
  </si>
  <si>
    <t>Industrias del Continente</t>
  </si>
  <si>
    <t>Librería Marce</t>
  </si>
  <si>
    <t>Librería San Jeronimo</t>
  </si>
  <si>
    <t>Lugo</t>
  </si>
  <si>
    <t>Mantica Farach</t>
  </si>
  <si>
    <t>MARILY</t>
  </si>
  <si>
    <t>Mockett</t>
  </si>
  <si>
    <t>Nubia Estrada</t>
  </si>
  <si>
    <t>Ofelia Urbina</t>
  </si>
  <si>
    <t>Pali</t>
  </si>
  <si>
    <t>Progreso</t>
  </si>
  <si>
    <t>Pulperia Bismark</t>
  </si>
  <si>
    <t>Pulperia Zoila Rosa</t>
  </si>
  <si>
    <t>Richardson</t>
  </si>
  <si>
    <t>Serviherramientas</t>
  </si>
  <si>
    <t>Sherwin Williams</t>
  </si>
  <si>
    <t>Simplemente Madera Services</t>
  </si>
  <si>
    <t>SINSA</t>
  </si>
  <si>
    <t>Sol Industrial</t>
  </si>
  <si>
    <t>Stafast</t>
  </si>
  <si>
    <t>Suministros Integrales</t>
  </si>
  <si>
    <t>Taller Independencia</t>
  </si>
  <si>
    <t>Taller Mejia</t>
  </si>
  <si>
    <t>Tienda Salamanca</t>
  </si>
  <si>
    <t>TUBAL, S.A.</t>
  </si>
  <si>
    <t>YORK</t>
  </si>
  <si>
    <t>Llave Allen 1/8"</t>
  </si>
  <si>
    <t>Llave Allen 3/32"</t>
  </si>
  <si>
    <t>90-Bis3-1/2ACE</t>
  </si>
  <si>
    <t>90-Bis4ACE</t>
  </si>
  <si>
    <t>90-Resbp1</t>
  </si>
  <si>
    <t>Distribuidora Libertad</t>
  </si>
  <si>
    <t>Transporte</t>
  </si>
  <si>
    <t>Costo Total</t>
  </si>
  <si>
    <t>Item</t>
  </si>
  <si>
    <t>Total Factura</t>
  </si>
  <si>
    <t>%</t>
  </si>
  <si>
    <t>Neto</t>
  </si>
  <si>
    <t>Factura + Transporte</t>
  </si>
  <si>
    <t>El Artesano 1</t>
  </si>
  <si>
    <t>Descuento</t>
  </si>
  <si>
    <t>Factura - Descuento</t>
  </si>
  <si>
    <t>ALUCOM</t>
  </si>
  <si>
    <t>Maderas Sostenibles</t>
  </si>
  <si>
    <t>Dora Aguirre</t>
  </si>
  <si>
    <t>Jehova Jireh</t>
  </si>
  <si>
    <t>LUZ SANDOVAL</t>
  </si>
  <si>
    <t>Madecenter</t>
  </si>
  <si>
    <t xml:space="preserve">Farmacia Marien </t>
  </si>
  <si>
    <t>Clavos y Tornillos</t>
  </si>
  <si>
    <t>Herrajes</t>
  </si>
  <si>
    <t>Ubicación</t>
  </si>
  <si>
    <t>Ferreteria Lordanay</t>
  </si>
  <si>
    <t>Productos del Aire</t>
  </si>
  <si>
    <t>EDISA</t>
  </si>
  <si>
    <t>Ferreteria Richardson s,a</t>
  </si>
  <si>
    <t>Ferreteria Alinisa</t>
  </si>
  <si>
    <t>La Colonia</t>
  </si>
  <si>
    <t>Salida N°</t>
  </si>
  <si>
    <t>PriceMart</t>
  </si>
  <si>
    <t>MOCKET</t>
  </si>
  <si>
    <t>Schoolhouse Electric&amp;SupplyCo</t>
  </si>
  <si>
    <t>All Glides</t>
  </si>
  <si>
    <t>Fernandez Sera S,a</t>
  </si>
  <si>
    <t>Lanco</t>
  </si>
  <si>
    <t>EL ESFUERZO</t>
  </si>
  <si>
    <t>ROCKLER</t>
  </si>
  <si>
    <t>SEALNIC S,A</t>
  </si>
  <si>
    <t>El Mercado del Tapicero</t>
  </si>
  <si>
    <t>AGINSA</t>
  </si>
  <si>
    <t>ACENICA</t>
  </si>
  <si>
    <t>Estrella Roja</t>
  </si>
  <si>
    <t>Centro Vidriero</t>
  </si>
  <si>
    <t>Casa McGregor</t>
  </si>
  <si>
    <t>Divino Niño</t>
  </si>
  <si>
    <t>El Albañil</t>
  </si>
  <si>
    <t>Maykeling</t>
  </si>
  <si>
    <t>Platina de aluminio 3" x 3/8"</t>
  </si>
  <si>
    <t>Cabinetparts</t>
  </si>
  <si>
    <t>Manhattan w</t>
  </si>
  <si>
    <t>El Triunfo</t>
  </si>
  <si>
    <t>Speedy Metals LLC</t>
  </si>
  <si>
    <t>Mega Boutique</t>
  </si>
  <si>
    <t>Varilla de bronce redonda 1/4"</t>
  </si>
  <si>
    <t>Standard Electric Supply CO</t>
  </si>
  <si>
    <t>Coirsa</t>
  </si>
  <si>
    <t>Luisa Hernandez</t>
  </si>
  <si>
    <t xml:space="preserve">The Home Depot </t>
  </si>
  <si>
    <t>Juan Lopez</t>
  </si>
  <si>
    <t>Tornillo para madera 1" #08</t>
  </si>
  <si>
    <t>El Buen Precio</t>
  </si>
  <si>
    <t>Ferreteria Rocha</t>
  </si>
  <si>
    <t>DIANCASA</t>
  </si>
  <si>
    <t>Agro Centro</t>
  </si>
  <si>
    <t>Farmacia Santo Remedio</t>
  </si>
  <si>
    <t>F.MORALES</t>
  </si>
  <si>
    <t>Tropical Music</t>
  </si>
  <si>
    <t xml:space="preserve">Plastics Inc </t>
  </si>
  <si>
    <t xml:space="preserve">Varilla galvanizada roscada 1/4" </t>
  </si>
  <si>
    <t>Reresa</t>
  </si>
  <si>
    <t>Perno Hexagonal 1-1/2" de largo rosca 3/8" Galvanizado</t>
  </si>
  <si>
    <t>Variedades Urania</t>
  </si>
  <si>
    <t>Prodctos Varios Karlita</t>
  </si>
  <si>
    <t>Ferreteria Linda</t>
  </si>
  <si>
    <t>Branding Irons Unlimited</t>
  </si>
  <si>
    <t>Quickscrew</t>
  </si>
  <si>
    <t>tipo cambio</t>
  </si>
  <si>
    <t>MJP</t>
  </si>
  <si>
    <t>PDTE</t>
  </si>
  <si>
    <t>Grizzly</t>
  </si>
  <si>
    <t>Airgas</t>
  </si>
  <si>
    <t>Welding Supplies</t>
  </si>
  <si>
    <t>Grainer</t>
  </si>
  <si>
    <t>Home Decor</t>
  </si>
  <si>
    <t>InternationalTool</t>
  </si>
  <si>
    <t>Tools Today</t>
  </si>
  <si>
    <t>Jiaozuo Machinery CO,LTDA</t>
  </si>
  <si>
    <t>L7396</t>
  </si>
  <si>
    <t>Architex</t>
  </si>
  <si>
    <t>Maharam</t>
  </si>
  <si>
    <t>40-pla 1x3/8</t>
  </si>
  <si>
    <t>Platina de 1" x 3/8"</t>
  </si>
  <si>
    <t>40-PlaAlu 3x3/8</t>
  </si>
  <si>
    <t>40-PlaBron 1x3/8</t>
  </si>
  <si>
    <t>Platina de bronce 1" x 3/8"</t>
  </si>
  <si>
    <t>40-TubCua 1-1/2xCH-14</t>
  </si>
  <si>
    <t>Tubo cuadrado 1-1/2" x CH-14 (5/64")</t>
  </si>
  <si>
    <t>40-Vbroncered 1/4</t>
  </si>
  <si>
    <t>40-Vgalvrosc 1/4</t>
  </si>
  <si>
    <t>40-MayPerforada 8x4</t>
  </si>
  <si>
    <t>Maya Perforada de 8 pie x 4 pie</t>
  </si>
  <si>
    <t>40-TubRec 1-1/2x3x1/8</t>
  </si>
  <si>
    <t>Tubo rectangular 1-1/2" x 3" x 1/8"</t>
  </si>
  <si>
    <t>40-TubRec 1-1/2x3xCH-12</t>
  </si>
  <si>
    <t>Tubo rectangular 1-1/2" x 3" x CH-12 (3/32")</t>
  </si>
  <si>
    <t>40-TubRed 1/2xCed.40</t>
  </si>
  <si>
    <t>Tubo redondo 1/2" x Cedula 40</t>
  </si>
  <si>
    <t>40-TubRed 2-1/2</t>
  </si>
  <si>
    <t>Tubo redondo 2-1/2"</t>
  </si>
  <si>
    <t>40-TubRed 6xCed.10</t>
  </si>
  <si>
    <t>Tubo redondo 6" x Cedula 10</t>
  </si>
  <si>
    <t>Bisagra Canto Completo</t>
  </si>
  <si>
    <t>90-Nivp7/8x1/4</t>
  </si>
  <si>
    <t>Nivelador metalico de 7/8" rosca de 1/4"</t>
  </si>
  <si>
    <t>90-Rodos 2 fij</t>
  </si>
  <si>
    <t>Rodos de 2" fijos</t>
  </si>
  <si>
    <t>90-Rodos 6 girat</t>
  </si>
  <si>
    <t>Rodos de 6" giratorios</t>
  </si>
  <si>
    <t>Bisagra de 3-1/2"</t>
  </si>
  <si>
    <t>Bisagra de 4"</t>
  </si>
  <si>
    <t>Tornillo Flat Phill 4" x 5/16"</t>
  </si>
  <si>
    <t>20-PerHex 1-1/2x 3/8 Gal</t>
  </si>
  <si>
    <t>20-TorFlatPhill 4x5/16</t>
  </si>
  <si>
    <t>20-TorMad 1#08</t>
  </si>
  <si>
    <t>Nuevo ID</t>
  </si>
  <si>
    <t>Descripcion</t>
  </si>
  <si>
    <t>Nuevo Codigo</t>
  </si>
  <si>
    <t xml:space="preserve">Los gemelos </t>
  </si>
  <si>
    <t>Comercial California</t>
  </si>
  <si>
    <t>Comercial Mabale</t>
  </si>
  <si>
    <t>Tasa/cambio</t>
  </si>
  <si>
    <t>Total cordoba</t>
  </si>
  <si>
    <t xml:space="preserve">Total dolares </t>
  </si>
  <si>
    <t>Sacatapon 3/8"</t>
  </si>
  <si>
    <t>Abrasivos</t>
  </si>
  <si>
    <t>Esponja Microfina</t>
  </si>
  <si>
    <t>Lija banda 37"X75" Grano 100</t>
  </si>
  <si>
    <t>Lija banda 37"X75" Grano 120</t>
  </si>
  <si>
    <t>Lija banda 37"X75" Grano 150</t>
  </si>
  <si>
    <t>Lija banda 37"X75" Grano 220</t>
  </si>
  <si>
    <t>Lija banda 52"x102" Grano 150</t>
  </si>
  <si>
    <t>Lija banda 52"x102" Grano 180</t>
  </si>
  <si>
    <t>Lija banda 53"x83" Grano 100</t>
  </si>
  <si>
    <t>Lija banda 53"x83" Grano 120</t>
  </si>
  <si>
    <t>Lija banda 53"x83" Grano 150</t>
  </si>
  <si>
    <t>Lija banda 53"x83" Grano 180</t>
  </si>
  <si>
    <t>Lija banda 53"x83" Grano 220</t>
  </si>
  <si>
    <t>Lija banda 53"x83" Grano 60</t>
  </si>
  <si>
    <t>Lija banda 53"x83" Grano 80</t>
  </si>
  <si>
    <t>Lija banda 6"x124" Grano 180</t>
  </si>
  <si>
    <t>Lija banda 6"x124" Grano 100</t>
  </si>
  <si>
    <t>Lija banda 6"x124" Grano 220</t>
  </si>
  <si>
    <t>Lija banda 6"x124" Grano 120</t>
  </si>
  <si>
    <t>Lija banda 6"x124" Grano 150</t>
  </si>
  <si>
    <t>Lija banda 6"x124" Grano 60</t>
  </si>
  <si>
    <t>Lija banda 6"x124" Grano 80</t>
  </si>
  <si>
    <t>Lija banda 6"x 220" Grano 220</t>
  </si>
  <si>
    <t>Lija banda 6"x 270" Grano 180</t>
  </si>
  <si>
    <t>Lija banda 6"x 270" Grano 220</t>
  </si>
  <si>
    <t>Lija banda 6"x 270" Grano 150</t>
  </si>
  <si>
    <t>Lija banda 6"x109" grano #220</t>
  </si>
  <si>
    <t>Lija disco stickit grano #120</t>
  </si>
  <si>
    <t>Lija disco stickit grano #150</t>
  </si>
  <si>
    <t>Lija disco stickit grano #180</t>
  </si>
  <si>
    <t>Lija pliego 9"x11" grano #320</t>
  </si>
  <si>
    <t>Lija pliego 9"x11" grano #180</t>
  </si>
  <si>
    <t>Lija disco papel grano #60</t>
  </si>
  <si>
    <t>Lija banda 8"x3" grano # 180</t>
  </si>
  <si>
    <t>Lija banda 8"x3" grano # 150</t>
  </si>
  <si>
    <t>Lija banda 8"x3" grano # 220</t>
  </si>
  <si>
    <t>Lija disco velcro grano # 120</t>
  </si>
  <si>
    <t>Lija disco velcro hookit grano #120</t>
  </si>
  <si>
    <t>Lija disco velcro grano #60</t>
  </si>
  <si>
    <t>Lija disco velcro grano #40</t>
  </si>
  <si>
    <t>Lija disco velcro grano #80</t>
  </si>
  <si>
    <t>Lija disco velcro grano #150</t>
  </si>
  <si>
    <t>Lija disco velcro grano #180</t>
  </si>
  <si>
    <t>Lija banda 25"x60" grano #120</t>
  </si>
  <si>
    <t>Lija banda 25"x60" grano #150</t>
  </si>
  <si>
    <t>Lija banda 25"x60" grano #180</t>
  </si>
  <si>
    <t>Lija banda 25"x60" grano #220</t>
  </si>
  <si>
    <t>Lija banda 6"x129" grano # 80</t>
  </si>
  <si>
    <t>Lija banda 6" x 220" grano #180</t>
  </si>
  <si>
    <t>Lija banda 6" x 220" grano #150</t>
  </si>
  <si>
    <t>Lija banda 8" x39" grano #220</t>
  </si>
  <si>
    <t>Lija banda 4"x24" grano #100</t>
  </si>
  <si>
    <t>Lija banda 4"x24" grano #50</t>
  </si>
  <si>
    <t>Lija Rollo amarilla grano#100</t>
  </si>
  <si>
    <t>Lija pliego 9"x11" grano #2000</t>
  </si>
  <si>
    <t>Lija pliego 9"x11" grano #120</t>
  </si>
  <si>
    <t>Lija pliego 9"x11" grano #1200</t>
  </si>
  <si>
    <t>Lija pliego 9"x11" grano #500</t>
  </si>
  <si>
    <t>Lija disco Abranet grano #180</t>
  </si>
  <si>
    <t>Lija disco Abranet grano #120</t>
  </si>
  <si>
    <t>Lija pliego 9"x11" grano #360</t>
  </si>
  <si>
    <t>Lija pliego 9"x11" grano #400</t>
  </si>
  <si>
    <t>Lija pliego 9"x11" grano #600</t>
  </si>
  <si>
    <t>Lija banda (3 pliegos en 1) 4"x11.5" Sandrite grano 100</t>
  </si>
  <si>
    <t>Lija banda (3 pliegos en 1) 4"x11.5" Sandrite grano 120</t>
  </si>
  <si>
    <t>Lija banda (3 pliegos en 1) 4"x11.5" Sandrite grano 150</t>
  </si>
  <si>
    <t>Lija banda (3 pliegos en 1) 4"x11.5" Sandrite grano 180</t>
  </si>
  <si>
    <t>Paste Fino Rojo Fandeli</t>
  </si>
  <si>
    <t>Lija banda 4#x11.5" grano 120</t>
  </si>
  <si>
    <t>Tela grafitada 7"</t>
  </si>
  <si>
    <t>Tela grafitada 10"</t>
  </si>
  <si>
    <t>unidades</t>
  </si>
  <si>
    <t>mts</t>
  </si>
  <si>
    <t>pulgadas</t>
  </si>
  <si>
    <t>Tornillo Phillips #10 x 3-1/2"</t>
  </si>
  <si>
    <t>Tornillo Phillips #10 x 1-1/2"</t>
  </si>
  <si>
    <t>Tornillo Phillips #10x 3"</t>
  </si>
  <si>
    <t>Tornillo Phillips #10x 1"</t>
  </si>
  <si>
    <t>Tornillo Phillips punta de broca #8x2"</t>
  </si>
  <si>
    <t>Goloso de techo de 2 1/2"</t>
  </si>
  <si>
    <t>Tornillo Phillips flathead #9-10x3"</t>
  </si>
  <si>
    <t>Tornillo Phillips #8 x 1-1/4"</t>
  </si>
  <si>
    <t>Tornillo Phillips #6x1/2"</t>
  </si>
  <si>
    <t>Tornillo Phillips #8x1"</t>
  </si>
  <si>
    <t>Tornillo Avellanado #10 x 2-1/2"</t>
  </si>
  <si>
    <t>Perno Hexagonal 5/8"x1-1/2"</t>
  </si>
  <si>
    <t>Tornillo Phillips #4x1/4"</t>
  </si>
  <si>
    <t>Tornillo Phillips #8x2"</t>
  </si>
  <si>
    <t>Cap nuts 1/4"</t>
  </si>
  <si>
    <t>Perno Allen 1/2" x 1-1/2"</t>
  </si>
  <si>
    <t>Perno Allen 1/2" x 1-3/4"</t>
  </si>
  <si>
    <t>Perno Allen 1/2" x 1-5/8"</t>
  </si>
  <si>
    <t>Perno Knapp 9/16"x1-3/4"</t>
  </si>
  <si>
    <t>Perno Knapp 3/4"x 3"</t>
  </si>
  <si>
    <t>Tuerca con nylon al interior  #8-32</t>
  </si>
  <si>
    <t>Tuerca con nylon al interior  #6-1/4"</t>
  </si>
  <si>
    <t>Perno Knapp 9/16"x 3"</t>
  </si>
  <si>
    <t>Tornillo Phillips #8x 3-1/2"</t>
  </si>
  <si>
    <t>Tornillo Phillips #10 x 3"</t>
  </si>
  <si>
    <t>Tornillo Phillips #8 x3"</t>
  </si>
  <si>
    <t>Tornillo Phillips #8 x 1/2"</t>
  </si>
  <si>
    <t>Tornillo Phillips #10x 1-1/4"</t>
  </si>
  <si>
    <t>Perno Hexagonal 5/8"x2-1/2"</t>
  </si>
  <si>
    <t>Goloso de techo de 4"</t>
  </si>
  <si>
    <t>Tornillo Phillips punta de broca #12x2-1/2"</t>
  </si>
  <si>
    <t>Kit de tuercas, pernos y cap nuts</t>
  </si>
  <si>
    <t>Tornillo gypsum #8 x 1-1/4"</t>
  </si>
  <si>
    <t>Tornillo Phillips #8x1-1/4"</t>
  </si>
  <si>
    <t>Tornillo Phillips  #10 x 1-1/8"</t>
  </si>
  <si>
    <t>Tornillo gypsum #8 x 2"</t>
  </si>
  <si>
    <t>Tornillo panhead #7x 5/8"</t>
  </si>
  <si>
    <t>Tornillo panhead #8x 3/8"</t>
  </si>
  <si>
    <t>Tornillo panhead #7x 1-1/4"</t>
  </si>
  <si>
    <t>Goloso de techo de 2"</t>
  </si>
  <si>
    <t>Tornillo Phillips Slot #7x1-1/8"</t>
  </si>
  <si>
    <t>Tornillo Phillips Slot #10x1-1/8"</t>
  </si>
  <si>
    <t>Tornillo Phillips Slot #7x5/8"</t>
  </si>
  <si>
    <t>Tornillo Phillips Flat head #9 x 1-3/4"</t>
  </si>
  <si>
    <t>Tornillo Phillips Flat head #7 x 1"</t>
  </si>
  <si>
    <t>Clavo de acero de 1"</t>
  </si>
  <si>
    <t>Tornillo Phillips Flathead #8x1"</t>
  </si>
  <si>
    <t>Tornillo Phillips flathead #7x3"</t>
  </si>
  <si>
    <t>Tornillo Phillips Flat head #7 x 1-1/4""</t>
  </si>
  <si>
    <t>Tornillo Phillips Flat head #7x 3/4"</t>
  </si>
  <si>
    <t>Tornillo con arandela integrada #8x 5/8"</t>
  </si>
  <si>
    <t>Tornillo Panhead #7x 2"</t>
  </si>
  <si>
    <t>Clavo galvanizado #5 x1-1/4"</t>
  </si>
  <si>
    <t>Tornillo Phillips flathead #10 x 3-1/2" (quickscrew)</t>
  </si>
  <si>
    <t>Tornillo Panhead acabado negro #6x3/4"</t>
  </si>
  <si>
    <t>Tornillo Phillips #8x3"</t>
  </si>
  <si>
    <t>Tornillo Phillips #7 x 1/2"</t>
  </si>
  <si>
    <t>Tornillo Rojo 16 x10"</t>
  </si>
  <si>
    <t>Tornillo Panhead #10 x 3"</t>
  </si>
  <si>
    <t>Tornillo Phillips #10 x 2-1/2"</t>
  </si>
  <si>
    <t>Tornillo Panhead #8x 2-1/2"</t>
  </si>
  <si>
    <t>Tornillo Panhead #8 x 1-/4"</t>
  </si>
  <si>
    <t>Tornillo gypsum #7 x 1/2"</t>
  </si>
  <si>
    <t>Tornillo flathead #7 x 1/2"</t>
  </si>
  <si>
    <t>Tornillo gypsum #7 x 3/4"</t>
  </si>
  <si>
    <t>Tornillo punta broca #10 x 3/4"</t>
  </si>
  <si>
    <t>Tornillo gypsum punta broca #8 x 1-1/4"</t>
  </si>
  <si>
    <t>Tornillo Panhead #7x1-3/8"</t>
  </si>
  <si>
    <t>Tornillo Slotted #5 x 5/8"</t>
  </si>
  <si>
    <t>Tornillo Slotted #4 x 1/2"</t>
  </si>
  <si>
    <t>Tornillo Slotted #5 x 3/4"</t>
  </si>
  <si>
    <t>Tornillo decorativo M4 (hafele)</t>
  </si>
  <si>
    <t>Kits de tornillo phillip slot 3/8" x 1"</t>
  </si>
  <si>
    <t>Tornillo Slotted #5 x 1/2"</t>
  </si>
  <si>
    <t>Tornillo Slotted #6 x 7/8"</t>
  </si>
  <si>
    <t>Tornillo Slotted #4 x 1/4"</t>
  </si>
  <si>
    <t>Tornillo Panhead #10 x 2"</t>
  </si>
  <si>
    <t>Tornillo Panhead #7 x 2"</t>
  </si>
  <si>
    <t>Perno Knapp 3/8" x 3"</t>
  </si>
  <si>
    <t>Tornillo quickscrew #10 x 3-1/2"</t>
  </si>
  <si>
    <t>Tornillo quickscrew #9 x 3-1/2"</t>
  </si>
  <si>
    <t>Clavo 1-1/2"</t>
  </si>
  <si>
    <t>Tornillo Slotted #3 x 1/2"</t>
  </si>
  <si>
    <t>Clavo 1-1/4"</t>
  </si>
  <si>
    <t>Tornillo Panhead #8 x 1- 1/2"</t>
  </si>
  <si>
    <t>Tornillo Phillips #3 x 3/8"</t>
  </si>
  <si>
    <t>Tornillo Panhead #8 x 1-5/8"</t>
  </si>
  <si>
    <t>Clavo para construccion 1/2" x 6-1/2"</t>
  </si>
  <si>
    <t>Tornillo azul #8 x 2-3/8"</t>
  </si>
  <si>
    <t>Tornillo Panheadpunta broca  #7 x 3/8"</t>
  </si>
  <si>
    <t>Tornillo Phillips #7 x 3"</t>
  </si>
  <si>
    <t>Tornillo Camo para deck 2-3/8"</t>
  </si>
  <si>
    <t>Tornillo Camo para deck 1-7/8"</t>
  </si>
  <si>
    <t>Tornillo Slotted #8 x 1-1/4"</t>
  </si>
  <si>
    <t>Tornillo flathead #7 x 1-1/4"</t>
  </si>
  <si>
    <t>Tornillo Flathead #10 x 2-1/2"</t>
  </si>
  <si>
    <t>Clavos #4 x 1-1/2"</t>
  </si>
  <si>
    <t>Tornillo Slotted #5 x 7/8"</t>
  </si>
  <si>
    <t>Clavo para concreto 2-1/2"</t>
  </si>
  <si>
    <t>Clavos #8 x 4-3/4"</t>
  </si>
  <si>
    <t>Clavo 1/8" x 3"</t>
  </si>
  <si>
    <t>Tornillo Slotted azul 1/4" x 3/4"</t>
  </si>
  <si>
    <t>Tornillo Slotted azul 1/4" x 2-7/8"</t>
  </si>
  <si>
    <t>Tornillo slotted azull 1/4" x 2-1/2"</t>
  </si>
  <si>
    <t>Tornillo Phillips slot #5 x 3/4"</t>
  </si>
  <si>
    <t>Tornillo Phillips slot #5x1</t>
  </si>
  <si>
    <t>Clavo de acero de 1/4" x 1-1/2"</t>
  </si>
  <si>
    <t>Tornillo Phillips #8 x 1-1/2"</t>
  </si>
  <si>
    <t>Clavo #5 x 1-3/8"</t>
  </si>
  <si>
    <t>Tornillo Flathead Phillps #7 x 1"</t>
  </si>
  <si>
    <t>Clavo de concreto 2-1/2"</t>
  </si>
  <si>
    <t>Tornillo Phillips #10 x 2"</t>
  </si>
  <si>
    <t>Tornillo gypsum #8 x 3/4"</t>
  </si>
  <si>
    <t>Tornillo gypsum #8 x 1"</t>
  </si>
  <si>
    <t>Clavos para cerco 1-1/4"</t>
  </si>
  <si>
    <t>Tornillo Phillip #9 x 5/8"</t>
  </si>
  <si>
    <t>Tornillo Phillip punta broca #10 x 1"</t>
  </si>
  <si>
    <t>Tornillo phillips flathead #5 x 5/8"</t>
  </si>
  <si>
    <t>Tornillo phillips flathead #4x 5/8"</t>
  </si>
  <si>
    <t>Clavo de acero 6"</t>
  </si>
  <si>
    <t>Tornillo phillips panhead #4 x 5/8"</t>
  </si>
  <si>
    <t>Tornillo Slotted #8 x 3/4"</t>
  </si>
  <si>
    <t>Tornillo phillips #9 x 1-3/8"</t>
  </si>
  <si>
    <t>kits</t>
  </si>
  <si>
    <t>EPP</t>
  </si>
  <si>
    <t>Filtro Carbo activado</t>
  </si>
  <si>
    <t>Trabas de presion</t>
  </si>
  <si>
    <t>Resbalones de 1"</t>
  </si>
  <si>
    <t>Grommets de 1"</t>
  </si>
  <si>
    <t>Grommets de 2.5"</t>
  </si>
  <si>
    <t>Rieles cierre suave 15"</t>
  </si>
  <si>
    <t>Rieles cierre suave 12"</t>
  </si>
  <si>
    <t>Accesorios para riel Salice</t>
  </si>
  <si>
    <t>Resbalon con clavo 3/4"</t>
  </si>
  <si>
    <t>Nuez con uña para nivelador M10</t>
  </si>
  <si>
    <t>Riel de 16"</t>
  </si>
  <si>
    <t>Nivelador de 1/4"</t>
  </si>
  <si>
    <t>Haladera de boton para gaveta</t>
  </si>
  <si>
    <t>Nivelador de1- 1/4"</t>
  </si>
  <si>
    <t>Retenes de drenaje 2-3/4"x1-1/2"</t>
  </si>
  <si>
    <t>Bisagra 0 canto</t>
  </si>
  <si>
    <t>Riel de madera de 15"</t>
  </si>
  <si>
    <t>Rodo de 4"</t>
  </si>
  <si>
    <t>Bisagra escondida apertura completa</t>
  </si>
  <si>
    <t>Bisagra medio canto</t>
  </si>
  <si>
    <t>Rodo con freno de 4"</t>
  </si>
  <si>
    <t>Rodo sin freno de 4"</t>
  </si>
  <si>
    <t>Rodo de 3"</t>
  </si>
  <si>
    <t>Rodo de 2" Sheperd</t>
  </si>
  <si>
    <t>Bisagra Apertura 1350</t>
  </si>
  <si>
    <t>Rodo de 2" Negro</t>
  </si>
  <si>
    <t>Gancho de techo 5"</t>
  </si>
  <si>
    <t>Gancho de techo 3-7/8"</t>
  </si>
  <si>
    <t>Nuez con uña 1/4-20x10mm</t>
  </si>
  <si>
    <t>Resbalon sin clavo 3/4"</t>
  </si>
  <si>
    <t>Almohadillas</t>
  </si>
  <si>
    <t>Resbalon base plateada de 1"</t>
  </si>
  <si>
    <t>Resbalon de hule de 1"</t>
  </si>
  <si>
    <t>Nivelador de 2"</t>
  </si>
  <si>
    <t>Knapp de 1"</t>
  </si>
  <si>
    <t>Bisagras Bigote 1-1/2"</t>
  </si>
  <si>
    <t>Bisagras Bigote 3"</t>
  </si>
  <si>
    <t>Stay para ventana</t>
  </si>
  <si>
    <t>Riel cierre suave 14"</t>
  </si>
  <si>
    <t>Bisagra Corrediza 29"</t>
  </si>
  <si>
    <t>Rodo con freno para puerta corrediza</t>
  </si>
  <si>
    <t>Perfil L de aluminio 460mm</t>
  </si>
  <si>
    <t>Push to open para bisagra</t>
  </si>
  <si>
    <t>Clavillos de presion 1-1/2" calibre 18</t>
  </si>
  <si>
    <t>Cam-Lock 2-1/2"</t>
  </si>
  <si>
    <t>Alcayate (bed fittings)</t>
  </si>
  <si>
    <t>Soporte para repisa 6.3mm</t>
  </si>
  <si>
    <t>Tapones cuadrados de hule</t>
  </si>
  <si>
    <t>Poleas</t>
  </si>
  <si>
    <t>Cierre facil para bisagra de 1"</t>
  </si>
  <si>
    <t>Cierra facil para bisagra de 1/2"</t>
  </si>
  <si>
    <t>Traba cierre facil</t>
  </si>
  <si>
    <t>tapa junta</t>
  </si>
  <si>
    <t>Dispositivo de bloqueo (lock device overlay)</t>
  </si>
  <si>
    <t>eje giratorio de 4"</t>
  </si>
  <si>
    <t>Nivelador base 1-1/2"x 1-3/4"</t>
  </si>
  <si>
    <t>Bisagra cuadrada 4" (inox)</t>
  </si>
  <si>
    <t>sistema al piso para closet</t>
  </si>
  <si>
    <t>sistema colgante para closet</t>
  </si>
  <si>
    <t>Nuez con uña 3/8-16</t>
  </si>
  <si>
    <t>Bisagra cuadrada 3-1/2"</t>
  </si>
  <si>
    <t>Bisagra oculta 119x28 mm (inox)</t>
  </si>
  <si>
    <t>Bisagra cuadrada de 5"</t>
  </si>
  <si>
    <t>Tuerca 5/16"</t>
  </si>
  <si>
    <t>Bisagras de aldaba 1-1/2"</t>
  </si>
  <si>
    <t>Colgadores para espejo</t>
  </si>
  <si>
    <t>Tuerca de seguridad 3/4"</t>
  </si>
  <si>
    <t>Bisagra doble presion puerta cocina</t>
  </si>
  <si>
    <t>Stay para mueble de cocina</t>
  </si>
  <si>
    <t>Tuercas 3/4"</t>
  </si>
  <si>
    <t>Tuercas de seguridad 3/8"</t>
  </si>
  <si>
    <t>Tuerca de seguridad 5/8"</t>
  </si>
  <si>
    <t>Bisagra de bigote 1-1/2"</t>
  </si>
  <si>
    <t>Soporte plegable izquierdo</t>
  </si>
  <si>
    <t>Tuercas 3/8"</t>
  </si>
  <si>
    <t>Arandela 5/16</t>
  </si>
  <si>
    <t>Arandela plana 5/16" x 3/4"</t>
  </si>
  <si>
    <t>Arandela 7/16" x 1"</t>
  </si>
  <si>
    <t>Arandela 3/8"</t>
  </si>
  <si>
    <t>Arandela de presion 3/8"</t>
  </si>
  <si>
    <t>Arandela 3/4" (inox)</t>
  </si>
  <si>
    <t>Arandela 3/4" (galvanizada)</t>
  </si>
  <si>
    <t>Tuercas 5/8"</t>
  </si>
  <si>
    <t>Arandela 9/16"</t>
  </si>
  <si>
    <t>Tuerca 3/4" (inox)</t>
  </si>
  <si>
    <t>Tuerca 3/8"</t>
  </si>
  <si>
    <t>Arandela 5/8" (inox)</t>
  </si>
  <si>
    <t>Arandela plana 5/32" x 3/16"</t>
  </si>
  <si>
    <t>Arandela plana 3/8" x 3/16"</t>
  </si>
  <si>
    <t>Arandela de presion 1/4"</t>
  </si>
  <si>
    <t>Arandela 3/8" (inox)</t>
  </si>
  <si>
    <t>Arandela de presion 3/8" x 3/16"</t>
  </si>
  <si>
    <t>Tuerca de 3/8" x 1/8"</t>
  </si>
  <si>
    <t>Cap nuts 1/8"</t>
  </si>
  <si>
    <t>Arandela negra 1/4"</t>
  </si>
  <si>
    <t>Tuercas 3/8" x 1/4"</t>
  </si>
  <si>
    <t>Tuercas 5/16"</t>
  </si>
  <si>
    <t>Arandela plana 1/2"</t>
  </si>
  <si>
    <t>Insertos BGE</t>
  </si>
  <si>
    <t>Arandela galvanizada 1/2"</t>
  </si>
  <si>
    <t>Tuerca negra 5/8"</t>
  </si>
  <si>
    <t>Kit de llaves (alfresco) Doble</t>
  </si>
  <si>
    <t>Kit de llaves (alfresco) Simple</t>
  </si>
  <si>
    <t>Nudos para cables 3/16"</t>
  </si>
  <si>
    <t>Nudos para cables 1/8"</t>
  </si>
  <si>
    <t>Tope de gaveta</t>
  </si>
  <si>
    <t>tapones negros de hule (bge)</t>
  </si>
  <si>
    <t>Tuerca mariposa 1/2"</t>
  </si>
  <si>
    <t>Arandela de presion 3/4"</t>
  </si>
  <si>
    <t>Arandela de presion 7/8"</t>
  </si>
  <si>
    <t>Grilletes 1-1/4"</t>
  </si>
  <si>
    <t>Arandela de seguridad</t>
  </si>
  <si>
    <t>Tensor gancho-argolla 5/16</t>
  </si>
  <si>
    <t>Arandela 1"x5/8" (inox)</t>
  </si>
  <si>
    <t>Tuerca de ojo 5/8" (inox)</t>
  </si>
  <si>
    <t>Tensor para cable 5/8" (inox)</t>
  </si>
  <si>
    <t>Brida de 1 oreja de 1"</t>
  </si>
  <si>
    <t>Brida de 1 oreja de 3/4"</t>
  </si>
  <si>
    <t>Brida de 1 oreja de 1/2"</t>
  </si>
  <si>
    <t>Brida de 1 oreja 1-1/2"</t>
  </si>
  <si>
    <t>Brida de 1 oreja de 1-1/4"</t>
  </si>
  <si>
    <t>Brida de 1 oreja de 2"</t>
  </si>
  <si>
    <t>Anclaje para piso 3/8" bolt3/4" drill</t>
  </si>
  <si>
    <t>Anclaje para piso 1/2" bolt 7/8" drill</t>
  </si>
  <si>
    <t>Perno de Ojo 3/8"x5"</t>
  </si>
  <si>
    <t>Brida de presion de 1-3/4"</t>
  </si>
  <si>
    <t>Brida de presion de 1-1/2"</t>
  </si>
  <si>
    <t>Nudo para cable 5/8</t>
  </si>
  <si>
    <t>Brida de 1 oreja de 12mm</t>
  </si>
  <si>
    <t>Soporte Metalico Superior Derecho</t>
  </si>
  <si>
    <t>Soporte Metalico Superior Izquierdo</t>
  </si>
  <si>
    <t>Angular Izquierdo</t>
  </si>
  <si>
    <t>Angular Derecho</t>
  </si>
  <si>
    <t>Angular Repisa larga derecha</t>
  </si>
  <si>
    <t>Angular Repisa larga izquierda</t>
  </si>
  <si>
    <t>Tornillo de anclaje 1/2" x 4-3/4"</t>
  </si>
  <si>
    <t>Goloso de techo de 1"</t>
  </si>
  <si>
    <t>Tornillo Phillips flathead #6-5/8"</t>
  </si>
  <si>
    <t>Goloso de techo 6"</t>
  </si>
  <si>
    <t>Perno Hexagonal de 7"</t>
  </si>
  <si>
    <t>Perno Hexagonal de 4"</t>
  </si>
  <si>
    <t>Goloso Hexagonal con arandela 3/8"x4"</t>
  </si>
  <si>
    <t>Perno Allen 7/16" x 2"</t>
  </si>
  <si>
    <t>Prisionero Suizo</t>
  </si>
  <si>
    <t>Perno Hexagonal 1/2" x 1-3/4"</t>
  </si>
  <si>
    <t>Goloso para techo 5/16" x 1"</t>
  </si>
  <si>
    <t>Perno Hexagonal 5/8" x 3-1/2"</t>
  </si>
  <si>
    <t>Perno Hexagonal 1"x7"</t>
  </si>
  <si>
    <t>Perno coche 1/2" x 5"</t>
  </si>
  <si>
    <t>Perno Knapp punta espada 5/8" x 3-1/2"</t>
  </si>
  <si>
    <t>Perno Hexagonal 7/16" x 3"</t>
  </si>
  <si>
    <t>Perno Hexagonal 2-1/2" x 4-1/2"</t>
  </si>
  <si>
    <t>Perno Hexagonal 5/8"x 3"</t>
  </si>
  <si>
    <t>Perno Hexagonal #1 x 8"</t>
  </si>
  <si>
    <t>Perno Hexagonal 3/4" x 8"</t>
  </si>
  <si>
    <t>Perno Knapp 3/8" x 2"</t>
  </si>
  <si>
    <t>Perno Knapp 7/16 x 2"</t>
  </si>
  <si>
    <t>Tapa Protectora para bisagra</t>
  </si>
  <si>
    <t>Tapa protectora para brida</t>
  </si>
  <si>
    <t>Placa de montaje cruciforme</t>
  </si>
  <si>
    <t>Perno Hexagonal 5/8" x 4"</t>
  </si>
  <si>
    <t>Perno Hexagonal 3/4" x 5"</t>
  </si>
  <si>
    <t>Perno Hexagonal de Nylon M10 x 80</t>
  </si>
  <si>
    <t>Perno Hexagonal de Nylon M10 x 110</t>
  </si>
  <si>
    <t>Tuerca de Nylon 7/16</t>
  </si>
  <si>
    <t>Haladera de boton para gaveta 1-1/2"</t>
  </si>
  <si>
    <t>Haladera de boton para gaveta 2"</t>
  </si>
  <si>
    <t>Tapon de madera 1"</t>
  </si>
  <si>
    <t>Tapon de madera 2"</t>
  </si>
  <si>
    <t>Haladera de boton para gaveta 2-1/8"</t>
  </si>
  <si>
    <t>Perno Allen 1/2" x 2"</t>
  </si>
  <si>
    <t>Perno Coche 1/2" x 2"</t>
  </si>
  <si>
    <t xml:space="preserve">Perno Hexagonal 9/16 x 2-3/4" </t>
  </si>
  <si>
    <t>Goloso con arandela integrada 5/16 x 1-1/4"</t>
  </si>
  <si>
    <t>Inserto 1/4"-20 x 3/4"</t>
  </si>
  <si>
    <t>Perno Knapp 3/16" x 1-7/8"</t>
  </si>
  <si>
    <t>Perno Hexagonal 7/16" x 2"</t>
  </si>
  <si>
    <t>Perno Hexagonal 1/2" x 4"</t>
  </si>
  <si>
    <t>Perno Hexagonal 1/2 x 1-1/2"</t>
  </si>
  <si>
    <t>Perno de expansion 3/8" x 3-3/4"</t>
  </si>
  <si>
    <t>Perno de anclaje 5/8" x 3-3/4"</t>
  </si>
  <si>
    <t>Perno Hexagonal 1/2" x 2-3/8"</t>
  </si>
  <si>
    <t>Goloso hexagonal punta broca 3/8" x 1"</t>
  </si>
  <si>
    <t>Goloso hexagonal punta broca 3/8" x 2"</t>
  </si>
  <si>
    <t>Perno Hexagonal 1/2" x 2"</t>
  </si>
  <si>
    <t>nudo para cable 1/2"</t>
  </si>
  <si>
    <t>nudo para cable 3/8"</t>
  </si>
  <si>
    <t>Perno Hexagonal 7/16" x 7"</t>
  </si>
  <si>
    <t>Perno Hexagonal 1/2" x 6"</t>
  </si>
  <si>
    <t>Ruedas 6" x 5/8" (diam interno)</t>
  </si>
  <si>
    <t>Perno Hexagonal punta broca 3/8" x 4"</t>
  </si>
  <si>
    <t>Perno Hexagonal 5/8" x 6"</t>
  </si>
  <si>
    <t>Perno Allen Hierro Negro 5/8" x 1-3/4"</t>
  </si>
  <si>
    <t>Perno knapp 3/8" x 1-7/8"</t>
  </si>
  <si>
    <t>Perno Hexagonal 1/2" x 3"</t>
  </si>
  <si>
    <t>Perno de expansion 1/4" x 1-3/4"</t>
  </si>
  <si>
    <t>Perno hexagonal 3/4" x 3"</t>
  </si>
  <si>
    <t>Perno Hexagonal 7/16 x 7"</t>
  </si>
  <si>
    <t>Perno Hexagonal 9/16 x 4-1/2"</t>
  </si>
  <si>
    <t>Perno Hexagonal 5/8 x 3"</t>
  </si>
  <si>
    <t>Perno Hexagonal 3/4" x 6"</t>
  </si>
  <si>
    <t>Perno Coche 3/4" x 3-1/2"</t>
  </si>
  <si>
    <t>Perno Hexagonal 3/4" x 3"</t>
  </si>
  <si>
    <t>Goloso para techo 1/4" x 1"</t>
  </si>
  <si>
    <t>Tapa junta 2-1/2"</t>
  </si>
  <si>
    <t>Insertos 3/8"-16x1-1/4"</t>
  </si>
  <si>
    <t>Perno Slotted 1/4" x 1-1/8"</t>
  </si>
  <si>
    <t>Perno Hexagonal 1/2" x 3-1/2"</t>
  </si>
  <si>
    <t>Bisagra Escondida SOSS 100 13 x 44.5 mm</t>
  </si>
  <si>
    <t>Perno Panhead Phillips #8 x 3"</t>
  </si>
  <si>
    <t>Tornillo Phillips flathead bronce #10 x 1-1/2"</t>
  </si>
  <si>
    <t>Nivelador base nylon 1-1/8" x 1-1/8" con su nuez uña 3/8"</t>
  </si>
  <si>
    <t>Push latch (7266486)</t>
  </si>
  <si>
    <t>Double Magnetic catch 2x3/4"</t>
  </si>
  <si>
    <t>Arandela de 1/4"</t>
  </si>
  <si>
    <t>Arandela de 1/8"</t>
  </si>
  <si>
    <t>Insertos 5/16 x 3/4"</t>
  </si>
  <si>
    <t>Inserto de 1/4" x 3/8"</t>
  </si>
  <si>
    <t>Herraje para armar cama</t>
  </si>
  <si>
    <t>par</t>
  </si>
  <si>
    <t>Herramienta</t>
  </si>
  <si>
    <t>Lampara Halogeno Portatil</t>
  </si>
  <si>
    <t>Antorcha Manual</t>
  </si>
  <si>
    <t>Material Electrico</t>
  </si>
  <si>
    <t>Zepo para empotrar acabado negro</t>
  </si>
  <si>
    <t>Zepo para empotrar niquelado</t>
  </si>
  <si>
    <t>Cerradura para puerta</t>
  </si>
  <si>
    <t>Lampara halogeno 50W</t>
  </si>
  <si>
    <t>Lampara halogeno 20W</t>
  </si>
  <si>
    <t>Kit de instalacion de cable baja tension</t>
  </si>
  <si>
    <t>Placa metalica para interruptor</t>
  </si>
  <si>
    <t>Placa plastica para interruptor</t>
  </si>
  <si>
    <t>Brida plastica para cables 6mm</t>
  </si>
  <si>
    <t>Brida plastica para cables 12mm</t>
  </si>
  <si>
    <t>Centro de carga 12 espacios</t>
  </si>
  <si>
    <t>Placa para interruptor completa triple</t>
  </si>
  <si>
    <t>Cajas EMT Metalica  4X4X 1-1/2"</t>
  </si>
  <si>
    <t>Tapas para caja EMT metalica</t>
  </si>
  <si>
    <t>Enchufe redondo 15A 125V</t>
  </si>
  <si>
    <t>Zepo para bombillo</t>
  </si>
  <si>
    <t>Caja EMT plastica 4x4x2</t>
  </si>
  <si>
    <t>Caja EMT plastica 4x4x1-1/2"</t>
  </si>
  <si>
    <t>Caja legrand de conexión</t>
  </si>
  <si>
    <t>Union de compresion EMT 1-1/2"</t>
  </si>
  <si>
    <t>Fusibles 200A 125V AC</t>
  </si>
  <si>
    <t>Fusibles 100A 250V AC</t>
  </si>
  <si>
    <t>Lamparas</t>
  </si>
  <si>
    <t>Alambre de cobre</t>
  </si>
  <si>
    <t>Alambre de cobre para AC</t>
  </si>
  <si>
    <t>Balastro Doble</t>
  </si>
  <si>
    <t>Balastro Simple</t>
  </si>
  <si>
    <t>Cable con sistema de enchufe de 12V</t>
  </si>
  <si>
    <t>Push switch (Loox Hafele)</t>
  </si>
  <si>
    <t>Tope para perfil de aluminio (Loox)</t>
  </si>
  <si>
    <t>Manguera Conduflex de 1/2"</t>
  </si>
  <si>
    <t>Varilla de acero inoxidable de 1/2"</t>
  </si>
  <si>
    <t>Cajas Electricas 2" x 2"</t>
  </si>
  <si>
    <t>Codos para instalacion electrica 1-3/4"</t>
  </si>
  <si>
    <t>Material Empaque</t>
  </si>
  <si>
    <t>Empaletizador</t>
  </si>
  <si>
    <t>Papel Kraft</t>
  </si>
  <si>
    <t>Plastico Negro</t>
  </si>
  <si>
    <t>Plastico Transparente</t>
  </si>
  <si>
    <t>Grapas para fleje galvanizada 1/2"</t>
  </si>
  <si>
    <t>Grapas para fleje galvanizada 3/4"</t>
  </si>
  <si>
    <t>Grapa para fleje de bronce 3/4"</t>
  </si>
  <si>
    <t>Grapas para carton 1/8" x 3/8"</t>
  </si>
  <si>
    <t>Grapas para carton 3/8" x 3/8"</t>
  </si>
  <si>
    <t>Fleje plastico 1/2"</t>
  </si>
  <si>
    <t>Manual Ensamble Alfresco Base Unit</t>
  </si>
  <si>
    <t>Foam 2mm</t>
  </si>
  <si>
    <t>Plastico Termoencogible</t>
  </si>
  <si>
    <t>Rollo</t>
  </si>
  <si>
    <t>Rollos</t>
  </si>
  <si>
    <t>rollos</t>
  </si>
  <si>
    <t>Codo Conduit 1/2" x 5-3/4"</t>
  </si>
  <si>
    <t>Codo Conduit 7/8" x 5"</t>
  </si>
  <si>
    <t>Conectores Conduit 3/4"</t>
  </si>
  <si>
    <t>Brida electrica 1-1/8"</t>
  </si>
  <si>
    <t>Materiales Varios</t>
  </si>
  <si>
    <t>Soportes de hule negro</t>
  </si>
  <si>
    <t>grapas para fleje</t>
  </si>
  <si>
    <t>Abrazadera Metalica 5"</t>
  </si>
  <si>
    <t>Abrazadera Metalica 4"</t>
  </si>
  <si>
    <t>Sombras metalicas para lamparas</t>
  </si>
  <si>
    <t>Galletas de ensamble #20</t>
  </si>
  <si>
    <t>Espiche Plastico #10x1-1/4"</t>
  </si>
  <si>
    <t>Pines Imantados 1"</t>
  </si>
  <si>
    <t>Mecate 1-1/2"</t>
  </si>
  <si>
    <t>Mecate 1"</t>
  </si>
  <si>
    <t>Mecate 1/4"</t>
  </si>
  <si>
    <t>Punta broca cuadrada #2</t>
  </si>
  <si>
    <t>Punta #3</t>
  </si>
  <si>
    <t>Espiche mariposa</t>
  </si>
  <si>
    <t>Tee lisa 1-1/4</t>
  </si>
  <si>
    <t>Tee lisa 3/4"</t>
  </si>
  <si>
    <t>Cople 1-1/4"</t>
  </si>
  <si>
    <t>Adaptador macho 1-1/4"</t>
  </si>
  <si>
    <t>adaptador macho 1-1/2"</t>
  </si>
  <si>
    <t>Reductor pvc 1-1/2" - 1" agua caliente</t>
  </si>
  <si>
    <t>Reductor pvc 3/4"-1/2" agua caliente</t>
  </si>
  <si>
    <t>Adaptador UPR 3/4" agua caliente</t>
  </si>
  <si>
    <t>Codo pvc 15mm-1/2" (agua caliente)</t>
  </si>
  <si>
    <t>codo pvc 3/4"</t>
  </si>
  <si>
    <t>tapon pvc 15mm - 1/2"</t>
  </si>
  <si>
    <t>codo galvanizado 1/2"</t>
  </si>
  <si>
    <t>Tee galvanizado 3/4"</t>
  </si>
  <si>
    <t>Tee galvanizado 1/4"</t>
  </si>
  <si>
    <t>Tee galvanizado 1/2"</t>
  </si>
  <si>
    <t>Juegos para ducha</t>
  </si>
  <si>
    <t>Tee lisa 1/2" agua caliente</t>
  </si>
  <si>
    <t>Rodillo 1-1/2"-4"</t>
  </si>
  <si>
    <t>Rodillo Espuma 4"</t>
  </si>
  <si>
    <t>Reductor 50mm -2"</t>
  </si>
  <si>
    <t>Tizas</t>
  </si>
  <si>
    <t>Separadores de azulejo</t>
  </si>
  <si>
    <t>Bushing pvc 2 x 1/2"</t>
  </si>
  <si>
    <t>Tubo pvc blanco 1/4"</t>
  </si>
  <si>
    <t>Tubo pvc blanco 3/4"</t>
  </si>
  <si>
    <t>Tubo pvc blanco 1/2"</t>
  </si>
  <si>
    <t>tubo pvc blanco 5/8"</t>
  </si>
  <si>
    <t>Hilaza</t>
  </si>
  <si>
    <t>Cordon Cuero 5mm</t>
  </si>
  <si>
    <t>Boquilla Ceramica #5</t>
  </si>
  <si>
    <t>Rodos Mulita Husky</t>
  </si>
  <si>
    <t>Felpa para rodillo</t>
  </si>
  <si>
    <t>Tapon negro plastico 1"</t>
  </si>
  <si>
    <t>Pinceles #3</t>
  </si>
  <si>
    <t>Pinceles #4</t>
  </si>
  <si>
    <t>lbs</t>
  </si>
  <si>
    <t>Metales</t>
  </si>
  <si>
    <t>Platina de 1/2" x 4" (ancho)</t>
  </si>
  <si>
    <t>Platina de 1/8" x 4" (ancho) x 6 mts</t>
  </si>
  <si>
    <t>Platina de 1/4" x 3" x 6 mts</t>
  </si>
  <si>
    <t>Platina de 1/8" x 3" x 6mts</t>
  </si>
  <si>
    <t>Platina 1/8" x 1-5/8" x 6mts</t>
  </si>
  <si>
    <t xml:space="preserve">Tubo redondo de 2" </t>
  </si>
  <si>
    <t>Tubo redondo  1-3/4"</t>
  </si>
  <si>
    <t>Tubo cuadrado de 2"</t>
  </si>
  <si>
    <t>Tubo redondo de 1"</t>
  </si>
  <si>
    <t>Tubo 7/8"</t>
  </si>
  <si>
    <t>Tubo redondo 5/8"</t>
  </si>
  <si>
    <t>Tubo de aluminio para vitrina 1" x 1-1/2"</t>
  </si>
  <si>
    <t>Tubo de 1/2"</t>
  </si>
  <si>
    <t>Varilla lisa de 1/8"</t>
  </si>
  <si>
    <t>Varilla roscada de 1/2"</t>
  </si>
  <si>
    <t>Varilla lisa de 3/8"</t>
  </si>
  <si>
    <t>Varilla para polo tierra de bronce 5/8"</t>
  </si>
  <si>
    <t>Varilla lisa bronce 3/8"</t>
  </si>
  <si>
    <t>Varilla lisa bronce 3/4"</t>
  </si>
  <si>
    <t>Varilla cuadrada de 1/2" x 1/8" hierro</t>
  </si>
  <si>
    <t>Platina de 1/8" x  1-1/2" ancho</t>
  </si>
  <si>
    <t>Platina de aluminio de 1/8" x 3"</t>
  </si>
  <si>
    <t>Riel de aluminio 3/8"</t>
  </si>
  <si>
    <t>Tubo redondo de aluminio 7/8"</t>
  </si>
  <si>
    <t>Tubo 3/4</t>
  </si>
  <si>
    <t>Perfil galvanizado 7/8" x 5"</t>
  </si>
  <si>
    <t>Colgadores para perchero de 1/2"</t>
  </si>
  <si>
    <t>Riel de aluminio 5/8"</t>
  </si>
  <si>
    <t>Riel 3/4"</t>
  </si>
  <si>
    <t>Tubo de hierro 5/8"</t>
  </si>
  <si>
    <t>Tubo de aluminio 7/8"</t>
  </si>
  <si>
    <t>Angular Hierro Negro 2 x 3/4"</t>
  </si>
  <si>
    <t>Angular Hierro Negro  3/4" x 3/4"</t>
  </si>
  <si>
    <t>Riel 2-1/2" x 2"</t>
  </si>
  <si>
    <t>Canaleta metalica de 2-1/2" x 2"</t>
  </si>
  <si>
    <t>Platina 4-1/2"</t>
  </si>
  <si>
    <t>Platina 3/8" x 15"</t>
  </si>
  <si>
    <t>Platina 1/4" x 8"</t>
  </si>
  <si>
    <t>Perlin 2 x 4"</t>
  </si>
  <si>
    <t>Colgadores para closet</t>
  </si>
  <si>
    <t>Pinturas y Quimicos</t>
  </si>
  <si>
    <t>galones</t>
  </si>
  <si>
    <t>cuartos</t>
  </si>
  <si>
    <t>lts</t>
  </si>
  <si>
    <t>galon</t>
  </si>
  <si>
    <t>cubetas</t>
  </si>
  <si>
    <t>litros</t>
  </si>
  <si>
    <t>cubeta</t>
  </si>
  <si>
    <t>garrafas</t>
  </si>
  <si>
    <t>barril</t>
  </si>
  <si>
    <t>Caoba Africano A48R56/1</t>
  </si>
  <si>
    <t>Café Madera A48ASA13/1</t>
  </si>
  <si>
    <t>Negro A48BSA1-1</t>
  </si>
  <si>
    <t>Cedro A448NSA41-1</t>
  </si>
  <si>
    <t>Blanco A48WSA2-1</t>
  </si>
  <si>
    <t>Nogal A481VSA4-1</t>
  </si>
  <si>
    <t>Thinner Poliuretano R8K5A5</t>
  </si>
  <si>
    <t>Reductor Excelbase Universal R8KSA1-1 Clima Fresco</t>
  </si>
  <si>
    <t>Reductor Excelbase Universal R8KSA2-1 Clima Calido</t>
  </si>
  <si>
    <t>Naphtha (Diluyente) R1K3-1</t>
  </si>
  <si>
    <t>Solvente Dirsol 40</t>
  </si>
  <si>
    <t>Thinner Acrilico</t>
  </si>
  <si>
    <t>Comegenol</t>
  </si>
  <si>
    <t>Acabado Poliester HS Mate F64FSA2-1</t>
  </si>
  <si>
    <t>Acabado Poliester HS Satinado F64FSA1-1</t>
  </si>
  <si>
    <t>Fondo Poliuretano Catalizado HSEGSFSA3-1</t>
  </si>
  <si>
    <t>Acabado Poliuretano Catalizado Mate F63FSA5-1</t>
  </si>
  <si>
    <t>Esmalte Industrial Faster dry F85BSA1-1 ALQ Brillante Negro</t>
  </si>
  <si>
    <t>Esmalte Industrial Faster dry  ALQ Brillante Blanco</t>
  </si>
  <si>
    <t>Catalizador para interior poliuretano V54VSA2-1</t>
  </si>
  <si>
    <t>Catalizador poliuretano para sellador V54VSA1-1</t>
  </si>
  <si>
    <t>Catalizador poliuretano para interior V54VSA-2</t>
  </si>
  <si>
    <t>Catalizador poliester HS  para acabado V54VSA4-1</t>
  </si>
  <si>
    <t>Bona Hardwood Floor Cleaner Refill</t>
  </si>
  <si>
    <t>Acido Acetico</t>
  </si>
  <si>
    <t>Aceite</t>
  </si>
  <si>
    <t>Koral Magnum Blanco</t>
  </si>
  <si>
    <t>Corrostyl Negro</t>
  </si>
  <si>
    <t>Duro tint Blanco</t>
  </si>
  <si>
    <t>Exterol 050 Carver</t>
  </si>
  <si>
    <t>Catalyst A</t>
  </si>
  <si>
    <t>Water Sealer</t>
  </si>
  <si>
    <t>Duro tint Genizaro Antiguo</t>
  </si>
  <si>
    <t>Cutting Board Oil</t>
  </si>
  <si>
    <t>aceite para teca Messmer</t>
  </si>
  <si>
    <t>Kromolux Avellana</t>
  </si>
  <si>
    <t>SD 70 Clear</t>
  </si>
  <si>
    <t>Black Magic</t>
  </si>
  <si>
    <t>Aquapast Rojo</t>
  </si>
  <si>
    <t>Esmalte 100</t>
  </si>
  <si>
    <t>Shaw 5000</t>
  </si>
  <si>
    <t>Shell Tellus S2 M68</t>
  </si>
  <si>
    <t>Acido Acetico Puro</t>
  </si>
  <si>
    <t>Peroxido de Nitrogeno</t>
  </si>
  <si>
    <t>Pintura en polvo SD 70 clear</t>
  </si>
  <si>
    <t>Pegamento EZ-1|</t>
  </si>
  <si>
    <t>Multibond X-016</t>
  </si>
  <si>
    <t>Aceite de tung</t>
  </si>
  <si>
    <t>Separador del agua del combustible (CAT)</t>
  </si>
  <si>
    <t>Filtro Aceite (CAT)</t>
  </si>
  <si>
    <t>Filtro Combustible (CAT)</t>
  </si>
  <si>
    <t>Cadena de Rodillos</t>
  </si>
  <si>
    <t>Bushing brazo tensor 1"</t>
  </si>
  <si>
    <t>Kit de orrines</t>
  </si>
  <si>
    <t>Balinera 04A-1212</t>
  </si>
  <si>
    <t>Cuchillas Planas 410x30x3</t>
  </si>
  <si>
    <t>Cuchillas Planas 530x35x3</t>
  </si>
  <si>
    <t>Cuchillas Planas 450x30x3</t>
  </si>
  <si>
    <t>Cuchilla Plana 410x30x3</t>
  </si>
  <si>
    <t>Plaquitas MDT0BMF 14x14x2mm</t>
  </si>
  <si>
    <t>Plaquitas MD 013979 20X12X1.5</t>
  </si>
  <si>
    <t>Plaquitas MD 012005 30X12X1.5</t>
  </si>
  <si>
    <t>Plaquitas 30X12X1.5 (cajas rojas)</t>
  </si>
  <si>
    <t>Fresas para machimbre 150mmx 40 diametro eje 40mm</t>
  </si>
  <si>
    <t>Cabezal para 4 cuchillas diametro 125 x 120 eje 40mm</t>
  </si>
  <si>
    <t>Cabezal cuchillas media caña 122mmx25x eje 40mm</t>
  </si>
  <si>
    <t>Cabezal para 4 cuchillas 122x180mm eje 40mm</t>
  </si>
  <si>
    <t>Cabezal para MD 120x50x50</t>
  </si>
  <si>
    <t>Cabezal porta cuchilla de 4 hojas 122x60x40</t>
  </si>
  <si>
    <t>Fresa para acanalar 50x135x40</t>
  </si>
  <si>
    <t>Fresa para piso 261.49x7x60 R-L</t>
  </si>
  <si>
    <t>Cabezal para MD 156X30X50</t>
  </si>
  <si>
    <t>Cuchilla para escopladora 20mm</t>
  </si>
  <si>
    <t>Cuchilla para escopladora 16 mm</t>
  </si>
  <si>
    <t>Cuchilla para escopladora 8mm</t>
  </si>
  <si>
    <t>Cuchilla para escopladora 6mm</t>
  </si>
  <si>
    <t>Cuchillas para escopladora 10mm</t>
  </si>
  <si>
    <t>Cuchillas MD 20x102x150 B61203DP3</t>
  </si>
  <si>
    <t>Cuchillas MD 20x52x100 B6120DP3</t>
  </si>
  <si>
    <t>Cuchillas MD 10x42x100 B61102DP3</t>
  </si>
  <si>
    <t xml:space="preserve">Broca HSS para metal 10mm </t>
  </si>
  <si>
    <t>Cuchilla MD Pro fix 0901565</t>
  </si>
  <si>
    <t>Cuchillas MD 20x12x1.5</t>
  </si>
  <si>
    <t>Cuchillas MD 50x12x1.7</t>
  </si>
  <si>
    <t>Cuchillas MD 14.6x12x1.5</t>
  </si>
  <si>
    <t>Cuchillas MD 30x12x1.5</t>
  </si>
  <si>
    <t>Cuchilla perfilada MD 0F 0802791</t>
  </si>
  <si>
    <t>Cuchilla perfilada MD RI 8017032</t>
  </si>
  <si>
    <t>Cuchilla perfilada MD RI 8017031</t>
  </si>
  <si>
    <t>Cuchilla perfilada MD RI 8017034</t>
  </si>
  <si>
    <t>Cuchilla perfilada MD RI 8017033</t>
  </si>
  <si>
    <t xml:space="preserve">Cuchilla P/R F08 </t>
  </si>
  <si>
    <t>Repuestos y Partes</t>
  </si>
  <si>
    <t>kit</t>
  </si>
  <si>
    <t>Tapiceria</t>
  </si>
  <si>
    <t>Tachuelas para cuero</t>
  </si>
  <si>
    <t>Tachuela Decorativa</t>
  </si>
  <si>
    <t>Tachuela para zapatos 3-9/16</t>
  </si>
  <si>
    <t>Tachuela Decorativa 5/8"</t>
  </si>
  <si>
    <t>cajas</t>
  </si>
  <si>
    <t>Vidrio Redondo 6mm x 1067 x 1067</t>
  </si>
  <si>
    <t>Vidrio Redondo 6mm x 1219 x 1219</t>
  </si>
  <si>
    <t>Espejo 77.5cm x 187.8cm</t>
  </si>
  <si>
    <t>Espejo 100cm x 115cm</t>
  </si>
  <si>
    <t>Espejo 51cm x 1.72 cm</t>
  </si>
  <si>
    <t>Vidrio 90cmx90cm</t>
  </si>
  <si>
    <t>Vidrio 70cm x 120cm</t>
  </si>
  <si>
    <t>Vidrio 90cm x 90cm</t>
  </si>
  <si>
    <t>Vidrio 68cm x 120cm</t>
  </si>
  <si>
    <t>Vidrio 60cm x 60cm</t>
  </si>
  <si>
    <t>Vidrios y Espejos</t>
  </si>
  <si>
    <t>Clavos de 2 1/4 en rollo</t>
  </si>
  <si>
    <t>BARNIZ OIL FINISH V85VSA1-1</t>
  </si>
  <si>
    <t>1/4  de Galon</t>
  </si>
  <si>
    <t>11770-900-14</t>
  </si>
  <si>
    <t>11770-901-14</t>
  </si>
  <si>
    <t>Fondo Lijable para exteriores transparente Sur cuarto</t>
  </si>
  <si>
    <t>Acabado mate para exteriores transparente Sur cuarto</t>
  </si>
  <si>
    <t>Componente B 730  Sur cuarto</t>
  </si>
  <si>
    <t>00730-900-14</t>
  </si>
  <si>
    <t>00411-900-14</t>
  </si>
  <si>
    <t>Diluyente 411 Sur cuarto</t>
  </si>
  <si>
    <t>Thinner extrafino Sur cuarto</t>
  </si>
  <si>
    <t>00482-900-14</t>
  </si>
  <si>
    <t>Desoxidante / Desengrasante Sur galon</t>
  </si>
  <si>
    <t>00303-900-06</t>
  </si>
  <si>
    <t>Base trans p/matizacion 1000 (3009 rojo Fast Dry esmalte Brillante) sur</t>
  </si>
  <si>
    <t>1000-900-14</t>
  </si>
  <si>
    <t>Base trans p/matizacion 1000 (7016 gris Fast Dry esmalte Brillante) sur</t>
  </si>
  <si>
    <t>Base trans p/matizacion 1000 (5003 azul Fast Dry esmalte Brillante) sur</t>
  </si>
  <si>
    <t>Balinera 6002</t>
  </si>
  <si>
    <t>Balinera 6306-2RSC3</t>
  </si>
  <si>
    <t>Balinera 6009-2RSC3</t>
  </si>
  <si>
    <t>Base de anclaje nasson 49117 cuarto</t>
  </si>
  <si>
    <t>Base de anclaje nasson 49117 galon</t>
  </si>
  <si>
    <t>Catalizador base anclaje nasson  44143 galon</t>
  </si>
  <si>
    <t>Catalizador base anclaje nasson  44143  cuarto</t>
  </si>
  <si>
    <t>Pega loca</t>
  </si>
  <si>
    <t>Cemento de contacto</t>
  </si>
  <si>
    <t>Esponja Fina 2604</t>
  </si>
  <si>
    <t>Lija tela fandely en rollo grano 40</t>
  </si>
  <si>
    <t>Silicon Transparente 3OZ Lanco</t>
  </si>
  <si>
    <t>Poroplast 3/4" x 24 "x 48</t>
  </si>
  <si>
    <t>Tape Oscuro 2"x 55 yardas</t>
  </si>
  <si>
    <t>Tape Oscuro 2"x 110 yadas</t>
  </si>
  <si>
    <t>Guata</t>
  </si>
  <si>
    <t>Lamina de carton 54"x74"</t>
  </si>
  <si>
    <t>Pistola de Gravedad</t>
  </si>
  <si>
    <t>Filtro linea de 1/2"</t>
  </si>
  <si>
    <t>Valv Purg Automatica 120v</t>
  </si>
  <si>
    <t>Union Galv de 1/2"</t>
  </si>
  <si>
    <t>Aceite Sintetico p/compresor</t>
  </si>
  <si>
    <t>Varilla de bronce revestido LFBFC-1/8</t>
  </si>
  <si>
    <t>Soldadura Lincoln E6011  MX6011-1/8</t>
  </si>
  <si>
    <t>Platina Bronce 1/8" x  1"</t>
  </si>
  <si>
    <t>Platina Bronce 3/16" x  3"</t>
  </si>
  <si>
    <t xml:space="preserve">Marco de sierra  cegueta </t>
  </si>
  <si>
    <t>Cierra para cegueta</t>
  </si>
  <si>
    <t>nombre en ingles</t>
  </si>
  <si>
    <t>Marca</t>
  </si>
  <si>
    <t>Precio</t>
  </si>
  <si>
    <t>Whiteside USA</t>
  </si>
  <si>
    <t>$42.50</t>
  </si>
  <si>
    <t>Amana tool</t>
  </si>
  <si>
    <t>$60.00</t>
  </si>
  <si>
    <t>$50.00</t>
  </si>
  <si>
    <t>45460-S</t>
  </si>
  <si>
    <t>$52.00</t>
  </si>
  <si>
    <t>$25.00</t>
  </si>
  <si>
    <t>$27.00</t>
  </si>
  <si>
    <t>$30.00</t>
  </si>
  <si>
    <t>$26.00</t>
  </si>
  <si>
    <t>$20.00</t>
  </si>
  <si>
    <t>Cuchilla de Router</t>
  </si>
  <si>
    <t>SM</t>
  </si>
  <si>
    <t>$18.00</t>
  </si>
  <si>
    <t>Cuchilla para rectificar 1/2"x2-1/2" cod 45427</t>
  </si>
  <si>
    <t>Cuchilla para rectificar 1/2"x1x 1/4" cod 45460</t>
  </si>
  <si>
    <t>Cuchilla de rectificar 1/2x1/2"x2" cod 2408</t>
  </si>
  <si>
    <t>Cuchilla para rectificar  1/2"x1/4x 1/4" cod 45460-S</t>
  </si>
  <si>
    <t>Cuchilla de Rectificar 1/2"SH, 9/16"CD, 1-1/4"CL cod 1075</t>
  </si>
  <si>
    <t>Cuchilla de rectificar cod 1067</t>
  </si>
  <si>
    <t>Cuchilla de rectificar cod 2400</t>
  </si>
  <si>
    <t>Cuchilla de rectificar  5/8"x1"x1/4 cod 45462</t>
  </si>
  <si>
    <t xml:space="preserve">Cuchilla para rectificar 1/4"CD , 1" CLSH , 1/4"cod 1014 </t>
  </si>
  <si>
    <t>Cuchilla para redondear 1/2"x1/2"x3/4" cod 2009</t>
  </si>
  <si>
    <t>ITEM</t>
  </si>
  <si>
    <t>DESCRIPCION</t>
  </si>
  <si>
    <t>COSTO C$</t>
  </si>
  <si>
    <t>Brocas salomonicas / HSS para metal de 1/8"</t>
  </si>
  <si>
    <t>Brocas salomonicas / HSS para metal de 1/2"</t>
  </si>
  <si>
    <t>Brocas salomonicas / HSS para metal de 3/16"</t>
  </si>
  <si>
    <t>Brocas salomonicas / HSS para metal de 1/4"</t>
  </si>
  <si>
    <t>Brocas salomonicas / HSS para metal de 5/32"</t>
  </si>
  <si>
    <t>Brocas de paleta 3/8"</t>
  </si>
  <si>
    <t>Brocas de paleta 1 1/2"</t>
  </si>
  <si>
    <t>Brocas de paleta 1/4"</t>
  </si>
  <si>
    <t>Brocas de paleta 1 1/4"</t>
  </si>
  <si>
    <t>Brocas de paleta 5/8"</t>
  </si>
  <si>
    <t>Brocha de 1/2"</t>
  </si>
  <si>
    <t>Brocha de 1"</t>
  </si>
  <si>
    <t>Brocha de 2"</t>
  </si>
  <si>
    <t>Llave Crece 10"</t>
  </si>
  <si>
    <t>Llave Perra</t>
  </si>
  <si>
    <t>Destornillador de estrella</t>
  </si>
  <si>
    <t>Destornillador plano</t>
  </si>
  <si>
    <t>Martillo curvo Stanley</t>
  </si>
  <si>
    <t>Juego de Llave Allen</t>
  </si>
  <si>
    <t>Formon Stanley 1/4</t>
  </si>
  <si>
    <t>Formon Stanley 5 piezas</t>
  </si>
  <si>
    <t>Formon Stanley de 11 /2"</t>
  </si>
  <si>
    <t>Mandril 5/8 de presion</t>
  </si>
  <si>
    <t>Puntas de atornillar #2</t>
  </si>
  <si>
    <t>Repuestos de base de plato  para orbital</t>
  </si>
  <si>
    <t>Combo taladro inalambrico y atornillador</t>
  </si>
  <si>
    <t>Atornillador inalambrico de impacto</t>
  </si>
  <si>
    <t>MERCADERIA PENDIENTE DE ENTREGA POR PARTE DEL PROVEEDOR</t>
  </si>
  <si>
    <t>PROVEEDOR</t>
  </si>
  <si>
    <t>Sinsa</t>
  </si>
  <si>
    <t>Juego de llave Allen Stanley</t>
  </si>
  <si>
    <t>Formon Stanley 1 1/2"</t>
  </si>
  <si>
    <t>Brocas de paleta de 1 1/2"</t>
  </si>
  <si>
    <t>Brocas de paleta de 1/4"</t>
  </si>
  <si>
    <t>Brocas de paleta de 1 1/4"</t>
  </si>
  <si>
    <t>Brocas de paleta de 5/8"</t>
  </si>
  <si>
    <t>FECHA ENTREGA</t>
  </si>
  <si>
    <t xml:space="preserve">ENTREGADO POR </t>
  </si>
  <si>
    <t xml:space="preserve">RECIBIDO POR </t>
  </si>
  <si>
    <t>AUTORIZADO</t>
  </si>
  <si>
    <t>A48NSA17-1</t>
  </si>
  <si>
    <t>A48NSA1-1</t>
  </si>
  <si>
    <t>A48Y23-1</t>
  </si>
  <si>
    <t>Tinte para medera Wengue SW  Galon A48NSA17-1</t>
  </si>
  <si>
    <t>Tinte para medera Canela Oscuro Galon  SW-A48NSA1-1</t>
  </si>
  <si>
    <t>Tinte para medera Roble Claro Galon SW-A48y23-1</t>
  </si>
  <si>
    <t>Thinner extrafino Sur Galon</t>
  </si>
  <si>
    <t>00482-900-06</t>
  </si>
  <si>
    <t>Yardas</t>
  </si>
  <si>
    <t>Banda Gates Lisa AA   A25</t>
  </si>
  <si>
    <t>A25</t>
  </si>
  <si>
    <t>260J6</t>
  </si>
  <si>
    <t>Banda SJ Gates 260J6</t>
  </si>
  <si>
    <t>Separador de agua y aceite para pistola Grvdad</t>
  </si>
  <si>
    <t xml:space="preserve">Mascarilla desechable </t>
  </si>
  <si>
    <t xml:space="preserve">Solvente SA6 R8KSA6-1 SW </t>
  </si>
  <si>
    <t>R8KSA6-1</t>
  </si>
  <si>
    <t>Balinera 608-2RSRC3</t>
  </si>
  <si>
    <t>Balinera 6300-2ZC3</t>
  </si>
  <si>
    <t xml:space="preserve"> 608-2RSRC3</t>
  </si>
  <si>
    <t xml:space="preserve"> 6300-2ZC3</t>
  </si>
  <si>
    <t>Resorte para ingleteadora 633290-00</t>
  </si>
  <si>
    <t>633290-00</t>
  </si>
  <si>
    <t>Mandril 5/8</t>
  </si>
  <si>
    <t xml:space="preserve">Manguera AA 300 PSI </t>
  </si>
  <si>
    <t>H02092-380</t>
  </si>
  <si>
    <t>Acople Macho de 1/4</t>
  </si>
  <si>
    <t>QD-INDMC4-4M</t>
  </si>
  <si>
    <t>Conector 3/8 x 1/4</t>
  </si>
  <si>
    <t>Pie</t>
  </si>
  <si>
    <t>Guantes Con Punto Pvc</t>
  </si>
  <si>
    <t>Lamina de plywood corriente 1/8</t>
  </si>
  <si>
    <t>Lamina de pawlonia (pochote) 3/4"</t>
  </si>
  <si>
    <t>Lamina de plywood corriente 3/16</t>
  </si>
  <si>
    <t>Lamina de plywood corriente 3/8</t>
  </si>
  <si>
    <t>Amoniaco</t>
  </si>
  <si>
    <t>Lamina de Corcho 1/8 x 24 x 36</t>
  </si>
  <si>
    <t>Platina Bronce 1/8" x  1 1/2</t>
  </si>
  <si>
    <t xml:space="preserve">Tela Maya </t>
  </si>
  <si>
    <t xml:space="preserve">grosro </t>
  </si>
  <si>
    <t xml:space="preserve">ancho </t>
  </si>
  <si>
    <t xml:space="preserve">largo </t>
  </si>
  <si>
    <t xml:space="preserve"># piezas </t>
  </si>
  <si>
    <t xml:space="preserve">total pie tablar </t>
  </si>
  <si>
    <t xml:space="preserve"> pie tablar </t>
  </si>
  <si>
    <t>Numero de bulto</t>
  </si>
  <si>
    <t>pie tablar 2"</t>
  </si>
  <si>
    <t>pie tablar 1.5"</t>
  </si>
  <si>
    <t>pie tablar 1"</t>
  </si>
  <si>
    <t>piezas</t>
  </si>
  <si>
    <t>pie tablar 2"desp</t>
  </si>
  <si>
    <t>pie tablar 1"desp</t>
  </si>
  <si>
    <t>pie tablar 1.5"desp</t>
  </si>
  <si>
    <t>disponible</t>
  </si>
  <si>
    <t>Total disp</t>
  </si>
  <si>
    <t>Barra Nylom Negro de 30mm</t>
  </si>
  <si>
    <t>Grapa Industria 3/8"</t>
  </si>
  <si>
    <t>Tornillo cabeza cuadrada #8x1-5/8"</t>
  </si>
  <si>
    <t>Tornillo cabeza cuadrada #8 x1-1/4"</t>
  </si>
  <si>
    <t>Lamina de plywood corriente 1/2"</t>
  </si>
  <si>
    <t>Masking Tape Verde 3/4"</t>
  </si>
  <si>
    <t>Espiche de madera 1/4x2"</t>
  </si>
  <si>
    <t>Espiche de madera 3/8"x2"</t>
  </si>
  <si>
    <t>Espiche de madera 3/4"x2"</t>
  </si>
  <si>
    <t xml:space="preserve">Clavillos sin cabeza 3/4" calibre 23 senco </t>
  </si>
  <si>
    <t>Brocha 2"</t>
  </si>
  <si>
    <t xml:space="preserve">Martillo </t>
  </si>
  <si>
    <t>Formon  1/4</t>
  </si>
  <si>
    <t>Juego Formon 5 piezas</t>
  </si>
  <si>
    <t>Formon  1-1 /2"</t>
  </si>
  <si>
    <t>Brocha 1/2"</t>
  </si>
  <si>
    <t>Brocha 1"</t>
  </si>
  <si>
    <t>Masking Tape Blanco 3/4"</t>
  </si>
  <si>
    <t>Lapiz Carpinteria</t>
  </si>
  <si>
    <t xml:space="preserve">Llave Crece </t>
  </si>
  <si>
    <t>Lija banda 37"x 75" grano 80</t>
  </si>
  <si>
    <t>Lija banda 37"x 75" grano 100</t>
  </si>
  <si>
    <t>Lija banda 37"x 75" grano 120</t>
  </si>
  <si>
    <t>Lija banda 37"x 75" grano 150</t>
  </si>
  <si>
    <t>Lija banda 40"x 53" grano 150</t>
  </si>
  <si>
    <t>Lija banda 40"x 53" grano 100</t>
  </si>
  <si>
    <t>Lija banda 40"x 53" grano 120</t>
  </si>
  <si>
    <t>Lija banda 40"x 53" grano 80</t>
  </si>
  <si>
    <t>Punta #2</t>
  </si>
  <si>
    <t>Repuestos para cutter</t>
  </si>
  <si>
    <t>Lapiz de grafito</t>
  </si>
  <si>
    <t>Platos para Orbital</t>
  </si>
  <si>
    <t>Extencion magnetica p/punta</t>
  </si>
  <si>
    <t>Lija disco stickit grano #320</t>
  </si>
  <si>
    <t>Kinepox 26</t>
  </si>
  <si>
    <t>Kinecure 626</t>
  </si>
  <si>
    <t xml:space="preserve">Teflon </t>
  </si>
  <si>
    <t>Guantes Latex</t>
  </si>
  <si>
    <t>Masking Tape 2"</t>
  </si>
  <si>
    <t>Bisagra 2"x 1-1/2"</t>
  </si>
  <si>
    <t>Disco de Pulir Metal 4-1/2" grano 120</t>
  </si>
  <si>
    <t xml:space="preserve">Carbones </t>
  </si>
  <si>
    <t>Bateria AA</t>
  </si>
  <si>
    <t>Bateria AAA</t>
  </si>
  <si>
    <t>Tornillo AC/INOX # 10 X 3/4"</t>
  </si>
  <si>
    <t>Varilla de bronce  BR-3/32</t>
  </si>
  <si>
    <t>BR-3/32</t>
  </si>
  <si>
    <t>Disco de Pulir Metal 4-1/2" grano 80</t>
  </si>
  <si>
    <t xml:space="preserve">Hilaza Especial </t>
  </si>
  <si>
    <t xml:space="preserve">Tuerca de 1/4" </t>
  </si>
  <si>
    <t>Perno Hexagonal 1/4"x 1-1/2"</t>
  </si>
  <si>
    <t>Balinera 6307-2ZC3</t>
  </si>
  <si>
    <t>6307-2ZC3</t>
  </si>
  <si>
    <t>Fresa Vertical Endmill 1/4" HSS</t>
  </si>
  <si>
    <t>Fresa Vertical Endmill 1/4" Carburo Tungsteno</t>
  </si>
  <si>
    <t>Aceite Hidraulico Royal</t>
  </si>
  <si>
    <t>Royal Lub</t>
  </si>
  <si>
    <t>Soporte de Barra</t>
  </si>
  <si>
    <t>Soporte de Barra Completo</t>
  </si>
  <si>
    <t>Soporte de Barra completo</t>
  </si>
  <si>
    <t>Belemoide</t>
  </si>
  <si>
    <t>Mandril 1/2</t>
  </si>
  <si>
    <t>Llave para mandril 1/2</t>
  </si>
  <si>
    <t>Broca 3/16"</t>
  </si>
  <si>
    <t>Extension Electrica 6 mts</t>
  </si>
  <si>
    <t>Llavero con ID</t>
  </si>
  <si>
    <t>Tubo cuadrado de 1 1/4"</t>
  </si>
  <si>
    <t>Varilla lisa 1/2"</t>
  </si>
  <si>
    <t>Soldadura 6013-3/32</t>
  </si>
  <si>
    <t>6013-3/32</t>
  </si>
  <si>
    <t>Imperfast BT Negro</t>
  </si>
  <si>
    <t>Broca para metal 7/16" Cobalto</t>
  </si>
  <si>
    <t>Broca para metal 3/16" Cobalto</t>
  </si>
  <si>
    <t>Broca para metal 17/32 Cobalto espiga 1/2"</t>
  </si>
  <si>
    <t>Broca para metal 17/32 Cobalto espiga lisa</t>
  </si>
  <si>
    <t>Fondo Poliuretano Catalizado E65FSA5</t>
  </si>
  <si>
    <t>E65FSA5</t>
  </si>
  <si>
    <t>Catalizador poliuretano para sellador V54VSA1-1/4</t>
  </si>
  <si>
    <t>V54VSA1-1/4</t>
  </si>
  <si>
    <t>Catalizador Multiusos Poliuretano V54VSA3-1/8</t>
  </si>
  <si>
    <t>V54VSA3-1/8</t>
  </si>
  <si>
    <t>Catalizador para acabado poliester V54VSA4-1/4</t>
  </si>
  <si>
    <t>V54VSA4-1/4</t>
  </si>
  <si>
    <t>Diluyente Profesional</t>
  </si>
  <si>
    <t>Angular 1 1/4" x 3/16"</t>
  </si>
  <si>
    <t>Disco de Pulir Metal 4-1/2" grano 60</t>
  </si>
  <si>
    <t>Disco Desbaste Metal 7x1/4x7/8</t>
  </si>
  <si>
    <t>Disco Corte Metal 14x1/8x1</t>
  </si>
  <si>
    <t>Duro tint negro cuarto</t>
  </si>
  <si>
    <t>Duro tint nogal claro cuarto</t>
  </si>
  <si>
    <t>Duro tint nogal oscuro cuarto</t>
  </si>
  <si>
    <t>Duro tint café puerto rico cuarto</t>
  </si>
  <si>
    <t>Tinte para madera Negro Galon</t>
  </si>
  <si>
    <t>Tinte para madera cedro</t>
  </si>
  <si>
    <t>Tinte para madera café madera galon</t>
  </si>
  <si>
    <t>Tinte para madera nogal galon</t>
  </si>
  <si>
    <t>Acabado poliuretano catalizado para exterior galon</t>
  </si>
  <si>
    <t>A48BSA-1</t>
  </si>
  <si>
    <t>A48NSA13-1</t>
  </si>
  <si>
    <t>A48NSA14-1</t>
  </si>
  <si>
    <t>A48NSA4-1</t>
  </si>
  <si>
    <t>F63FSA7-1</t>
  </si>
  <si>
    <t>Endurecedor para masilla galon</t>
  </si>
  <si>
    <t>Unipar Masilla Ultra soft galon</t>
  </si>
  <si>
    <t>Perno Hexagonal 1/4 x 2"Inox</t>
  </si>
  <si>
    <t>Guantes P/Soldadura</t>
  </si>
  <si>
    <t>Conector Wirenut</t>
  </si>
  <si>
    <t>Tape Electrico</t>
  </si>
  <si>
    <t>Tornillo # 8x2 1/2"(Amarillo)</t>
  </si>
  <si>
    <t>Lamina plywood Fenolico 3/4"</t>
  </si>
  <si>
    <t>Lamina de pawlonia (pochote) 5/8"</t>
  </si>
  <si>
    <t>Lamina de plywood corriente 1/4"</t>
  </si>
  <si>
    <t>Candado</t>
  </si>
  <si>
    <t>Amarras Plasticas</t>
  </si>
  <si>
    <t>Cuaderno</t>
  </si>
  <si>
    <t>Crayolas para madera</t>
  </si>
  <si>
    <t xml:space="preserve">Hojas protectoras </t>
  </si>
  <si>
    <t>Fastener metalico (caja)</t>
  </si>
  <si>
    <t xml:space="preserve">Tela Dril Army </t>
  </si>
  <si>
    <t>Tornillo  flathead phillips #10x2"Inox</t>
  </si>
  <si>
    <t>Tornillo  flathead phillips #10x3/4"Inox</t>
  </si>
  <si>
    <t>Pinceles #1</t>
  </si>
  <si>
    <t>Pinceles #2</t>
  </si>
  <si>
    <t>Pinceles #6</t>
  </si>
  <si>
    <t>Pinceles #7</t>
  </si>
  <si>
    <t>Piezas de Aluminio para playera</t>
  </si>
  <si>
    <t>Papel Bond (Resma)</t>
  </si>
  <si>
    <t>Correa 3VX360</t>
  </si>
  <si>
    <t>13W536(3057)</t>
  </si>
  <si>
    <t>Inserto 1/4-20X15mm SLT DRIVE ZN</t>
  </si>
  <si>
    <t>IB142015SD(3056)</t>
  </si>
  <si>
    <t>Malla para bolsa de vacio 41"x240</t>
  </si>
  <si>
    <t>Motor para bolsa de vacio Project:V4</t>
  </si>
  <si>
    <t xml:space="preserve">Bolsa de vacio </t>
  </si>
  <si>
    <t>vacmesh240</t>
  </si>
  <si>
    <t>extremebg6x15</t>
  </si>
  <si>
    <t>bidkitv4</t>
  </si>
  <si>
    <t xml:space="preserve">NO-MORTISE BED RAIL BRACKETS </t>
  </si>
  <si>
    <t>PAQUETE</t>
  </si>
  <si>
    <t>Sacatapon 1/2"</t>
  </si>
  <si>
    <t>RYP-3030</t>
  </si>
  <si>
    <t>259-127-31</t>
  </si>
  <si>
    <t>Cuchilla 14mm x 14mm x 2mm</t>
  </si>
  <si>
    <t>RYP-3032</t>
  </si>
  <si>
    <t>790-140-00</t>
  </si>
  <si>
    <t>Cuchilla 20mm x 12mm x 1.5mm</t>
  </si>
  <si>
    <t>RYP-3033</t>
  </si>
  <si>
    <t>790-200-00</t>
  </si>
  <si>
    <t>Cuchilla 50mm x 12mm x 1.5mm</t>
  </si>
  <si>
    <t>RYP-3034</t>
  </si>
  <si>
    <t>790-500-00</t>
  </si>
  <si>
    <t>RYP-3057</t>
  </si>
  <si>
    <t>RYP-3053</t>
  </si>
  <si>
    <t>RYP-3054</t>
  </si>
  <si>
    <t>RYP-3055</t>
  </si>
  <si>
    <t>RYP-3049</t>
  </si>
  <si>
    <t>HS122-62263</t>
  </si>
  <si>
    <t>Broca 1/2"x2"RH  (SICOTE 3/8"X3/16")</t>
  </si>
  <si>
    <t>Broca 1/2"x2"LH  (SICOTE 3/8"X3/16")</t>
  </si>
  <si>
    <t>RYP-3050</t>
  </si>
  <si>
    <t>HS122-62263LH</t>
  </si>
  <si>
    <t>RYP-3051</t>
  </si>
  <si>
    <t>Punta broca 1/4D,2-1/4TW (SICOTE)</t>
  </si>
  <si>
    <t>HS122D-62432</t>
  </si>
  <si>
    <t>Punta broca 3/16"D,2-1/4TW (SICOTE)</t>
  </si>
  <si>
    <t>RYP-3052</t>
  </si>
  <si>
    <t>HS122D-62430</t>
  </si>
  <si>
    <t>HRJ-2582</t>
  </si>
  <si>
    <t>HRJ-3056</t>
  </si>
  <si>
    <t>RYP-3031</t>
  </si>
  <si>
    <t>Inserto t-Nut 1/4"-20x10mm</t>
  </si>
  <si>
    <t>031-05-968</t>
  </si>
  <si>
    <t>Way ajustable Clips for salice concealed underm</t>
  </si>
  <si>
    <t>HRJ-031-05-698</t>
  </si>
  <si>
    <t>HRJ-2293</t>
  </si>
  <si>
    <t>421-23-001</t>
  </si>
  <si>
    <t>HRJ-2292</t>
  </si>
  <si>
    <t>433-17-745</t>
  </si>
  <si>
    <t>Magnetic Catch,with strike plastic black 4-5kg</t>
  </si>
  <si>
    <t>HRJ-2402</t>
  </si>
  <si>
    <t>Nivelador 1/4"-20mm x 22mm</t>
  </si>
  <si>
    <t>HRJ-651-04-332</t>
  </si>
  <si>
    <t>651-04-332</t>
  </si>
  <si>
    <t>246-29-301</t>
  </si>
  <si>
    <t>Tapa para bisagra (covercap , for hinge arm, plast)</t>
  </si>
  <si>
    <t>HRJ-3035</t>
  </si>
  <si>
    <t>329-32-530</t>
  </si>
  <si>
    <t xml:space="preserve">Bisagra medio canto 105 grados </t>
  </si>
  <si>
    <t>HRJ-3036</t>
  </si>
  <si>
    <t>329-28-441</t>
  </si>
  <si>
    <t xml:space="preserve">Bisagra 105 grados . Cierre suave </t>
  </si>
  <si>
    <t>HRJ-3037</t>
  </si>
  <si>
    <t>329-28-403</t>
  </si>
  <si>
    <t xml:space="preserve">Bisagra 94 grados </t>
  </si>
  <si>
    <t>HRJ-3038</t>
  </si>
  <si>
    <t>329-31-013</t>
  </si>
  <si>
    <t>Salice Concealed Undermount Slide A7555/381 (RIEL 18")</t>
  </si>
  <si>
    <t>Salice S2XX85H9 Covercap , for hinge cup flange3</t>
  </si>
  <si>
    <t>HRJ-2405</t>
  </si>
  <si>
    <t>329-18-308</t>
  </si>
  <si>
    <t>Bisagra 0MM (Montaje para bisagra)</t>
  </si>
  <si>
    <t>HRJ-3039</t>
  </si>
  <si>
    <t>329-71-500</t>
  </si>
  <si>
    <t>Bisagra oculta 25mm x 118 mm</t>
  </si>
  <si>
    <t>HRJ-3040</t>
  </si>
  <si>
    <t>341-07-763</t>
  </si>
  <si>
    <t>Tubo para armario 8 pies</t>
  </si>
  <si>
    <t>HRJ-3041</t>
  </si>
  <si>
    <t>801-42-600</t>
  </si>
  <si>
    <t>HRJ-3042</t>
  </si>
  <si>
    <t>Soporte para tubo de armario</t>
  </si>
  <si>
    <t>Toma corriente (Data Station)</t>
  </si>
  <si>
    <t>822-09-330</t>
  </si>
  <si>
    <t xml:space="preserve">Guia de piso </t>
  </si>
  <si>
    <t>HRJ-3044</t>
  </si>
  <si>
    <t>803-56-600</t>
  </si>
  <si>
    <t>940-42-030</t>
  </si>
  <si>
    <t>Herraje para puerta corrediza</t>
  </si>
  <si>
    <t>HRJ-3045</t>
  </si>
  <si>
    <t xml:space="preserve">Riel para puerta </t>
  </si>
  <si>
    <t>940-43-961</t>
  </si>
  <si>
    <t>Herraje p/puerta corrediza</t>
  </si>
  <si>
    <t>HRJ-3046</t>
  </si>
  <si>
    <t>HRJ-3047</t>
  </si>
  <si>
    <t>940-43-117</t>
  </si>
  <si>
    <t>940-44-000</t>
  </si>
  <si>
    <t>Epoxi-Mil Loctite</t>
  </si>
  <si>
    <t>Acople Hembra de 1/4</t>
  </si>
  <si>
    <t>Lamina de Eucalipto enchapado 3/4"</t>
  </si>
  <si>
    <t xml:space="preserve">Lamina de Melamina negra 1/8" </t>
  </si>
  <si>
    <t>Marcador Acrilico</t>
  </si>
  <si>
    <t>Lamina de Fibran 3/8"</t>
  </si>
  <si>
    <t>Banda A54</t>
  </si>
  <si>
    <t>Banda A36</t>
  </si>
  <si>
    <t>Medias para Mujer</t>
  </si>
  <si>
    <t>Cinta Metrica</t>
  </si>
  <si>
    <t>Enchape madera Cedro Macho</t>
  </si>
  <si>
    <t>m2</t>
  </si>
  <si>
    <t>N.O.S Base Coat Tranparente</t>
  </si>
  <si>
    <t>N.O.S Top Coat Finish</t>
  </si>
  <si>
    <t xml:space="preserve">Disco de Piedra </t>
  </si>
  <si>
    <t>Manguera A/A 300 PSI 3/8"</t>
  </si>
  <si>
    <t>Abrazadera inox 1/2</t>
  </si>
  <si>
    <t>Platina 25 x 6 x 6000mm (1"X 1/4")</t>
  </si>
  <si>
    <t xml:space="preserve">Perno cabeza plana 2" Centro Llave Allen </t>
  </si>
  <si>
    <t>HX2N142006</t>
  </si>
  <si>
    <t>Soldadura ER70S-6 0.035" (Rollo 11 Libras)</t>
  </si>
  <si>
    <t>Cespol para lavado</t>
  </si>
  <si>
    <t>Clavo de Presion 3/4"</t>
  </si>
  <si>
    <t>Clavo de Presion 1"</t>
  </si>
  <si>
    <t>Clavo de Presion 2"</t>
  </si>
  <si>
    <t xml:space="preserve">Pega Pvs </t>
  </si>
  <si>
    <t>Liave fija 9/16"</t>
  </si>
  <si>
    <t>Liave fija 5/16"</t>
  </si>
  <si>
    <t>Liave fija 5/8"</t>
  </si>
  <si>
    <t>Liave fija 12mm</t>
  </si>
  <si>
    <t>Liave fija 18mm</t>
  </si>
  <si>
    <t>Liave fija 3/8"</t>
  </si>
  <si>
    <t>Jugo Formon 4 piezas</t>
  </si>
  <si>
    <t>Balinera 6206</t>
  </si>
  <si>
    <t>Tape Electrico Vulcanizable</t>
  </si>
  <si>
    <t>Tapones auditivos</t>
  </si>
  <si>
    <t>Lentes de Seguridad</t>
  </si>
  <si>
    <t>Lamina Plywood Corriente 3/4"</t>
  </si>
  <si>
    <t>Lamina de Fibran 3/4"</t>
  </si>
  <si>
    <t>Conector KSU26</t>
  </si>
  <si>
    <t xml:space="preserve">Barni Aislante </t>
  </si>
  <si>
    <t xml:space="preserve">Limpia Contactos </t>
  </si>
  <si>
    <t>Centro de carga 18 espacios 3F 4H 125 Amp</t>
  </si>
  <si>
    <t>Tapa para centro de Carga 18 espacio</t>
  </si>
  <si>
    <t>Tornillo  flathead phillips #8x1 1/2"Inox</t>
  </si>
  <si>
    <t>Goloso Hexagonal 3/8"x 4"</t>
  </si>
  <si>
    <t>Goloso Hexagonal 1/4"x 4"</t>
  </si>
  <si>
    <t xml:space="preserve">Careta protectora </t>
  </si>
  <si>
    <t>Brida sin fin 7/16"a 1" Inox (11-25mm size 8)</t>
  </si>
  <si>
    <t>Atomizador</t>
  </si>
  <si>
    <t>Duro tint castaño sur cuarto</t>
  </si>
  <si>
    <t>Corrostop Ind Negro Brillante</t>
  </si>
  <si>
    <t>Fast Dry Emalte Brillante Transparente</t>
  </si>
  <si>
    <t>Cable de acero wsc 1/8"</t>
  </si>
  <si>
    <t>Cable de acero fc 1/4"</t>
  </si>
  <si>
    <t>Cable galvanizado 1/8"</t>
  </si>
  <si>
    <t xml:space="preserve">Alambre galvanizado </t>
  </si>
  <si>
    <t>Regulador de aire c/manometro goni</t>
  </si>
  <si>
    <t>Velcro 2" (Rollo)</t>
  </si>
  <si>
    <t xml:space="preserve">Plancha Industrial # 143169 </t>
  </si>
  <si>
    <t>Selector de Puntada</t>
  </si>
  <si>
    <t>Tijera de Oreja</t>
  </si>
  <si>
    <t>Centimetros (caja)</t>
  </si>
  <si>
    <t>Aguja DPX5 18</t>
  </si>
  <si>
    <t>Aguja DPX5 21</t>
  </si>
  <si>
    <t xml:space="preserve">Plancha Industrial </t>
  </si>
  <si>
    <t>Tiza para tapiceria (caja)</t>
  </si>
  <si>
    <t>Agujas # 16 B-27</t>
  </si>
  <si>
    <t>Picos</t>
  </si>
  <si>
    <t xml:space="preserve">Conectores para cables </t>
  </si>
  <si>
    <t>61110-JL6</t>
  </si>
  <si>
    <t>Aapagador sencillo</t>
  </si>
  <si>
    <t>RE151-00B</t>
  </si>
  <si>
    <t>Inserto Plastico</t>
  </si>
  <si>
    <t>RE640-0B1</t>
  </si>
  <si>
    <t>Adaptador 1Gang</t>
  </si>
  <si>
    <t>REA00-00B</t>
  </si>
  <si>
    <t xml:space="preserve">Toma doble </t>
  </si>
  <si>
    <t>REG15-0B</t>
  </si>
  <si>
    <t>Placa Renu</t>
  </si>
  <si>
    <t>REWP1-0B</t>
  </si>
  <si>
    <t>Toma corriente doble USB</t>
  </si>
  <si>
    <t>T5632-E</t>
  </si>
  <si>
    <t>Valvula de bola 1/2" rosca plastica</t>
  </si>
  <si>
    <t>Espejo 5mm 80cm x 99cm</t>
  </si>
  <si>
    <t>Guantes P/Limpieza</t>
  </si>
  <si>
    <t>Adaptador Conduit PVC (3/4)</t>
  </si>
  <si>
    <t>Caja rectangular PVC UL conduit 1/2"-3/4" mm</t>
  </si>
  <si>
    <t>Caja octagonal PVC UL conduit 1/2"-3/4" mm</t>
  </si>
  <si>
    <t xml:space="preserve">Tapa P/Caja octagonal PVC UL Conduit </t>
  </si>
  <si>
    <t>Fibra de Madera recubieta Okume 5/8"</t>
  </si>
  <si>
    <t>Fibra de Madera recubieta Okume 1/4"</t>
  </si>
  <si>
    <t>Soldadura 6011-3/32</t>
  </si>
  <si>
    <t>6011-3/32</t>
  </si>
  <si>
    <t>Electrodo de Tungsteno 3/32</t>
  </si>
  <si>
    <t>Gas Carbonico</t>
  </si>
  <si>
    <t xml:space="preserve">Sierra disco P/madera 14" x 36 Teeth </t>
  </si>
  <si>
    <t>Banda A33</t>
  </si>
  <si>
    <t>Tape Transparente 2"x 200 yadas</t>
  </si>
  <si>
    <t>Punta Contacto 0.035</t>
  </si>
  <si>
    <t>Lamina de Fibran 1/2"</t>
  </si>
  <si>
    <t>Fastyl Imper Rojo Oxido</t>
  </si>
  <si>
    <t>Varilla tig 1/8 soldadura</t>
  </si>
  <si>
    <t>Varilla tig 1/8" soldadura</t>
  </si>
  <si>
    <t>Nozzle  Alunina # 6 (punta contacto)</t>
  </si>
  <si>
    <t>Banda Truflex Gate 2280/4L280</t>
  </si>
  <si>
    <t>Banda Gates lisaa A30</t>
  </si>
  <si>
    <t>Banda Truflex Gate 2295/4L295</t>
  </si>
  <si>
    <t xml:space="preserve">Juego Llave fijas </t>
  </si>
  <si>
    <t>Plastico</t>
  </si>
  <si>
    <t>Polifibra</t>
  </si>
  <si>
    <t>Taladro Percutor</t>
  </si>
  <si>
    <t>Escuadra 24"</t>
  </si>
  <si>
    <t>Pie de rey Digital</t>
  </si>
  <si>
    <t>Cuchilla de Router Para Bolear 1/4" x 2 1/8"</t>
  </si>
  <si>
    <t>Tuerca Ciega 1/4"-20</t>
  </si>
  <si>
    <t>Broca para Madera 1/2"x 2" (Rebajar Slab)</t>
  </si>
  <si>
    <t>Banda 7420</t>
  </si>
  <si>
    <t>Cepos</t>
  </si>
  <si>
    <t>Cable tsj 3x10</t>
  </si>
  <si>
    <t>Copa 3/8" para perno techo</t>
  </si>
  <si>
    <t>Componente B 730  Sur galon</t>
  </si>
  <si>
    <t>Diluyente 411 Sur galon</t>
  </si>
  <si>
    <t>Cable Resistivo</t>
  </si>
  <si>
    <t>Brocha 3"</t>
  </si>
  <si>
    <t>Rodo para pintar</t>
  </si>
  <si>
    <t>Rollos de menbrana</t>
  </si>
  <si>
    <t>silicon blanco</t>
  </si>
  <si>
    <t>Maxalum c26(o.4omm)</t>
  </si>
  <si>
    <t>Soldadura Lincoln 1/8"x14" 6011</t>
  </si>
  <si>
    <t xml:space="preserve">Cemento  </t>
  </si>
  <si>
    <t>Diluyente Agua Ras</t>
  </si>
  <si>
    <t>Mecate Cabulla de 1/4"</t>
  </si>
  <si>
    <t>Mecate Cabulla de 3/4"</t>
  </si>
  <si>
    <t>Rollo nylon</t>
  </si>
  <si>
    <t>Espejo153mm x 93 x 5mm</t>
  </si>
  <si>
    <t>Fondo Lijable para exteriores transparente Sur galon</t>
  </si>
  <si>
    <t>1177-09-0006</t>
  </si>
  <si>
    <t>Acabado mate para exteriores transparente Sur galon</t>
  </si>
  <si>
    <t>1177-09-0106</t>
  </si>
  <si>
    <t>Lamina de carton 40"x48"</t>
  </si>
  <si>
    <t>Duro tint negro galon</t>
  </si>
  <si>
    <t>mecate nylon 3/8</t>
  </si>
  <si>
    <t>Lava Mano</t>
  </si>
  <si>
    <t>Accesorios lava mano</t>
  </si>
  <si>
    <t>Marmol</t>
  </si>
  <si>
    <t xml:space="preserve">Cepillo Alambre para taladro </t>
  </si>
  <si>
    <t>Tuerca 5/16"-18 color negro</t>
  </si>
  <si>
    <t>Perno 5/16"-18 color nrgro</t>
  </si>
  <si>
    <t>Arandela 5/16"-18 color negro</t>
  </si>
  <si>
    <t>Esponja 50"x110"x18"</t>
  </si>
  <si>
    <t>FF Tela Saiclotth Salt 54"</t>
  </si>
  <si>
    <t>Tela Sailing Seagull 54"</t>
  </si>
  <si>
    <t>Strech strap (nylon 1")</t>
  </si>
  <si>
    <t>Perno Conetor 1/4-20 type JCB-B</t>
  </si>
  <si>
    <t>Tuerca conector hexagonal 1/4-20</t>
  </si>
  <si>
    <t>Broca 1/2"  (SICOTE 1/2"X1/4")</t>
  </si>
  <si>
    <t>HS122-62270</t>
  </si>
  <si>
    <t>Angular de aluminio 1-1/4"x 3/16"</t>
  </si>
  <si>
    <t>Tubo rectangular de aluminio 1"x4"x1/8"</t>
  </si>
  <si>
    <t>Barra aluminio redonda 5/8"</t>
  </si>
  <si>
    <t>Gata Hdraulica</t>
  </si>
  <si>
    <t>Lamina de carton reciclado</t>
  </si>
  <si>
    <t>Acabado Brillante p/exteriores Sur cuarto</t>
  </si>
  <si>
    <t>Cubas Electrica</t>
  </si>
  <si>
    <t>Acabado satinado para exteriores  Sur cuarto</t>
  </si>
  <si>
    <t>Platina  1-1/4"x 1/4"x 6mtrs</t>
  </si>
  <si>
    <t>Angular 1"x 1/4"x 6mtrs</t>
  </si>
  <si>
    <t>Tornillo Amarllo c/plana #6x3/4"</t>
  </si>
  <si>
    <t>Tornillo Amarllo c/plana #8x3/4"</t>
  </si>
  <si>
    <t xml:space="preserve">Goloso para techo 14 x 2" </t>
  </si>
  <si>
    <t>Duro tint genizaro cuarto</t>
  </si>
  <si>
    <t>Duro tint miel  cuarto</t>
  </si>
  <si>
    <t xml:space="preserve">Quirpsa </t>
  </si>
  <si>
    <t>Sierra 133 x 0.045 x 9   (wood-mizer)</t>
  </si>
  <si>
    <t>Wood Mizer</t>
  </si>
  <si>
    <t>Mecate Cabulla de 1/2"</t>
  </si>
  <si>
    <t>Pana Plastica</t>
  </si>
  <si>
    <t>Cubrta Vacia</t>
  </si>
  <si>
    <t>Comercial Esther</t>
  </si>
  <si>
    <t>Esponja 40"x75"x5"</t>
  </si>
  <si>
    <t>Esponjas de Nicaragua</t>
  </si>
  <si>
    <t>Distribuidora Jerusalen</t>
  </si>
  <si>
    <t>Breaker 3P 90 A</t>
  </si>
  <si>
    <t>Alambre THHN 4 Negro</t>
  </si>
  <si>
    <t>Contactor ABB AF 65-30</t>
  </si>
  <si>
    <t>Sinter   S,A</t>
  </si>
  <si>
    <t>Breaker 1P 40A 120/240V 10KEATON</t>
  </si>
  <si>
    <t>Cable de cobre TSJ 2X12</t>
  </si>
  <si>
    <t>Brida EMT UL 1/2" 1 OREJA TOPAZ</t>
  </si>
  <si>
    <t>GTM</t>
  </si>
  <si>
    <t>Vidrio P/Mascara Soldadura</t>
  </si>
  <si>
    <t>Cierra Cinta P/Sin Fin 1/2"</t>
  </si>
  <si>
    <t>Isa Safety</t>
  </si>
  <si>
    <t>Espiga rapida Hembra de 1/4"</t>
  </si>
  <si>
    <t>Espiga rapida macho de 1/4"</t>
  </si>
  <si>
    <t>Abrazadera inox Tornillo 13/16 x 1 /8"</t>
  </si>
  <si>
    <t>Escoba</t>
  </si>
  <si>
    <t xml:space="preserve">Manguera Polyuretano 10 mm  </t>
  </si>
  <si>
    <t>Varilla Roscada 3/8"</t>
  </si>
  <si>
    <t xml:space="preserve">Juego de copas </t>
  </si>
  <si>
    <t>Alicate saca chaveta</t>
  </si>
  <si>
    <t xml:space="preserve">Alicate  </t>
  </si>
  <si>
    <t>Copa 5/8"</t>
  </si>
  <si>
    <t>Copa 13/16"</t>
  </si>
  <si>
    <t>Banda A40</t>
  </si>
  <si>
    <t>Broches (bolsa)</t>
  </si>
  <si>
    <t>Machuelo 1/4"</t>
  </si>
  <si>
    <t>Centro de carga 12 espacios 3F 4H 125 Amp</t>
  </si>
  <si>
    <t>Brocas salomonicas / HSS para metal de 3/8"</t>
  </si>
  <si>
    <t>Brocas salomonicas / HSS para metal de 1/16"</t>
  </si>
  <si>
    <t>Brocas de paleta 1"</t>
  </si>
  <si>
    <t>Beaker Plasticos 1000 ml</t>
  </si>
  <si>
    <t xml:space="preserve">Folder manila </t>
  </si>
  <si>
    <t>Mazo de Hule</t>
  </si>
  <si>
    <t>Goloso Truss P/Broca #8x1/2"</t>
  </si>
  <si>
    <t>Kem Anticorr Faster Dry HS Alq Mate Y24BSA1-1</t>
  </si>
  <si>
    <t>Kem Esm Ind Faster Dry  BA Solv Alq F85BSA1-1</t>
  </si>
  <si>
    <t>Xileno</t>
  </si>
  <si>
    <t>Griferia P/Piso Cromada P.Tina Freestan</t>
  </si>
  <si>
    <t>Tina con  desague D8</t>
  </si>
  <si>
    <t>Vinagre</t>
  </si>
  <si>
    <t>Tuerca Hex Galv 1/2"</t>
  </si>
  <si>
    <t>Conector KSU29</t>
  </si>
  <si>
    <t>Conector Conduit 3/8"a 1/2"</t>
  </si>
  <si>
    <t xml:space="preserve">Conductor THNN # 6 Cable negro </t>
  </si>
  <si>
    <t>Conductor THNN # 6 Cable rojo</t>
  </si>
  <si>
    <t>Conductor THNN # 6 Cable blanco</t>
  </si>
  <si>
    <t>Cuerpo Conduit LL de 1 1/4"</t>
  </si>
  <si>
    <t>Conductor THNN # 8 Cable verde</t>
  </si>
  <si>
    <t>Tubo Conduit EMT 1-1/4"X10P UL FUJI</t>
  </si>
  <si>
    <t>Codo EMT 1-1/4" ART</t>
  </si>
  <si>
    <t>Union Presion EMT 1-1/4" ART</t>
  </si>
  <si>
    <t>CC 24P 1F 125A BORN EMP CH 24L 125CF</t>
  </si>
  <si>
    <t xml:space="preserve">Caja Rectangula UL 2X4X1/2 </t>
  </si>
  <si>
    <t xml:space="preserve">Briba EMT de 1/2 dos Hoyos </t>
  </si>
  <si>
    <t xml:space="preserve">Caja Cuadrada  4X4X1/2x3/4 UL </t>
  </si>
  <si>
    <t>Aro Repello UL 4"X4" 2X4-1/4 - 1 Gang</t>
  </si>
  <si>
    <t>Caja de Registro 4x10 4 Gang 1/2x 3/4</t>
  </si>
  <si>
    <t>Aro de Repello 4 Gang</t>
  </si>
  <si>
    <t>Aro de Repello 3 Gang</t>
  </si>
  <si>
    <t>Aro Repello UL 4"X4" 2X4-1/4 - 2 Gang</t>
  </si>
  <si>
    <t>Conductor THNN # 10 Cable negro</t>
  </si>
  <si>
    <t>Conductor THNN # 10 Cable rojo</t>
  </si>
  <si>
    <t xml:space="preserve">Tapa Ciega 4x4 UL </t>
  </si>
  <si>
    <t xml:space="preserve">Brida EMT 3/4" 1  Hueco </t>
  </si>
  <si>
    <t>Curva Conduit PVC DE 1/2"</t>
  </si>
  <si>
    <t xml:space="preserve">Riel Unistrut 13/16" x 10 pie </t>
  </si>
  <si>
    <t>Industrias Edison S,A</t>
  </si>
  <si>
    <t>Conductor CU THNN # 2 Cable  Negro</t>
  </si>
  <si>
    <t>Break CH 3X30 Enchuf CH330</t>
  </si>
  <si>
    <t xml:space="preserve">Breaker 3P 50A 120/240V 10K </t>
  </si>
  <si>
    <t xml:space="preserve">Cable de Cobre TSJ 3X10 </t>
  </si>
  <si>
    <t xml:space="preserve">Cable de Cobre THNN #8 Verde </t>
  </si>
  <si>
    <t>Interruptor FI 3P 80A VAC MAX 14A 25KA 240V</t>
  </si>
  <si>
    <t>Caja EMT 3 Gang</t>
  </si>
  <si>
    <t>Ciera Copa Bimetal</t>
  </si>
  <si>
    <t>Abrazadera Srtrut Clamp 1-1/2"</t>
  </si>
  <si>
    <t xml:space="preserve">Rollo mecate </t>
  </si>
  <si>
    <t>Balinera 6207ZZC3</t>
  </si>
  <si>
    <t>Balinera 609ZZC3</t>
  </si>
  <si>
    <t>Banda A78</t>
  </si>
  <si>
    <t>Conector Conduit 1/2"</t>
  </si>
  <si>
    <t>Cable de Cobre THNN #12 Negro</t>
  </si>
  <si>
    <t>Cable de Cobre THNN #12 Rojo</t>
  </si>
  <si>
    <t>Cable de Cobre THNN #12 Azul</t>
  </si>
  <si>
    <t>Cable de Cobre THNN #12 Verde</t>
  </si>
  <si>
    <t>Cable de Cobre TSJ 3X14</t>
  </si>
  <si>
    <t xml:space="preserve">Breaker 1P 20A 120/240V 10K </t>
  </si>
  <si>
    <t xml:space="preserve">Breaker 1P 15A 120/240V 10K </t>
  </si>
  <si>
    <t xml:space="preserve">Breaker 2P 60A 120/240V 10K </t>
  </si>
  <si>
    <t>Tubo Pvc Conduit de 1/2"</t>
  </si>
  <si>
    <t>Union Pvc Conduit de 1/2"</t>
  </si>
  <si>
    <t>Cable de Cobre THNN #12 Blanco</t>
  </si>
  <si>
    <t xml:space="preserve">Breaker 2P 30A 120/240V 10K </t>
  </si>
  <si>
    <t>Tubo Pvc Conduit de 3/4"</t>
  </si>
  <si>
    <t>Union Pvc Conduit de 3/4"</t>
  </si>
  <si>
    <t>Curva Pvc Conduit de 3/4"</t>
  </si>
  <si>
    <t>Conector Pvc Conduit 3/4"</t>
  </si>
  <si>
    <t>Tubo Pvc Conduit de 1-1/4"</t>
  </si>
  <si>
    <t>Union Pvc Conduit de 1-1/4"</t>
  </si>
  <si>
    <t>Curva Pvc Conduit de 1-1/4"</t>
  </si>
  <si>
    <t xml:space="preserve">Conector EMT A Presion de 1-1/4" </t>
  </si>
  <si>
    <t>Ducha</t>
  </si>
  <si>
    <t>19.06116.002</t>
  </si>
  <si>
    <t>Soplete</t>
  </si>
  <si>
    <t xml:space="preserve">Filtro separador de aceite P/Compresor </t>
  </si>
  <si>
    <t xml:space="preserve">Filtro para compresor </t>
  </si>
  <si>
    <t>Banda Tornilla P/Compresor</t>
  </si>
  <si>
    <t>Varilla Roscada 5/8"</t>
  </si>
  <si>
    <t>Arandela 5/8"Galv</t>
  </si>
  <si>
    <t>Tornillo gypsum punta broca #8 x 3"</t>
  </si>
  <si>
    <t>Angular 2"x 1/8"x 6mtrs</t>
  </si>
  <si>
    <t>Balinera 6205-2RS2C3</t>
  </si>
  <si>
    <t>Tornillo Panhead phillips #10x2"Inox</t>
  </si>
  <si>
    <t>Perno Hexagonal 1/4"x 2" Galv</t>
  </si>
  <si>
    <t>Barra rectangular de bronce 0.375"x1"x24"</t>
  </si>
  <si>
    <t>Barra rectangular de bronce 0.375"x1"x36"</t>
  </si>
  <si>
    <t>Barra rectangular de bronce 0.375"x2"x36"</t>
  </si>
  <si>
    <t>Barra rectangular de bronce 0.375"x3"x36"</t>
  </si>
  <si>
    <t>Tela 54" Cast Slate</t>
  </si>
  <si>
    <t>Varilla roscada de 5/8"</t>
  </si>
  <si>
    <t xml:space="preserve">Tela Barbados color Sand </t>
  </si>
  <si>
    <t>Acabado poliuretano catalizado  exterior satinado  F63FSA6-1</t>
  </si>
  <si>
    <t>Clamp Strut Universales 1 1/4" Top</t>
  </si>
  <si>
    <t>Toma Sencillo Pol Decora BL 20A 250V</t>
  </si>
  <si>
    <t xml:space="preserve">Toma TR Dup De Piso Niquelado </t>
  </si>
  <si>
    <t xml:space="preserve">Sensor/Techo 3600 6m 110-240v 1200w </t>
  </si>
  <si>
    <t xml:space="preserve">Adaptador Tipo F Quiickport </t>
  </si>
  <si>
    <t>Placa Decor Exterior Vertical</t>
  </si>
  <si>
    <t>Interruptor Silencioso Balancon de CA deun polo Decor 15A</t>
  </si>
  <si>
    <t>Fotocelda Tipo Brazo 120V</t>
  </si>
  <si>
    <t>Dimmer Universal 600W</t>
  </si>
  <si>
    <t>Jugo de Cambio de color RKDMD</t>
  </si>
  <si>
    <t>Toma Corriente Doble 15 A 125 V</t>
  </si>
  <si>
    <t>Placa Vertical Universal  P/Intemp  Plast 2 Gang</t>
  </si>
  <si>
    <t>Placa Renu 2 Gang</t>
  </si>
  <si>
    <t>Tecno Lite Nicaragua S,A</t>
  </si>
  <si>
    <t>Perfil de Aluminio 15mm x 1m</t>
  </si>
  <si>
    <t xml:space="preserve">Cubierta Plastica </t>
  </si>
  <si>
    <t xml:space="preserve">Driver Led 12v/100w/IP65 /Exterior </t>
  </si>
  <si>
    <t>Tira Led 5m/120v/28.8w</t>
  </si>
  <si>
    <t>Cable de Poder Manguera  5050</t>
  </si>
  <si>
    <t>Manguera Led 5050/15w/120v</t>
  </si>
  <si>
    <t>Cable Conector de Presion P/Tira 5050 SMD</t>
  </si>
  <si>
    <t>Conector de Presion para Tiras 2835 SMD</t>
  </si>
  <si>
    <t>Bujia Led MR16 Dimeable/120v/7w/300K</t>
  </si>
  <si>
    <t>Hojo Buey Empotrado Dirigible /MR16/Negro</t>
  </si>
  <si>
    <t>Adaptador  P/Ciera Copa Bimetal</t>
  </si>
  <si>
    <t>Goloso P/Techo 14 x 3"</t>
  </si>
  <si>
    <t>1641-W</t>
  </si>
  <si>
    <t>25249-TFN</t>
  </si>
  <si>
    <t>32004A</t>
  </si>
  <si>
    <t>41084-FEF</t>
  </si>
  <si>
    <t>4998-GY</t>
  </si>
  <si>
    <t>5601-2E</t>
  </si>
  <si>
    <t>Foto Celda Tipo Brazo 120V</t>
  </si>
  <si>
    <t>EK4736S</t>
  </si>
  <si>
    <t>REL06-WW</t>
  </si>
  <si>
    <t>REWP2-0B</t>
  </si>
  <si>
    <t>RKDMD-0B</t>
  </si>
  <si>
    <t>T5325-E</t>
  </si>
  <si>
    <t>WP2V-GY</t>
  </si>
  <si>
    <t>ALU-PROFILE</t>
  </si>
  <si>
    <t>COVER-2</t>
  </si>
  <si>
    <t>DRIVERLED120V100</t>
  </si>
  <si>
    <t>Tira Led 5m/120v/2808w</t>
  </si>
  <si>
    <t>MLED-120-28.8W</t>
  </si>
  <si>
    <t>MLED-1-5050smd</t>
  </si>
  <si>
    <t>MLED-5050SMD-12</t>
  </si>
  <si>
    <t>MLED-60-4-5050</t>
  </si>
  <si>
    <t>MLED-60-5-50502835</t>
  </si>
  <si>
    <t>MR16D-LED/001/3</t>
  </si>
  <si>
    <t>YD3030/N</t>
  </si>
  <si>
    <t>F63FSA6-1</t>
  </si>
  <si>
    <t xml:space="preserve">                                                                                                                                                                                         </t>
  </si>
  <si>
    <t>Delk</t>
  </si>
  <si>
    <t xml:space="preserve">Better Bond Venner Pegamento </t>
  </si>
  <si>
    <t>Para Rayo 10K/32</t>
  </si>
  <si>
    <t>Cable Cobre #2</t>
  </si>
  <si>
    <t>Cable Cobre #4</t>
  </si>
  <si>
    <t>Fusibles 40K</t>
  </si>
  <si>
    <t>Conector KSU25</t>
  </si>
  <si>
    <t>Fusibles 15K</t>
  </si>
  <si>
    <t>Multimetro digital</t>
  </si>
  <si>
    <t>Manguera  Nivel</t>
  </si>
  <si>
    <t>Cuchilla para Routher Whiteside 2505</t>
  </si>
  <si>
    <t>Balinera 621122</t>
  </si>
  <si>
    <t>Balinera 62062RSC3</t>
  </si>
  <si>
    <t>Balinera 60112SC3</t>
  </si>
  <si>
    <t>Balinera 62082RSC3</t>
  </si>
  <si>
    <t>Aceite Sae 85W-140</t>
  </si>
  <si>
    <t>Clips Para Deck</t>
  </si>
  <si>
    <t>Finjer Joint Cutter 160*70*4.0*2T</t>
  </si>
  <si>
    <t>Fusibles 12K</t>
  </si>
  <si>
    <t>ucat 25</t>
  </si>
  <si>
    <t>Masking Tape Blanco 1"</t>
  </si>
  <si>
    <t>Mecate Cabulla de 3/4" Blanco</t>
  </si>
  <si>
    <t>Tornillo Panhead phillips #8x1"Inox</t>
  </si>
  <si>
    <t>Varilla roscada de 1/4" Inox</t>
  </si>
  <si>
    <t xml:space="preserve">Esponja 40x75" C-4 </t>
  </si>
  <si>
    <t xml:space="preserve">Esponja 40x75 1/2" C-5 </t>
  </si>
  <si>
    <t xml:space="preserve">Esponja 40x75 1 C-5 </t>
  </si>
  <si>
    <t xml:space="preserve">Esponja 40x75 2 C-5 </t>
  </si>
  <si>
    <t>Platina 3"x 1/8" x 6 mtrs</t>
  </si>
  <si>
    <t>Plycem 4'x8' x 12mm (1/2")</t>
  </si>
  <si>
    <t xml:space="preserve">Inodoro </t>
  </si>
  <si>
    <t xml:space="preserve">Lavamanos (Single control lavatory faucet) </t>
  </si>
  <si>
    <t>Codo Electrico pvc 1/2"</t>
  </si>
  <si>
    <t>Tela Galleta</t>
  </si>
  <si>
    <t xml:space="preserve">Tubo cuadrado de aluminio 1"x0.062x24´.125 </t>
  </si>
  <si>
    <t xml:space="preserve">TUBO REDONDO DE ALUMINIO DE 1 X .062 X 20'  </t>
  </si>
  <si>
    <t xml:space="preserve">Tubo redondo de aluminio 1"x1/8"x25´ </t>
  </si>
  <si>
    <t xml:space="preserve">Barra redonda 5/8x20´ </t>
  </si>
  <si>
    <t xml:space="preserve">Tubo cuadrado de aluminio 1-1/2"x0.090x24´ </t>
  </si>
  <si>
    <t xml:space="preserve">Pintura en Polvo  Bronze Matte Metallic </t>
  </si>
  <si>
    <t xml:space="preserve">7MM Braid birdseye cadet grey </t>
  </si>
  <si>
    <t xml:space="preserve">Canvas Fern 54" </t>
  </si>
  <si>
    <t xml:space="preserve">Cast Sage 54" </t>
  </si>
  <si>
    <t xml:space="preserve">Tradition Aspen 54" </t>
  </si>
  <si>
    <t xml:space="preserve">Dupione Laurel 54" </t>
  </si>
  <si>
    <t xml:space="preserve">Cast Mist 54" </t>
  </si>
  <si>
    <t xml:space="preserve">Cast Oasis 54" </t>
  </si>
  <si>
    <t xml:space="preserve">Cast Petal 54" </t>
  </si>
  <si>
    <t xml:space="preserve">Cast Tinsel 54" </t>
  </si>
  <si>
    <t xml:space="preserve">Shore Classic 54" </t>
  </si>
  <si>
    <t xml:space="preserve">Cast Moss 54" </t>
  </si>
  <si>
    <t xml:space="preserve">Refine Cactus 54" </t>
  </si>
  <si>
    <t xml:space="preserve">Logan Graphite </t>
  </si>
  <si>
    <t xml:space="preserve">Cast Breeze 54" </t>
  </si>
  <si>
    <t xml:space="preserve">Tela Cofetti Green </t>
  </si>
  <si>
    <t xml:space="preserve">Tela Oliver Green </t>
  </si>
  <si>
    <t xml:space="preserve">Collet 3/32 Pta-17/26 PTW18 </t>
  </si>
  <si>
    <t xml:space="preserve">Collet Body 1/8 Antorcha PTA-26 </t>
  </si>
  <si>
    <t xml:space="preserve">Vidrio transparente duplex 10mmx63cmx185.4cm </t>
  </si>
  <si>
    <t xml:space="preserve">Pistola Neumanica </t>
  </si>
  <si>
    <t xml:space="preserve">Disco para corte aluminio 1"x12" </t>
  </si>
  <si>
    <t>Refrigerante</t>
  </si>
  <si>
    <t>Fondo Poliuretano Catalizado  E65FSA3-1</t>
  </si>
  <si>
    <t xml:space="preserve">Disco de Sierra 16"X28t </t>
  </si>
  <si>
    <t xml:space="preserve">Disco de sierra 12"X48t </t>
  </si>
  <si>
    <t xml:space="preserve">Disco P/Engalletadora </t>
  </si>
  <si>
    <t xml:space="preserve">Manguera Flexible 5" (5 pies) </t>
  </si>
  <si>
    <t xml:space="preserve">Manguera Flexible 5" (10 pies) </t>
  </si>
  <si>
    <t xml:space="preserve">Manguera Flexible 5" (25 pies) </t>
  </si>
  <si>
    <t xml:space="preserve">Manguera Flexible 8" (5 pies) </t>
  </si>
  <si>
    <t xml:space="preserve">Manguera Flexible 8" (10 pies) </t>
  </si>
  <si>
    <t xml:space="preserve">Manguera Flexible 8" (25 pies) </t>
  </si>
  <si>
    <t xml:space="preserve">Pistola para soldar TIG Torch 250A Water cooled </t>
  </si>
  <si>
    <t>Tela Majorca  White Wash</t>
  </si>
  <si>
    <t xml:space="preserve">Porcelanato NR Timeless naturale coke </t>
  </si>
  <si>
    <t xml:space="preserve">Porcelanato NR Timeless steam </t>
  </si>
  <si>
    <t xml:space="preserve">Laticrete Mortero Multiproposito </t>
  </si>
  <si>
    <t xml:space="preserve">Laticrete Wall Grout Mushroom </t>
  </si>
  <si>
    <t xml:space="preserve">Laticrete Wall Grout Midnight Black </t>
  </si>
  <si>
    <t>Alambre Aluminio  Supergjaze  4043-0.035  Rollo 1  Libra</t>
  </si>
  <si>
    <t>Barra redonda inox 1/2"</t>
  </si>
  <si>
    <t>Duro tint Genizaro Antiguo Cuarto</t>
  </si>
  <si>
    <t>Duro Tinte Roble Claro Sur Cuarto</t>
  </si>
  <si>
    <t xml:space="preserve">Fresa Para Metal 3/16" HSS 4 Filos </t>
  </si>
  <si>
    <t>Marcador Permanente</t>
  </si>
  <si>
    <t xml:space="preserve">Toma corriente 2-outlet con USB-A 10´Cord-black </t>
  </si>
  <si>
    <t xml:space="preserve">Remaches de aluminio 1/4-20 </t>
  </si>
  <si>
    <t xml:space="preserve">Ducha Pila para exteriores </t>
  </si>
  <si>
    <t xml:space="preserve">Cerradura Emtek 2114 Modern Rectangular </t>
  </si>
  <si>
    <t xml:space="preserve">Bisagra 4x4 Emtek Solid Brass Square </t>
  </si>
  <si>
    <t xml:space="preserve">Sujetador de puerta (Deltana magnetic stop &amp; catch) </t>
  </si>
  <si>
    <t xml:space="preserve">Colgador Emtek Modern Brass double robe hook </t>
  </si>
  <si>
    <t xml:space="preserve">Sujetador de papel Higienico (Emtek modern brass paper holder) </t>
  </si>
  <si>
    <t xml:space="preserve">Colgador para toallas 18" Emtek </t>
  </si>
  <si>
    <t xml:space="preserve">Colgador para toallas 30" Emtek </t>
  </si>
  <si>
    <t xml:space="preserve">Palanca de puerta Emtek </t>
  </si>
  <si>
    <t xml:space="preserve">Palma Sintetica 206M2 </t>
  </si>
  <si>
    <t xml:space="preserve">Palma Sintetica 80ML FIRE RATED </t>
  </si>
  <si>
    <t xml:space="preserve">Palma Sintetica 80ML FIRE RATED PANEL </t>
  </si>
  <si>
    <t xml:space="preserve">Clavos 1-1/4x11 Inox para palma </t>
  </si>
  <si>
    <t xml:space="preserve">Tela Outdoor light weight acrylic backing for casamance </t>
  </si>
  <si>
    <t>Collet 1/8" 3.2mm</t>
  </si>
  <si>
    <t>Collet Body 1/8" P-Antorcha 13N29</t>
  </si>
  <si>
    <t>EMTEK 2114</t>
  </si>
  <si>
    <t>DSM125</t>
  </si>
  <si>
    <t>SKU2804</t>
  </si>
  <si>
    <t>28021-28024</t>
  </si>
  <si>
    <t>SKU28021-28024</t>
  </si>
  <si>
    <t>HELIOS-HLO</t>
  </si>
  <si>
    <t>KP2030-4B1</t>
  </si>
  <si>
    <t>KP2032-5B1</t>
  </si>
  <si>
    <t>DAD0090</t>
  </si>
  <si>
    <t>DAD0092</t>
  </si>
  <si>
    <t>ED030308</t>
  </si>
  <si>
    <t>KP2029-5B1</t>
  </si>
  <si>
    <t>KP2031-5B1</t>
  </si>
  <si>
    <t>E65FSA3</t>
  </si>
  <si>
    <t>ML-8AK 3-2</t>
  </si>
  <si>
    <t>Expiche Metalico 1/2" Doble Expansion</t>
  </si>
  <si>
    <t>Perno HX Trosc 1/2"x4</t>
  </si>
  <si>
    <t>Tuerca Hexagonal Inox 1/2"</t>
  </si>
  <si>
    <t>Arandela Inox 1/2"</t>
  </si>
  <si>
    <t xml:space="preserve">Guantes Electricos </t>
  </si>
  <si>
    <t>Bisagra Jako 4.5 x 4.5  C/Baleros Inox</t>
  </si>
  <si>
    <t>Hidrolavadora Industrial  HD 4/9</t>
  </si>
  <si>
    <t>Filtro de Agua P/Hidrolavaora Ind</t>
  </si>
  <si>
    <t>Juego de Desatornilladores (6pzs)</t>
  </si>
  <si>
    <t>Taladro Dewalt 1/2"</t>
  </si>
  <si>
    <t>Luminaria De Exterior/Piso/3w/300k/Satin</t>
  </si>
  <si>
    <t>HLED-3W/S</t>
  </si>
  <si>
    <t>Cerulli (delk)</t>
  </si>
  <si>
    <t xml:space="preserve">Drenaje Central Acabado Satinado  </t>
  </si>
  <si>
    <t xml:space="preserve">Brida Pvc Para Drenaje de 2" </t>
  </si>
  <si>
    <t>Delmar series supreme line size 40" Acabado  Satinado</t>
  </si>
  <si>
    <t xml:space="preserve">Luis rivas </t>
  </si>
  <si>
    <t>Colillas (espiche plasticos de 2 1/2")</t>
  </si>
  <si>
    <t>Soldadura 6011  1/8"  Paquete 11 Libra s</t>
  </si>
  <si>
    <t>Aceitera  Flex 500 ML</t>
  </si>
  <si>
    <t>Cemento Diamond Brite  (80lbrs )</t>
  </si>
  <si>
    <t>Brocha 4"</t>
  </si>
  <si>
    <t xml:space="preserve">Rodos con  Felpa </t>
  </si>
  <si>
    <t xml:space="preserve">Bandeja Para Pintar </t>
  </si>
  <si>
    <t xml:space="preserve">Extencion para Pintar </t>
  </si>
  <si>
    <t>Built</t>
  </si>
  <si>
    <t>Tubo Cuadrado 1"x1.20mm  x 6 mtrs</t>
  </si>
  <si>
    <t>Tubo Rectangular 1"x2"x1.20mm x 6mtrs</t>
  </si>
  <si>
    <t xml:space="preserve">Angular 1"x 1/8" x 6mtrs </t>
  </si>
  <si>
    <t>Angular 2"x 1/4"x 6mtrs</t>
  </si>
  <si>
    <t>Varilla Roscada Acero Inox 1/2"</t>
  </si>
  <si>
    <t>Tubo Cuadrado 2"CH-16(1/16")X 6 MTRS</t>
  </si>
  <si>
    <t>Corrostyl Negro Cuarto</t>
  </si>
  <si>
    <t>Mant.Camion</t>
  </si>
  <si>
    <t>Mega Grey</t>
  </si>
  <si>
    <t>Kem Esm Ind Faster Dry  BA Solv Alq F85BSA1-1/4</t>
  </si>
  <si>
    <t>Exello Mate Base B2TSA354-1 (Codigo 6174)</t>
  </si>
  <si>
    <t>Exello Mate Base B2WSA353-1 (Codigo 6172)</t>
  </si>
  <si>
    <t>Barniz Poliuretano Exterior Mate V82FSA4-1</t>
  </si>
  <si>
    <t>V82FSA4-1</t>
  </si>
  <si>
    <t>Acabado Poliuretano Catalizado F63FSA4-1</t>
  </si>
  <si>
    <t>F63FSA4-1</t>
  </si>
  <si>
    <t>Exello Mate Base B2TSA354-1 (Codigo 6062)</t>
  </si>
  <si>
    <t>Plycem 4'x8' x 20mm (3/4")</t>
  </si>
  <si>
    <t xml:space="preserve">luis rivas </t>
  </si>
  <si>
    <t>Broca Para Concreto  1/4"</t>
  </si>
  <si>
    <t>Broca Para Concreto  1/8"</t>
  </si>
  <si>
    <t xml:space="preserve">Broca 3/8"x 37/8" vidrio  </t>
  </si>
  <si>
    <t>Kit Instalacion Cerradura</t>
  </si>
  <si>
    <t>Juego Broca Paleta 3/8"-1"</t>
  </si>
  <si>
    <t xml:space="preserve">Toma Agua </t>
  </si>
  <si>
    <t>Brida Inoxidable Covalca</t>
  </si>
  <si>
    <t>CV62024</t>
  </si>
  <si>
    <t xml:space="preserve">Manguera Curva Gates </t>
  </si>
  <si>
    <t>Cepillo de Alambre</t>
  </si>
  <si>
    <t>Cierra Cinta P/Metal 1/2" (Rollo)</t>
  </si>
  <si>
    <t>Tornillo gypsum punta broca #8 x 2 -1/2"</t>
  </si>
  <si>
    <t xml:space="preserve">Cinta de Seguridad 3"x300 mtrs </t>
  </si>
  <si>
    <t>Nivelador M10x30mm</t>
  </si>
  <si>
    <t xml:space="preserve">Cable Reel 316SS 3/16"X200´, 1x19 </t>
  </si>
  <si>
    <t xml:space="preserve">Swageless Lag Stud 3/16"  SS </t>
  </si>
  <si>
    <t xml:space="preserve">Stud Receiver 1/4" SS </t>
  </si>
  <si>
    <t xml:space="preserve">Swageless stud 3/16", metric threads &amp; nuts SS </t>
  </si>
  <si>
    <t xml:space="preserve">Heavy duty leveler legs w/locks nuts </t>
  </si>
  <si>
    <t xml:space="preserve">Cerradura Electronica </t>
  </si>
  <si>
    <t xml:space="preserve">Ahorrador de energia RFID </t>
  </si>
  <si>
    <t xml:space="preserve">Abanico de techo simple 44" Ceiling fan </t>
  </si>
  <si>
    <t>F786-ORB</t>
  </si>
  <si>
    <t xml:space="preserve">Control para ventilador DC </t>
  </si>
  <si>
    <t>WC400</t>
  </si>
  <si>
    <t xml:space="preserve">Tubos de extension de altura de abanicos </t>
  </si>
  <si>
    <t>DR572-ORB</t>
  </si>
  <si>
    <t xml:space="preserve">Adaptador para abanico de techo 45" slope ceiling adapter kit </t>
  </si>
  <si>
    <t>A245-ORB</t>
  </si>
  <si>
    <t xml:space="preserve">Accesorio de iluminacion para pared Rubix </t>
  </si>
  <si>
    <t>WS-W2504-BZ</t>
  </si>
  <si>
    <t xml:space="preserve">Montaje para luminaria Rubix 5" Ceiling mount 3000k </t>
  </si>
  <si>
    <t>FM-W2505-BK</t>
  </si>
  <si>
    <t xml:space="preserve">Luz de pared Scope wall light 3000k </t>
  </si>
  <si>
    <t>BL-29903-BK</t>
  </si>
  <si>
    <t xml:space="preserve">Copa colgante para luminaria Indoor/Outdoor pendant 17" 3000K </t>
  </si>
  <si>
    <t>PD-W55817-BK/GR</t>
  </si>
  <si>
    <t xml:space="preserve">Luz led de techo DICE 6" Ceiling mount </t>
  </si>
  <si>
    <t>FM-4006-27-BZ</t>
  </si>
  <si>
    <t xml:space="preserve">Zealous outdoor wall sconce 300k </t>
  </si>
  <si>
    <t>WS-W53614-BZ</t>
  </si>
  <si>
    <t xml:space="preserve">Vibe picture light 15" 2700K </t>
  </si>
  <si>
    <t>PL-LED15-27-BK</t>
  </si>
  <si>
    <t xml:space="preserve">Led endurance single spot wallpack luminaire </t>
  </si>
  <si>
    <t>WP-LED415-30-ABK</t>
  </si>
  <si>
    <t xml:space="preserve">Luminaria para techo Silo X10 10W Monopoint Luminaire </t>
  </si>
  <si>
    <t>MO-2010-930-BK</t>
  </si>
  <si>
    <t xml:space="preserve">Luz Led endurance double spot wallpack luminaire </t>
  </si>
  <si>
    <t>WP-LED430-30-ABK</t>
  </si>
  <si>
    <t xml:space="preserve">Luminaria LED de pared Stylus </t>
  </si>
  <si>
    <t>BL-24959</t>
  </si>
  <si>
    <t xml:space="preserve">Enna Desk lamp led black </t>
  </si>
  <si>
    <t xml:space="preserve">Set de Puertas y ventanas antihuracanes. Cabañas Delk </t>
  </si>
  <si>
    <t xml:space="preserve">Minibar PB60 Puerta de aluminio </t>
  </si>
  <si>
    <t>Pie de Cama</t>
  </si>
  <si>
    <t>Adaptador PVC Hembra A/Potable 1/2"</t>
  </si>
  <si>
    <t xml:space="preserve">Piedra Copa Conica 125*50*32  WAS0J </t>
  </si>
  <si>
    <t>Piedra Esmeril 150*25*32  AG0M</t>
  </si>
  <si>
    <t>Esponja Unipersonal Amarilla 1" C4</t>
  </si>
  <si>
    <t>Esponja Densidad 24</t>
  </si>
  <si>
    <t>Esponja Amarilla 21 x 40</t>
  </si>
  <si>
    <t>Esponja Especial 40 x 70 x 20 Densidad 24</t>
  </si>
  <si>
    <t xml:space="preserve">Coyote Clip (Pack 90) </t>
  </si>
  <si>
    <t xml:space="preserve">Tiger claw TC-120 Hidden fasteners (Pack 90) </t>
  </si>
  <si>
    <t xml:space="preserve">Stowaway Hidden fasteners (Pack 90) </t>
  </si>
  <si>
    <t xml:space="preserve">EB-TY Hidden Deck fastener (Pack 90) </t>
  </si>
  <si>
    <t>Disco de sierra 12"X48t  Imp</t>
  </si>
  <si>
    <t>Disco Corte Metal  7"x 1/16"x 7/8"</t>
  </si>
  <si>
    <t>Perno de Anclaje 1/2"x 3-3/4"</t>
  </si>
  <si>
    <t xml:space="preserve">Soportes Para Repisa </t>
  </si>
  <si>
    <t>Serrucho</t>
  </si>
  <si>
    <t xml:space="preserve">Esmeriladora Angular </t>
  </si>
  <si>
    <t xml:space="preserve">Fresa Metalica Forma L </t>
  </si>
  <si>
    <t xml:space="preserve">Varilla Tig Aluminio ER4043 3/32"X 36" (Paquete 10 libras) </t>
  </si>
  <si>
    <t xml:space="preserve">Bajante BL 3Mtrs P/Canal  </t>
  </si>
  <si>
    <t xml:space="preserve">Gaza D/Soporte para Bajante </t>
  </si>
  <si>
    <t xml:space="preserve">Alfombra de cabuya 1.50 mts diametro </t>
  </si>
  <si>
    <t xml:space="preserve">Alfombra de cabuya de 2.70x0.90 </t>
  </si>
  <si>
    <t xml:space="preserve">Alfombra de cabuya 1.60x0.60cm </t>
  </si>
  <si>
    <t xml:space="preserve">Alfombra de cabuya de 1.20x0.60 </t>
  </si>
  <si>
    <t xml:space="preserve">Lozeta cuarzita goa multicolor natural 10x10 </t>
  </si>
  <si>
    <t xml:space="preserve">Cuerda de algodón de 1/2" </t>
  </si>
  <si>
    <t>Mauna</t>
  </si>
  <si>
    <t>Tubo Cuadrado 3/4"CH-14 x 6mtrs</t>
  </si>
  <si>
    <t>Fondo Lijable Transp APR Sur cuarto</t>
  </si>
  <si>
    <t>Fondo Lijable Transp APR Sur  galon</t>
  </si>
  <si>
    <t>Acabado mate 10 Sur galon</t>
  </si>
  <si>
    <t>Acabado mate 10 Sur cuarto</t>
  </si>
  <si>
    <t>Componente B 715  Sur galon</t>
  </si>
  <si>
    <t>Componente B 715  Sur cuarto</t>
  </si>
  <si>
    <t>Componente B 709  Sur galon</t>
  </si>
  <si>
    <t>Componente B 709  Sur cuarto</t>
  </si>
  <si>
    <t>Duro Tinte Roble Oscuro Sur Cuarto</t>
  </si>
  <si>
    <t>Fast Dry Emalte Brillante Blanco sur cuarto</t>
  </si>
  <si>
    <t>Fast Dry Emalte Brillante Negro sur cuarto</t>
  </si>
  <si>
    <t>Pintura en Spray</t>
  </si>
  <si>
    <t>Masilla Cedar Lanco</t>
  </si>
  <si>
    <t>Pasta para Gypsum</t>
  </si>
  <si>
    <t>Botones Forrados</t>
  </si>
  <si>
    <t>P/P  DELK</t>
  </si>
  <si>
    <t xml:space="preserve">Vidrio transparente 6mm </t>
  </si>
  <si>
    <t>Lija Banda 7"x 146</t>
  </si>
  <si>
    <t>Lija pliego 9"x11" grano #100</t>
  </si>
  <si>
    <t>Lija banda 7"x 146" grano 80</t>
  </si>
  <si>
    <t>Tornillo Panhead phillips #10x1"Inox</t>
  </si>
  <si>
    <t>Goloso Hexagonal  1/2"x5"</t>
  </si>
  <si>
    <t>Tornillo Panhead phillips #8x3/4"Inox</t>
  </si>
  <si>
    <t>Tornillo  flathead phillips #8x3/4"Inox</t>
  </si>
  <si>
    <t>Tuerca de seguridad 3/8" Inox</t>
  </si>
  <si>
    <t>Esparragos 2" x 1/4"</t>
  </si>
  <si>
    <t>Esparragos 4" x 3/8"</t>
  </si>
  <si>
    <t>Tuerca Hex 5/8" Inox</t>
  </si>
  <si>
    <t xml:space="preserve">Arandela Plana 5/8" Inox </t>
  </si>
  <si>
    <t xml:space="preserve">Cerradura de Pelota </t>
  </si>
  <si>
    <t xml:space="preserve">Amoladora Recta  950 </t>
  </si>
  <si>
    <t xml:space="preserve">Lijadora Orbital </t>
  </si>
  <si>
    <t xml:space="preserve">Lijadora Exentrica </t>
  </si>
  <si>
    <t>Lamina de Carton Matrimonial  77.5"x 60"</t>
  </si>
  <si>
    <t>Lamina de Carton Mtrimonial  77.5"x 60"</t>
  </si>
  <si>
    <t>Cable TSJ 3 X 12</t>
  </si>
  <si>
    <t>Breaker 1PCH  120-240W 15AMP</t>
  </si>
  <si>
    <t>Socket Con Base Intemperie</t>
  </si>
  <si>
    <t>Rele Termico 16-24A EATON</t>
  </si>
  <si>
    <t>Acserio Para Montaje Rele Termico EATON</t>
  </si>
  <si>
    <t>Breaker 2x100 CH</t>
  </si>
  <si>
    <t>Cinta Fibra de Vidrio 2x300</t>
  </si>
  <si>
    <t>Manguerras 1/2"x100</t>
  </si>
  <si>
    <t>Llave Chorro de 1/2"</t>
  </si>
  <si>
    <t>Machete</t>
  </si>
  <si>
    <t>Lima Cuchilla</t>
  </si>
  <si>
    <t>Lima Plana</t>
  </si>
  <si>
    <t>Lima Cuadrada</t>
  </si>
  <si>
    <t>Lima Triangular</t>
  </si>
  <si>
    <t>Rep Cielo Edifico</t>
  </si>
  <si>
    <t xml:space="preserve">Angulo de pared tip chic </t>
  </si>
  <si>
    <t xml:space="preserve">Crostee tipo chicago Blanco 12 pies </t>
  </si>
  <si>
    <t xml:space="preserve">Lamina fibrocemento Galaxia Blanco 5mm </t>
  </si>
  <si>
    <t xml:space="preserve">Clavos de acero 3/4 (100 unidades) </t>
  </si>
  <si>
    <t xml:space="preserve">Tornillo 7/16 pb galvanizado (100 unidades) </t>
  </si>
  <si>
    <t xml:space="preserve">Crosstee tipo Chicago Blanco 2 pies </t>
  </si>
  <si>
    <t>Isopo</t>
  </si>
  <si>
    <t>Saco de Yute</t>
  </si>
  <si>
    <t xml:space="preserve">Saco de Bramente </t>
  </si>
  <si>
    <t xml:space="preserve">Llantas </t>
  </si>
  <si>
    <t>Empaques para Manguera  (kit 10 piezas)</t>
  </si>
  <si>
    <t xml:space="preserve">Aspersor 3 Brazos </t>
  </si>
  <si>
    <t>Conector Para Manguera tipo Y (Conector Multiple )</t>
  </si>
  <si>
    <t>Lamina Plycem  Teturizada (2x4 pies x 5mm)</t>
  </si>
  <si>
    <t>Lamina Plycem  Teturizada (2x4 pies x 4mm)</t>
  </si>
  <si>
    <t xml:space="preserve">Hielera </t>
  </si>
  <si>
    <t xml:space="preserve">Uniformes </t>
  </si>
  <si>
    <t xml:space="preserve">Antorcha 500 A  P/Soldador </t>
  </si>
  <si>
    <t xml:space="preserve">Varilla Roscada 5/8" Inox </t>
  </si>
  <si>
    <t>Tubo Cañeria 2" x 2.38mm x 6mtrs</t>
  </si>
  <si>
    <t>Tubo Cañeria 1 1/2" x 2.38 mmx 6mtrs</t>
  </si>
  <si>
    <t xml:space="preserve">Lamina Negra Lisa 4 x 8 x 1/4" </t>
  </si>
  <si>
    <t>Exello Mate Base B2TSA354-1 (Codigo 7041)</t>
  </si>
  <si>
    <t xml:space="preserve">Anticorrosivo Negro </t>
  </si>
  <si>
    <t xml:space="preserve">Anticorrosivo Gris </t>
  </si>
  <si>
    <t xml:space="preserve">Removedor de Pintura </t>
  </si>
  <si>
    <t xml:space="preserve">Corrostop Ind Gris </t>
  </si>
  <si>
    <t>Corrostop Anti Corrosiv Ind Blanco</t>
  </si>
  <si>
    <t>Pintura Trafico Amarilla</t>
  </si>
  <si>
    <t xml:space="preserve">Diluyente para Aceites </t>
  </si>
  <si>
    <t>R0804455006</t>
  </si>
  <si>
    <t>Latex Mate  Blanco</t>
  </si>
  <si>
    <t>Latex Mate  Base Pastel</t>
  </si>
  <si>
    <t xml:space="preserve">Esmalta Brillante Base Media </t>
  </si>
  <si>
    <t>Esmalt 100 Brillante Base Pastel</t>
  </si>
  <si>
    <t>Pasta Lisa Exteriores Blanca</t>
  </si>
  <si>
    <t>Anti Incrustante y Dispersante  WT-HI-40</t>
  </si>
  <si>
    <t>WT-HI-40</t>
  </si>
  <si>
    <t>Aditivo P/Tratmiento de Aguas Industriales WT-AD-13</t>
  </si>
  <si>
    <t>WT-AD-13</t>
  </si>
  <si>
    <t>Anti Incrustante y Anticorrosivo WT-BI-14</t>
  </si>
  <si>
    <t>WT-BI-14</t>
  </si>
  <si>
    <t xml:space="preserve">Herbicida Kaliman </t>
  </si>
  <si>
    <t>Broca para metal 27/64" Cobalto</t>
  </si>
  <si>
    <t xml:space="preserve">Focos Para Camion </t>
  </si>
  <si>
    <t xml:space="preserve">Brazo con Trico P/Camion </t>
  </si>
  <si>
    <t>Balinera SNR  6212ZZJ30</t>
  </si>
  <si>
    <t>Balinera SNR  6213ZZJ30</t>
  </si>
  <si>
    <t>Banda Truflex Gates 1420/6742/3L420</t>
  </si>
  <si>
    <t>Cuchilla Para Router  cod 45436</t>
  </si>
  <si>
    <t>Cuchilla Para Router  cod 1063</t>
  </si>
  <si>
    <t>Cuchilla Para Router  cod 1069</t>
  </si>
  <si>
    <t>Cuchilla Para Router  1/2" A49</t>
  </si>
  <si>
    <t>Punta De Contacto Tapered 0.030 Magnum 3</t>
  </si>
  <si>
    <t>P/Porton</t>
  </si>
  <si>
    <t>Rodos C/Base  6"</t>
  </si>
  <si>
    <t xml:space="preserve">Baso Plastico P/Pistola </t>
  </si>
  <si>
    <t>Balinera NSK 6307DDUC3</t>
  </si>
  <si>
    <t>Balinera NSK 6309DDUC3</t>
  </si>
  <si>
    <t>Cinta Nylon 2"</t>
  </si>
  <si>
    <t>Prensatela Guia Doble Agja 1/4"</t>
  </si>
  <si>
    <t>Ojetes</t>
  </si>
  <si>
    <t>Disco Corte Metal 4-1/2 x 3/64 x7/8</t>
  </si>
  <si>
    <t>Bomba Estractora de Solvente</t>
  </si>
  <si>
    <t>Soldadura UTP 81 1/8 P/Hierro Colado</t>
  </si>
  <si>
    <t>23425</t>
  </si>
  <si>
    <t>Pega Loca</t>
  </si>
  <si>
    <t>6587</t>
  </si>
  <si>
    <t>6588</t>
  </si>
  <si>
    <t>25358</t>
  </si>
  <si>
    <t>INDENICSA</t>
  </si>
  <si>
    <t>Perno Hexagonal 1/4"x 1-1/2" INOX</t>
  </si>
  <si>
    <t>Arandela de 1/4" INOX</t>
  </si>
  <si>
    <t>Varilla Roscada 3/8" INOX</t>
  </si>
  <si>
    <t>584138</t>
  </si>
  <si>
    <t>584140</t>
  </si>
  <si>
    <t>395378</t>
  </si>
  <si>
    <t>348511</t>
  </si>
  <si>
    <t>Varilla lisa 3/4"</t>
  </si>
  <si>
    <t>348206</t>
  </si>
  <si>
    <t>270856</t>
  </si>
  <si>
    <t>25933</t>
  </si>
  <si>
    <t>1143482</t>
  </si>
  <si>
    <t xml:space="preserve">Brida sin fin 3/8"-5/8" AC.INOX </t>
  </si>
  <si>
    <t>88871</t>
  </si>
  <si>
    <t>1143054</t>
  </si>
  <si>
    <t>Fecha Factura 27 de Septiembre</t>
  </si>
  <si>
    <t>25375</t>
  </si>
  <si>
    <t>Mantenimiento</t>
  </si>
  <si>
    <t>Maquinado</t>
  </si>
  <si>
    <t>Tapa Para Inodoro</t>
  </si>
  <si>
    <t>Produccion</t>
  </si>
  <si>
    <t>Dimencionado</t>
  </si>
  <si>
    <t>TUBO REDONDO DE ALUMINIO DE 3/4 X .065 X 24'  (7.30 mtrs)</t>
  </si>
  <si>
    <t>Tubo redondo de aluminio 2" 19´8" F (6mtrs)</t>
  </si>
  <si>
    <t>16376</t>
  </si>
  <si>
    <t>S/N</t>
  </si>
  <si>
    <t>1143483</t>
  </si>
  <si>
    <t>88876</t>
  </si>
  <si>
    <t>Acetona</t>
  </si>
  <si>
    <t>3115</t>
  </si>
  <si>
    <t>Labsil</t>
  </si>
  <si>
    <t>22757</t>
  </si>
  <si>
    <t>Spray WD-40</t>
  </si>
  <si>
    <t>395836</t>
  </si>
  <si>
    <t>Balinera 6206-2RS2C3</t>
  </si>
  <si>
    <t>634187</t>
  </si>
  <si>
    <t>Balinera 6305ZZCM</t>
  </si>
  <si>
    <t>Balinera 6006ZZC3</t>
  </si>
  <si>
    <t>26380</t>
  </si>
  <si>
    <t>634188</t>
  </si>
  <si>
    <t>Casa de las Balineras</t>
  </si>
  <si>
    <t>Costura</t>
  </si>
  <si>
    <t>Empaue</t>
  </si>
  <si>
    <t xml:space="preserve">Costura </t>
  </si>
  <si>
    <t>Acabado</t>
  </si>
  <si>
    <t>Ensamble</t>
  </si>
  <si>
    <t xml:space="preserve">Manguera Polyuretano 6 mm  </t>
  </si>
  <si>
    <t xml:space="preserve">Conector Recto 3/8"NPT x 1/4" </t>
  </si>
  <si>
    <t xml:space="preserve">Acople Rapido 3/8" C/Rosca Macho </t>
  </si>
  <si>
    <t>Espiga Hemgra 3/8"x3/8" NPT Acero</t>
  </si>
  <si>
    <t xml:space="preserve">Manguera Polyuretano 8x5mm </t>
  </si>
  <si>
    <t>134669</t>
  </si>
  <si>
    <t>BUHLER</t>
  </si>
  <si>
    <t xml:space="preserve">Carrete Doble Aguja </t>
  </si>
  <si>
    <t xml:space="preserve">Carrete </t>
  </si>
  <si>
    <t xml:space="preserve">Banda Esmeril P/Cortadora de Esponja </t>
  </si>
  <si>
    <t>7591</t>
  </si>
  <si>
    <t>Jimenez S,A</t>
  </si>
  <si>
    <t>Pegamento Adhesivo Poliuretano  Cuarto</t>
  </si>
  <si>
    <t>88962</t>
  </si>
  <si>
    <t>89044</t>
  </si>
  <si>
    <t>Disco Duro</t>
  </si>
  <si>
    <t>256322</t>
  </si>
  <si>
    <t>Sevasa</t>
  </si>
  <si>
    <t>76275</t>
  </si>
  <si>
    <t>19738</t>
  </si>
  <si>
    <t>Broca para metal  13/64" Cobalto</t>
  </si>
  <si>
    <t>Fresa Endmil 3/16"x 3/8" HSS</t>
  </si>
  <si>
    <t>22822</t>
  </si>
  <si>
    <t>La Casa Del Torno</t>
  </si>
  <si>
    <t>16546</t>
  </si>
  <si>
    <t>16547</t>
  </si>
  <si>
    <t>903025</t>
  </si>
  <si>
    <t xml:space="preserve">Cutter </t>
  </si>
  <si>
    <t>903034</t>
  </si>
  <si>
    <t>Boquilla Ceramica #6</t>
  </si>
  <si>
    <t>79026</t>
  </si>
  <si>
    <t>Mc Gregor</t>
  </si>
  <si>
    <t>79025</t>
  </si>
  <si>
    <t>79027</t>
  </si>
  <si>
    <t>25547</t>
  </si>
  <si>
    <t>911756</t>
  </si>
  <si>
    <t>Pastico Moderno</t>
  </si>
  <si>
    <t>Tape Transparente 2"x 109.3 yadas</t>
  </si>
  <si>
    <t>348754</t>
  </si>
  <si>
    <t>271725</t>
  </si>
  <si>
    <t>Fatesa</t>
  </si>
  <si>
    <t>77746</t>
  </si>
  <si>
    <t>ECOTEC</t>
  </si>
  <si>
    <t>585122</t>
  </si>
  <si>
    <t>La Casa Del Perno</t>
  </si>
  <si>
    <t xml:space="preserve">Cipermetrina </t>
  </si>
  <si>
    <t>180482</t>
  </si>
  <si>
    <t>Escasan</t>
  </si>
  <si>
    <t>517506</t>
  </si>
  <si>
    <t>Pesa Reloy y Balanza</t>
  </si>
  <si>
    <t>396787</t>
  </si>
  <si>
    <t>Pintura Gold Acrilica Blanca Cubeta (Klebe)</t>
  </si>
  <si>
    <t>Pega Blanca (Klebe)</t>
  </si>
  <si>
    <t>76440</t>
  </si>
  <si>
    <t>Cosrura</t>
  </si>
  <si>
    <t>Devolucion</t>
  </si>
  <si>
    <t>Cemento de Contacto</t>
  </si>
  <si>
    <t>Lapicero</t>
  </si>
  <si>
    <t>Empaque</t>
  </si>
  <si>
    <t>Calidad</t>
  </si>
  <si>
    <t>Bodega</t>
  </si>
  <si>
    <t>Devolucion a Proveedor</t>
  </si>
  <si>
    <t>Gerencia</t>
  </si>
  <si>
    <t>Prestamo</t>
  </si>
  <si>
    <t>Lija</t>
  </si>
  <si>
    <t>Patio</t>
  </si>
  <si>
    <t>26012</t>
  </si>
  <si>
    <t>Envio a proveedor para reparacion</t>
  </si>
  <si>
    <t xml:space="preserve">Lamina Aluminio Lisa 4 x 8 x 1/4" </t>
  </si>
  <si>
    <t>8426</t>
  </si>
  <si>
    <t>Cerulli</t>
  </si>
  <si>
    <t>Perno Hexagonal 1/4" x 2-1/2" Inox</t>
  </si>
  <si>
    <t>585124</t>
  </si>
  <si>
    <t>Perno Allen 1/4"x1"</t>
  </si>
  <si>
    <t>Tornillo Flat phillips #8x3/4"Inox</t>
  </si>
  <si>
    <t>Tornillo Panhead phillips #8"x2"</t>
  </si>
  <si>
    <t>Tornillo Panhead phillips #8"x1"</t>
  </si>
  <si>
    <t>903464</t>
  </si>
  <si>
    <t>25881</t>
  </si>
  <si>
    <t>1744</t>
  </si>
  <si>
    <t>Tecnotools</t>
  </si>
  <si>
    <t>26037</t>
  </si>
  <si>
    <t>26039</t>
  </si>
  <si>
    <t>459</t>
  </si>
  <si>
    <t xml:space="preserve">La Esquina </t>
  </si>
  <si>
    <t>12804</t>
  </si>
  <si>
    <t>Suministroa Industriales</t>
  </si>
  <si>
    <t>26056</t>
  </si>
  <si>
    <t>25668</t>
  </si>
  <si>
    <t>904422</t>
  </si>
  <si>
    <t>Gonper</t>
  </si>
  <si>
    <t>904426</t>
  </si>
  <si>
    <t>904424</t>
  </si>
  <si>
    <t>904423</t>
  </si>
  <si>
    <t>6815</t>
  </si>
  <si>
    <t>Casa Del Colchon</t>
  </si>
  <si>
    <t xml:space="preserve">Abrazadera 3/4" </t>
  </si>
  <si>
    <t>7339</t>
  </si>
  <si>
    <t>Importadora Gonzalez</t>
  </si>
  <si>
    <t>579</t>
  </si>
  <si>
    <t>Juan Canda</t>
  </si>
  <si>
    <t>Cuerina Pranna Ceniza</t>
  </si>
  <si>
    <t>Cuero Sassiri Chesnut  (mtr2)</t>
  </si>
  <si>
    <t>1109</t>
  </si>
  <si>
    <t>California Textil</t>
  </si>
  <si>
    <t>Soporte Correo</t>
  </si>
  <si>
    <t>1719</t>
  </si>
  <si>
    <t>Quirpsa</t>
  </si>
  <si>
    <t>Aislante  8mm x 1.2 m x 30 m (mtr2)</t>
  </si>
  <si>
    <t>Sargento</t>
  </si>
  <si>
    <t>215604</t>
  </si>
  <si>
    <t>El Halcon</t>
  </si>
  <si>
    <t>77109</t>
  </si>
  <si>
    <t>12815</t>
  </si>
  <si>
    <t>905321</t>
  </si>
  <si>
    <t>77172</t>
  </si>
  <si>
    <t>79467</t>
  </si>
  <si>
    <t>272628</t>
  </si>
  <si>
    <t>para tienda Autoriza Kenia</t>
  </si>
  <si>
    <t>Para Cubrir Mrcos de tampa por sarro</t>
  </si>
  <si>
    <t>Varilla Roscada 3/8" Inox</t>
  </si>
  <si>
    <t>Cautin Electrico</t>
  </si>
  <si>
    <t>1144815</t>
  </si>
  <si>
    <t>1144816</t>
  </si>
  <si>
    <t>87476</t>
  </si>
  <si>
    <t xml:space="preserve">Alvia Comercial </t>
  </si>
  <si>
    <t>Empaque Oring 2-213</t>
  </si>
  <si>
    <t>Oring 3.0 x 55 mm</t>
  </si>
  <si>
    <t>Sello 25 x 33 x 5</t>
  </si>
  <si>
    <t>Sello 53 x 63 x 6</t>
  </si>
  <si>
    <t xml:space="preserve">Wiper 25 x 33 x 5 </t>
  </si>
  <si>
    <t>258034</t>
  </si>
  <si>
    <t>Sealnic S,A</t>
  </si>
  <si>
    <t>905544</t>
  </si>
  <si>
    <t>272654</t>
  </si>
  <si>
    <t>Tubo Negro 3/4" Ced 40 x 6mts</t>
  </si>
  <si>
    <t>348909</t>
  </si>
  <si>
    <t>89218</t>
  </si>
  <si>
    <t>89216</t>
  </si>
  <si>
    <t>89217</t>
  </si>
  <si>
    <t>89215</t>
  </si>
  <si>
    <t>82259</t>
  </si>
  <si>
    <t>Esparragos 2" x 1/8"</t>
  </si>
  <si>
    <t>Esparragos 4" x 1/4"</t>
  </si>
  <si>
    <t>Mallol</t>
  </si>
  <si>
    <t>76835</t>
  </si>
  <si>
    <t>Filtros Plastico Para Pistola De Gravedad</t>
  </si>
  <si>
    <t>766835</t>
  </si>
  <si>
    <t>215877</t>
  </si>
  <si>
    <t>349463</t>
  </si>
  <si>
    <t>349462</t>
  </si>
  <si>
    <t>349461</t>
  </si>
  <si>
    <t>6684</t>
  </si>
  <si>
    <t>Jerusalen</t>
  </si>
  <si>
    <t>6683</t>
  </si>
  <si>
    <t>6827</t>
  </si>
  <si>
    <t>Disco Norton P/Afilado</t>
  </si>
  <si>
    <t>Mecate Cabulla de 5/8"</t>
  </si>
  <si>
    <t>Ferreteria Lopez</t>
  </si>
  <si>
    <t>Famehsa</t>
  </si>
  <si>
    <t>61969</t>
  </si>
  <si>
    <t>277</t>
  </si>
  <si>
    <t>278</t>
  </si>
  <si>
    <t xml:space="preserve">Velcro 1" </t>
  </si>
  <si>
    <t>518641</t>
  </si>
  <si>
    <t>5118640</t>
  </si>
  <si>
    <t>Pendiente soporte de cliente para ingreso</t>
  </si>
  <si>
    <t>518682</t>
  </si>
  <si>
    <t>24400</t>
  </si>
  <si>
    <t>26169</t>
  </si>
  <si>
    <t>26170</t>
  </si>
  <si>
    <t>Lamina Formica</t>
  </si>
  <si>
    <t>26172</t>
  </si>
  <si>
    <t>26171</t>
  </si>
  <si>
    <t>349587</t>
  </si>
  <si>
    <t>77820</t>
  </si>
  <si>
    <t>77821</t>
  </si>
  <si>
    <t>586331</t>
  </si>
  <si>
    <t xml:space="preserve">Unipar Removedor Diablo Sur Galon </t>
  </si>
  <si>
    <t>89300</t>
  </si>
  <si>
    <t>Sur</t>
  </si>
  <si>
    <t>2027595</t>
  </si>
  <si>
    <t>Maxi Pali</t>
  </si>
  <si>
    <t xml:space="preserve">Espatula </t>
  </si>
  <si>
    <t>20684</t>
  </si>
  <si>
    <t>77880</t>
  </si>
  <si>
    <t>10</t>
  </si>
  <si>
    <t>ArquiTechnology</t>
  </si>
  <si>
    <t>Polea</t>
  </si>
  <si>
    <t>10944</t>
  </si>
  <si>
    <t>Taller Centeno</t>
  </si>
  <si>
    <t>26166</t>
  </si>
  <si>
    <t>Barniz Poliuretano Exterior Mate V82FSA4-1/4</t>
  </si>
  <si>
    <t>Tinte Oil Stain SW6192</t>
  </si>
  <si>
    <t>Tinte Oil Stain Azul Oscuro SW6510</t>
  </si>
  <si>
    <t>26173</t>
  </si>
  <si>
    <t>20</t>
  </si>
  <si>
    <t>Prensa C</t>
  </si>
  <si>
    <t>21</t>
  </si>
  <si>
    <t xml:space="preserve">Lija </t>
  </si>
  <si>
    <t>Matales</t>
  </si>
  <si>
    <t>78244</t>
  </si>
  <si>
    <t>78247</t>
  </si>
  <si>
    <t>Bomba Mochila</t>
  </si>
  <si>
    <t>78245</t>
  </si>
  <si>
    <t>Aceita 3 en 1   (Uso Multiple)</t>
  </si>
  <si>
    <t>78273</t>
  </si>
  <si>
    <t>519400</t>
  </si>
  <si>
    <t>26180</t>
  </si>
  <si>
    <t>20727</t>
  </si>
  <si>
    <t xml:space="preserve">Built </t>
  </si>
  <si>
    <t>636348</t>
  </si>
  <si>
    <t>El Buen Fierro</t>
  </si>
  <si>
    <t>105753</t>
  </si>
  <si>
    <t>Inversiones Constructivas</t>
  </si>
  <si>
    <t>delk</t>
  </si>
  <si>
    <t>Balbula Carga y Descarga</t>
  </si>
  <si>
    <t>484</t>
  </si>
  <si>
    <t xml:space="preserve">Soluciones Industriales </t>
  </si>
  <si>
    <t>Perno Allen C/Plana 1/4"x3"</t>
  </si>
  <si>
    <t>586882</t>
  </si>
  <si>
    <t>586884</t>
  </si>
  <si>
    <t>179380</t>
  </si>
  <si>
    <t>Balinera 40x68x15</t>
  </si>
  <si>
    <t>9550605</t>
  </si>
  <si>
    <t>Imp</t>
  </si>
  <si>
    <t>Resistencia de calor Uxcell a11071300ux0083  5 OHM</t>
  </si>
  <si>
    <t xml:space="preserve">Resistencia de calor Uxcell 50W watt 2ohm high power </t>
  </si>
  <si>
    <t xml:space="preserve">Junco plastificado 1/2" open mesh bleached 24" width,(Rollo 50 pies) </t>
  </si>
  <si>
    <t xml:space="preserve">Vena plastica/ Spline Reed #10 (Rollo de 50 pies) </t>
  </si>
  <si>
    <t>287563</t>
  </si>
  <si>
    <t>Franks Cane &amp; Rush Supply</t>
  </si>
  <si>
    <t>Plato Giratorio 7"</t>
  </si>
  <si>
    <t>1781869</t>
  </si>
  <si>
    <t xml:space="preserve">Tubo Fluorescentes 40 Watts </t>
  </si>
  <si>
    <t>12372</t>
  </si>
  <si>
    <t>R.J  Comercial</t>
  </si>
  <si>
    <t>509932</t>
  </si>
  <si>
    <t xml:space="preserve">Farmacia Xolotlan </t>
  </si>
  <si>
    <t>636868</t>
  </si>
  <si>
    <t>89454</t>
  </si>
  <si>
    <t>Aceita 15W-40</t>
  </si>
  <si>
    <t>1398</t>
  </si>
  <si>
    <t xml:space="preserve">Dislub </t>
  </si>
  <si>
    <t>Macara Full Face 3M-6800 Doble Filtro</t>
  </si>
  <si>
    <t>6105</t>
  </si>
  <si>
    <t>Safety</t>
  </si>
  <si>
    <t>Cepillo Alambre para  esmeril</t>
  </si>
  <si>
    <t>73911</t>
  </si>
  <si>
    <t>Meyrelin</t>
  </si>
  <si>
    <t>78564</t>
  </si>
  <si>
    <t>19766</t>
  </si>
  <si>
    <t>Perno Hexagonal 1/4 x 2 1/2" Galv</t>
  </si>
  <si>
    <t>587130</t>
  </si>
  <si>
    <t>587214</t>
  </si>
  <si>
    <t>587275</t>
  </si>
  <si>
    <t>36752</t>
  </si>
  <si>
    <t>17946</t>
  </si>
  <si>
    <t>Copre</t>
  </si>
  <si>
    <t>12257</t>
  </si>
  <si>
    <t xml:space="preserve">Chelito </t>
  </si>
  <si>
    <t>Gurbias (Set)</t>
  </si>
  <si>
    <t>7260216</t>
  </si>
  <si>
    <t>Barrra Rectanular de Laton 0.5"x 3.35" x 48"</t>
  </si>
  <si>
    <t>497400</t>
  </si>
  <si>
    <t>Omline Metals.Com</t>
  </si>
  <si>
    <t xml:space="preserve">Tubo redondo de aluminio 1"x1/8"x24´ </t>
  </si>
  <si>
    <t xml:space="preserve">Angular de aluminio 1/2"x 1 x 1/8"x 20´ </t>
  </si>
  <si>
    <t>10476</t>
  </si>
  <si>
    <t>Easterm Metal Supply</t>
  </si>
  <si>
    <t xml:space="preserve">Four Season </t>
  </si>
  <si>
    <t>Zetalube 209 Compusto anti zise para tornilleria (1kg)</t>
  </si>
  <si>
    <t>Grasa sintetica Royal 911</t>
  </si>
  <si>
    <t>Grasa sintetica Royal 903</t>
  </si>
  <si>
    <t>Aceite P/Linea de Aire (ISO 32)</t>
  </si>
  <si>
    <t xml:space="preserve">Lubricante seco de Moly Corium 157 </t>
  </si>
  <si>
    <t>840</t>
  </si>
  <si>
    <t>Lubrindes</t>
  </si>
  <si>
    <t>Exello Blanco</t>
  </si>
  <si>
    <t xml:space="preserve">Bodega </t>
  </si>
  <si>
    <t>Dev.proveeor</t>
  </si>
  <si>
    <t>de 13/4" a  3/4</t>
  </si>
  <si>
    <t>V82FSA4-1/4</t>
  </si>
  <si>
    <t>A48WSA2-1/4</t>
  </si>
  <si>
    <t>A48BSA1-1/4</t>
  </si>
  <si>
    <t>ZL209A</t>
  </si>
  <si>
    <t>Royal 911</t>
  </si>
  <si>
    <t>Royal 903</t>
  </si>
  <si>
    <t>Taller/Afilado</t>
  </si>
  <si>
    <t>Impot</t>
  </si>
  <si>
    <t>RYP</t>
  </si>
  <si>
    <t>ABR</t>
  </si>
  <si>
    <t>PYQ</t>
  </si>
  <si>
    <t>EMP</t>
  </si>
  <si>
    <t>MTV</t>
  </si>
  <si>
    <t>CYT</t>
  </si>
  <si>
    <t>METAL</t>
  </si>
  <si>
    <t>TAP</t>
  </si>
  <si>
    <t>MTE</t>
  </si>
  <si>
    <t>50520</t>
  </si>
  <si>
    <t>Jay-c Salees &amp; Rivet nut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</si>
</sst>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3" formatCode="_-* #,##0.00_-;\-* #,##0.00_-;_-* &quot;-&quot;??_-;_-@_-"/>
    <numFmt numFmtId="164" formatCode="_(* #,##0.00_);_(* \(#,##0.00\);_(* &quot;-&quot;??_);_(@_)"/>
    <numFmt numFmtId="165" formatCode="#,##0.000"/>
    <numFmt numFmtId="166" formatCode="0.000"/>
    <numFmt numFmtId="167" formatCode="[$C$-4C0A]\ #,##0"/>
    <numFmt numFmtId="168" formatCode="[$C$-4C0A]\ #,##0.00"/>
    <numFmt numFmtId="169" formatCode="[$$-409]#,##0_);\([$$-409]#,##0\)"/>
    <numFmt numFmtId="170" formatCode="[$-C0A]d\-mmm;@"/>
    <numFmt numFmtId="171" formatCode="#,##0.0"/>
    <numFmt numFmtId="172" formatCode="&quot;C$&quot;#,##0.00"/>
    <numFmt numFmtId="173" formatCode="#,##0.00\ &quot;C$&quot;"/>
    <numFmt numFmtId="174" formatCode="[$C$-4C0A]\ #,##0.0000"/>
    <numFmt numFmtId="175" formatCode="[$$-540A]#,##0.00"/>
    <numFmt numFmtId="176" formatCode="&quot;C$&quot;\ #,##0.00"/>
    <numFmt numFmtId="177" formatCode="_-[$$-340A]\ * #,##0.00_-;\-[$$-340A]\ * #,##0.00_-;_-[$$-340A]\ * &quot;-&quot;??_-;_-@_-"/>
    <numFmt numFmtId="178" formatCode="&quot;C$&quot;#,##0.0000"/>
    <numFmt numFmtId="179" formatCode="0.0"/>
    <numFmt numFmtId="180" formatCode="&quot;$&quot;#,##0.00"/>
  </numFmts>
  <fonts count="27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</font>
    <font>
      <sz val="9"/>
      <color rgb="FF000000"/>
      <name val="Arial"/>
      <family val="2"/>
    </font>
    <font>
      <sz val="11"/>
      <color theme="0"/>
      <name val="Calibri"/>
      <family val="2"/>
      <scheme val="minor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name val="Arial"/>
      <family val="2"/>
    </font>
    <font>
      <sz val="11"/>
      <name val="Arial"/>
      <family val="2"/>
    </font>
    <font>
      <b/>
      <sz val="11"/>
      <color theme="0" tint="-0.34998626667073579"/>
      <name val="Arial"/>
      <family val="2"/>
    </font>
    <font>
      <b/>
      <sz val="11"/>
      <color indexed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164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274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/>
    <xf numFmtId="0" fontId="0" fillId="0" borderId="1" xfId="0" applyBorder="1" applyAlignment="1">
      <alignment horizontal="center"/>
    </xf>
    <xf numFmtId="0" fontId="0" fillId="0" borderId="0" xfId="0" applyFill="1" applyBorder="1"/>
    <xf numFmtId="16" fontId="0" fillId="0" borderId="0" xfId="0" applyNumberFormat="1"/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/>
    <xf numFmtId="169" fontId="2" fillId="0" borderId="1" xfId="0" applyNumberFormat="1" applyFont="1" applyFill="1" applyBorder="1"/>
    <xf numFmtId="169" fontId="2" fillId="0" borderId="1" xfId="0" applyNumberFormat="1" applyFont="1" applyFill="1" applyBorder="1" applyAlignment="1">
      <alignment horizontal="right"/>
    </xf>
    <xf numFmtId="167" fontId="2" fillId="0" borderId="0" xfId="0" applyNumberFormat="1" applyFont="1" applyFill="1" applyBorder="1" applyAlignment="1">
      <alignment horizontal="right"/>
    </xf>
    <xf numFmtId="164" fontId="0" fillId="0" borderId="1" xfId="1" applyFont="1" applyFill="1" applyBorder="1"/>
    <xf numFmtId="0" fontId="0" fillId="0" borderId="1" xfId="0" applyFill="1" applyBorder="1"/>
    <xf numFmtId="0" fontId="0" fillId="0" borderId="3" xfId="0" applyFill="1" applyBorder="1"/>
    <xf numFmtId="166" fontId="0" fillId="0" borderId="0" xfId="0" applyNumberFormat="1" applyFill="1" applyBorder="1" applyAlignment="1">
      <alignment horizontal="center"/>
    </xf>
    <xf numFmtId="0" fontId="6" fillId="0" borderId="0" xfId="0" applyFont="1" applyFill="1" applyBorder="1" applyAlignment="1"/>
    <xf numFmtId="167" fontId="0" fillId="0" borderId="0" xfId="0" applyNumberFormat="1" applyFill="1"/>
    <xf numFmtId="0" fontId="6" fillId="0" borderId="1" xfId="0" applyFont="1" applyFill="1" applyBorder="1" applyAlignment="1"/>
    <xf numFmtId="169" fontId="2" fillId="0" borderId="7" xfId="0" applyNumberFormat="1" applyFont="1" applyFill="1" applyBorder="1"/>
    <xf numFmtId="0" fontId="8" fillId="0" borderId="1" xfId="0" applyFont="1" applyFill="1" applyBorder="1" applyAlignment="1">
      <alignment horizontal="center" vertical="center" wrapText="1"/>
    </xf>
    <xf numFmtId="167" fontId="0" fillId="0" borderId="1" xfId="0" applyNumberFormat="1" applyFont="1" applyFill="1" applyBorder="1" applyAlignment="1">
      <alignment horizontal="right" vertical="center"/>
    </xf>
    <xf numFmtId="0" fontId="0" fillId="0" borderId="1" xfId="0" applyFont="1" applyFill="1" applyBorder="1" applyAlignment="1">
      <alignment horizontal="left" vertical="center"/>
    </xf>
    <xf numFmtId="0" fontId="0" fillId="0" borderId="0" xfId="0" applyFont="1" applyFill="1"/>
    <xf numFmtId="0" fontId="0" fillId="0" borderId="0" xfId="0" applyFont="1" applyFill="1" applyBorder="1"/>
    <xf numFmtId="0" fontId="15" fillId="0" borderId="1" xfId="0" applyFont="1" applyFill="1" applyBorder="1" applyAlignment="1">
      <alignment horizontal="left" vertical="center"/>
    </xf>
    <xf numFmtId="0" fontId="0" fillId="0" borderId="1" xfId="0" applyFont="1" applyFill="1" applyBorder="1"/>
    <xf numFmtId="0" fontId="0" fillId="0" borderId="3" xfId="0" applyFont="1" applyFill="1" applyBorder="1"/>
    <xf numFmtId="49" fontId="0" fillId="3" borderId="1" xfId="0" applyNumberFormat="1" applyFont="1" applyFill="1" applyBorder="1" applyAlignment="1">
      <alignment horizontal="center" vertical="center"/>
    </xf>
    <xf numFmtId="168" fontId="0" fillId="0" borderId="1" xfId="0" applyNumberFormat="1" applyFont="1" applyFill="1" applyBorder="1" applyAlignment="1">
      <alignment horizontal="right" vertical="center"/>
    </xf>
    <xf numFmtId="49" fontId="0" fillId="3" borderId="6" xfId="0" applyNumberFormat="1" applyFont="1" applyFill="1" applyBorder="1" applyAlignment="1">
      <alignment horizontal="center" vertical="center"/>
    </xf>
    <xf numFmtId="2" fontId="16" fillId="0" borderId="1" xfId="0" applyNumberFormat="1" applyFont="1" applyFill="1" applyBorder="1" applyAlignment="1">
      <alignment horizontal="right" vertical="center"/>
    </xf>
    <xf numFmtId="0" fontId="15" fillId="0" borderId="3" xfId="0" applyFont="1" applyFill="1" applyBorder="1" applyAlignment="1">
      <alignment horizontal="left" vertical="center"/>
    </xf>
    <xf numFmtId="171" fontId="12" fillId="0" borderId="1" xfId="0" applyNumberFormat="1" applyFont="1" applyFill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6" fillId="3" borderId="1" xfId="0" applyNumberFormat="1" applyFont="1" applyFill="1" applyBorder="1" applyAlignment="1">
      <alignment horizontal="center" vertical="center"/>
    </xf>
    <xf numFmtId="0" fontId="0" fillId="3" borderId="1" xfId="0" applyNumberFormat="1" applyFont="1" applyFill="1" applyBorder="1" applyAlignment="1">
      <alignment horizontal="center" vertical="center"/>
    </xf>
    <xf numFmtId="0" fontId="0" fillId="3" borderId="6" xfId="0" applyNumberFormat="1" applyFont="1" applyFill="1" applyBorder="1" applyAlignment="1">
      <alignment horizontal="center" vertical="center"/>
    </xf>
    <xf numFmtId="168" fontId="2" fillId="0" borderId="0" xfId="0" applyNumberFormat="1" applyFont="1" applyFill="1" applyBorder="1"/>
    <xf numFmtId="0" fontId="0" fillId="0" borderId="5" xfId="0" applyBorder="1" applyAlignment="1">
      <alignment horizontal="center" vertical="center"/>
    </xf>
    <xf numFmtId="172" fontId="0" fillId="0" borderId="1" xfId="0" applyNumberFormat="1" applyBorder="1"/>
    <xf numFmtId="0" fontId="6" fillId="0" borderId="1" xfId="0" applyFont="1" applyBorder="1"/>
    <xf numFmtId="0" fontId="6" fillId="0" borderId="1" xfId="0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 vertical="center"/>
    </xf>
    <xf numFmtId="9" fontId="0" fillId="0" borderId="1" xfId="2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172" fontId="0" fillId="0" borderId="1" xfId="0" applyNumberForma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72" fontId="6" fillId="0" borderId="1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2" fontId="0" fillId="0" borderId="0" xfId="0" applyNumberFormat="1" applyFill="1"/>
    <xf numFmtId="2" fontId="0" fillId="0" borderId="0" xfId="0" applyNumberFormat="1" applyFont="1" applyFill="1"/>
    <xf numFmtId="0" fontId="15" fillId="0" borderId="1" xfId="0" applyFont="1" applyFill="1" applyBorder="1" applyAlignment="1">
      <alignment horizontal="center"/>
    </xf>
    <xf numFmtId="16" fontId="0" fillId="0" borderId="1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168" fontId="0" fillId="0" borderId="0" xfId="0" applyNumberFormat="1" applyFont="1" applyFill="1"/>
    <xf numFmtId="2" fontId="17" fillId="0" borderId="1" xfId="0" applyNumberFormat="1" applyFont="1" applyFill="1" applyBorder="1" applyAlignment="1">
      <alignment horizontal="right" vertical="center"/>
    </xf>
    <xf numFmtId="2" fontId="0" fillId="0" borderId="5" xfId="0" applyNumberFormat="1" applyBorder="1" applyAlignment="1">
      <alignment horizontal="center" vertical="center"/>
    </xf>
    <xf numFmtId="173" fontId="0" fillId="0" borderId="5" xfId="0" applyNumberForma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4" fontId="0" fillId="0" borderId="0" xfId="0" applyNumberFormat="1" applyFill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5" xfId="0" applyBorder="1" applyAlignment="1">
      <alignment horizontal="center" vertical="center"/>
    </xf>
    <xf numFmtId="164" fontId="0" fillId="0" borderId="0" xfId="1" applyFont="1"/>
    <xf numFmtId="164" fontId="0" fillId="4" borderId="0" xfId="0" applyNumberFormat="1" applyFill="1"/>
    <xf numFmtId="164" fontId="0" fillId="5" borderId="0" xfId="0" applyNumberFormat="1" applyFill="1"/>
    <xf numFmtId="175" fontId="0" fillId="0" borderId="1" xfId="0" applyNumberFormat="1" applyBorder="1"/>
    <xf numFmtId="175" fontId="0" fillId="5" borderId="1" xfId="0" applyNumberFormat="1" applyFill="1" applyBorder="1"/>
    <xf numFmtId="172" fontId="0" fillId="5" borderId="1" xfId="0" applyNumberFormat="1" applyFill="1" applyBorder="1" applyAlignment="1">
      <alignment horizontal="center" vertical="center"/>
    </xf>
    <xf numFmtId="172" fontId="0" fillId="5" borderId="1" xfId="0" applyNumberFormat="1" applyFill="1" applyBorder="1"/>
    <xf numFmtId="172" fontId="6" fillId="5" borderId="1" xfId="0" applyNumberFormat="1" applyFont="1" applyFill="1" applyBorder="1" applyAlignment="1">
      <alignment horizontal="center" vertical="center"/>
    </xf>
    <xf numFmtId="175" fontId="0" fillId="0" borderId="1" xfId="0" applyNumberFormat="1" applyFill="1" applyBorder="1"/>
    <xf numFmtId="172" fontId="0" fillId="0" borderId="1" xfId="0" applyNumberFormat="1" applyFill="1" applyBorder="1" applyAlignment="1">
      <alignment horizontal="center" vertical="center"/>
    </xf>
    <xf numFmtId="172" fontId="6" fillId="0" borderId="1" xfId="0" applyNumberFormat="1" applyFont="1" applyFill="1" applyBorder="1" applyAlignment="1">
      <alignment horizontal="center" vertical="center"/>
    </xf>
    <xf numFmtId="175" fontId="0" fillId="6" borderId="1" xfId="0" applyNumberFormat="1" applyFill="1" applyBorder="1"/>
    <xf numFmtId="172" fontId="0" fillId="6" borderId="1" xfId="0" applyNumberForma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0" fillId="6" borderId="1" xfId="0" applyNumberFormat="1" applyFill="1" applyBorder="1" applyAlignment="1">
      <alignment horizontal="center" vertical="center"/>
    </xf>
    <xf numFmtId="172" fontId="6" fillId="6" borderId="1" xfId="0" applyNumberFormat="1" applyFont="1" applyFill="1" applyBorder="1" applyAlignment="1">
      <alignment horizontal="center" vertical="center"/>
    </xf>
    <xf numFmtId="175" fontId="0" fillId="4" borderId="1" xfId="0" applyNumberFormat="1" applyFill="1" applyBorder="1"/>
    <xf numFmtId="0" fontId="6" fillId="0" borderId="1" xfId="0" applyFont="1" applyFill="1" applyBorder="1" applyAlignment="1">
      <alignment horizontal="center" vertical="center"/>
    </xf>
    <xf numFmtId="0" fontId="0" fillId="0" borderId="0" xfId="0" applyFill="1" applyAlignment="1">
      <alignment horizontal="left"/>
    </xf>
    <xf numFmtId="0" fontId="1" fillId="0" borderId="0" xfId="0" applyFont="1" applyFill="1" applyAlignment="1">
      <alignment horizontal="center"/>
    </xf>
    <xf numFmtId="0" fontId="2" fillId="0" borderId="0" xfId="0" applyFont="1" applyFill="1" applyAlignment="1">
      <alignment horizontal="left"/>
    </xf>
    <xf numFmtId="0" fontId="2" fillId="0" borderId="1" xfId="0" applyFont="1" applyFill="1" applyBorder="1" applyAlignment="1">
      <alignment horizontal="center" vertical="center"/>
    </xf>
    <xf numFmtId="168" fontId="0" fillId="0" borderId="2" xfId="0" applyNumberFormat="1" applyFont="1" applyFill="1" applyBorder="1" applyAlignment="1">
      <alignment horizontal="right" vertical="center"/>
    </xf>
    <xf numFmtId="2" fontId="15" fillId="0" borderId="1" xfId="0" applyNumberFormat="1" applyFont="1" applyFill="1" applyBorder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0" fontId="15" fillId="0" borderId="0" xfId="0" applyFont="1" applyFill="1" applyBorder="1" applyAlignment="1"/>
    <xf numFmtId="0" fontId="0" fillId="0" borderId="0" xfId="0" applyFont="1" applyFill="1" applyBorder="1" applyAlignment="1"/>
    <xf numFmtId="165" fontId="0" fillId="0" borderId="0" xfId="0" applyNumberFormat="1" applyFont="1" applyFill="1" applyAlignment="1">
      <alignment horizontal="right" vertical="center"/>
    </xf>
    <xf numFmtId="0" fontId="15" fillId="0" borderId="0" xfId="0" applyFont="1" applyFill="1"/>
    <xf numFmtId="0" fontId="15" fillId="0" borderId="0" xfId="0" applyFont="1" applyFill="1" applyBorder="1"/>
    <xf numFmtId="0" fontId="15" fillId="0" borderId="0" xfId="0" applyFont="1" applyFill="1" applyBorder="1" applyAlignment="1">
      <alignment horizontal="left"/>
    </xf>
    <xf numFmtId="0" fontId="0" fillId="0" borderId="0" xfId="0" applyFont="1" applyFill="1" applyAlignment="1">
      <alignment horizontal="center"/>
    </xf>
    <xf numFmtId="0" fontId="15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167" fontId="0" fillId="0" borderId="1" xfId="0" applyNumberFormat="1" applyFont="1" applyFill="1" applyBorder="1" applyAlignment="1">
      <alignment horizontal="left" vertical="center"/>
    </xf>
    <xf numFmtId="176" fontId="17" fillId="0" borderId="1" xfId="0" applyNumberFormat="1" applyFont="1" applyFill="1" applyBorder="1" applyAlignment="1">
      <alignment horizontal="right" vertical="center"/>
    </xf>
    <xf numFmtId="0" fontId="0" fillId="0" borderId="0" xfId="0" applyFill="1" applyAlignment="1">
      <alignment horizontal="center"/>
    </xf>
    <xf numFmtId="170" fontId="0" fillId="0" borderId="0" xfId="0" applyNumberFormat="1" applyFill="1" applyAlignment="1">
      <alignment horizontal="center" vertical="center"/>
    </xf>
    <xf numFmtId="2" fontId="16" fillId="0" borderId="0" xfId="0" applyNumberFormat="1" applyFont="1" applyFill="1" applyBorder="1" applyAlignment="1">
      <alignment horizontal="right" vertical="center"/>
    </xf>
    <xf numFmtId="0" fontId="9" fillId="0" borderId="0" xfId="0" applyFont="1" applyFill="1" applyAlignment="1">
      <alignment horizontal="left" vertical="center"/>
    </xf>
    <xf numFmtId="17" fontId="9" fillId="0" borderId="0" xfId="0" applyNumberFormat="1" applyFont="1" applyFill="1" applyAlignment="1">
      <alignment horizontal="left" vertical="center"/>
    </xf>
    <xf numFmtId="0" fontId="1" fillId="0" borderId="0" xfId="0" applyFont="1" applyFill="1"/>
    <xf numFmtId="0" fontId="0" fillId="0" borderId="0" xfId="0" applyFill="1" applyBorder="1" applyAlignment="1">
      <alignment horizontal="right"/>
    </xf>
    <xf numFmtId="167" fontId="0" fillId="0" borderId="2" xfId="0" applyNumberFormat="1" applyFill="1" applyBorder="1" applyAlignment="1">
      <alignment horizontal="left"/>
    </xf>
    <xf numFmtId="167" fontId="0" fillId="0" borderId="0" xfId="0" applyNumberFormat="1" applyFill="1" applyBorder="1" applyAlignment="1">
      <alignment horizontal="left"/>
    </xf>
    <xf numFmtId="0" fontId="3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left"/>
    </xf>
    <xf numFmtId="0" fontId="15" fillId="0" borderId="0" xfId="0" applyFont="1" applyFill="1" applyAlignment="1">
      <alignment horizontal="center"/>
    </xf>
    <xf numFmtId="166" fontId="12" fillId="0" borderId="0" xfId="0" applyNumberFormat="1" applyFont="1" applyFill="1" applyBorder="1"/>
    <xf numFmtId="174" fontId="2" fillId="0" borderId="1" xfId="0" applyNumberFormat="1" applyFont="1" applyFill="1" applyBorder="1" applyAlignment="1">
      <alignment horizontal="center"/>
    </xf>
    <xf numFmtId="174" fontId="2" fillId="0" borderId="0" xfId="0" applyNumberFormat="1" applyFont="1" applyFill="1" applyBorder="1" applyAlignment="1">
      <alignment horizontal="center"/>
    </xf>
    <xf numFmtId="0" fontId="18" fillId="0" borderId="0" xfId="0" applyFont="1" applyFill="1"/>
    <xf numFmtId="0" fontId="10" fillId="0" borderId="0" xfId="0" applyFont="1" applyFill="1"/>
    <xf numFmtId="166" fontId="12" fillId="0" borderId="0" xfId="0" applyNumberFormat="1" applyFont="1" applyFill="1" applyBorder="1" applyAlignment="1">
      <alignment horizontal="center"/>
    </xf>
    <xf numFmtId="3" fontId="2" fillId="0" borderId="0" xfId="0" applyNumberFormat="1" applyFont="1" applyFill="1" applyAlignment="1">
      <alignment horizontal="center"/>
    </xf>
    <xf numFmtId="4" fontId="0" fillId="0" borderId="0" xfId="0" applyNumberFormat="1" applyFill="1" applyBorder="1"/>
    <xf numFmtId="4" fontId="0" fillId="0" borderId="0" xfId="0" applyNumberFormat="1" applyFill="1"/>
    <xf numFmtId="0" fontId="3" fillId="0" borderId="0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right" vertical="center" wrapText="1"/>
    </xf>
    <xf numFmtId="167" fontId="2" fillId="0" borderId="2" xfId="0" applyNumberFormat="1" applyFont="1" applyFill="1" applyBorder="1" applyAlignment="1">
      <alignment horizontal="center" vertical="center" wrapText="1"/>
    </xf>
    <xf numFmtId="165" fontId="0" fillId="0" borderId="0" xfId="0" applyNumberFormat="1" applyFill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0" xfId="0" applyFont="1" applyFill="1" applyAlignment="1">
      <alignment horizontal="center" vertical="center"/>
    </xf>
    <xf numFmtId="0" fontId="16" fillId="0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right"/>
    </xf>
    <xf numFmtId="0" fontId="2" fillId="0" borderId="0" xfId="0" applyFont="1" applyFill="1" applyAlignment="1">
      <alignment horizontal="left" vertical="center"/>
    </xf>
    <xf numFmtId="17" fontId="6" fillId="0" borderId="0" xfId="0" applyNumberFormat="1" applyFont="1" applyFill="1" applyAlignment="1">
      <alignment horizontal="center" vertical="center"/>
    </xf>
    <xf numFmtId="0" fontId="2" fillId="0" borderId="0" xfId="0" applyFont="1" applyFill="1"/>
    <xf numFmtId="168" fontId="0" fillId="0" borderId="0" xfId="0" applyNumberFormat="1" applyFill="1"/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left"/>
    </xf>
    <xf numFmtId="0" fontId="2" fillId="0" borderId="0" xfId="0" applyFont="1" applyFill="1" applyAlignment="1">
      <alignment horizontal="center"/>
    </xf>
    <xf numFmtId="17" fontId="6" fillId="0" borderId="0" xfId="0" applyNumberFormat="1" applyFont="1" applyFill="1" applyAlignment="1">
      <alignment horizontal="center"/>
    </xf>
    <xf numFmtId="168" fontId="2" fillId="0" borderId="1" xfId="0" applyNumberFormat="1" applyFont="1" applyFill="1" applyBorder="1"/>
    <xf numFmtId="0" fontId="0" fillId="0" borderId="1" xfId="0" applyFill="1" applyBorder="1" applyAlignment="1">
      <alignment horizontal="right" vertical="center"/>
    </xf>
    <xf numFmtId="168" fontId="7" fillId="0" borderId="1" xfId="0" applyNumberFormat="1" applyFont="1" applyFill="1" applyBorder="1" applyAlignment="1">
      <alignment horizontal="center" vertical="center" wrapText="1"/>
    </xf>
    <xf numFmtId="168" fontId="2" fillId="0" borderId="1" xfId="0" applyNumberFormat="1" applyFont="1" applyFill="1" applyBorder="1" applyAlignment="1">
      <alignment horizontal="center" vertical="center"/>
    </xf>
    <xf numFmtId="170" fontId="0" fillId="0" borderId="1" xfId="0" applyNumberFormat="1" applyFill="1" applyBorder="1" applyAlignment="1">
      <alignment horizontal="center" vertical="center"/>
    </xf>
    <xf numFmtId="168" fontId="2" fillId="0" borderId="1" xfId="0" applyNumberFormat="1" applyFont="1" applyFill="1" applyBorder="1" applyAlignment="1">
      <alignment horizontal="left" vertical="center"/>
    </xf>
    <xf numFmtId="17" fontId="6" fillId="0" borderId="0" xfId="0" applyNumberFormat="1" applyFont="1" applyFill="1" applyAlignment="1">
      <alignment horizontal="right" vertical="center"/>
    </xf>
    <xf numFmtId="168" fontId="0" fillId="0" borderId="0" xfId="0" applyNumberFormat="1" applyFill="1" applyBorder="1"/>
    <xf numFmtId="0" fontId="4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center" wrapText="1"/>
    </xf>
    <xf numFmtId="170" fontId="0" fillId="0" borderId="0" xfId="0" applyNumberFormat="1" applyFont="1" applyFill="1" applyAlignment="1">
      <alignment horizontal="center" vertical="center"/>
    </xf>
    <xf numFmtId="168" fontId="0" fillId="0" borderId="0" xfId="0" applyNumberFormat="1" applyFont="1" applyFill="1" applyBorder="1"/>
    <xf numFmtId="0" fontId="16" fillId="0" borderId="0" xfId="0" applyFont="1" applyFill="1"/>
    <xf numFmtId="167" fontId="0" fillId="0" borderId="1" xfId="0" applyNumberFormat="1" applyFill="1" applyBorder="1"/>
    <xf numFmtId="17" fontId="6" fillId="0" borderId="0" xfId="0" applyNumberFormat="1" applyFont="1" applyFill="1" applyAlignment="1">
      <alignment horizontal="left" vertical="center"/>
    </xf>
    <xf numFmtId="17" fontId="6" fillId="0" borderId="0" xfId="0" applyNumberFormat="1" applyFont="1" applyFill="1"/>
    <xf numFmtId="49" fontId="2" fillId="0" borderId="1" xfId="0" applyNumberFormat="1" applyFont="1" applyFill="1" applyBorder="1" applyAlignment="1">
      <alignment horizontal="center" vertical="center"/>
    </xf>
    <xf numFmtId="167" fontId="6" fillId="0" borderId="1" xfId="0" applyNumberFormat="1" applyFont="1" applyFill="1" applyBorder="1"/>
    <xf numFmtId="49" fontId="0" fillId="0" borderId="6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167" fontId="0" fillId="0" borderId="1" xfId="0" applyNumberFormat="1" applyFont="1" applyFill="1" applyBorder="1"/>
    <xf numFmtId="1" fontId="0" fillId="0" borderId="0" xfId="0" applyNumberFormat="1" applyFont="1" applyFill="1"/>
    <xf numFmtId="168" fontId="0" fillId="0" borderId="1" xfId="0" applyNumberFormat="1" applyFont="1" applyFill="1" applyBorder="1" applyAlignment="1">
      <alignment horizontal="right" vertical="center" wrapText="1"/>
    </xf>
    <xf numFmtId="9" fontId="0" fillId="0" borderId="0" xfId="0" applyNumberFormat="1" applyFont="1" applyFill="1"/>
    <xf numFmtId="49" fontId="0" fillId="0" borderId="1" xfId="0" applyNumberFormat="1" applyFont="1" applyFill="1" applyBorder="1" applyAlignment="1">
      <alignment horizontal="center" vertical="center"/>
    </xf>
    <xf numFmtId="0" fontId="19" fillId="0" borderId="1" xfId="0" applyFont="1" applyFill="1" applyBorder="1"/>
    <xf numFmtId="167" fontId="19" fillId="0" borderId="1" xfId="0" applyNumberFormat="1" applyFont="1" applyFill="1" applyBorder="1"/>
    <xf numFmtId="177" fontId="0" fillId="0" borderId="1" xfId="0" applyNumberFormat="1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/>
    </xf>
    <xf numFmtId="0" fontId="15" fillId="0" borderId="3" xfId="0" applyFont="1" applyFill="1" applyBorder="1" applyAlignment="1">
      <alignment horizontal="center" vertical="center"/>
    </xf>
    <xf numFmtId="49" fontId="9" fillId="0" borderId="0" xfId="0" applyNumberFormat="1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left"/>
    </xf>
    <xf numFmtId="49" fontId="10" fillId="0" borderId="0" xfId="0" applyNumberFormat="1" applyFont="1" applyFill="1"/>
    <xf numFmtId="49" fontId="15" fillId="0" borderId="1" xfId="0" applyNumberFormat="1" applyFont="1" applyFill="1" applyBorder="1" applyAlignment="1">
      <alignment horizontal="left" vertical="center"/>
    </xf>
    <xf numFmtId="167" fontId="0" fillId="0" borderId="1" xfId="0" applyNumberFormat="1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2" fontId="15" fillId="3" borderId="1" xfId="0" applyNumberFormat="1" applyFont="1" applyFill="1" applyBorder="1" applyAlignment="1">
      <alignment horizontal="right" vertical="center"/>
    </xf>
    <xf numFmtId="49" fontId="15" fillId="0" borderId="1" xfId="0" applyNumberFormat="1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22" fillId="0" borderId="8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14" fontId="21" fillId="0" borderId="9" xfId="0" applyNumberFormat="1" applyFont="1" applyBorder="1" applyAlignment="1">
      <alignment horizontal="center" vertical="center"/>
    </xf>
    <xf numFmtId="0" fontId="0" fillId="0" borderId="12" xfId="0" applyBorder="1"/>
    <xf numFmtId="0" fontId="22" fillId="0" borderId="9" xfId="0" applyFont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horizontal="center" vertical="center"/>
    </xf>
    <xf numFmtId="0" fontId="0" fillId="0" borderId="1" xfId="0" applyBorder="1"/>
    <xf numFmtId="172" fontId="0" fillId="0" borderId="0" xfId="0" applyNumberFormat="1"/>
    <xf numFmtId="178" fontId="0" fillId="0" borderId="0" xfId="0" applyNumberFormat="1"/>
    <xf numFmtId="172" fontId="21" fillId="0" borderId="1" xfId="0" applyNumberFormat="1" applyFont="1" applyBorder="1" applyAlignment="1">
      <alignment horizontal="center" vertical="center"/>
    </xf>
    <xf numFmtId="2" fontId="21" fillId="0" borderId="1" xfId="0" applyNumberFormat="1" applyFont="1" applyBorder="1" applyAlignment="1">
      <alignment horizontal="center" vertical="center"/>
    </xf>
    <xf numFmtId="0" fontId="21" fillId="0" borderId="5" xfId="0" applyNumberFormat="1" applyFont="1" applyFill="1" applyBorder="1" applyAlignment="1">
      <alignment horizontal="center" vertical="center"/>
    </xf>
    <xf numFmtId="0" fontId="21" fillId="0" borderId="5" xfId="0" applyFont="1" applyFill="1" applyBorder="1" applyAlignment="1">
      <alignment horizontal="center" vertical="center"/>
    </xf>
    <xf numFmtId="174" fontId="0" fillId="0" borderId="1" xfId="0" applyNumberFormat="1" applyFont="1" applyFill="1" applyBorder="1" applyAlignment="1">
      <alignment horizontal="right" vertical="center"/>
    </xf>
    <xf numFmtId="2" fontId="0" fillId="0" borderId="0" xfId="0" applyNumberFormat="1" applyAlignment="1">
      <alignment horizontal="center"/>
    </xf>
    <xf numFmtId="2" fontId="0" fillId="0" borderId="1" xfId="0" applyNumberFormat="1" applyBorder="1" applyAlignment="1">
      <alignment horizontal="center"/>
    </xf>
    <xf numFmtId="179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Alignment="1"/>
    <xf numFmtId="0" fontId="0" fillId="0" borderId="1" xfId="0" applyBorder="1" applyAlignment="1"/>
    <xf numFmtId="179" fontId="0" fillId="0" borderId="1" xfId="0" applyNumberFormat="1" applyFill="1" applyBorder="1" applyAlignment="1">
      <alignment horizontal="center"/>
    </xf>
    <xf numFmtId="164" fontId="0" fillId="0" borderId="0" xfId="1" applyFont="1" applyAlignment="1">
      <alignment horizontal="center"/>
    </xf>
    <xf numFmtId="43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1" xfId="1" applyFont="1" applyBorder="1" applyAlignment="1">
      <alignment horizontal="center"/>
    </xf>
    <xf numFmtId="43" fontId="0" fillId="0" borderId="1" xfId="0" applyNumberFormat="1" applyBorder="1" applyAlignment="1">
      <alignment horizontal="center"/>
    </xf>
    <xf numFmtId="0" fontId="21" fillId="4" borderId="8" xfId="0" applyFont="1" applyFill="1" applyBorder="1" applyAlignment="1">
      <alignment horizontal="center" vertical="center"/>
    </xf>
    <xf numFmtId="0" fontId="21" fillId="5" borderId="8" xfId="0" applyFont="1" applyFill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left" vertical="center"/>
    </xf>
    <xf numFmtId="180" fontId="0" fillId="0" borderId="1" xfId="0" applyNumberFormat="1" applyFont="1" applyFill="1" applyBorder="1" applyAlignment="1">
      <alignment horizontal="right" vertical="center"/>
    </xf>
    <xf numFmtId="168" fontId="0" fillId="2" borderId="1" xfId="0" applyNumberFormat="1" applyFont="1" applyFill="1" applyBorder="1" applyAlignment="1">
      <alignment horizontal="right" vertical="center"/>
    </xf>
    <xf numFmtId="0" fontId="23" fillId="0" borderId="0" xfId="0" applyFont="1" applyFill="1" applyAlignment="1">
      <alignment horizontal="left" vertical="center"/>
    </xf>
    <xf numFmtId="0" fontId="23" fillId="0" borderId="0" xfId="0" applyFont="1" applyFill="1" applyAlignment="1">
      <alignment horizontal="center" vertical="center"/>
    </xf>
    <xf numFmtId="49" fontId="0" fillId="0" borderId="0" xfId="0" applyNumberFormat="1" applyFont="1" applyFill="1" applyAlignment="1">
      <alignment horizontal="center"/>
    </xf>
    <xf numFmtId="0" fontId="23" fillId="0" borderId="0" xfId="0" applyFont="1" applyFill="1"/>
    <xf numFmtId="0" fontId="6" fillId="0" borderId="0" xfId="0" applyFont="1" applyFill="1" applyAlignment="1">
      <alignment horizontal="left"/>
    </xf>
    <xf numFmtId="17" fontId="6" fillId="0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left"/>
    </xf>
    <xf numFmtId="0" fontId="24" fillId="0" borderId="0" xfId="0" applyFont="1" applyFill="1"/>
    <xf numFmtId="166" fontId="0" fillId="0" borderId="0" xfId="0" applyNumberFormat="1" applyFont="1" applyFill="1" applyBorder="1"/>
    <xf numFmtId="0" fontId="23" fillId="0" borderId="0" xfId="0" applyFont="1" applyFill="1" applyAlignment="1">
      <alignment horizontal="center" vertical="center" wrapText="1"/>
    </xf>
    <xf numFmtId="0" fontId="23" fillId="0" borderId="0" xfId="0" applyFont="1" applyFill="1" applyAlignment="1">
      <alignment horizontal="left"/>
    </xf>
    <xf numFmtId="0" fontId="23" fillId="0" borderId="0" xfId="0" applyFont="1" applyFill="1" applyAlignment="1">
      <alignment horizontal="center"/>
    </xf>
    <xf numFmtId="169" fontId="23" fillId="0" borderId="1" xfId="0" applyNumberFormat="1" applyFont="1" applyFill="1" applyBorder="1"/>
    <xf numFmtId="0" fontId="0" fillId="0" borderId="0" xfId="0" applyFont="1" applyFill="1" applyBorder="1" applyAlignment="1">
      <alignment horizontal="center"/>
    </xf>
    <xf numFmtId="168" fontId="23" fillId="0" borderId="1" xfId="0" applyNumberFormat="1" applyFont="1" applyFill="1" applyBorder="1"/>
    <xf numFmtId="4" fontId="0" fillId="0" borderId="0" xfId="0" applyNumberFormat="1" applyFont="1" applyFill="1"/>
    <xf numFmtId="166" fontId="0" fillId="0" borderId="0" xfId="0" applyNumberFormat="1" applyFont="1" applyFill="1" applyBorder="1" applyAlignment="1">
      <alignment horizontal="center"/>
    </xf>
    <xf numFmtId="3" fontId="23" fillId="0" borderId="0" xfId="0" applyNumberFormat="1" applyFont="1" applyFill="1" applyBorder="1" applyAlignment="1">
      <alignment horizontal="center"/>
    </xf>
    <xf numFmtId="0" fontId="23" fillId="0" borderId="1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 wrapText="1"/>
    </xf>
    <xf numFmtId="168" fontId="23" fillId="0" borderId="1" xfId="0" applyNumberFormat="1" applyFont="1" applyFill="1" applyBorder="1" applyAlignment="1">
      <alignment horizontal="center" vertical="center" wrapText="1"/>
    </xf>
    <xf numFmtId="49" fontId="23" fillId="0" borderId="1" xfId="0" applyNumberFormat="1" applyFont="1" applyFill="1" applyBorder="1" applyAlignment="1">
      <alignment horizontal="center" vertical="center"/>
    </xf>
    <xf numFmtId="168" fontId="23" fillId="0" borderId="1" xfId="0" applyNumberFormat="1" applyFont="1" applyFill="1" applyBorder="1" applyAlignment="1">
      <alignment horizontal="center" vertical="center"/>
    </xf>
    <xf numFmtId="168" fontId="23" fillId="0" borderId="5" xfId="0" applyNumberFormat="1" applyFont="1" applyFill="1" applyBorder="1" applyAlignment="1">
      <alignment horizontal="left"/>
    </xf>
    <xf numFmtId="49" fontId="23" fillId="0" borderId="1" xfId="0" applyNumberFormat="1" applyFont="1" applyFill="1" applyBorder="1" applyAlignment="1">
      <alignment horizontal="center"/>
    </xf>
    <xf numFmtId="0" fontId="23" fillId="0" borderId="1" xfId="0" applyFont="1" applyFill="1" applyBorder="1" applyAlignment="1">
      <alignment horizontal="center"/>
    </xf>
    <xf numFmtId="166" fontId="25" fillId="0" borderId="1" xfId="0" applyNumberFormat="1" applyFont="1" applyFill="1" applyBorder="1" applyAlignment="1">
      <alignment horizontal="center" wrapText="1"/>
    </xf>
    <xf numFmtId="166" fontId="26" fillId="0" borderId="0" xfId="0" applyNumberFormat="1" applyFont="1" applyFill="1" applyBorder="1" applyAlignment="1">
      <alignment horizontal="center" wrapText="1"/>
    </xf>
    <xf numFmtId="0" fontId="23" fillId="0" borderId="1" xfId="0" applyFont="1" applyFill="1" applyBorder="1" applyAlignment="1">
      <alignment horizontal="center" wrapText="1"/>
    </xf>
    <xf numFmtId="49" fontId="0" fillId="0" borderId="1" xfId="0" applyNumberFormat="1" applyFont="1" applyFill="1" applyBorder="1" applyAlignment="1">
      <alignment horizontal="center"/>
    </xf>
    <xf numFmtId="172" fontId="0" fillId="0" borderId="1" xfId="0" applyNumberFormat="1" applyFont="1" applyFill="1" applyBorder="1" applyAlignment="1">
      <alignment horizontal="right" vertical="center"/>
    </xf>
    <xf numFmtId="167" fontId="0" fillId="0" borderId="0" xfId="0" applyNumberFormat="1" applyFont="1" applyFill="1" applyBorder="1"/>
    <xf numFmtId="0" fontId="15" fillId="7" borderId="1" xfId="0" applyFont="1" applyFill="1" applyBorder="1" applyAlignment="1">
      <alignment horizontal="left" vertical="center"/>
    </xf>
    <xf numFmtId="0" fontId="15" fillId="4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vertical="center"/>
    </xf>
    <xf numFmtId="14" fontId="0" fillId="0" borderId="1" xfId="0" applyNumberFormat="1" applyFont="1" applyFill="1" applyBorder="1" applyAlignment="1">
      <alignment horizontal="center" vertical="center"/>
    </xf>
    <xf numFmtId="49" fontId="15" fillId="6" borderId="1" xfId="0" applyNumberFormat="1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/>
    </xf>
    <xf numFmtId="49" fontId="15" fillId="5" borderId="1" xfId="0" applyNumberFormat="1" applyFont="1" applyFill="1" applyBorder="1" applyAlignment="1">
      <alignment horizontal="left" vertical="center"/>
    </xf>
    <xf numFmtId="0" fontId="15" fillId="5" borderId="1" xfId="0" applyFont="1" applyFill="1" applyBorder="1" applyAlignment="1">
      <alignment horizontal="center" vertical="center"/>
    </xf>
    <xf numFmtId="167" fontId="0" fillId="5" borderId="1" xfId="0" applyNumberFormat="1" applyFont="1" applyFill="1" applyBorder="1" applyAlignment="1">
      <alignment horizontal="left" vertical="center"/>
    </xf>
    <xf numFmtId="0" fontId="0" fillId="5" borderId="0" xfId="0" applyFont="1" applyFill="1"/>
    <xf numFmtId="2" fontId="16" fillId="5" borderId="1" xfId="0" applyNumberFormat="1" applyFont="1" applyFill="1" applyBorder="1" applyAlignment="1">
      <alignment horizontal="right" vertical="center"/>
    </xf>
    <xf numFmtId="168" fontId="0" fillId="5" borderId="1" xfId="0" applyNumberFormat="1" applyFont="1" applyFill="1" applyBorder="1" applyAlignment="1">
      <alignment horizontal="right" vertical="center"/>
    </xf>
    <xf numFmtId="0" fontId="0" fillId="5" borderId="1" xfId="0" applyFont="1" applyFill="1" applyBorder="1"/>
    <xf numFmtId="49" fontId="0" fillId="5" borderId="1" xfId="0" applyNumberFormat="1" applyFont="1" applyFill="1" applyBorder="1" applyAlignment="1">
      <alignment horizontal="center" vertical="center"/>
    </xf>
    <xf numFmtId="0" fontId="0" fillId="5" borderId="1" xfId="0" applyNumberFormat="1" applyFont="1" applyFill="1" applyBorder="1" applyAlignment="1">
      <alignment horizontal="center" vertical="center"/>
    </xf>
    <xf numFmtId="167" fontId="0" fillId="5" borderId="1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/>
    </xf>
  </cellXfs>
  <cellStyles count="3">
    <cellStyle name="Millares" xfId="1" builtinId="3"/>
    <cellStyle name="Normal" xfId="0" builtinId="0"/>
    <cellStyle name="Porcentaje" xfId="2" builtinId="5"/>
  </cellStyles>
  <dxfs count="1">
    <dxf>
      <font>
        <color rgb="FFFF000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ardex%20Septiembre%20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ntario"/>
      <sheetName val="Compras del Mes"/>
      <sheetName val="Reporte de salida"/>
      <sheetName val="Hoja5"/>
      <sheetName val="Hoja1"/>
      <sheetName val="Hoja2"/>
      <sheetName val="Hoja3"/>
      <sheetName val="Hoja4"/>
      <sheetName val="Proveedores"/>
      <sheetName val="Transporte"/>
    </sheetNames>
    <sheetDataSet>
      <sheetData sheetId="0">
        <row r="6">
          <cell r="Y6">
            <v>518</v>
          </cell>
          <cell r="AA6">
            <v>27.6</v>
          </cell>
        </row>
        <row r="7">
          <cell r="Y7">
            <v>0</v>
          </cell>
          <cell r="AA7">
            <v>0</v>
          </cell>
        </row>
        <row r="8">
          <cell r="Y8">
            <v>0</v>
          </cell>
          <cell r="AA8">
            <v>0</v>
          </cell>
        </row>
        <row r="9">
          <cell r="Y9">
            <v>0</v>
          </cell>
          <cell r="AA9">
            <v>0</v>
          </cell>
        </row>
        <row r="10">
          <cell r="Y10">
            <v>5</v>
          </cell>
          <cell r="AA10">
            <v>1104</v>
          </cell>
        </row>
        <row r="11">
          <cell r="Y11">
            <v>1</v>
          </cell>
          <cell r="AA11">
            <v>1438</v>
          </cell>
        </row>
        <row r="12">
          <cell r="Y12">
            <v>5</v>
          </cell>
          <cell r="AA12">
            <v>1438</v>
          </cell>
        </row>
        <row r="13">
          <cell r="Y13">
            <v>6</v>
          </cell>
          <cell r="AA13">
            <v>1677.1442857142858</v>
          </cell>
        </row>
        <row r="14">
          <cell r="Y14">
            <v>13</v>
          </cell>
          <cell r="AA14">
            <v>1557.572142857143</v>
          </cell>
        </row>
        <row r="15">
          <cell r="Y15">
            <v>24</v>
          </cell>
          <cell r="AA15">
            <v>1438</v>
          </cell>
        </row>
        <row r="16">
          <cell r="Y16">
            <v>34</v>
          </cell>
          <cell r="AA16">
            <v>1438</v>
          </cell>
        </row>
        <row r="17">
          <cell r="Y17">
            <v>35</v>
          </cell>
          <cell r="AA17">
            <v>1438</v>
          </cell>
        </row>
        <row r="18">
          <cell r="Y18">
            <v>5</v>
          </cell>
          <cell r="AA18">
            <v>1996.4733333333334</v>
          </cell>
        </row>
        <row r="19">
          <cell r="Y19">
            <v>11</v>
          </cell>
          <cell r="AA19">
            <v>1700.9163636363637</v>
          </cell>
        </row>
        <row r="20">
          <cell r="Y20">
            <v>18</v>
          </cell>
          <cell r="AA20">
            <v>535</v>
          </cell>
        </row>
        <row r="21">
          <cell r="Y21">
            <v>25</v>
          </cell>
          <cell r="AA21">
            <v>535</v>
          </cell>
        </row>
        <row r="22">
          <cell r="Y22">
            <v>40</v>
          </cell>
          <cell r="AA22">
            <v>535</v>
          </cell>
        </row>
        <row r="23">
          <cell r="Y23">
            <v>32</v>
          </cell>
          <cell r="AA23">
            <v>535</v>
          </cell>
        </row>
        <row r="24">
          <cell r="Y24">
            <v>23</v>
          </cell>
          <cell r="AA24">
            <v>535</v>
          </cell>
        </row>
        <row r="25">
          <cell r="Y25">
            <v>20</v>
          </cell>
          <cell r="AA25">
            <v>535</v>
          </cell>
        </row>
        <row r="26">
          <cell r="Y26">
            <v>12</v>
          </cell>
          <cell r="AA26">
            <v>535</v>
          </cell>
        </row>
        <row r="27">
          <cell r="Y27">
            <v>12</v>
          </cell>
          <cell r="AA27">
            <v>535</v>
          </cell>
        </row>
        <row r="28">
          <cell r="Y28">
            <v>2</v>
          </cell>
          <cell r="AA28">
            <v>535</v>
          </cell>
        </row>
        <row r="29">
          <cell r="Y29">
            <v>12</v>
          </cell>
          <cell r="AA29">
            <v>535</v>
          </cell>
        </row>
        <row r="30">
          <cell r="Y30">
            <v>1</v>
          </cell>
          <cell r="AA30">
            <v>535</v>
          </cell>
        </row>
        <row r="31">
          <cell r="Y31">
            <v>3</v>
          </cell>
          <cell r="AA31">
            <v>535</v>
          </cell>
        </row>
        <row r="32">
          <cell r="Y32">
            <v>0</v>
          </cell>
          <cell r="AA32">
            <v>0</v>
          </cell>
        </row>
        <row r="33">
          <cell r="Y33">
            <v>7518</v>
          </cell>
          <cell r="AA33">
            <v>9.84</v>
          </cell>
        </row>
        <row r="34">
          <cell r="Y34">
            <v>697</v>
          </cell>
          <cell r="AA34">
            <v>8.5681287968810071</v>
          </cell>
        </row>
        <row r="35">
          <cell r="Y35">
            <v>1053</v>
          </cell>
          <cell r="AA35">
            <v>8.6382663809005074</v>
          </cell>
        </row>
        <row r="36">
          <cell r="Y36">
            <v>2633</v>
          </cell>
          <cell r="AA36">
            <v>9.25</v>
          </cell>
        </row>
        <row r="37">
          <cell r="Y37">
            <v>11</v>
          </cell>
          <cell r="AA37">
            <v>9.25</v>
          </cell>
        </row>
        <row r="38">
          <cell r="Y38">
            <v>793</v>
          </cell>
          <cell r="AA38">
            <v>9.84</v>
          </cell>
        </row>
        <row r="39">
          <cell r="Y39">
            <v>6</v>
          </cell>
          <cell r="AA39">
            <v>300</v>
          </cell>
        </row>
        <row r="40">
          <cell r="Y40">
            <v>6</v>
          </cell>
          <cell r="AA40">
            <v>300</v>
          </cell>
        </row>
        <row r="41">
          <cell r="Y41">
            <v>6</v>
          </cell>
          <cell r="AA41">
            <v>300</v>
          </cell>
        </row>
        <row r="42">
          <cell r="Y42">
            <v>85</v>
          </cell>
          <cell r="AA42">
            <v>9.84</v>
          </cell>
        </row>
        <row r="43">
          <cell r="Y43">
            <v>2</v>
          </cell>
          <cell r="AA43">
            <v>9.84</v>
          </cell>
        </row>
        <row r="44">
          <cell r="Y44">
            <v>10</v>
          </cell>
          <cell r="AA44">
            <v>9.84</v>
          </cell>
        </row>
        <row r="45">
          <cell r="Y45">
            <v>62</v>
          </cell>
          <cell r="AA45">
            <v>9.84</v>
          </cell>
        </row>
        <row r="46">
          <cell r="Y46">
            <v>3</v>
          </cell>
          <cell r="AA46">
            <v>9.84</v>
          </cell>
        </row>
        <row r="47">
          <cell r="Y47">
            <v>28</v>
          </cell>
          <cell r="AA47">
            <v>9.84</v>
          </cell>
        </row>
        <row r="48">
          <cell r="Y48">
            <v>28</v>
          </cell>
          <cell r="AA48">
            <v>9.84</v>
          </cell>
        </row>
        <row r="49">
          <cell r="Y49">
            <v>5</v>
          </cell>
          <cell r="AA49">
            <v>654</v>
          </cell>
        </row>
        <row r="50">
          <cell r="Y50">
            <v>5</v>
          </cell>
          <cell r="AA50">
            <v>654</v>
          </cell>
        </row>
        <row r="51">
          <cell r="Y51">
            <v>7</v>
          </cell>
          <cell r="AA51">
            <v>654</v>
          </cell>
        </row>
        <row r="52">
          <cell r="Y52">
            <v>8</v>
          </cell>
          <cell r="AA52">
            <v>654</v>
          </cell>
        </row>
        <row r="53">
          <cell r="Y53">
            <v>7</v>
          </cell>
          <cell r="AA53">
            <v>360</v>
          </cell>
        </row>
        <row r="54">
          <cell r="Y54">
            <v>2</v>
          </cell>
          <cell r="AA54">
            <v>148</v>
          </cell>
        </row>
        <row r="55">
          <cell r="Y55">
            <v>4</v>
          </cell>
          <cell r="AA55">
            <v>555.9</v>
          </cell>
        </row>
        <row r="56">
          <cell r="Y56">
            <v>18</v>
          </cell>
          <cell r="AA56">
            <v>0</v>
          </cell>
        </row>
        <row r="57">
          <cell r="Y57">
            <v>11</v>
          </cell>
          <cell r="AA57">
            <v>0</v>
          </cell>
        </row>
        <row r="58">
          <cell r="Y58">
            <v>4</v>
          </cell>
          <cell r="AA58">
            <v>98</v>
          </cell>
        </row>
        <row r="59">
          <cell r="Y59">
            <v>17.399999999999999</v>
          </cell>
          <cell r="AA59">
            <v>0</v>
          </cell>
        </row>
        <row r="60">
          <cell r="Y60">
            <v>78</v>
          </cell>
          <cell r="AA60">
            <v>9.25</v>
          </cell>
        </row>
        <row r="61">
          <cell r="Y61">
            <v>0</v>
          </cell>
          <cell r="AA61">
            <v>0</v>
          </cell>
        </row>
        <row r="62">
          <cell r="Y62">
            <v>2</v>
          </cell>
          <cell r="AA62">
            <v>9.25</v>
          </cell>
        </row>
        <row r="63">
          <cell r="Y63">
            <v>25</v>
          </cell>
          <cell r="AA63">
            <v>9.25</v>
          </cell>
        </row>
        <row r="64">
          <cell r="Y64">
            <v>18</v>
          </cell>
          <cell r="AA64">
            <v>9.25</v>
          </cell>
        </row>
        <row r="65">
          <cell r="Y65">
            <v>2</v>
          </cell>
          <cell r="AA65">
            <v>0</v>
          </cell>
        </row>
        <row r="66">
          <cell r="Y66">
            <v>2</v>
          </cell>
          <cell r="AA66">
            <v>0</v>
          </cell>
        </row>
        <row r="67">
          <cell r="Y67">
            <v>701</v>
          </cell>
          <cell r="AA67">
            <v>9.25</v>
          </cell>
        </row>
        <row r="68">
          <cell r="Y68">
            <v>63</v>
          </cell>
          <cell r="AA68">
            <v>9.25</v>
          </cell>
        </row>
        <row r="69">
          <cell r="Y69">
            <v>51</v>
          </cell>
          <cell r="AA69">
            <v>9.25</v>
          </cell>
        </row>
        <row r="70">
          <cell r="Y70">
            <v>5</v>
          </cell>
          <cell r="AA70">
            <v>0</v>
          </cell>
        </row>
        <row r="71">
          <cell r="Y71">
            <v>14</v>
          </cell>
          <cell r="AA71">
            <v>0</v>
          </cell>
        </row>
        <row r="72">
          <cell r="Y72">
            <v>5</v>
          </cell>
          <cell r="AA72">
            <v>0</v>
          </cell>
        </row>
        <row r="73">
          <cell r="Y73">
            <v>10</v>
          </cell>
          <cell r="AA73">
            <v>0</v>
          </cell>
        </row>
        <row r="74">
          <cell r="Y74">
            <v>1954</v>
          </cell>
          <cell r="AA74">
            <v>30</v>
          </cell>
        </row>
        <row r="75">
          <cell r="Y75">
            <v>5</v>
          </cell>
          <cell r="AA75">
            <v>0</v>
          </cell>
        </row>
        <row r="76">
          <cell r="Y76">
            <v>38.5</v>
          </cell>
          <cell r="AA76">
            <v>0</v>
          </cell>
        </row>
        <row r="77">
          <cell r="Y77">
            <v>39.5</v>
          </cell>
          <cell r="AA77">
            <v>0</v>
          </cell>
        </row>
        <row r="78">
          <cell r="Y78">
            <v>70</v>
          </cell>
          <cell r="AA78">
            <v>61.48994577205454</v>
          </cell>
        </row>
        <row r="79">
          <cell r="Y79">
            <v>29.97</v>
          </cell>
          <cell r="AA79">
            <v>10</v>
          </cell>
        </row>
        <row r="80">
          <cell r="Y80">
            <v>6</v>
          </cell>
          <cell r="AA80">
            <v>1439.6601388888892</v>
          </cell>
        </row>
        <row r="81">
          <cell r="Y81">
            <v>3</v>
          </cell>
          <cell r="AA81">
            <v>1409.2268571428569</v>
          </cell>
        </row>
        <row r="82">
          <cell r="Y82">
            <v>4</v>
          </cell>
          <cell r="AA82">
            <v>1439.0141666666666</v>
          </cell>
        </row>
        <row r="83">
          <cell r="Y83">
            <v>5</v>
          </cell>
          <cell r="AA83">
            <v>1409.2271428571428</v>
          </cell>
        </row>
        <row r="84">
          <cell r="Y84">
            <v>5</v>
          </cell>
          <cell r="AA84">
            <v>1157.0590166666666</v>
          </cell>
        </row>
        <row r="85">
          <cell r="Y85">
            <v>6</v>
          </cell>
          <cell r="AA85">
            <v>1115.0099499999999</v>
          </cell>
        </row>
        <row r="86">
          <cell r="Y86">
            <v>6</v>
          </cell>
          <cell r="AA86">
            <v>1115.0099499999999</v>
          </cell>
        </row>
        <row r="87">
          <cell r="Y87">
            <v>5</v>
          </cell>
          <cell r="AA87">
            <v>1115.0099499999999</v>
          </cell>
        </row>
        <row r="88">
          <cell r="Y88">
            <v>96</v>
          </cell>
          <cell r="AA88">
            <v>0</v>
          </cell>
        </row>
        <row r="89">
          <cell r="Y89">
            <v>0</v>
          </cell>
          <cell r="AA89">
            <v>0</v>
          </cell>
        </row>
        <row r="90">
          <cell r="Y90">
            <v>0</v>
          </cell>
          <cell r="AA90">
            <v>0</v>
          </cell>
        </row>
        <row r="91">
          <cell r="Y91">
            <v>0</v>
          </cell>
          <cell r="AA91">
            <v>0</v>
          </cell>
        </row>
        <row r="92">
          <cell r="Y92">
            <v>0</v>
          </cell>
          <cell r="AA92">
            <v>0</v>
          </cell>
        </row>
        <row r="93">
          <cell r="Y93">
            <v>7</v>
          </cell>
          <cell r="AA93">
            <v>104.36707000000001</v>
          </cell>
        </row>
        <row r="94">
          <cell r="Y94">
            <v>0</v>
          </cell>
          <cell r="AA94">
            <v>0</v>
          </cell>
        </row>
        <row r="95">
          <cell r="Y95">
            <v>0</v>
          </cell>
          <cell r="AA95">
            <v>0</v>
          </cell>
        </row>
        <row r="96">
          <cell r="Y96">
            <v>4</v>
          </cell>
          <cell r="AA96">
            <v>32.68</v>
          </cell>
        </row>
        <row r="97">
          <cell r="Y97">
            <v>0</v>
          </cell>
          <cell r="AA97">
            <v>0</v>
          </cell>
        </row>
        <row r="98">
          <cell r="Y98">
            <v>2812</v>
          </cell>
          <cell r="AA98">
            <v>7</v>
          </cell>
        </row>
        <row r="99">
          <cell r="Y99">
            <v>1052</v>
          </cell>
          <cell r="AA99">
            <v>0.750888023972067</v>
          </cell>
        </row>
        <row r="100">
          <cell r="Y100">
            <v>818</v>
          </cell>
          <cell r="AA100">
            <v>2.94</v>
          </cell>
        </row>
        <row r="101">
          <cell r="Y101">
            <v>12503</v>
          </cell>
          <cell r="AA101">
            <v>0.75750800996796008</v>
          </cell>
        </row>
        <row r="102">
          <cell r="Y102">
            <v>160</v>
          </cell>
          <cell r="AA102">
            <v>0</v>
          </cell>
        </row>
        <row r="103">
          <cell r="Y103">
            <v>143</v>
          </cell>
          <cell r="AA103">
            <v>2.86</v>
          </cell>
        </row>
        <row r="104">
          <cell r="Y104">
            <v>18998</v>
          </cell>
          <cell r="AA104">
            <v>2.5</v>
          </cell>
        </row>
        <row r="105">
          <cell r="Y105">
            <v>0</v>
          </cell>
          <cell r="AA105">
            <v>0</v>
          </cell>
        </row>
        <row r="106">
          <cell r="Y106">
            <v>11039</v>
          </cell>
          <cell r="AA106">
            <v>0.45</v>
          </cell>
        </row>
        <row r="107">
          <cell r="Y107">
            <v>896</v>
          </cell>
          <cell r="AA107">
            <v>0.4</v>
          </cell>
        </row>
        <row r="108">
          <cell r="Y108">
            <v>640</v>
          </cell>
          <cell r="AA108">
            <v>0</v>
          </cell>
        </row>
        <row r="109">
          <cell r="Y109">
            <v>2956</v>
          </cell>
          <cell r="AA109">
            <v>1.3399999999999999</v>
          </cell>
        </row>
        <row r="110">
          <cell r="Y110">
            <v>275</v>
          </cell>
          <cell r="AA110">
            <v>4.68</v>
          </cell>
        </row>
        <row r="111">
          <cell r="Y111">
            <v>7590</v>
          </cell>
          <cell r="AA111">
            <v>0</v>
          </cell>
        </row>
        <row r="112">
          <cell r="Y112">
            <v>0</v>
          </cell>
          <cell r="AA112">
            <v>0</v>
          </cell>
        </row>
        <row r="113">
          <cell r="Y113">
            <v>902</v>
          </cell>
          <cell r="AA113">
            <v>0</v>
          </cell>
        </row>
        <row r="114">
          <cell r="Y114">
            <v>9</v>
          </cell>
          <cell r="AA114">
            <v>0</v>
          </cell>
        </row>
        <row r="115">
          <cell r="Y115">
            <v>8</v>
          </cell>
          <cell r="AA115">
            <v>0</v>
          </cell>
        </row>
        <row r="116">
          <cell r="Y116">
            <v>241</v>
          </cell>
          <cell r="AA116">
            <v>17.649999999999999</v>
          </cell>
        </row>
        <row r="117">
          <cell r="Y117">
            <v>20</v>
          </cell>
          <cell r="AA117">
            <v>0</v>
          </cell>
        </row>
        <row r="118">
          <cell r="Y118">
            <v>10</v>
          </cell>
          <cell r="AA118">
            <v>0</v>
          </cell>
        </row>
        <row r="119">
          <cell r="Y119">
            <v>808</v>
          </cell>
          <cell r="AA119">
            <v>0</v>
          </cell>
        </row>
        <row r="120">
          <cell r="Y120">
            <v>97</v>
          </cell>
          <cell r="AA120">
            <v>0</v>
          </cell>
        </row>
        <row r="121">
          <cell r="Y121">
            <v>259</v>
          </cell>
          <cell r="AA121">
            <v>0</v>
          </cell>
        </row>
        <row r="122">
          <cell r="Y122">
            <v>8974</v>
          </cell>
          <cell r="AA122">
            <v>1.77</v>
          </cell>
        </row>
        <row r="123">
          <cell r="Y123">
            <v>10471</v>
          </cell>
          <cell r="AA123">
            <v>1.9985295469166438</v>
          </cell>
        </row>
        <row r="124">
          <cell r="Y124">
            <v>1342</v>
          </cell>
          <cell r="AA124">
            <v>1.0900000000000001</v>
          </cell>
        </row>
        <row r="125">
          <cell r="Y125">
            <v>805</v>
          </cell>
          <cell r="AA125">
            <v>0.36</v>
          </cell>
        </row>
        <row r="126">
          <cell r="Y126">
            <v>0</v>
          </cell>
          <cell r="AA126">
            <v>0</v>
          </cell>
        </row>
        <row r="127">
          <cell r="Y127">
            <v>424</v>
          </cell>
          <cell r="AA127">
            <v>0</v>
          </cell>
        </row>
        <row r="128">
          <cell r="Y128">
            <v>1145</v>
          </cell>
          <cell r="AA128">
            <v>2</v>
          </cell>
        </row>
        <row r="129">
          <cell r="Y129">
            <v>190</v>
          </cell>
          <cell r="AA129">
            <v>2.4300000000000002</v>
          </cell>
        </row>
        <row r="130">
          <cell r="Y130">
            <v>18</v>
          </cell>
          <cell r="AA130">
            <v>0</v>
          </cell>
        </row>
        <row r="131">
          <cell r="Y131">
            <v>2632</v>
          </cell>
          <cell r="AA131">
            <v>1.59</v>
          </cell>
        </row>
        <row r="132">
          <cell r="Y132">
            <v>183</v>
          </cell>
          <cell r="AA132">
            <v>1.06</v>
          </cell>
        </row>
        <row r="133">
          <cell r="Y133">
            <v>277</v>
          </cell>
          <cell r="AA133">
            <v>7.1428571428571425E-2</v>
          </cell>
        </row>
        <row r="134">
          <cell r="Y134">
            <v>3086</v>
          </cell>
          <cell r="AA134">
            <v>0</v>
          </cell>
        </row>
        <row r="135">
          <cell r="Y135">
            <v>0</v>
          </cell>
          <cell r="AA135">
            <v>0</v>
          </cell>
        </row>
        <row r="136">
          <cell r="Y136">
            <v>1798</v>
          </cell>
          <cell r="AA136">
            <v>1.5</v>
          </cell>
        </row>
        <row r="137">
          <cell r="Y137">
            <v>262</v>
          </cell>
          <cell r="AA137">
            <v>2.71</v>
          </cell>
        </row>
        <row r="138">
          <cell r="Y138">
            <v>200</v>
          </cell>
          <cell r="AA138">
            <v>0</v>
          </cell>
        </row>
        <row r="139">
          <cell r="Y139">
            <v>349</v>
          </cell>
          <cell r="AA139">
            <v>2</v>
          </cell>
        </row>
        <row r="140">
          <cell r="Y140">
            <v>1905</v>
          </cell>
          <cell r="AA140">
            <v>0.65</v>
          </cell>
        </row>
        <row r="141">
          <cell r="Y141">
            <v>1774</v>
          </cell>
          <cell r="AA141">
            <v>0</v>
          </cell>
        </row>
        <row r="142">
          <cell r="Y142">
            <v>25</v>
          </cell>
          <cell r="AA142">
            <v>0</v>
          </cell>
        </row>
        <row r="143">
          <cell r="Y143">
            <v>47</v>
          </cell>
          <cell r="AA143">
            <v>3.27</v>
          </cell>
        </row>
        <row r="144">
          <cell r="Y144">
            <v>11309</v>
          </cell>
          <cell r="AA144">
            <v>0</v>
          </cell>
        </row>
        <row r="145">
          <cell r="Y145">
            <v>193</v>
          </cell>
          <cell r="AA145">
            <v>0</v>
          </cell>
        </row>
        <row r="146">
          <cell r="Y146">
            <v>978</v>
          </cell>
          <cell r="AA146">
            <v>0</v>
          </cell>
        </row>
        <row r="147">
          <cell r="Y147">
            <v>45</v>
          </cell>
          <cell r="AA147">
            <v>0</v>
          </cell>
        </row>
        <row r="148">
          <cell r="Y148">
            <v>1057</v>
          </cell>
          <cell r="AA148">
            <v>2.94</v>
          </cell>
        </row>
        <row r="149">
          <cell r="Y149">
            <v>1214</v>
          </cell>
          <cell r="AA149">
            <v>1.96</v>
          </cell>
        </row>
        <row r="150">
          <cell r="Y150">
            <v>101</v>
          </cell>
          <cell r="AA150">
            <v>0</v>
          </cell>
        </row>
        <row r="151">
          <cell r="Y151">
            <v>382</v>
          </cell>
          <cell r="AA151">
            <v>0</v>
          </cell>
        </row>
        <row r="152">
          <cell r="Y152">
            <v>2872</v>
          </cell>
          <cell r="AA152">
            <v>0</v>
          </cell>
        </row>
        <row r="153">
          <cell r="Y153">
            <v>765</v>
          </cell>
          <cell r="AA153">
            <v>0</v>
          </cell>
        </row>
        <row r="154">
          <cell r="Y154">
            <v>983</v>
          </cell>
          <cell r="AA154">
            <v>0</v>
          </cell>
        </row>
        <row r="155">
          <cell r="Y155">
            <v>75</v>
          </cell>
          <cell r="AA155">
            <v>0</v>
          </cell>
        </row>
        <row r="156">
          <cell r="Y156">
            <v>2171</v>
          </cell>
          <cell r="AA156">
            <v>0.73</v>
          </cell>
        </row>
        <row r="157">
          <cell r="Y157">
            <v>612</v>
          </cell>
          <cell r="AA157">
            <v>0</v>
          </cell>
        </row>
        <row r="158">
          <cell r="Y158">
            <v>200</v>
          </cell>
          <cell r="AA158">
            <v>0</v>
          </cell>
        </row>
        <row r="159">
          <cell r="Y159">
            <v>867</v>
          </cell>
          <cell r="AA159">
            <v>1.2195496438553164</v>
          </cell>
        </row>
        <row r="160">
          <cell r="Y160">
            <v>400</v>
          </cell>
          <cell r="AA160">
            <v>1.45</v>
          </cell>
        </row>
        <row r="161">
          <cell r="Y161">
            <v>114</v>
          </cell>
          <cell r="AA161">
            <v>0</v>
          </cell>
        </row>
        <row r="162">
          <cell r="Y162">
            <v>961</v>
          </cell>
          <cell r="AA162">
            <v>0</v>
          </cell>
        </row>
        <row r="163">
          <cell r="Y163">
            <v>951</v>
          </cell>
          <cell r="AA163">
            <v>2</v>
          </cell>
        </row>
        <row r="164">
          <cell r="Y164">
            <v>752</v>
          </cell>
          <cell r="AA164">
            <v>0</v>
          </cell>
        </row>
        <row r="165">
          <cell r="Y165">
            <v>192</v>
          </cell>
          <cell r="AA165">
            <v>1.06</v>
          </cell>
        </row>
        <row r="166">
          <cell r="Y166">
            <v>2100</v>
          </cell>
          <cell r="AA166">
            <v>1.06</v>
          </cell>
        </row>
        <row r="167">
          <cell r="Y167">
            <v>184</v>
          </cell>
          <cell r="AA167">
            <v>0</v>
          </cell>
        </row>
        <row r="168">
          <cell r="Y168">
            <v>743</v>
          </cell>
          <cell r="AA168">
            <v>0</v>
          </cell>
        </row>
        <row r="169">
          <cell r="Y169">
            <v>3766</v>
          </cell>
          <cell r="AA169">
            <v>0</v>
          </cell>
        </row>
        <row r="170">
          <cell r="Y170">
            <v>509</v>
          </cell>
          <cell r="AA170">
            <v>7.0000000000000007E-2</v>
          </cell>
        </row>
        <row r="171">
          <cell r="Y171">
            <v>44</v>
          </cell>
          <cell r="AA171">
            <v>0</v>
          </cell>
        </row>
        <row r="172">
          <cell r="Y172">
            <v>51</v>
          </cell>
          <cell r="AA172">
            <v>0</v>
          </cell>
        </row>
        <row r="173">
          <cell r="Y173">
            <v>4730</v>
          </cell>
          <cell r="AA173">
            <v>0</v>
          </cell>
        </row>
        <row r="174">
          <cell r="Y174">
            <v>122</v>
          </cell>
          <cell r="AA174">
            <v>0</v>
          </cell>
        </row>
        <row r="175">
          <cell r="Y175">
            <v>683</v>
          </cell>
          <cell r="AA175">
            <v>0</v>
          </cell>
        </row>
        <row r="176">
          <cell r="Y176">
            <v>113</v>
          </cell>
          <cell r="AA176">
            <v>0</v>
          </cell>
        </row>
        <row r="177">
          <cell r="Y177">
            <v>611</v>
          </cell>
          <cell r="AA177">
            <v>2</v>
          </cell>
        </row>
        <row r="178">
          <cell r="Y178">
            <v>1015</v>
          </cell>
          <cell r="AA178">
            <v>0</v>
          </cell>
        </row>
        <row r="179">
          <cell r="Y179">
            <v>22</v>
          </cell>
          <cell r="AA179">
            <v>0</v>
          </cell>
        </row>
        <row r="180">
          <cell r="Y180">
            <v>23</v>
          </cell>
          <cell r="AA180">
            <v>0</v>
          </cell>
        </row>
        <row r="181">
          <cell r="Y181">
            <v>319</v>
          </cell>
          <cell r="AA181">
            <v>0.22559999999999997</v>
          </cell>
        </row>
        <row r="182">
          <cell r="Y182">
            <v>1140</v>
          </cell>
          <cell r="AA182">
            <v>0</v>
          </cell>
        </row>
        <row r="183">
          <cell r="Y183">
            <v>6400</v>
          </cell>
          <cell r="AA183">
            <v>0</v>
          </cell>
        </row>
        <row r="184">
          <cell r="Y184">
            <v>1</v>
          </cell>
          <cell r="AA184">
            <v>2.2799999999999998</v>
          </cell>
        </row>
        <row r="185">
          <cell r="Y185">
            <v>44</v>
          </cell>
          <cell r="AA185">
            <v>0</v>
          </cell>
        </row>
        <row r="186">
          <cell r="Y186">
            <v>351</v>
          </cell>
          <cell r="AA186">
            <v>0</v>
          </cell>
        </row>
        <row r="187">
          <cell r="Y187">
            <v>502</v>
          </cell>
          <cell r="AA187">
            <v>0</v>
          </cell>
        </row>
        <row r="188">
          <cell r="Y188">
            <v>129</v>
          </cell>
          <cell r="AA188">
            <v>2</v>
          </cell>
        </row>
        <row r="189">
          <cell r="Y189">
            <v>49</v>
          </cell>
          <cell r="AA189">
            <v>0</v>
          </cell>
        </row>
        <row r="190">
          <cell r="Y190">
            <v>314</v>
          </cell>
          <cell r="AA190">
            <v>0</v>
          </cell>
        </row>
        <row r="191">
          <cell r="Y191">
            <v>2015</v>
          </cell>
          <cell r="AA191">
            <v>0</v>
          </cell>
        </row>
        <row r="192">
          <cell r="Y192">
            <v>3499</v>
          </cell>
          <cell r="AA192">
            <v>3.2099999999999995</v>
          </cell>
        </row>
        <row r="193">
          <cell r="Y193">
            <v>0</v>
          </cell>
          <cell r="AA193">
            <v>0</v>
          </cell>
        </row>
        <row r="194">
          <cell r="Y194">
            <v>263</v>
          </cell>
          <cell r="AA194">
            <v>0</v>
          </cell>
        </row>
        <row r="195">
          <cell r="Y195">
            <v>79</v>
          </cell>
          <cell r="AA195">
            <v>1.4</v>
          </cell>
        </row>
        <row r="196">
          <cell r="Y196">
            <v>68</v>
          </cell>
          <cell r="AA196">
            <v>0</v>
          </cell>
        </row>
        <row r="197">
          <cell r="Y197">
            <v>19870</v>
          </cell>
          <cell r="AA197">
            <v>0</v>
          </cell>
        </row>
        <row r="198">
          <cell r="Y198">
            <v>400</v>
          </cell>
          <cell r="AA198">
            <v>0</v>
          </cell>
        </row>
        <row r="199">
          <cell r="Y199">
            <v>1256</v>
          </cell>
          <cell r="AA199">
            <v>3</v>
          </cell>
        </row>
        <row r="200">
          <cell r="Y200">
            <v>956</v>
          </cell>
          <cell r="AA200">
            <v>0</v>
          </cell>
        </row>
        <row r="201">
          <cell r="Y201">
            <v>303</v>
          </cell>
          <cell r="AA201">
            <v>0</v>
          </cell>
        </row>
        <row r="202">
          <cell r="Y202">
            <v>89</v>
          </cell>
          <cell r="AA202">
            <v>0</v>
          </cell>
        </row>
        <row r="203">
          <cell r="Y203">
            <v>114</v>
          </cell>
          <cell r="AA203">
            <v>0</v>
          </cell>
        </row>
        <row r="204">
          <cell r="Y204">
            <v>40</v>
          </cell>
          <cell r="AA204">
            <v>0</v>
          </cell>
        </row>
        <row r="205">
          <cell r="Y205">
            <v>206</v>
          </cell>
          <cell r="AA205">
            <v>0</v>
          </cell>
        </row>
        <row r="206">
          <cell r="Y206">
            <v>87</v>
          </cell>
          <cell r="AA206">
            <v>0</v>
          </cell>
        </row>
        <row r="207">
          <cell r="Y207">
            <v>896</v>
          </cell>
          <cell r="AA207">
            <v>0</v>
          </cell>
        </row>
        <row r="208">
          <cell r="Y208">
            <v>822</v>
          </cell>
          <cell r="AA208">
            <v>1.6812572533849126</v>
          </cell>
        </row>
        <row r="209">
          <cell r="Y209">
            <v>2584</v>
          </cell>
          <cell r="AA209">
            <v>0</v>
          </cell>
        </row>
        <row r="210">
          <cell r="Y210">
            <v>10960</v>
          </cell>
          <cell r="AA210">
            <v>0.73</v>
          </cell>
        </row>
        <row r="211">
          <cell r="Y211">
            <v>1256</v>
          </cell>
          <cell r="AA211">
            <v>0</v>
          </cell>
        </row>
        <row r="212">
          <cell r="Y212">
            <v>70</v>
          </cell>
          <cell r="AA212">
            <v>0.89</v>
          </cell>
        </row>
        <row r="213">
          <cell r="Y213">
            <v>390</v>
          </cell>
          <cell r="AA213">
            <v>0</v>
          </cell>
        </row>
        <row r="214">
          <cell r="Y214">
            <v>228</v>
          </cell>
          <cell r="AA214">
            <v>0.86742424242424243</v>
          </cell>
        </row>
        <row r="215">
          <cell r="Y215">
            <v>32</v>
          </cell>
          <cell r="AA215">
            <v>0</v>
          </cell>
        </row>
        <row r="216">
          <cell r="Y216">
            <v>0</v>
          </cell>
          <cell r="AA216">
            <v>0</v>
          </cell>
        </row>
        <row r="217">
          <cell r="Y217">
            <v>18</v>
          </cell>
          <cell r="AA217">
            <v>1.06</v>
          </cell>
        </row>
        <row r="218">
          <cell r="Y218">
            <v>0</v>
          </cell>
          <cell r="AA218">
            <v>0</v>
          </cell>
        </row>
        <row r="219">
          <cell r="Y219">
            <v>172</v>
          </cell>
          <cell r="AA219">
            <v>1.6299999999999997</v>
          </cell>
        </row>
        <row r="220">
          <cell r="Y220">
            <v>24</v>
          </cell>
          <cell r="AA220">
            <v>0</v>
          </cell>
        </row>
        <row r="221">
          <cell r="Y221">
            <v>84</v>
          </cell>
          <cell r="AA221">
            <v>1.63</v>
          </cell>
        </row>
        <row r="222">
          <cell r="Y222">
            <v>96</v>
          </cell>
          <cell r="AA222">
            <v>0</v>
          </cell>
        </row>
        <row r="223">
          <cell r="Y223">
            <v>24</v>
          </cell>
          <cell r="AA223">
            <v>0</v>
          </cell>
        </row>
        <row r="224">
          <cell r="Y224">
            <v>1</v>
          </cell>
          <cell r="AA224">
            <v>300</v>
          </cell>
        </row>
        <row r="225">
          <cell r="Y225">
            <v>20</v>
          </cell>
          <cell r="AA225">
            <v>0</v>
          </cell>
        </row>
        <row r="226">
          <cell r="Y226">
            <v>26</v>
          </cell>
          <cell r="AA226">
            <v>13.108671874999999</v>
          </cell>
        </row>
        <row r="227">
          <cell r="Y227">
            <v>0</v>
          </cell>
          <cell r="AA227">
            <v>0</v>
          </cell>
        </row>
        <row r="228">
          <cell r="Y228">
            <v>170</v>
          </cell>
          <cell r="AA228">
            <v>10.962496732026144</v>
          </cell>
        </row>
        <row r="229">
          <cell r="Y229">
            <v>0</v>
          </cell>
          <cell r="AA229">
            <v>0</v>
          </cell>
        </row>
        <row r="230">
          <cell r="Y230">
            <v>13</v>
          </cell>
          <cell r="AA230">
            <v>8.8718140405790606</v>
          </cell>
        </row>
        <row r="231">
          <cell r="Y231">
            <v>3</v>
          </cell>
          <cell r="AA231">
            <v>6.6478606561958529</v>
          </cell>
        </row>
        <row r="232">
          <cell r="Y232">
            <v>4</v>
          </cell>
          <cell r="AA232">
            <v>3.3279302442568892</v>
          </cell>
        </row>
        <row r="233">
          <cell r="Y233">
            <v>594</v>
          </cell>
          <cell r="AA233">
            <v>1.102650406504065</v>
          </cell>
        </row>
        <row r="234">
          <cell r="Y234">
            <v>6</v>
          </cell>
          <cell r="AA234">
            <v>13.231837398373983</v>
          </cell>
        </row>
        <row r="235">
          <cell r="Y235">
            <v>769</v>
          </cell>
          <cell r="AA235">
            <v>3.3079590909090903</v>
          </cell>
        </row>
        <row r="236">
          <cell r="Y236">
            <v>50</v>
          </cell>
          <cell r="AA236">
            <v>7.0000000000000007E-2</v>
          </cell>
        </row>
        <row r="237">
          <cell r="Y237">
            <v>50</v>
          </cell>
          <cell r="AA237">
            <v>0.28999999999999998</v>
          </cell>
        </row>
        <row r="238">
          <cell r="Y238">
            <v>0</v>
          </cell>
          <cell r="AA238">
            <v>0</v>
          </cell>
        </row>
        <row r="239">
          <cell r="Y239">
            <v>100</v>
          </cell>
          <cell r="AA239">
            <v>0.28000000000000003</v>
          </cell>
        </row>
        <row r="240">
          <cell r="Y240">
            <v>0</v>
          </cell>
          <cell r="AA240">
            <v>0</v>
          </cell>
        </row>
        <row r="241">
          <cell r="Y241">
            <v>10</v>
          </cell>
          <cell r="AA241">
            <v>1</v>
          </cell>
        </row>
        <row r="242">
          <cell r="Y242">
            <v>2829</v>
          </cell>
          <cell r="AA242">
            <v>9.2299999999999986</v>
          </cell>
        </row>
        <row r="243">
          <cell r="Y243">
            <v>25</v>
          </cell>
          <cell r="AA243">
            <v>4.29</v>
          </cell>
        </row>
        <row r="244">
          <cell r="Y244">
            <v>100</v>
          </cell>
          <cell r="AA244">
            <v>2.97</v>
          </cell>
        </row>
        <row r="245">
          <cell r="Y245">
            <v>0</v>
          </cell>
          <cell r="AA245">
            <v>0</v>
          </cell>
        </row>
        <row r="246">
          <cell r="Y246">
            <v>0</v>
          </cell>
          <cell r="AA246">
            <v>0</v>
          </cell>
        </row>
        <row r="247">
          <cell r="Y247">
            <v>30</v>
          </cell>
          <cell r="AA247">
            <v>14.629999999999999</v>
          </cell>
        </row>
        <row r="248">
          <cell r="Y248">
            <v>48</v>
          </cell>
          <cell r="AA248">
            <v>8.6199999999999992</v>
          </cell>
        </row>
        <row r="249">
          <cell r="Y249">
            <v>200</v>
          </cell>
          <cell r="AA249">
            <v>0.88</v>
          </cell>
        </row>
        <row r="250">
          <cell r="Y250">
            <v>0</v>
          </cell>
          <cell r="AA250">
            <v>0</v>
          </cell>
        </row>
        <row r="251">
          <cell r="Y251">
            <v>72</v>
          </cell>
          <cell r="AA251">
            <v>7.2777777777777777</v>
          </cell>
        </row>
        <row r="252">
          <cell r="Y252">
            <v>110</v>
          </cell>
          <cell r="AA252">
            <v>3.02</v>
          </cell>
        </row>
        <row r="253">
          <cell r="Y253">
            <v>0</v>
          </cell>
          <cell r="AA253">
            <v>0</v>
          </cell>
        </row>
        <row r="254">
          <cell r="Y254">
            <v>0</v>
          </cell>
          <cell r="AA254">
            <v>0</v>
          </cell>
        </row>
        <row r="255">
          <cell r="Y255">
            <v>0</v>
          </cell>
          <cell r="AA255">
            <v>0</v>
          </cell>
        </row>
        <row r="256">
          <cell r="Y256">
            <v>0</v>
          </cell>
          <cell r="AA256">
            <v>0</v>
          </cell>
        </row>
        <row r="257">
          <cell r="Y257">
            <v>0</v>
          </cell>
          <cell r="AA257">
            <v>0</v>
          </cell>
        </row>
        <row r="258">
          <cell r="Y258">
            <v>0</v>
          </cell>
          <cell r="AA258">
            <v>0</v>
          </cell>
        </row>
        <row r="259">
          <cell r="Y259">
            <v>0</v>
          </cell>
          <cell r="AA259">
            <v>0</v>
          </cell>
        </row>
        <row r="260">
          <cell r="Y260">
            <v>1</v>
          </cell>
          <cell r="AA260">
            <v>0</v>
          </cell>
        </row>
        <row r="261">
          <cell r="Y261">
            <v>72.5</v>
          </cell>
          <cell r="AA261">
            <v>25.974529986969912</v>
          </cell>
        </row>
        <row r="262">
          <cell r="Y262">
            <v>29</v>
          </cell>
          <cell r="AA262">
            <v>49.356153846153845</v>
          </cell>
        </row>
        <row r="263">
          <cell r="Y263">
            <v>72</v>
          </cell>
          <cell r="AA263">
            <v>5</v>
          </cell>
        </row>
        <row r="264">
          <cell r="Y264">
            <v>0</v>
          </cell>
          <cell r="AA264">
            <v>0</v>
          </cell>
        </row>
        <row r="265">
          <cell r="Y265">
            <v>0</v>
          </cell>
          <cell r="AA265">
            <v>0</v>
          </cell>
        </row>
        <row r="266">
          <cell r="Y266">
            <v>9</v>
          </cell>
          <cell r="AA266">
            <v>79.303124999999994</v>
          </cell>
        </row>
        <row r="267">
          <cell r="Y267">
            <v>0</v>
          </cell>
          <cell r="AA267">
            <v>0</v>
          </cell>
        </row>
        <row r="268">
          <cell r="Y268">
            <v>1</v>
          </cell>
          <cell r="AA268">
            <v>40</v>
          </cell>
        </row>
        <row r="269">
          <cell r="Y269">
            <v>12</v>
          </cell>
          <cell r="AA269">
            <v>160.92181818181817</v>
          </cell>
        </row>
        <row r="270">
          <cell r="Y270">
            <v>0</v>
          </cell>
          <cell r="AA270">
            <v>0</v>
          </cell>
        </row>
        <row r="271">
          <cell r="Y271">
            <v>0</v>
          </cell>
          <cell r="AA271">
            <v>0</v>
          </cell>
        </row>
        <row r="272">
          <cell r="Y272">
            <v>2802</v>
          </cell>
          <cell r="AA272">
            <v>0</v>
          </cell>
        </row>
        <row r="273">
          <cell r="Y273">
            <v>520</v>
          </cell>
          <cell r="AA273">
            <v>0</v>
          </cell>
        </row>
        <row r="274">
          <cell r="Y274">
            <v>88</v>
          </cell>
          <cell r="AA274">
            <v>0</v>
          </cell>
        </row>
        <row r="275">
          <cell r="Y275">
            <v>6</v>
          </cell>
          <cell r="AA275">
            <v>0</v>
          </cell>
        </row>
        <row r="276">
          <cell r="Y276">
            <v>53</v>
          </cell>
          <cell r="AA276">
            <v>120</v>
          </cell>
        </row>
        <row r="277">
          <cell r="Y277">
            <v>83</v>
          </cell>
          <cell r="AA277">
            <v>100</v>
          </cell>
        </row>
        <row r="278">
          <cell r="Y278">
            <v>119</v>
          </cell>
          <cell r="AA278">
            <v>51.99</v>
          </cell>
        </row>
        <row r="279">
          <cell r="Y279">
            <v>6409</v>
          </cell>
          <cell r="AA279">
            <v>3.0924868282402538</v>
          </cell>
        </row>
        <row r="280">
          <cell r="Y280">
            <v>975</v>
          </cell>
          <cell r="AA280">
            <v>2.61</v>
          </cell>
        </row>
        <row r="281">
          <cell r="Y281">
            <v>16</v>
          </cell>
          <cell r="AA281">
            <v>0</v>
          </cell>
        </row>
        <row r="282">
          <cell r="Y282">
            <v>48</v>
          </cell>
          <cell r="AA282">
            <v>3.3590399999999998</v>
          </cell>
        </row>
        <row r="283">
          <cell r="Y283">
            <v>94</v>
          </cell>
          <cell r="AA283">
            <v>0</v>
          </cell>
        </row>
        <row r="284">
          <cell r="Y284">
            <v>132</v>
          </cell>
          <cell r="AA284">
            <v>0</v>
          </cell>
        </row>
        <row r="285">
          <cell r="Y285">
            <v>10</v>
          </cell>
          <cell r="AA285">
            <v>0</v>
          </cell>
        </row>
        <row r="286">
          <cell r="Y286">
            <v>137</v>
          </cell>
          <cell r="AA286">
            <v>50</v>
          </cell>
        </row>
        <row r="287">
          <cell r="Y287">
            <v>13</v>
          </cell>
          <cell r="AA287">
            <v>0</v>
          </cell>
        </row>
        <row r="288">
          <cell r="Y288">
            <v>99</v>
          </cell>
          <cell r="AA288">
            <v>245</v>
          </cell>
        </row>
        <row r="289">
          <cell r="Y289">
            <v>2</v>
          </cell>
          <cell r="AA289">
            <v>0</v>
          </cell>
        </row>
        <row r="290">
          <cell r="Y290">
            <v>71</v>
          </cell>
          <cell r="AA290">
            <v>56.49</v>
          </cell>
        </row>
        <row r="291">
          <cell r="Y291">
            <v>4</v>
          </cell>
          <cell r="AA291">
            <v>300</v>
          </cell>
        </row>
        <row r="292">
          <cell r="Y292">
            <v>5</v>
          </cell>
          <cell r="AA292">
            <v>300</v>
          </cell>
        </row>
        <row r="293">
          <cell r="Y293">
            <v>22</v>
          </cell>
          <cell r="AA293">
            <v>0</v>
          </cell>
        </row>
        <row r="294">
          <cell r="Y294">
            <v>124</v>
          </cell>
          <cell r="AA294">
            <v>300</v>
          </cell>
        </row>
        <row r="295">
          <cell r="Y295">
            <v>3</v>
          </cell>
          <cell r="AA295">
            <v>0</v>
          </cell>
        </row>
        <row r="296">
          <cell r="Y296">
            <v>2</v>
          </cell>
          <cell r="AA296">
            <v>0</v>
          </cell>
        </row>
        <row r="297">
          <cell r="Y297">
            <v>8</v>
          </cell>
          <cell r="AA297">
            <v>0</v>
          </cell>
        </row>
        <row r="298">
          <cell r="Y298">
            <v>1</v>
          </cell>
          <cell r="AA298">
            <v>0</v>
          </cell>
        </row>
        <row r="299">
          <cell r="Y299">
            <v>1</v>
          </cell>
          <cell r="AA299">
            <v>0</v>
          </cell>
        </row>
        <row r="300">
          <cell r="Y300">
            <v>470</v>
          </cell>
          <cell r="AA300">
            <v>2.16</v>
          </cell>
        </row>
        <row r="301">
          <cell r="Y301">
            <v>545</v>
          </cell>
          <cell r="AA301">
            <v>0</v>
          </cell>
        </row>
        <row r="302">
          <cell r="Y302">
            <v>629</v>
          </cell>
          <cell r="AA302">
            <v>0</v>
          </cell>
        </row>
        <row r="303">
          <cell r="Y303">
            <v>38</v>
          </cell>
          <cell r="AA303">
            <v>0</v>
          </cell>
        </row>
        <row r="304">
          <cell r="Y304">
            <v>35</v>
          </cell>
          <cell r="AA304">
            <v>0</v>
          </cell>
        </row>
        <row r="305">
          <cell r="Y305">
            <v>108</v>
          </cell>
          <cell r="AA305">
            <v>10.130000000000003</v>
          </cell>
        </row>
        <row r="306">
          <cell r="Y306">
            <v>470</v>
          </cell>
          <cell r="AA306">
            <v>0</v>
          </cell>
        </row>
        <row r="307">
          <cell r="Y307">
            <v>60</v>
          </cell>
          <cell r="AA307">
            <v>0</v>
          </cell>
        </row>
        <row r="308">
          <cell r="Y308">
            <v>44</v>
          </cell>
          <cell r="AA308">
            <v>0</v>
          </cell>
        </row>
        <row r="309">
          <cell r="Y309">
            <v>14</v>
          </cell>
          <cell r="AA309">
            <v>0</v>
          </cell>
        </row>
        <row r="310">
          <cell r="Y310">
            <v>61</v>
          </cell>
          <cell r="AA310">
            <v>100</v>
          </cell>
        </row>
        <row r="311">
          <cell r="Y311">
            <v>5</v>
          </cell>
          <cell r="AA311">
            <v>0</v>
          </cell>
        </row>
        <row r="312">
          <cell r="Y312">
            <v>21</v>
          </cell>
          <cell r="AA312">
            <v>0</v>
          </cell>
        </row>
        <row r="313">
          <cell r="Y313">
            <v>6</v>
          </cell>
          <cell r="AA313">
            <v>0</v>
          </cell>
        </row>
        <row r="314">
          <cell r="Y314">
            <v>22</v>
          </cell>
          <cell r="AA314">
            <v>59</v>
          </cell>
        </row>
        <row r="315">
          <cell r="Y315">
            <v>11200</v>
          </cell>
          <cell r="AA315">
            <v>4.2901234567901236E-2</v>
          </cell>
        </row>
        <row r="316">
          <cell r="Y316">
            <v>7</v>
          </cell>
          <cell r="AA316">
            <v>0</v>
          </cell>
        </row>
        <row r="317">
          <cell r="Y317">
            <v>53</v>
          </cell>
          <cell r="AA317">
            <v>0</v>
          </cell>
        </row>
        <row r="318">
          <cell r="Y318">
            <v>305</v>
          </cell>
          <cell r="AA318">
            <v>0</v>
          </cell>
        </row>
        <row r="319">
          <cell r="Y319">
            <v>48</v>
          </cell>
          <cell r="AA319">
            <v>0</v>
          </cell>
        </row>
        <row r="320">
          <cell r="Y320">
            <v>4</v>
          </cell>
          <cell r="AA320">
            <v>0</v>
          </cell>
        </row>
        <row r="321">
          <cell r="Y321">
            <v>37</v>
          </cell>
          <cell r="AA321">
            <v>0</v>
          </cell>
        </row>
        <row r="322">
          <cell r="Y322">
            <v>1</v>
          </cell>
          <cell r="AA322">
            <v>0</v>
          </cell>
        </row>
        <row r="323">
          <cell r="Y323">
            <v>16</v>
          </cell>
          <cell r="AA323">
            <v>0</v>
          </cell>
        </row>
        <row r="324">
          <cell r="Y324">
            <v>40</v>
          </cell>
          <cell r="AA324">
            <v>0</v>
          </cell>
        </row>
        <row r="325">
          <cell r="Y325">
            <v>2</v>
          </cell>
          <cell r="AA325">
            <v>0</v>
          </cell>
        </row>
        <row r="326">
          <cell r="Y326">
            <v>50</v>
          </cell>
          <cell r="AA326">
            <v>0</v>
          </cell>
        </row>
        <row r="327">
          <cell r="Y327">
            <v>296</v>
          </cell>
          <cell r="AA327">
            <v>23</v>
          </cell>
        </row>
        <row r="328">
          <cell r="Y328">
            <v>16</v>
          </cell>
          <cell r="AA328">
            <v>600</v>
          </cell>
        </row>
        <row r="329">
          <cell r="Y329">
            <v>1</v>
          </cell>
          <cell r="AA329">
            <v>0</v>
          </cell>
        </row>
        <row r="330">
          <cell r="Y330">
            <v>1</v>
          </cell>
          <cell r="AA330">
            <v>0</v>
          </cell>
        </row>
        <row r="331">
          <cell r="Y331">
            <v>884</v>
          </cell>
          <cell r="AA331">
            <v>5.23</v>
          </cell>
        </row>
        <row r="332">
          <cell r="Y332">
            <v>4</v>
          </cell>
          <cell r="AA332">
            <v>0</v>
          </cell>
        </row>
        <row r="333">
          <cell r="Y333">
            <v>12</v>
          </cell>
          <cell r="AA333">
            <v>0</v>
          </cell>
        </row>
        <row r="334">
          <cell r="Y334">
            <v>1</v>
          </cell>
          <cell r="AA334">
            <v>0</v>
          </cell>
        </row>
        <row r="335">
          <cell r="Y335">
            <v>1778</v>
          </cell>
          <cell r="AA335">
            <v>1.63</v>
          </cell>
        </row>
        <row r="336">
          <cell r="Y336">
            <v>12</v>
          </cell>
          <cell r="AA336">
            <v>0</v>
          </cell>
        </row>
        <row r="337">
          <cell r="Y337">
            <v>90</v>
          </cell>
          <cell r="AA337">
            <v>0</v>
          </cell>
        </row>
        <row r="338">
          <cell r="Y338">
            <v>73</v>
          </cell>
          <cell r="AA338">
            <v>0</v>
          </cell>
        </row>
        <row r="339">
          <cell r="Y339">
            <v>12</v>
          </cell>
          <cell r="AA339">
            <v>8.02</v>
          </cell>
        </row>
        <row r="340">
          <cell r="Y340">
            <v>1</v>
          </cell>
          <cell r="AA340">
            <v>0</v>
          </cell>
        </row>
        <row r="341">
          <cell r="Y341">
            <v>1</v>
          </cell>
          <cell r="AA341">
            <v>0</v>
          </cell>
        </row>
        <row r="342">
          <cell r="Y342">
            <v>131</v>
          </cell>
          <cell r="AA342">
            <v>0</v>
          </cell>
        </row>
        <row r="343">
          <cell r="Y343">
            <v>612</v>
          </cell>
          <cell r="AA343">
            <v>0</v>
          </cell>
        </row>
        <row r="344">
          <cell r="Y344">
            <v>131</v>
          </cell>
          <cell r="AA344">
            <v>0</v>
          </cell>
        </row>
        <row r="345">
          <cell r="Y345">
            <v>4</v>
          </cell>
          <cell r="AA345">
            <v>0</v>
          </cell>
        </row>
        <row r="346">
          <cell r="Y346">
            <v>2</v>
          </cell>
          <cell r="AA346">
            <v>0</v>
          </cell>
        </row>
        <row r="347">
          <cell r="Y347">
            <v>2239</v>
          </cell>
          <cell r="AA347">
            <v>1.9599999999999997</v>
          </cell>
        </row>
        <row r="348">
          <cell r="Y348">
            <v>1319</v>
          </cell>
          <cell r="AA348">
            <v>1.63</v>
          </cell>
        </row>
        <row r="349">
          <cell r="Y349">
            <v>511</v>
          </cell>
          <cell r="AA349">
            <v>0</v>
          </cell>
        </row>
        <row r="350">
          <cell r="Y350">
            <v>17474</v>
          </cell>
          <cell r="AA350">
            <v>3.4</v>
          </cell>
        </row>
        <row r="351">
          <cell r="Y351">
            <v>734</v>
          </cell>
          <cell r="AA351">
            <v>0.99197920742272661</v>
          </cell>
        </row>
        <row r="352">
          <cell r="Y352">
            <v>306</v>
          </cell>
          <cell r="AA352">
            <v>0.79998323179252129</v>
          </cell>
        </row>
        <row r="353">
          <cell r="Y353">
            <v>279</v>
          </cell>
          <cell r="AA353">
            <v>0.13369175627240143</v>
          </cell>
        </row>
        <row r="354">
          <cell r="Y354">
            <v>90</v>
          </cell>
          <cell r="AA354">
            <v>0.8</v>
          </cell>
        </row>
        <row r="355">
          <cell r="Y355">
            <v>258</v>
          </cell>
          <cell r="AA355">
            <v>2.1371841155234659</v>
          </cell>
        </row>
        <row r="356">
          <cell r="Y356">
            <v>83</v>
          </cell>
          <cell r="AA356">
            <v>0</v>
          </cell>
        </row>
        <row r="357">
          <cell r="Y357">
            <v>239</v>
          </cell>
          <cell r="AA357">
            <v>0</v>
          </cell>
        </row>
        <row r="358">
          <cell r="Y358">
            <v>10189</v>
          </cell>
          <cell r="AA358">
            <v>1.96</v>
          </cell>
        </row>
        <row r="359">
          <cell r="Y359">
            <v>52</v>
          </cell>
          <cell r="AA359">
            <v>0</v>
          </cell>
        </row>
        <row r="360">
          <cell r="Y360">
            <v>4570</v>
          </cell>
          <cell r="AA360">
            <v>0</v>
          </cell>
        </row>
        <row r="361">
          <cell r="Y361">
            <v>3572</v>
          </cell>
          <cell r="AA361">
            <v>0</v>
          </cell>
        </row>
        <row r="362">
          <cell r="Y362">
            <v>2981</v>
          </cell>
          <cell r="AA362">
            <v>0</v>
          </cell>
        </row>
        <row r="363">
          <cell r="Y363">
            <v>43</v>
          </cell>
          <cell r="AA363">
            <v>0</v>
          </cell>
        </row>
        <row r="364">
          <cell r="Y364">
            <v>113</v>
          </cell>
          <cell r="AA364">
            <v>0</v>
          </cell>
        </row>
        <row r="365">
          <cell r="Y365">
            <v>772</v>
          </cell>
          <cell r="AA365">
            <v>0</v>
          </cell>
        </row>
        <row r="366">
          <cell r="Y366">
            <v>3640</v>
          </cell>
          <cell r="AA366">
            <v>0</v>
          </cell>
        </row>
        <row r="367">
          <cell r="Y367">
            <v>727</v>
          </cell>
          <cell r="AA367">
            <v>0</v>
          </cell>
        </row>
        <row r="368">
          <cell r="Y368">
            <v>291</v>
          </cell>
          <cell r="AA368">
            <v>0</v>
          </cell>
        </row>
        <row r="369">
          <cell r="Y369">
            <v>15200</v>
          </cell>
          <cell r="AA369">
            <v>0</v>
          </cell>
        </row>
        <row r="370">
          <cell r="Y370">
            <v>37</v>
          </cell>
          <cell r="AA370">
            <v>0</v>
          </cell>
        </row>
        <row r="371">
          <cell r="Y371">
            <v>301</v>
          </cell>
          <cell r="AA371">
            <v>43.16</v>
          </cell>
        </row>
        <row r="372">
          <cell r="Y372">
            <v>190</v>
          </cell>
          <cell r="AA372">
            <v>1.6549403341288784</v>
          </cell>
        </row>
        <row r="373">
          <cell r="Y373">
            <v>17</v>
          </cell>
          <cell r="AA373">
            <v>0</v>
          </cell>
        </row>
        <row r="374">
          <cell r="Y374">
            <v>64</v>
          </cell>
          <cell r="AA374">
            <v>0</v>
          </cell>
        </row>
        <row r="375">
          <cell r="Y375">
            <v>311</v>
          </cell>
          <cell r="AA375">
            <v>0</v>
          </cell>
        </row>
        <row r="376">
          <cell r="Y376">
            <v>62</v>
          </cell>
          <cell r="AA376">
            <v>35</v>
          </cell>
        </row>
        <row r="377">
          <cell r="Y377">
            <v>81</v>
          </cell>
          <cell r="AA377">
            <v>35</v>
          </cell>
        </row>
        <row r="378">
          <cell r="Y378">
            <v>119</v>
          </cell>
          <cell r="AA378">
            <v>0</v>
          </cell>
        </row>
        <row r="379">
          <cell r="Y379">
            <v>882</v>
          </cell>
          <cell r="AA379">
            <v>0</v>
          </cell>
        </row>
        <row r="380">
          <cell r="Y380">
            <v>15</v>
          </cell>
          <cell r="AA380">
            <v>0</v>
          </cell>
        </row>
        <row r="381">
          <cell r="Y381">
            <v>88</v>
          </cell>
          <cell r="AA381">
            <v>0</v>
          </cell>
        </row>
        <row r="382">
          <cell r="Y382">
            <v>18</v>
          </cell>
          <cell r="AA382">
            <v>0</v>
          </cell>
        </row>
        <row r="383">
          <cell r="Y383">
            <v>12</v>
          </cell>
          <cell r="AA383">
            <v>0</v>
          </cell>
        </row>
        <row r="384">
          <cell r="Y384">
            <v>950</v>
          </cell>
          <cell r="AA384">
            <v>0</v>
          </cell>
        </row>
        <row r="385">
          <cell r="Y385">
            <v>10</v>
          </cell>
          <cell r="AA385">
            <v>0</v>
          </cell>
        </row>
        <row r="386">
          <cell r="Y386">
            <v>25</v>
          </cell>
          <cell r="AA386">
            <v>0</v>
          </cell>
        </row>
        <row r="387">
          <cell r="Y387">
            <v>31</v>
          </cell>
          <cell r="AA387">
            <v>0</v>
          </cell>
        </row>
        <row r="388">
          <cell r="Y388">
            <v>31</v>
          </cell>
          <cell r="AA388">
            <v>0</v>
          </cell>
        </row>
        <row r="389">
          <cell r="Y389">
            <v>15</v>
          </cell>
          <cell r="AA389">
            <v>0</v>
          </cell>
        </row>
        <row r="390">
          <cell r="Y390">
            <v>18</v>
          </cell>
          <cell r="AA390">
            <v>10</v>
          </cell>
        </row>
        <row r="391">
          <cell r="Y391">
            <v>13</v>
          </cell>
          <cell r="AA391">
            <v>10</v>
          </cell>
        </row>
        <row r="392">
          <cell r="Y392">
            <v>18</v>
          </cell>
          <cell r="AA392">
            <v>0</v>
          </cell>
        </row>
        <row r="393">
          <cell r="Y393">
            <v>18</v>
          </cell>
          <cell r="AA393">
            <v>10</v>
          </cell>
        </row>
        <row r="394">
          <cell r="Y394">
            <v>5</v>
          </cell>
          <cell r="AA394">
            <v>0</v>
          </cell>
        </row>
        <row r="395">
          <cell r="Y395">
            <v>186</v>
          </cell>
          <cell r="AA395">
            <v>0</v>
          </cell>
        </row>
        <row r="396">
          <cell r="Y396">
            <v>27</v>
          </cell>
          <cell r="AA396">
            <v>0</v>
          </cell>
        </row>
        <row r="397">
          <cell r="Y397">
            <v>6</v>
          </cell>
          <cell r="AA397">
            <v>0</v>
          </cell>
        </row>
        <row r="398">
          <cell r="Y398">
            <v>7</v>
          </cell>
          <cell r="AA398">
            <v>0</v>
          </cell>
        </row>
        <row r="399">
          <cell r="Y399">
            <v>5</v>
          </cell>
          <cell r="AA399">
            <v>0</v>
          </cell>
        </row>
        <row r="400">
          <cell r="Y400">
            <v>9</v>
          </cell>
          <cell r="AA400">
            <v>0</v>
          </cell>
        </row>
        <row r="401">
          <cell r="Y401">
            <v>15</v>
          </cell>
          <cell r="AA401">
            <v>0</v>
          </cell>
        </row>
        <row r="402">
          <cell r="Y402">
            <v>214</v>
          </cell>
          <cell r="AA402">
            <v>0</v>
          </cell>
        </row>
        <row r="403">
          <cell r="Y403">
            <v>233</v>
          </cell>
          <cell r="AA403">
            <v>0</v>
          </cell>
        </row>
        <row r="404">
          <cell r="Y404">
            <v>564</v>
          </cell>
          <cell r="AA404">
            <v>0</v>
          </cell>
        </row>
        <row r="405">
          <cell r="Y405">
            <v>590</v>
          </cell>
          <cell r="AA405">
            <v>0</v>
          </cell>
        </row>
        <row r="406">
          <cell r="Y406">
            <v>122</v>
          </cell>
          <cell r="AA406">
            <v>0</v>
          </cell>
        </row>
        <row r="407">
          <cell r="Y407">
            <v>120</v>
          </cell>
          <cell r="AA407">
            <v>0</v>
          </cell>
        </row>
        <row r="408">
          <cell r="Y408">
            <v>3053</v>
          </cell>
          <cell r="AA408">
            <v>0</v>
          </cell>
        </row>
        <row r="409">
          <cell r="Y409">
            <v>20</v>
          </cell>
          <cell r="AA409">
            <v>0</v>
          </cell>
        </row>
        <row r="410">
          <cell r="Y410">
            <v>820</v>
          </cell>
          <cell r="AA410">
            <v>0</v>
          </cell>
        </row>
        <row r="411">
          <cell r="Y411">
            <v>1824</v>
          </cell>
          <cell r="AA411">
            <v>0</v>
          </cell>
        </row>
        <row r="412">
          <cell r="Y412">
            <v>1</v>
          </cell>
          <cell r="AA412">
            <v>0</v>
          </cell>
        </row>
        <row r="413">
          <cell r="Y413">
            <v>3</v>
          </cell>
          <cell r="AA413">
            <v>0</v>
          </cell>
        </row>
        <row r="414">
          <cell r="Y414">
            <v>43</v>
          </cell>
          <cell r="AA414">
            <v>20</v>
          </cell>
        </row>
        <row r="415">
          <cell r="Y415">
            <v>1000</v>
          </cell>
          <cell r="AA415">
            <v>0</v>
          </cell>
        </row>
        <row r="416">
          <cell r="Y416">
            <v>48</v>
          </cell>
          <cell r="AA416">
            <v>0</v>
          </cell>
        </row>
        <row r="417">
          <cell r="Y417">
            <v>77</v>
          </cell>
          <cell r="AA417">
            <v>0</v>
          </cell>
        </row>
        <row r="418">
          <cell r="Y418">
            <v>18</v>
          </cell>
          <cell r="AA418">
            <v>0</v>
          </cell>
        </row>
        <row r="419">
          <cell r="Y419">
            <v>867</v>
          </cell>
          <cell r="AA419">
            <v>0</v>
          </cell>
        </row>
        <row r="420">
          <cell r="Y420">
            <v>13</v>
          </cell>
          <cell r="AA420">
            <v>0</v>
          </cell>
        </row>
        <row r="421">
          <cell r="Y421">
            <v>50</v>
          </cell>
          <cell r="AA421">
            <v>0</v>
          </cell>
        </row>
        <row r="422">
          <cell r="Y422">
            <v>9</v>
          </cell>
          <cell r="AA422">
            <v>0</v>
          </cell>
        </row>
        <row r="423">
          <cell r="Y423">
            <v>25</v>
          </cell>
          <cell r="AA423">
            <v>0</v>
          </cell>
        </row>
        <row r="424">
          <cell r="Y424">
            <v>13</v>
          </cell>
          <cell r="AA424">
            <v>0</v>
          </cell>
        </row>
        <row r="425">
          <cell r="Y425">
            <v>19</v>
          </cell>
          <cell r="AA425">
            <v>0</v>
          </cell>
        </row>
        <row r="426">
          <cell r="Y426">
            <v>1150</v>
          </cell>
          <cell r="AA426">
            <v>0</v>
          </cell>
        </row>
        <row r="427">
          <cell r="Y427">
            <v>8</v>
          </cell>
          <cell r="AA427">
            <v>0</v>
          </cell>
        </row>
        <row r="428">
          <cell r="Y428">
            <v>152</v>
          </cell>
          <cell r="AA428">
            <v>0</v>
          </cell>
        </row>
        <row r="429">
          <cell r="Y429">
            <v>249</v>
          </cell>
          <cell r="AA429">
            <v>0</v>
          </cell>
        </row>
        <row r="430">
          <cell r="Y430">
            <v>10</v>
          </cell>
          <cell r="AA430">
            <v>0</v>
          </cell>
        </row>
        <row r="431">
          <cell r="Y431">
            <v>341</v>
          </cell>
          <cell r="AA431">
            <v>0</v>
          </cell>
        </row>
        <row r="432">
          <cell r="Y432">
            <v>62</v>
          </cell>
          <cell r="AA432">
            <v>0</v>
          </cell>
        </row>
        <row r="433">
          <cell r="Y433">
            <v>24</v>
          </cell>
          <cell r="AA433">
            <v>0</v>
          </cell>
        </row>
        <row r="434">
          <cell r="Y434">
            <v>23</v>
          </cell>
          <cell r="AA434">
            <v>0</v>
          </cell>
        </row>
        <row r="435">
          <cell r="Y435">
            <v>17</v>
          </cell>
          <cell r="AA435">
            <v>0</v>
          </cell>
        </row>
        <row r="436">
          <cell r="Y436">
            <v>55</v>
          </cell>
          <cell r="AA436">
            <v>0</v>
          </cell>
        </row>
        <row r="437">
          <cell r="Y437">
            <v>30</v>
          </cell>
          <cell r="AA437">
            <v>0</v>
          </cell>
        </row>
        <row r="438">
          <cell r="Y438">
            <v>51</v>
          </cell>
          <cell r="AA438">
            <v>0</v>
          </cell>
        </row>
        <row r="439">
          <cell r="Y439">
            <v>16</v>
          </cell>
          <cell r="AA439">
            <v>0</v>
          </cell>
        </row>
        <row r="440">
          <cell r="Y440">
            <v>10</v>
          </cell>
          <cell r="AA440">
            <v>18.309999999999999</v>
          </cell>
        </row>
        <row r="441">
          <cell r="Y441">
            <v>24</v>
          </cell>
          <cell r="AA441">
            <v>0</v>
          </cell>
        </row>
        <row r="442">
          <cell r="Y442">
            <v>18</v>
          </cell>
          <cell r="AA442">
            <v>0</v>
          </cell>
        </row>
        <row r="443">
          <cell r="Y443">
            <v>12</v>
          </cell>
          <cell r="AA443">
            <v>0</v>
          </cell>
        </row>
        <row r="444">
          <cell r="Y444">
            <v>37</v>
          </cell>
          <cell r="AA444">
            <v>0</v>
          </cell>
        </row>
        <row r="445">
          <cell r="Y445">
            <v>11</v>
          </cell>
          <cell r="AA445">
            <v>0</v>
          </cell>
        </row>
        <row r="446">
          <cell r="Y446">
            <v>30</v>
          </cell>
          <cell r="AA446">
            <v>8</v>
          </cell>
        </row>
        <row r="447">
          <cell r="Y447">
            <v>21</v>
          </cell>
          <cell r="AA447">
            <v>0</v>
          </cell>
        </row>
        <row r="448">
          <cell r="Y448">
            <v>19</v>
          </cell>
          <cell r="AA448">
            <v>0</v>
          </cell>
        </row>
        <row r="449">
          <cell r="Y449">
            <v>39</v>
          </cell>
          <cell r="AA449">
            <v>0</v>
          </cell>
        </row>
        <row r="450">
          <cell r="Y450">
            <v>183</v>
          </cell>
          <cell r="AA450">
            <v>5.79</v>
          </cell>
        </row>
        <row r="451">
          <cell r="Y451">
            <v>63</v>
          </cell>
          <cell r="AA451">
            <v>0</v>
          </cell>
        </row>
        <row r="452">
          <cell r="Y452">
            <v>16</v>
          </cell>
          <cell r="AA452">
            <v>0</v>
          </cell>
        </row>
        <row r="453">
          <cell r="Y453">
            <v>31</v>
          </cell>
          <cell r="AA453">
            <v>0</v>
          </cell>
        </row>
        <row r="454">
          <cell r="Y454">
            <v>37</v>
          </cell>
          <cell r="AA454">
            <v>0</v>
          </cell>
        </row>
        <row r="455">
          <cell r="Y455">
            <v>85</v>
          </cell>
          <cell r="AA455">
            <v>0</v>
          </cell>
        </row>
        <row r="456">
          <cell r="Y456">
            <v>0</v>
          </cell>
          <cell r="AA456">
            <v>0</v>
          </cell>
        </row>
        <row r="457">
          <cell r="Y457">
            <v>52</v>
          </cell>
          <cell r="AA457">
            <v>0</v>
          </cell>
        </row>
        <row r="458">
          <cell r="Y458">
            <v>159</v>
          </cell>
          <cell r="AA458">
            <v>0</v>
          </cell>
        </row>
        <row r="459">
          <cell r="Y459">
            <v>35</v>
          </cell>
          <cell r="AA459">
            <v>14</v>
          </cell>
        </row>
        <row r="460">
          <cell r="Y460">
            <v>130</v>
          </cell>
          <cell r="AA460">
            <v>14</v>
          </cell>
        </row>
        <row r="461">
          <cell r="Y461">
            <v>11</v>
          </cell>
          <cell r="AA461">
            <v>0</v>
          </cell>
        </row>
        <row r="462">
          <cell r="Y462">
            <v>5</v>
          </cell>
          <cell r="AA462">
            <v>0</v>
          </cell>
        </row>
        <row r="463">
          <cell r="Y463">
            <v>103</v>
          </cell>
          <cell r="AA463">
            <v>0</v>
          </cell>
        </row>
        <row r="464">
          <cell r="Y464">
            <v>32</v>
          </cell>
          <cell r="AA464">
            <v>0</v>
          </cell>
        </row>
        <row r="465">
          <cell r="Y465">
            <v>60</v>
          </cell>
          <cell r="AA465">
            <v>8</v>
          </cell>
        </row>
        <row r="466">
          <cell r="Y466">
            <v>5</v>
          </cell>
          <cell r="AA466">
            <v>0</v>
          </cell>
        </row>
        <row r="467">
          <cell r="Y467">
            <v>139</v>
          </cell>
          <cell r="AA467">
            <v>0</v>
          </cell>
        </row>
        <row r="468">
          <cell r="Y468">
            <v>2</v>
          </cell>
          <cell r="AA468">
            <v>0</v>
          </cell>
        </row>
        <row r="469">
          <cell r="Y469">
            <v>99</v>
          </cell>
          <cell r="AA469">
            <v>0</v>
          </cell>
        </row>
        <row r="470">
          <cell r="Y470">
            <v>217</v>
          </cell>
          <cell r="AA470">
            <v>0</v>
          </cell>
        </row>
        <row r="471">
          <cell r="Y471">
            <v>298</v>
          </cell>
          <cell r="AA471">
            <v>0</v>
          </cell>
        </row>
        <row r="472">
          <cell r="Y472">
            <v>2</v>
          </cell>
          <cell r="AA472">
            <v>8</v>
          </cell>
        </row>
        <row r="473">
          <cell r="Y473">
            <v>44</v>
          </cell>
          <cell r="AA473">
            <v>80</v>
          </cell>
        </row>
        <row r="474">
          <cell r="Y474">
            <v>255</v>
          </cell>
          <cell r="AA474">
            <v>0</v>
          </cell>
        </row>
        <row r="475">
          <cell r="Y475">
            <v>49</v>
          </cell>
          <cell r="AA475">
            <v>0</v>
          </cell>
        </row>
        <row r="476">
          <cell r="Y476">
            <v>83</v>
          </cell>
          <cell r="AA476">
            <v>0</v>
          </cell>
        </row>
        <row r="477">
          <cell r="Y477">
            <v>339</v>
          </cell>
          <cell r="AA477">
            <v>0</v>
          </cell>
        </row>
        <row r="478">
          <cell r="Y478">
            <v>1</v>
          </cell>
          <cell r="AA478">
            <v>0</v>
          </cell>
        </row>
        <row r="479">
          <cell r="Y479">
            <v>12</v>
          </cell>
          <cell r="AA479">
            <v>0</v>
          </cell>
        </row>
        <row r="480">
          <cell r="Y480">
            <v>7</v>
          </cell>
          <cell r="AA480">
            <v>0</v>
          </cell>
        </row>
        <row r="481">
          <cell r="Y481">
            <v>19</v>
          </cell>
          <cell r="AA481">
            <v>0</v>
          </cell>
        </row>
        <row r="482">
          <cell r="Y482">
            <v>635</v>
          </cell>
          <cell r="AA482">
            <v>1.6899999999999997</v>
          </cell>
        </row>
        <row r="483">
          <cell r="Y483">
            <v>147</v>
          </cell>
          <cell r="AA483">
            <v>0</v>
          </cell>
        </row>
        <row r="484">
          <cell r="Y484">
            <v>92</v>
          </cell>
          <cell r="AA484">
            <v>2</v>
          </cell>
        </row>
        <row r="485">
          <cell r="Y485">
            <v>125</v>
          </cell>
          <cell r="AA485">
            <v>0</v>
          </cell>
        </row>
        <row r="486">
          <cell r="Y486">
            <v>12</v>
          </cell>
          <cell r="AA486">
            <v>0</v>
          </cell>
        </row>
        <row r="487">
          <cell r="Y487">
            <v>6</v>
          </cell>
          <cell r="AA487">
            <v>0</v>
          </cell>
        </row>
        <row r="488">
          <cell r="Y488">
            <v>19</v>
          </cell>
          <cell r="AA488">
            <v>0</v>
          </cell>
        </row>
        <row r="489">
          <cell r="Y489">
            <v>4274</v>
          </cell>
          <cell r="AA489">
            <v>36</v>
          </cell>
        </row>
        <row r="490">
          <cell r="Y490">
            <v>1084</v>
          </cell>
          <cell r="AA490">
            <v>36</v>
          </cell>
        </row>
        <row r="491">
          <cell r="Y491">
            <v>200</v>
          </cell>
          <cell r="AA491">
            <v>0</v>
          </cell>
        </row>
        <row r="492">
          <cell r="Y492">
            <v>4</v>
          </cell>
          <cell r="AA492">
            <v>0</v>
          </cell>
        </row>
        <row r="493">
          <cell r="Y493">
            <v>1</v>
          </cell>
          <cell r="AA493">
            <v>35</v>
          </cell>
        </row>
        <row r="494">
          <cell r="Y494">
            <v>4</v>
          </cell>
          <cell r="AA494">
            <v>0</v>
          </cell>
        </row>
        <row r="495">
          <cell r="Y495">
            <v>252</v>
          </cell>
          <cell r="AA495">
            <v>0.34750759878419452</v>
          </cell>
        </row>
        <row r="496">
          <cell r="Y496">
            <v>0</v>
          </cell>
          <cell r="AA496">
            <v>0</v>
          </cell>
        </row>
        <row r="497">
          <cell r="Y497">
            <v>8</v>
          </cell>
          <cell r="AA497">
            <v>0</v>
          </cell>
        </row>
        <row r="498">
          <cell r="Y498">
            <v>38</v>
          </cell>
          <cell r="AA498">
            <v>0</v>
          </cell>
        </row>
        <row r="499">
          <cell r="Y499">
            <v>555</v>
          </cell>
          <cell r="AA499">
            <v>5.79</v>
          </cell>
        </row>
        <row r="500">
          <cell r="Y500">
            <v>4</v>
          </cell>
          <cell r="AA500">
            <v>0</v>
          </cell>
        </row>
        <row r="501">
          <cell r="Y501">
            <v>0</v>
          </cell>
          <cell r="AA501">
            <v>0</v>
          </cell>
        </row>
        <row r="502">
          <cell r="Y502">
            <v>295</v>
          </cell>
          <cell r="AA502">
            <v>0.48192660550458716</v>
          </cell>
        </row>
        <row r="503">
          <cell r="Y503">
            <v>18</v>
          </cell>
          <cell r="AA503">
            <v>0</v>
          </cell>
        </row>
        <row r="504">
          <cell r="Y504">
            <v>0</v>
          </cell>
          <cell r="AA504">
            <v>0</v>
          </cell>
        </row>
        <row r="505">
          <cell r="Y505">
            <v>881</v>
          </cell>
          <cell r="AA505">
            <v>1.00972</v>
          </cell>
        </row>
        <row r="506">
          <cell r="Y506">
            <v>10</v>
          </cell>
          <cell r="AA506">
            <v>730.5478571428572</v>
          </cell>
        </row>
        <row r="507">
          <cell r="Y507">
            <v>56</v>
          </cell>
          <cell r="AA507">
            <v>2.1645714285714286</v>
          </cell>
        </row>
        <row r="508">
          <cell r="Y508">
            <v>0</v>
          </cell>
          <cell r="AA508">
            <v>0</v>
          </cell>
        </row>
        <row r="509">
          <cell r="Y509">
            <v>6</v>
          </cell>
          <cell r="AA509">
            <v>0</v>
          </cell>
        </row>
        <row r="510">
          <cell r="Y510">
            <v>876</v>
          </cell>
          <cell r="AA510">
            <v>3.3590399999999998</v>
          </cell>
        </row>
        <row r="511">
          <cell r="Y511">
            <v>19</v>
          </cell>
          <cell r="AA511">
            <v>32.184750000000001</v>
          </cell>
        </row>
        <row r="512">
          <cell r="Y512">
            <v>26</v>
          </cell>
          <cell r="AA512">
            <v>1.4464999999999999</v>
          </cell>
        </row>
        <row r="513">
          <cell r="Y513">
            <v>10</v>
          </cell>
          <cell r="AA513">
            <v>0</v>
          </cell>
        </row>
        <row r="514">
          <cell r="Y514">
            <v>6</v>
          </cell>
          <cell r="AA514">
            <v>39.582999999999998</v>
          </cell>
        </row>
        <row r="515">
          <cell r="Y515">
            <v>4</v>
          </cell>
          <cell r="AA515">
            <v>75.467999999999989</v>
          </cell>
        </row>
        <row r="516">
          <cell r="Y516">
            <v>20</v>
          </cell>
          <cell r="AA516">
            <v>4.4393333333333338</v>
          </cell>
        </row>
        <row r="517">
          <cell r="Y517">
            <v>20</v>
          </cell>
          <cell r="AA517">
            <v>27.079666666666661</v>
          </cell>
        </row>
        <row r="518">
          <cell r="Y518">
            <v>0</v>
          </cell>
          <cell r="AA518">
            <v>0</v>
          </cell>
        </row>
        <row r="519">
          <cell r="Y519">
            <v>8</v>
          </cell>
          <cell r="AA519">
            <v>804.98666666666668</v>
          </cell>
        </row>
        <row r="520">
          <cell r="Y520">
            <v>0</v>
          </cell>
          <cell r="AA520">
            <v>0</v>
          </cell>
        </row>
        <row r="521">
          <cell r="Y521">
            <v>0</v>
          </cell>
          <cell r="AA521">
            <v>0</v>
          </cell>
        </row>
        <row r="522">
          <cell r="Y522">
            <v>0</v>
          </cell>
          <cell r="AA522">
            <v>0</v>
          </cell>
        </row>
        <row r="523">
          <cell r="Y523">
            <v>0</v>
          </cell>
          <cell r="AA523">
            <v>0</v>
          </cell>
        </row>
        <row r="524">
          <cell r="Y524">
            <v>0</v>
          </cell>
          <cell r="AA524">
            <v>0</v>
          </cell>
        </row>
        <row r="525">
          <cell r="Y525">
            <v>0</v>
          </cell>
          <cell r="AA525">
            <v>0</v>
          </cell>
        </row>
        <row r="526">
          <cell r="Y526">
            <v>0</v>
          </cell>
          <cell r="AA526">
            <v>0</v>
          </cell>
        </row>
        <row r="527">
          <cell r="Y527">
            <v>0</v>
          </cell>
          <cell r="AA527">
            <v>0</v>
          </cell>
        </row>
        <row r="528">
          <cell r="Y528">
            <v>0</v>
          </cell>
          <cell r="AA528">
            <v>0</v>
          </cell>
        </row>
        <row r="529">
          <cell r="Y529">
            <v>69</v>
          </cell>
          <cell r="AA529">
            <v>8.8563529411764694</v>
          </cell>
        </row>
        <row r="530">
          <cell r="Y530">
            <v>264</v>
          </cell>
          <cell r="AA530">
            <v>1.7697769516728625</v>
          </cell>
        </row>
        <row r="531">
          <cell r="Y531">
            <v>133</v>
          </cell>
          <cell r="AA531">
            <v>3.54</v>
          </cell>
        </row>
        <row r="532">
          <cell r="Y532">
            <v>197</v>
          </cell>
          <cell r="AA532">
            <v>1.96</v>
          </cell>
        </row>
        <row r="533">
          <cell r="Y533">
            <v>100</v>
          </cell>
          <cell r="AA533">
            <v>5.0137049999999999</v>
          </cell>
        </row>
        <row r="534">
          <cell r="Y534">
            <v>2</v>
          </cell>
          <cell r="AA534">
            <v>12.3628</v>
          </cell>
        </row>
        <row r="535">
          <cell r="Y535">
            <v>0</v>
          </cell>
          <cell r="AA535">
            <v>0</v>
          </cell>
        </row>
        <row r="536">
          <cell r="Y536">
            <v>2</v>
          </cell>
          <cell r="AA536">
            <v>960.81124999999997</v>
          </cell>
        </row>
        <row r="537">
          <cell r="Y537">
            <v>0</v>
          </cell>
          <cell r="AA537">
            <v>0</v>
          </cell>
        </row>
        <row r="538">
          <cell r="Y538">
            <v>0</v>
          </cell>
          <cell r="AA538">
            <v>0</v>
          </cell>
        </row>
        <row r="539">
          <cell r="Y539">
            <v>0</v>
          </cell>
          <cell r="AA539">
            <v>0</v>
          </cell>
        </row>
        <row r="540">
          <cell r="Y540">
            <v>0</v>
          </cell>
          <cell r="AA540">
            <v>0</v>
          </cell>
        </row>
        <row r="541">
          <cell r="Y541">
            <v>0</v>
          </cell>
          <cell r="AA541">
            <v>0</v>
          </cell>
        </row>
        <row r="542">
          <cell r="Y542">
            <v>0</v>
          </cell>
          <cell r="AA542">
            <v>0</v>
          </cell>
        </row>
        <row r="543">
          <cell r="Y543">
            <v>8</v>
          </cell>
          <cell r="AA543">
            <v>265.99</v>
          </cell>
        </row>
        <row r="544">
          <cell r="Y544">
            <v>984</v>
          </cell>
          <cell r="AA544">
            <v>23</v>
          </cell>
        </row>
        <row r="545">
          <cell r="Y545">
            <v>0</v>
          </cell>
          <cell r="AA545">
            <v>0</v>
          </cell>
        </row>
        <row r="546">
          <cell r="Y546">
            <v>0</v>
          </cell>
          <cell r="AA546">
            <v>0</v>
          </cell>
        </row>
        <row r="547">
          <cell r="Y547">
            <v>0</v>
          </cell>
          <cell r="AA547">
            <v>0</v>
          </cell>
        </row>
        <row r="548">
          <cell r="Y548">
            <v>0</v>
          </cell>
          <cell r="AA548">
            <v>0</v>
          </cell>
        </row>
        <row r="549">
          <cell r="Y549">
            <v>90</v>
          </cell>
          <cell r="AA549">
            <v>17.374000000000002</v>
          </cell>
        </row>
        <row r="550">
          <cell r="Y550">
            <v>90</v>
          </cell>
          <cell r="AA550">
            <v>26.265000000000001</v>
          </cell>
        </row>
        <row r="551">
          <cell r="Y551">
            <v>90</v>
          </cell>
          <cell r="AA551">
            <v>18.990555555555556</v>
          </cell>
        </row>
        <row r="552">
          <cell r="Y552">
            <v>175</v>
          </cell>
          <cell r="AA552">
            <v>25.770514285714288</v>
          </cell>
        </row>
        <row r="553">
          <cell r="Y553">
            <v>32</v>
          </cell>
          <cell r="AA553">
            <v>209.0428125</v>
          </cell>
        </row>
        <row r="554">
          <cell r="Y554">
            <v>0</v>
          </cell>
          <cell r="AA554">
            <v>0</v>
          </cell>
        </row>
        <row r="555">
          <cell r="Y555">
            <v>0</v>
          </cell>
          <cell r="AA555">
            <v>0</v>
          </cell>
        </row>
        <row r="556">
          <cell r="Y556">
            <v>30</v>
          </cell>
          <cell r="AA556">
            <v>23.6</v>
          </cell>
        </row>
        <row r="557">
          <cell r="Y557">
            <v>0</v>
          </cell>
          <cell r="AA557">
            <v>0</v>
          </cell>
        </row>
        <row r="558">
          <cell r="Y558">
            <v>0</v>
          </cell>
          <cell r="AA558">
            <v>0</v>
          </cell>
        </row>
        <row r="559">
          <cell r="Y559">
            <v>0</v>
          </cell>
          <cell r="AA559">
            <v>0</v>
          </cell>
        </row>
        <row r="560">
          <cell r="Y560">
            <v>0</v>
          </cell>
          <cell r="AA560">
            <v>0</v>
          </cell>
        </row>
        <row r="561">
          <cell r="Y561">
            <v>1</v>
          </cell>
          <cell r="AA561">
            <v>0</v>
          </cell>
        </row>
        <row r="562">
          <cell r="Y562">
            <v>1</v>
          </cell>
          <cell r="AA562">
            <v>0</v>
          </cell>
        </row>
        <row r="563">
          <cell r="Y563">
            <v>0</v>
          </cell>
          <cell r="AA563">
            <v>0</v>
          </cell>
        </row>
        <row r="564">
          <cell r="Y564">
            <v>0</v>
          </cell>
          <cell r="AA564">
            <v>0</v>
          </cell>
        </row>
        <row r="565">
          <cell r="Y565">
            <v>0</v>
          </cell>
          <cell r="AA565">
            <v>0</v>
          </cell>
        </row>
        <row r="566">
          <cell r="Y566">
            <v>0</v>
          </cell>
          <cell r="AA566">
            <v>0</v>
          </cell>
        </row>
        <row r="567">
          <cell r="Y567">
            <v>0</v>
          </cell>
          <cell r="AA567">
            <v>0</v>
          </cell>
        </row>
        <row r="568">
          <cell r="Y568">
            <v>0</v>
          </cell>
          <cell r="AA568">
            <v>0</v>
          </cell>
        </row>
        <row r="569">
          <cell r="Y569">
            <v>1</v>
          </cell>
          <cell r="AA569">
            <v>896.6</v>
          </cell>
        </row>
        <row r="570">
          <cell r="Y570">
            <v>0</v>
          </cell>
          <cell r="AA570">
            <v>0</v>
          </cell>
        </row>
        <row r="571">
          <cell r="Y571">
            <v>0</v>
          </cell>
          <cell r="AA571">
            <v>0</v>
          </cell>
        </row>
        <row r="572">
          <cell r="Y572">
            <v>0</v>
          </cell>
          <cell r="AA572">
            <v>0</v>
          </cell>
        </row>
        <row r="573">
          <cell r="Y573">
            <v>0</v>
          </cell>
          <cell r="AA573">
            <v>0</v>
          </cell>
        </row>
        <row r="574">
          <cell r="Y574">
            <v>0</v>
          </cell>
          <cell r="AA574">
            <v>0</v>
          </cell>
        </row>
        <row r="575">
          <cell r="Y575">
            <v>4</v>
          </cell>
          <cell r="AA575">
            <v>103.95250000000001</v>
          </cell>
        </row>
        <row r="576">
          <cell r="Y576">
            <v>1</v>
          </cell>
          <cell r="AA576">
            <v>1615.34</v>
          </cell>
        </row>
        <row r="577">
          <cell r="Y577">
            <v>1</v>
          </cell>
          <cell r="AA577">
            <v>7638.88</v>
          </cell>
        </row>
        <row r="578">
          <cell r="Y578">
            <v>1</v>
          </cell>
          <cell r="AA578">
            <v>28835.7412</v>
          </cell>
        </row>
        <row r="579">
          <cell r="Y579">
            <v>1</v>
          </cell>
          <cell r="AA579">
            <v>0</v>
          </cell>
        </row>
        <row r="580">
          <cell r="Y580">
            <v>1</v>
          </cell>
          <cell r="AA580">
            <v>490</v>
          </cell>
        </row>
        <row r="581">
          <cell r="Y581">
            <v>0</v>
          </cell>
          <cell r="AA581">
            <v>0</v>
          </cell>
        </row>
        <row r="582">
          <cell r="Y582">
            <v>1</v>
          </cell>
          <cell r="AA582">
            <v>280</v>
          </cell>
        </row>
        <row r="583">
          <cell r="Y583">
            <v>0</v>
          </cell>
          <cell r="AA583">
            <v>0</v>
          </cell>
        </row>
        <row r="584">
          <cell r="Y584">
            <v>0</v>
          </cell>
          <cell r="AA584">
            <v>0</v>
          </cell>
        </row>
        <row r="585">
          <cell r="Y585">
            <v>0</v>
          </cell>
          <cell r="AA585">
            <v>0</v>
          </cell>
        </row>
        <row r="586">
          <cell r="Y586">
            <v>0</v>
          </cell>
          <cell r="AA586">
            <v>0</v>
          </cell>
        </row>
        <row r="587">
          <cell r="Y587">
            <v>0</v>
          </cell>
          <cell r="AA587">
            <v>0</v>
          </cell>
        </row>
        <row r="588">
          <cell r="Y588">
            <v>0</v>
          </cell>
          <cell r="AA588">
            <v>0</v>
          </cell>
        </row>
        <row r="589">
          <cell r="Y589">
            <v>0</v>
          </cell>
          <cell r="AA589">
            <v>0</v>
          </cell>
        </row>
        <row r="590">
          <cell r="Y590">
            <v>0</v>
          </cell>
          <cell r="AA590">
            <v>0</v>
          </cell>
        </row>
        <row r="591">
          <cell r="Y591">
            <v>5</v>
          </cell>
          <cell r="AA591">
            <v>0</v>
          </cell>
        </row>
        <row r="592">
          <cell r="Y592">
            <v>1</v>
          </cell>
          <cell r="AA592">
            <v>0</v>
          </cell>
        </row>
        <row r="593">
          <cell r="Y593">
            <v>6</v>
          </cell>
          <cell r="AA593">
            <v>0</v>
          </cell>
        </row>
        <row r="594">
          <cell r="Y594">
            <v>37</v>
          </cell>
          <cell r="AA594">
            <v>0</v>
          </cell>
        </row>
        <row r="595">
          <cell r="Y595">
            <v>11</v>
          </cell>
          <cell r="AA595">
            <v>0</v>
          </cell>
        </row>
        <row r="596">
          <cell r="Y596">
            <v>1</v>
          </cell>
          <cell r="AA596">
            <v>0</v>
          </cell>
        </row>
        <row r="597">
          <cell r="Y597">
            <v>9</v>
          </cell>
          <cell r="AA597">
            <v>0</v>
          </cell>
        </row>
        <row r="598">
          <cell r="Y598">
            <v>3</v>
          </cell>
          <cell r="AA598">
            <v>0</v>
          </cell>
        </row>
        <row r="599">
          <cell r="Y599">
            <v>100</v>
          </cell>
          <cell r="AA599">
            <v>0</v>
          </cell>
        </row>
        <row r="600">
          <cell r="Y600">
            <v>93</v>
          </cell>
          <cell r="AA600">
            <v>0</v>
          </cell>
        </row>
        <row r="601">
          <cell r="Y601">
            <v>2</v>
          </cell>
          <cell r="AA601">
            <v>8000</v>
          </cell>
        </row>
        <row r="602">
          <cell r="Y602">
            <v>20</v>
          </cell>
          <cell r="AA602">
            <v>0</v>
          </cell>
        </row>
        <row r="603">
          <cell r="Y603">
            <v>4</v>
          </cell>
          <cell r="AA603">
            <v>27.336666666666666</v>
          </cell>
        </row>
        <row r="604">
          <cell r="Y604">
            <v>7</v>
          </cell>
          <cell r="AA604">
            <v>0</v>
          </cell>
        </row>
        <row r="605">
          <cell r="Y605">
            <v>9</v>
          </cell>
          <cell r="AA605">
            <v>0</v>
          </cell>
        </row>
        <row r="606">
          <cell r="Y606">
            <v>16</v>
          </cell>
          <cell r="AA606">
            <v>0</v>
          </cell>
        </row>
        <row r="607">
          <cell r="Y607">
            <v>1</v>
          </cell>
          <cell r="AA607">
            <v>28</v>
          </cell>
        </row>
        <row r="608">
          <cell r="Y608">
            <v>6</v>
          </cell>
          <cell r="AA608">
            <v>28</v>
          </cell>
        </row>
        <row r="609">
          <cell r="Y609">
            <v>5</v>
          </cell>
          <cell r="AA609">
            <v>0</v>
          </cell>
        </row>
        <row r="610">
          <cell r="Y610">
            <v>5</v>
          </cell>
          <cell r="AA610">
            <v>0</v>
          </cell>
        </row>
        <row r="611">
          <cell r="Y611">
            <v>2</v>
          </cell>
          <cell r="AA611">
            <v>0</v>
          </cell>
        </row>
        <row r="612">
          <cell r="Y612">
            <v>1</v>
          </cell>
          <cell r="AA612">
            <v>0</v>
          </cell>
        </row>
        <row r="613">
          <cell r="Y613">
            <v>2</v>
          </cell>
          <cell r="AA613">
            <v>0</v>
          </cell>
        </row>
        <row r="614">
          <cell r="Y614">
            <v>11</v>
          </cell>
          <cell r="AA614">
            <v>0</v>
          </cell>
        </row>
        <row r="615">
          <cell r="Y615">
            <v>5</v>
          </cell>
          <cell r="AA615">
            <v>0</v>
          </cell>
        </row>
        <row r="616">
          <cell r="Y616">
            <v>1</v>
          </cell>
          <cell r="AA616">
            <v>0</v>
          </cell>
        </row>
        <row r="617">
          <cell r="Y617">
            <v>6</v>
          </cell>
          <cell r="AA617">
            <v>0</v>
          </cell>
        </row>
        <row r="618">
          <cell r="Y618">
            <v>7</v>
          </cell>
          <cell r="AA618">
            <v>0</v>
          </cell>
        </row>
        <row r="619">
          <cell r="Y619">
            <v>2</v>
          </cell>
          <cell r="AA619">
            <v>200</v>
          </cell>
        </row>
        <row r="620">
          <cell r="Y620">
            <v>30</v>
          </cell>
          <cell r="AA620">
            <v>0</v>
          </cell>
        </row>
        <row r="621">
          <cell r="Y621">
            <v>9.9699999999999989</v>
          </cell>
          <cell r="AA621">
            <v>14.999999999999996</v>
          </cell>
        </row>
        <row r="622">
          <cell r="Y622">
            <v>1.4</v>
          </cell>
          <cell r="AA622">
            <v>0</v>
          </cell>
        </row>
        <row r="623">
          <cell r="Y623">
            <v>2</v>
          </cell>
          <cell r="AA623">
            <v>0</v>
          </cell>
        </row>
        <row r="624">
          <cell r="Y624">
            <v>4</v>
          </cell>
          <cell r="AA624">
            <v>0</v>
          </cell>
        </row>
        <row r="625">
          <cell r="Y625">
            <v>56.5</v>
          </cell>
          <cell r="AA625">
            <v>300.25775120994115</v>
          </cell>
        </row>
        <row r="626">
          <cell r="Y626">
            <v>9</v>
          </cell>
          <cell r="AA626">
            <v>303.66410018552875</v>
          </cell>
        </row>
        <row r="627">
          <cell r="Y627">
            <v>0</v>
          </cell>
          <cell r="AA627">
            <v>0</v>
          </cell>
        </row>
        <row r="628">
          <cell r="Y628">
            <v>0.5</v>
          </cell>
          <cell r="AA628">
            <v>0</v>
          </cell>
        </row>
        <row r="629">
          <cell r="Y629">
            <v>5523</v>
          </cell>
          <cell r="AA629">
            <v>0.56000000000000005</v>
          </cell>
        </row>
        <row r="630">
          <cell r="Y630">
            <v>1000</v>
          </cell>
          <cell r="AA630">
            <v>0.56000000000000005</v>
          </cell>
        </row>
        <row r="631">
          <cell r="Y631">
            <v>909</v>
          </cell>
          <cell r="AA631">
            <v>0</v>
          </cell>
        </row>
        <row r="632">
          <cell r="Y632">
            <v>8120</v>
          </cell>
          <cell r="AA632">
            <v>0.25</v>
          </cell>
        </row>
        <row r="633">
          <cell r="Y633">
            <v>765</v>
          </cell>
          <cell r="AA633">
            <v>0</v>
          </cell>
        </row>
        <row r="634">
          <cell r="Y634">
            <v>8</v>
          </cell>
          <cell r="AA634">
            <v>5.5</v>
          </cell>
        </row>
        <row r="635">
          <cell r="Y635">
            <v>339</v>
          </cell>
          <cell r="AA635">
            <v>0</v>
          </cell>
        </row>
        <row r="636">
          <cell r="Y636">
            <v>7.5000000000002842E-3</v>
          </cell>
          <cell r="AA636">
            <v>667.10176470588237</v>
          </cell>
        </row>
        <row r="637">
          <cell r="Y637">
            <v>9</v>
          </cell>
          <cell r="AA637">
            <v>0</v>
          </cell>
        </row>
        <row r="638">
          <cell r="Y638">
            <v>0</v>
          </cell>
          <cell r="AA638">
            <v>0</v>
          </cell>
        </row>
        <row r="639">
          <cell r="Y639">
            <v>137</v>
          </cell>
          <cell r="AA639">
            <v>47.860157462068962</v>
          </cell>
        </row>
        <row r="640">
          <cell r="Y640">
            <v>4</v>
          </cell>
          <cell r="AA640">
            <v>42.85</v>
          </cell>
        </row>
        <row r="641">
          <cell r="Y641">
            <v>6</v>
          </cell>
          <cell r="AA641">
            <v>61.493071428571433</v>
          </cell>
        </row>
        <row r="642">
          <cell r="Y642">
            <v>345</v>
          </cell>
          <cell r="AA642">
            <v>43.62617093637455</v>
          </cell>
        </row>
        <row r="643">
          <cell r="Y643">
            <v>242</v>
          </cell>
          <cell r="AA643">
            <v>20.318174823022467</v>
          </cell>
        </row>
        <row r="644">
          <cell r="Y644">
            <v>6</v>
          </cell>
          <cell r="AA644">
            <v>62.504200000000004</v>
          </cell>
        </row>
        <row r="645">
          <cell r="Y645">
            <v>0</v>
          </cell>
          <cell r="AA645">
            <v>0</v>
          </cell>
        </row>
        <row r="646">
          <cell r="Y646">
            <v>0</v>
          </cell>
          <cell r="AA646">
            <v>0</v>
          </cell>
        </row>
        <row r="647">
          <cell r="Y647">
            <v>0</v>
          </cell>
          <cell r="AA647">
            <v>0</v>
          </cell>
        </row>
        <row r="648">
          <cell r="Y648">
            <v>8</v>
          </cell>
          <cell r="AA648">
            <v>0</v>
          </cell>
        </row>
        <row r="649">
          <cell r="Y649">
            <v>5</v>
          </cell>
          <cell r="AA649">
            <v>0</v>
          </cell>
        </row>
        <row r="650">
          <cell r="Y650">
            <v>12</v>
          </cell>
          <cell r="AA650">
            <v>0</v>
          </cell>
        </row>
        <row r="651">
          <cell r="Y651">
            <v>2</v>
          </cell>
          <cell r="AA651">
            <v>0</v>
          </cell>
        </row>
        <row r="652">
          <cell r="Y652">
            <v>79</v>
          </cell>
          <cell r="AA652">
            <v>3.6759229063439736</v>
          </cell>
        </row>
        <row r="653">
          <cell r="Y653">
            <v>1</v>
          </cell>
          <cell r="AA653">
            <v>54.269883624999999</v>
          </cell>
        </row>
        <row r="654">
          <cell r="Y654">
            <v>0</v>
          </cell>
          <cell r="AA654">
            <v>0</v>
          </cell>
        </row>
        <row r="655">
          <cell r="Y655">
            <v>3</v>
          </cell>
          <cell r="AA655">
            <v>603.32067639999991</v>
          </cell>
        </row>
        <row r="656">
          <cell r="Y656">
            <v>2</v>
          </cell>
          <cell r="AA656">
            <v>171.99</v>
          </cell>
        </row>
        <row r="657">
          <cell r="Y657">
            <v>1</v>
          </cell>
          <cell r="AA657">
            <v>1954.57</v>
          </cell>
        </row>
        <row r="658">
          <cell r="Y658">
            <v>1</v>
          </cell>
          <cell r="AA658">
            <v>692.82</v>
          </cell>
        </row>
        <row r="659">
          <cell r="Y659">
            <v>0</v>
          </cell>
          <cell r="AA659">
            <v>0</v>
          </cell>
        </row>
        <row r="660">
          <cell r="Y660">
            <v>0</v>
          </cell>
          <cell r="AA660">
            <v>0</v>
          </cell>
        </row>
        <row r="661">
          <cell r="Y661">
            <v>1</v>
          </cell>
          <cell r="AA661">
            <v>184.108</v>
          </cell>
        </row>
        <row r="662">
          <cell r="Y662">
            <v>0</v>
          </cell>
          <cell r="AA662">
            <v>0</v>
          </cell>
        </row>
        <row r="663">
          <cell r="Y663">
            <v>0</v>
          </cell>
          <cell r="AA663">
            <v>0</v>
          </cell>
        </row>
        <row r="664">
          <cell r="Y664">
            <v>1</v>
          </cell>
          <cell r="AA664">
            <v>122.64</v>
          </cell>
        </row>
        <row r="665">
          <cell r="Y665">
            <v>0</v>
          </cell>
          <cell r="AA665">
            <v>0</v>
          </cell>
        </row>
        <row r="666">
          <cell r="Y666">
            <v>0</v>
          </cell>
          <cell r="AA666">
            <v>0</v>
          </cell>
        </row>
        <row r="667">
          <cell r="Y667">
            <v>0</v>
          </cell>
          <cell r="AA667">
            <v>0</v>
          </cell>
        </row>
        <row r="668">
          <cell r="Y668">
            <v>0</v>
          </cell>
          <cell r="AA668">
            <v>0</v>
          </cell>
        </row>
        <row r="669">
          <cell r="Y669">
            <v>0</v>
          </cell>
          <cell r="AA669">
            <v>0</v>
          </cell>
        </row>
        <row r="670">
          <cell r="Y670">
            <v>0</v>
          </cell>
          <cell r="AA670">
            <v>0</v>
          </cell>
        </row>
        <row r="671">
          <cell r="Y671">
            <v>0</v>
          </cell>
          <cell r="AA671">
            <v>0</v>
          </cell>
        </row>
        <row r="672">
          <cell r="Y672">
            <v>0</v>
          </cell>
          <cell r="AA672">
            <v>0</v>
          </cell>
        </row>
        <row r="673">
          <cell r="Y673">
            <v>44</v>
          </cell>
          <cell r="AA673">
            <v>2</v>
          </cell>
        </row>
        <row r="674">
          <cell r="Y674">
            <v>0</v>
          </cell>
          <cell r="AA674">
            <v>0</v>
          </cell>
        </row>
        <row r="675">
          <cell r="Y675">
            <v>0</v>
          </cell>
          <cell r="AA675">
            <v>0</v>
          </cell>
        </row>
        <row r="676">
          <cell r="Y676">
            <v>0</v>
          </cell>
          <cell r="AA676">
            <v>0</v>
          </cell>
        </row>
        <row r="677">
          <cell r="Y677">
            <v>0</v>
          </cell>
          <cell r="AA677">
            <v>0</v>
          </cell>
        </row>
        <row r="678">
          <cell r="Y678">
            <v>0</v>
          </cell>
          <cell r="AA678">
            <v>0</v>
          </cell>
        </row>
        <row r="679">
          <cell r="Y679">
            <v>0</v>
          </cell>
          <cell r="AA679">
            <v>0</v>
          </cell>
        </row>
        <row r="680">
          <cell r="Y680">
            <v>0</v>
          </cell>
          <cell r="AA680">
            <v>0</v>
          </cell>
        </row>
        <row r="681">
          <cell r="Y681">
            <v>0</v>
          </cell>
          <cell r="AA681">
            <v>0</v>
          </cell>
        </row>
        <row r="682">
          <cell r="Y682">
            <v>0</v>
          </cell>
          <cell r="AA682">
            <v>0</v>
          </cell>
        </row>
        <row r="683">
          <cell r="Y683">
            <v>0</v>
          </cell>
          <cell r="AA683">
            <v>0</v>
          </cell>
        </row>
        <row r="684">
          <cell r="Y684">
            <v>0</v>
          </cell>
          <cell r="AA684">
            <v>0</v>
          </cell>
        </row>
        <row r="685">
          <cell r="Y685">
            <v>0</v>
          </cell>
          <cell r="AA685">
            <v>0</v>
          </cell>
        </row>
        <row r="686">
          <cell r="Y686">
            <v>50</v>
          </cell>
          <cell r="AA686">
            <v>1.18</v>
          </cell>
        </row>
        <row r="687">
          <cell r="Y687">
            <v>0</v>
          </cell>
          <cell r="AA687">
            <v>0</v>
          </cell>
        </row>
        <row r="688">
          <cell r="Y688">
            <v>0</v>
          </cell>
          <cell r="AA688">
            <v>0</v>
          </cell>
        </row>
        <row r="689">
          <cell r="Y689">
            <v>0</v>
          </cell>
          <cell r="AA689">
            <v>0</v>
          </cell>
        </row>
        <row r="690">
          <cell r="Y690">
            <v>0</v>
          </cell>
          <cell r="AA690">
            <v>0</v>
          </cell>
        </row>
        <row r="691">
          <cell r="Y691">
            <v>0</v>
          </cell>
          <cell r="AA691">
            <v>0</v>
          </cell>
        </row>
        <row r="692">
          <cell r="Y692">
            <v>0</v>
          </cell>
          <cell r="AA692">
            <v>0</v>
          </cell>
        </row>
        <row r="693">
          <cell r="Y693">
            <v>25</v>
          </cell>
          <cell r="AA693">
            <v>16.73</v>
          </cell>
        </row>
        <row r="694">
          <cell r="Y694">
            <v>25</v>
          </cell>
          <cell r="AA694">
            <v>16.73</v>
          </cell>
        </row>
        <row r="695">
          <cell r="Y695">
            <v>0</v>
          </cell>
          <cell r="AA695">
            <v>0</v>
          </cell>
        </row>
        <row r="696">
          <cell r="Y696">
            <v>4</v>
          </cell>
          <cell r="AA696">
            <v>1.88375</v>
          </cell>
        </row>
        <row r="697">
          <cell r="Y697">
            <v>0</v>
          </cell>
          <cell r="AA697">
            <v>0</v>
          </cell>
        </row>
        <row r="698">
          <cell r="Y698">
            <v>20</v>
          </cell>
          <cell r="AA698">
            <v>24.228000000000002</v>
          </cell>
        </row>
        <row r="699">
          <cell r="Y699">
            <v>0</v>
          </cell>
          <cell r="AA699">
            <v>0</v>
          </cell>
        </row>
        <row r="700">
          <cell r="Y700">
            <v>0</v>
          </cell>
          <cell r="AA700">
            <v>0</v>
          </cell>
        </row>
        <row r="701">
          <cell r="Y701">
            <v>0</v>
          </cell>
          <cell r="AA701">
            <v>0</v>
          </cell>
        </row>
        <row r="702">
          <cell r="Y702">
            <v>0</v>
          </cell>
          <cell r="AA702">
            <v>0</v>
          </cell>
        </row>
        <row r="703">
          <cell r="Y703">
            <v>0</v>
          </cell>
          <cell r="AA703">
            <v>0</v>
          </cell>
        </row>
        <row r="704">
          <cell r="Y704">
            <v>0</v>
          </cell>
          <cell r="AA704">
            <v>0</v>
          </cell>
        </row>
        <row r="705">
          <cell r="Y705">
            <v>0</v>
          </cell>
          <cell r="AA705">
            <v>0</v>
          </cell>
        </row>
        <row r="706">
          <cell r="Y706">
            <v>0</v>
          </cell>
          <cell r="AA706">
            <v>0</v>
          </cell>
        </row>
        <row r="707">
          <cell r="Y707">
            <v>4</v>
          </cell>
          <cell r="AA707">
            <v>3.6118896493506494</v>
          </cell>
        </row>
        <row r="708">
          <cell r="Y708">
            <v>0</v>
          </cell>
          <cell r="AA708">
            <v>0</v>
          </cell>
        </row>
        <row r="709">
          <cell r="Y709">
            <v>0</v>
          </cell>
          <cell r="AA709">
            <v>0</v>
          </cell>
        </row>
        <row r="710">
          <cell r="Y710">
            <v>0</v>
          </cell>
          <cell r="AA710">
            <v>0</v>
          </cell>
        </row>
        <row r="711">
          <cell r="Y711">
            <v>0</v>
          </cell>
          <cell r="AA711">
            <v>0</v>
          </cell>
        </row>
        <row r="712">
          <cell r="Y712">
            <v>0</v>
          </cell>
          <cell r="AA712">
            <v>0</v>
          </cell>
        </row>
        <row r="713">
          <cell r="Y713">
            <v>0</v>
          </cell>
          <cell r="AA713">
            <v>0</v>
          </cell>
        </row>
        <row r="714">
          <cell r="Y714">
            <v>0</v>
          </cell>
          <cell r="AA714">
            <v>0</v>
          </cell>
        </row>
        <row r="715">
          <cell r="Y715">
            <v>0</v>
          </cell>
          <cell r="AA715">
            <v>0</v>
          </cell>
        </row>
        <row r="716">
          <cell r="Y716">
            <v>15</v>
          </cell>
          <cell r="AA716">
            <v>16.390501904761905</v>
          </cell>
        </row>
        <row r="717">
          <cell r="Y717">
            <v>0</v>
          </cell>
          <cell r="AA717">
            <v>0</v>
          </cell>
        </row>
        <row r="718">
          <cell r="Y718">
            <v>0</v>
          </cell>
          <cell r="AA718">
            <v>0</v>
          </cell>
        </row>
        <row r="719">
          <cell r="Y719">
            <v>2</v>
          </cell>
          <cell r="AA719">
            <v>745.41425199999992</v>
          </cell>
        </row>
        <row r="720">
          <cell r="Y720">
            <v>0</v>
          </cell>
          <cell r="AA720">
            <v>0</v>
          </cell>
        </row>
        <row r="721">
          <cell r="Y721">
            <v>6</v>
          </cell>
          <cell r="AA721">
            <v>2.7014578181818183</v>
          </cell>
        </row>
        <row r="722">
          <cell r="Y722">
            <v>0</v>
          </cell>
          <cell r="AA722">
            <v>0</v>
          </cell>
        </row>
        <row r="723">
          <cell r="Y723">
            <v>0</v>
          </cell>
          <cell r="AA723">
            <v>0</v>
          </cell>
        </row>
        <row r="724">
          <cell r="Y724">
            <v>0</v>
          </cell>
          <cell r="AA724">
            <v>0</v>
          </cell>
        </row>
        <row r="725">
          <cell r="Y725">
            <v>1</v>
          </cell>
          <cell r="AA725">
            <v>5.9580179999999991</v>
          </cell>
        </row>
        <row r="726">
          <cell r="Y726">
            <v>0</v>
          </cell>
          <cell r="AA726">
            <v>0</v>
          </cell>
        </row>
        <row r="727">
          <cell r="Y727">
            <v>2</v>
          </cell>
          <cell r="AA727">
            <v>28.103386666666665</v>
          </cell>
        </row>
        <row r="728">
          <cell r="Y728">
            <v>0</v>
          </cell>
          <cell r="AA728">
            <v>0</v>
          </cell>
        </row>
        <row r="729">
          <cell r="Y729">
            <v>0</v>
          </cell>
          <cell r="AA729">
            <v>0</v>
          </cell>
        </row>
        <row r="730">
          <cell r="Y730">
            <v>1</v>
          </cell>
          <cell r="AA730">
            <v>210.66666666666666</v>
          </cell>
        </row>
        <row r="731">
          <cell r="Y731">
            <v>0</v>
          </cell>
          <cell r="AA731">
            <v>0</v>
          </cell>
        </row>
        <row r="732">
          <cell r="Y732">
            <v>0</v>
          </cell>
          <cell r="AA732">
            <v>0</v>
          </cell>
        </row>
        <row r="733">
          <cell r="Y733">
            <v>0</v>
          </cell>
          <cell r="AA733">
            <v>0</v>
          </cell>
        </row>
        <row r="734">
          <cell r="Y734">
            <v>0</v>
          </cell>
          <cell r="AA734">
            <v>0</v>
          </cell>
        </row>
        <row r="735">
          <cell r="Y735">
            <v>0</v>
          </cell>
          <cell r="AA735">
            <v>0</v>
          </cell>
        </row>
        <row r="736">
          <cell r="Y736">
            <v>0</v>
          </cell>
          <cell r="AA736">
            <v>0</v>
          </cell>
        </row>
        <row r="737">
          <cell r="Y737">
            <v>0</v>
          </cell>
          <cell r="AA737">
            <v>0</v>
          </cell>
        </row>
        <row r="738">
          <cell r="Y738">
            <v>0</v>
          </cell>
          <cell r="AA738">
            <v>0</v>
          </cell>
        </row>
        <row r="739">
          <cell r="Y739">
            <v>0</v>
          </cell>
          <cell r="AA739">
            <v>0</v>
          </cell>
        </row>
        <row r="740">
          <cell r="Y740">
            <v>0</v>
          </cell>
          <cell r="AA740">
            <v>0</v>
          </cell>
        </row>
        <row r="741">
          <cell r="Y741">
            <v>0</v>
          </cell>
          <cell r="AA741">
            <v>0</v>
          </cell>
        </row>
        <row r="742">
          <cell r="Y742">
            <v>2</v>
          </cell>
          <cell r="AA742">
            <v>369.26</v>
          </cell>
        </row>
        <row r="743">
          <cell r="Y743">
            <v>2</v>
          </cell>
          <cell r="AA743">
            <v>201.26</v>
          </cell>
        </row>
        <row r="744">
          <cell r="Y744">
            <v>0</v>
          </cell>
          <cell r="AA744">
            <v>0</v>
          </cell>
        </row>
        <row r="745">
          <cell r="Y745">
            <v>0</v>
          </cell>
          <cell r="AA745">
            <v>0</v>
          </cell>
        </row>
        <row r="746">
          <cell r="Y746">
            <v>8</v>
          </cell>
          <cell r="AA746">
            <v>356.55</v>
          </cell>
        </row>
        <row r="747">
          <cell r="Y747">
            <v>0</v>
          </cell>
          <cell r="AA747">
            <v>0</v>
          </cell>
        </row>
        <row r="748">
          <cell r="Y748">
            <v>2</v>
          </cell>
          <cell r="AA748">
            <v>48.72</v>
          </cell>
        </row>
        <row r="749">
          <cell r="Y749">
            <v>2</v>
          </cell>
          <cell r="AA749">
            <v>58.8</v>
          </cell>
        </row>
        <row r="750">
          <cell r="Y750">
            <v>0</v>
          </cell>
          <cell r="AA750">
            <v>0</v>
          </cell>
        </row>
        <row r="751">
          <cell r="Y751">
            <v>0</v>
          </cell>
          <cell r="AA751">
            <v>0</v>
          </cell>
        </row>
        <row r="752">
          <cell r="Y752">
            <v>0</v>
          </cell>
          <cell r="AA752">
            <v>0</v>
          </cell>
        </row>
        <row r="753">
          <cell r="Y753">
            <v>0</v>
          </cell>
          <cell r="AA753">
            <v>0</v>
          </cell>
        </row>
        <row r="754">
          <cell r="Y754">
            <v>0</v>
          </cell>
          <cell r="AA754">
            <v>0</v>
          </cell>
        </row>
        <row r="755">
          <cell r="Y755">
            <v>0</v>
          </cell>
          <cell r="AA755">
            <v>0</v>
          </cell>
        </row>
        <row r="756">
          <cell r="Y756">
            <v>0</v>
          </cell>
          <cell r="AA756">
            <v>0</v>
          </cell>
        </row>
        <row r="757">
          <cell r="Y757">
            <v>0</v>
          </cell>
          <cell r="AA757">
            <v>0</v>
          </cell>
        </row>
        <row r="758">
          <cell r="Y758">
            <v>0</v>
          </cell>
          <cell r="AA758">
            <v>0</v>
          </cell>
        </row>
        <row r="759">
          <cell r="Y759">
            <v>0</v>
          </cell>
          <cell r="AA759">
            <v>0</v>
          </cell>
        </row>
        <row r="760">
          <cell r="Y760">
            <v>0</v>
          </cell>
          <cell r="AA760">
            <v>0</v>
          </cell>
        </row>
        <row r="761">
          <cell r="Y761">
            <v>0</v>
          </cell>
          <cell r="AA761">
            <v>0</v>
          </cell>
        </row>
        <row r="762">
          <cell r="Y762">
            <v>1</v>
          </cell>
          <cell r="AA762">
            <v>8716.23</v>
          </cell>
        </row>
        <row r="763">
          <cell r="Y763">
            <v>0</v>
          </cell>
          <cell r="AA763">
            <v>0</v>
          </cell>
        </row>
        <row r="764">
          <cell r="Y764">
            <v>0</v>
          </cell>
          <cell r="AA764">
            <v>0</v>
          </cell>
        </row>
        <row r="765">
          <cell r="Y765">
            <v>0</v>
          </cell>
          <cell r="AA765">
            <v>0</v>
          </cell>
        </row>
        <row r="766">
          <cell r="Y766">
            <v>0</v>
          </cell>
          <cell r="AA766">
            <v>0</v>
          </cell>
        </row>
        <row r="767">
          <cell r="Y767">
            <v>0</v>
          </cell>
          <cell r="AA767">
            <v>0</v>
          </cell>
        </row>
        <row r="768">
          <cell r="Y768">
            <v>0</v>
          </cell>
          <cell r="AA768">
            <v>0</v>
          </cell>
        </row>
        <row r="769">
          <cell r="Y769">
            <v>1</v>
          </cell>
          <cell r="AA769">
            <v>9243.66</v>
          </cell>
        </row>
        <row r="770">
          <cell r="Y770">
            <v>0</v>
          </cell>
          <cell r="AA770">
            <v>0</v>
          </cell>
        </row>
        <row r="771">
          <cell r="Y771">
            <v>1</v>
          </cell>
          <cell r="AA771">
            <v>4606.9399999999996</v>
          </cell>
        </row>
        <row r="772">
          <cell r="Y772">
            <v>1</v>
          </cell>
          <cell r="AA772">
            <v>6568.42</v>
          </cell>
        </row>
        <row r="773">
          <cell r="Y773">
            <v>0</v>
          </cell>
          <cell r="AA773">
            <v>0</v>
          </cell>
        </row>
        <row r="774">
          <cell r="Y774">
            <v>3</v>
          </cell>
          <cell r="AA774">
            <v>4555.0340000000006</v>
          </cell>
        </row>
        <row r="775">
          <cell r="Y775">
            <v>1</v>
          </cell>
          <cell r="AA775">
            <v>4558.8</v>
          </cell>
        </row>
        <row r="776">
          <cell r="Y776">
            <v>0</v>
          </cell>
          <cell r="AA776">
            <v>0</v>
          </cell>
        </row>
        <row r="777">
          <cell r="Y777">
            <v>1</v>
          </cell>
          <cell r="AA777">
            <v>9447.64</v>
          </cell>
        </row>
        <row r="778">
          <cell r="Y778">
            <v>0</v>
          </cell>
          <cell r="AA778">
            <v>0</v>
          </cell>
        </row>
        <row r="779">
          <cell r="Y779">
            <v>0</v>
          </cell>
          <cell r="AA779">
            <v>0</v>
          </cell>
        </row>
        <row r="780">
          <cell r="Y780">
            <v>0</v>
          </cell>
          <cell r="AA780">
            <v>0</v>
          </cell>
        </row>
        <row r="781">
          <cell r="Y781">
            <v>0</v>
          </cell>
          <cell r="AA781">
            <v>0</v>
          </cell>
        </row>
        <row r="782">
          <cell r="Y782">
            <v>0</v>
          </cell>
          <cell r="AA782">
            <v>0</v>
          </cell>
        </row>
        <row r="783">
          <cell r="Y783">
            <v>0</v>
          </cell>
          <cell r="AA783">
            <v>0</v>
          </cell>
        </row>
        <row r="784">
          <cell r="Y784">
            <v>0</v>
          </cell>
          <cell r="AA784">
            <v>0</v>
          </cell>
        </row>
        <row r="785">
          <cell r="Y785">
            <v>0</v>
          </cell>
          <cell r="AA785">
            <v>0</v>
          </cell>
        </row>
        <row r="786">
          <cell r="Y786">
            <v>2113</v>
          </cell>
          <cell r="AA786">
            <v>0</v>
          </cell>
        </row>
        <row r="787">
          <cell r="Y787">
            <v>288</v>
          </cell>
          <cell r="AA787">
            <v>0</v>
          </cell>
        </row>
        <row r="788">
          <cell r="Y788">
            <v>1</v>
          </cell>
          <cell r="AA788">
            <v>0</v>
          </cell>
        </row>
        <row r="789">
          <cell r="Y789">
            <v>11</v>
          </cell>
          <cell r="AA789">
            <v>0</v>
          </cell>
        </row>
        <row r="790">
          <cell r="Y790">
            <v>2</v>
          </cell>
          <cell r="AA790">
            <v>0</v>
          </cell>
        </row>
        <row r="791">
          <cell r="Y791">
            <v>24139</v>
          </cell>
          <cell r="AA791">
            <v>1.8299999999999998</v>
          </cell>
        </row>
        <row r="792">
          <cell r="Y792">
            <v>1181</v>
          </cell>
          <cell r="AA792">
            <v>0</v>
          </cell>
        </row>
        <row r="793">
          <cell r="Y793">
            <v>8</v>
          </cell>
          <cell r="AA793">
            <v>0</v>
          </cell>
        </row>
        <row r="794">
          <cell r="Y794">
            <v>72.5</v>
          </cell>
          <cell r="AA794">
            <v>0</v>
          </cell>
        </row>
        <row r="795">
          <cell r="Y795">
            <v>171</v>
          </cell>
          <cell r="AA795">
            <v>0</v>
          </cell>
        </row>
        <row r="796">
          <cell r="Y796">
            <v>84</v>
          </cell>
          <cell r="AA796">
            <v>0</v>
          </cell>
        </row>
        <row r="797">
          <cell r="Y797">
            <v>0</v>
          </cell>
          <cell r="AA797">
            <v>0</v>
          </cell>
        </row>
        <row r="798">
          <cell r="Y798">
            <v>209</v>
          </cell>
          <cell r="AA798">
            <v>10</v>
          </cell>
        </row>
        <row r="799">
          <cell r="Y799">
            <v>0</v>
          </cell>
          <cell r="AA799">
            <v>0</v>
          </cell>
        </row>
        <row r="800">
          <cell r="Y800">
            <v>237</v>
          </cell>
          <cell r="AA800">
            <v>0</v>
          </cell>
        </row>
        <row r="801">
          <cell r="Y801">
            <v>4</v>
          </cell>
          <cell r="AA801">
            <v>0</v>
          </cell>
        </row>
        <row r="802">
          <cell r="Y802">
            <v>5</v>
          </cell>
          <cell r="AA802">
            <v>0</v>
          </cell>
        </row>
        <row r="803">
          <cell r="Y803">
            <v>3</v>
          </cell>
          <cell r="AA803">
            <v>0</v>
          </cell>
        </row>
        <row r="804">
          <cell r="Y804">
            <v>4</v>
          </cell>
          <cell r="AA804">
            <v>213.11999999999998</v>
          </cell>
        </row>
        <row r="805">
          <cell r="Y805">
            <v>12</v>
          </cell>
          <cell r="AA805">
            <v>0</v>
          </cell>
        </row>
        <row r="806">
          <cell r="Y806">
            <v>2</v>
          </cell>
          <cell r="AA806">
            <v>0</v>
          </cell>
        </row>
        <row r="807">
          <cell r="Y807">
            <v>6</v>
          </cell>
          <cell r="AA807">
            <v>0</v>
          </cell>
        </row>
        <row r="808">
          <cell r="Y808">
            <v>11</v>
          </cell>
          <cell r="AA808">
            <v>0</v>
          </cell>
        </row>
        <row r="809">
          <cell r="Y809">
            <v>9</v>
          </cell>
          <cell r="AA809">
            <v>0</v>
          </cell>
        </row>
        <row r="810">
          <cell r="Y810">
            <v>27</v>
          </cell>
          <cell r="AA810">
            <v>0</v>
          </cell>
        </row>
        <row r="811">
          <cell r="Y811">
            <v>5</v>
          </cell>
          <cell r="AA811">
            <v>0</v>
          </cell>
        </row>
        <row r="812">
          <cell r="Y812">
            <v>33</v>
          </cell>
          <cell r="AA812">
            <v>0</v>
          </cell>
        </row>
        <row r="813">
          <cell r="Y813">
            <v>3</v>
          </cell>
          <cell r="AA813">
            <v>0</v>
          </cell>
        </row>
        <row r="814">
          <cell r="Y814">
            <v>7</v>
          </cell>
          <cell r="AA814">
            <v>0</v>
          </cell>
        </row>
        <row r="815">
          <cell r="Y815">
            <v>4</v>
          </cell>
          <cell r="AA815">
            <v>7</v>
          </cell>
        </row>
        <row r="816">
          <cell r="Y816">
            <v>4</v>
          </cell>
          <cell r="AA816">
            <v>0</v>
          </cell>
        </row>
        <row r="817">
          <cell r="Y817">
            <v>44</v>
          </cell>
          <cell r="AA817">
            <v>0</v>
          </cell>
        </row>
        <row r="818">
          <cell r="Y818">
            <v>3</v>
          </cell>
          <cell r="AA818">
            <v>0</v>
          </cell>
        </row>
        <row r="819">
          <cell r="Y819">
            <v>1</v>
          </cell>
          <cell r="AA819">
            <v>50</v>
          </cell>
        </row>
        <row r="820">
          <cell r="Y820">
            <v>6</v>
          </cell>
          <cell r="AA820">
            <v>0</v>
          </cell>
        </row>
        <row r="821">
          <cell r="Y821">
            <v>0</v>
          </cell>
          <cell r="AA821">
            <v>0</v>
          </cell>
        </row>
        <row r="822">
          <cell r="Y822">
            <v>200</v>
          </cell>
          <cell r="AA822">
            <v>0</v>
          </cell>
        </row>
        <row r="823">
          <cell r="Y823">
            <v>3</v>
          </cell>
          <cell r="AA823">
            <v>0</v>
          </cell>
        </row>
        <row r="824">
          <cell r="Y824">
            <v>6</v>
          </cell>
          <cell r="AA824">
            <v>0</v>
          </cell>
        </row>
        <row r="825">
          <cell r="Y825">
            <v>9.73</v>
          </cell>
          <cell r="AA825">
            <v>0</v>
          </cell>
        </row>
        <row r="826">
          <cell r="Y826">
            <v>2.5099999999999998</v>
          </cell>
          <cell r="AA826">
            <v>0</v>
          </cell>
        </row>
        <row r="827">
          <cell r="Y827">
            <v>2.2999999999999998</v>
          </cell>
          <cell r="AA827">
            <v>0</v>
          </cell>
        </row>
        <row r="828">
          <cell r="Y828">
            <v>1678.94</v>
          </cell>
          <cell r="AA828">
            <v>8.3409927745818973</v>
          </cell>
        </row>
        <row r="829">
          <cell r="Y829">
            <v>5.7</v>
          </cell>
          <cell r="AA829">
            <v>0</v>
          </cell>
        </row>
        <row r="830">
          <cell r="Y830">
            <v>2</v>
          </cell>
          <cell r="AA830">
            <v>0</v>
          </cell>
        </row>
        <row r="831">
          <cell r="Y831">
            <v>6</v>
          </cell>
          <cell r="AA831">
            <v>50</v>
          </cell>
        </row>
        <row r="832">
          <cell r="Y832">
            <v>1</v>
          </cell>
          <cell r="AA832">
            <v>54.666666666666671</v>
          </cell>
        </row>
        <row r="833">
          <cell r="Y833">
            <v>189</v>
          </cell>
          <cell r="AA833">
            <v>0</v>
          </cell>
        </row>
        <row r="834">
          <cell r="Y834">
            <v>7</v>
          </cell>
          <cell r="AA834">
            <v>20.255555555555556</v>
          </cell>
        </row>
        <row r="835">
          <cell r="Y835">
            <v>22</v>
          </cell>
          <cell r="AA835">
            <v>5.7754545454545454</v>
          </cell>
        </row>
        <row r="836">
          <cell r="Y836">
            <v>711</v>
          </cell>
          <cell r="AA836">
            <v>2.3580621157883361</v>
          </cell>
        </row>
        <row r="837">
          <cell r="Y837">
            <v>0</v>
          </cell>
          <cell r="AA837">
            <v>0</v>
          </cell>
        </row>
        <row r="838">
          <cell r="Y838">
            <v>4</v>
          </cell>
          <cell r="AA838">
            <v>0</v>
          </cell>
        </row>
        <row r="839">
          <cell r="Y839">
            <v>0</v>
          </cell>
          <cell r="AA839">
            <v>0</v>
          </cell>
        </row>
        <row r="840">
          <cell r="Y840">
            <v>16</v>
          </cell>
          <cell r="AA840">
            <v>66.779375000000002</v>
          </cell>
        </row>
        <row r="841">
          <cell r="Y841">
            <v>1</v>
          </cell>
          <cell r="AA841">
            <v>225.96</v>
          </cell>
        </row>
        <row r="842">
          <cell r="Y842">
            <v>1</v>
          </cell>
          <cell r="AA842">
            <v>27.473750000000003</v>
          </cell>
        </row>
        <row r="843">
          <cell r="Y843">
            <v>0</v>
          </cell>
          <cell r="AA843">
            <v>0</v>
          </cell>
        </row>
        <row r="844">
          <cell r="Y844">
            <v>0</v>
          </cell>
          <cell r="AA844">
            <v>0</v>
          </cell>
        </row>
        <row r="845">
          <cell r="Y845">
            <v>6</v>
          </cell>
          <cell r="AA845">
            <v>100</v>
          </cell>
        </row>
        <row r="846">
          <cell r="Y846">
            <v>11621</v>
          </cell>
          <cell r="AA846">
            <v>0.4</v>
          </cell>
        </row>
        <row r="847">
          <cell r="Y847">
            <v>17689</v>
          </cell>
          <cell r="AA847">
            <v>1.0900000000000001</v>
          </cell>
        </row>
        <row r="848">
          <cell r="Y848">
            <v>469</v>
          </cell>
          <cell r="AA848">
            <v>2.08</v>
          </cell>
        </row>
        <row r="849">
          <cell r="Y849">
            <v>0</v>
          </cell>
          <cell r="AA849">
            <v>0</v>
          </cell>
        </row>
        <row r="850">
          <cell r="Y850">
            <v>0</v>
          </cell>
          <cell r="AA850">
            <v>0</v>
          </cell>
        </row>
        <row r="851">
          <cell r="Y851">
            <v>5</v>
          </cell>
          <cell r="AA851">
            <v>13.717321428571427</v>
          </cell>
        </row>
        <row r="852">
          <cell r="Y852">
            <v>14</v>
          </cell>
          <cell r="AA852">
            <v>26.95</v>
          </cell>
        </row>
        <row r="853">
          <cell r="Y853">
            <v>5</v>
          </cell>
          <cell r="AA853">
            <v>41.454281949934128</v>
          </cell>
        </row>
        <row r="854">
          <cell r="Y854">
            <v>26</v>
          </cell>
          <cell r="AA854">
            <v>12.965260416666666</v>
          </cell>
        </row>
        <row r="855">
          <cell r="Y855">
            <v>374</v>
          </cell>
          <cell r="AA855">
            <v>7.2924321547206024</v>
          </cell>
        </row>
        <row r="856">
          <cell r="Y856">
            <v>11</v>
          </cell>
          <cell r="AA856">
            <v>4.92</v>
          </cell>
        </row>
        <row r="857">
          <cell r="Y857">
            <v>0</v>
          </cell>
          <cell r="AA857">
            <v>0</v>
          </cell>
        </row>
        <row r="858">
          <cell r="Y858">
            <v>0</v>
          </cell>
          <cell r="AA858">
            <v>0</v>
          </cell>
        </row>
        <row r="859">
          <cell r="Y859">
            <v>0</v>
          </cell>
          <cell r="AA859">
            <v>0</v>
          </cell>
        </row>
        <row r="860">
          <cell r="Y860">
            <v>2</v>
          </cell>
          <cell r="AA860">
            <v>10</v>
          </cell>
        </row>
        <row r="861">
          <cell r="Y861">
            <v>2</v>
          </cell>
          <cell r="AA861">
            <v>10</v>
          </cell>
        </row>
        <row r="862">
          <cell r="Y862">
            <v>0</v>
          </cell>
          <cell r="AA862">
            <v>0</v>
          </cell>
        </row>
        <row r="863">
          <cell r="Y863">
            <v>0</v>
          </cell>
          <cell r="AA863">
            <v>0</v>
          </cell>
        </row>
        <row r="864">
          <cell r="Y864">
            <v>1</v>
          </cell>
          <cell r="AA864">
            <v>0</v>
          </cell>
        </row>
        <row r="865">
          <cell r="Y865">
            <v>0</v>
          </cell>
          <cell r="AA865">
            <v>0</v>
          </cell>
        </row>
        <row r="866">
          <cell r="Y866">
            <v>2</v>
          </cell>
          <cell r="AA866">
            <v>0</v>
          </cell>
        </row>
        <row r="867">
          <cell r="Y867">
            <v>0</v>
          </cell>
          <cell r="AA867">
            <v>0</v>
          </cell>
        </row>
        <row r="868">
          <cell r="Y868">
            <v>33</v>
          </cell>
          <cell r="AA868">
            <v>41.432656999999999</v>
          </cell>
        </row>
        <row r="869">
          <cell r="Y869">
            <v>0</v>
          </cell>
          <cell r="AA869">
            <v>0</v>
          </cell>
        </row>
        <row r="870">
          <cell r="Y870">
            <v>0</v>
          </cell>
          <cell r="AA870">
            <v>0</v>
          </cell>
        </row>
        <row r="871">
          <cell r="Y871">
            <v>1</v>
          </cell>
          <cell r="AA871">
            <v>160.27333333333334</v>
          </cell>
        </row>
        <row r="872">
          <cell r="Y872">
            <v>224</v>
          </cell>
          <cell r="AA872">
            <v>2.5802420023941472</v>
          </cell>
        </row>
        <row r="873">
          <cell r="Y873">
            <v>0</v>
          </cell>
          <cell r="AA873">
            <v>0</v>
          </cell>
        </row>
        <row r="874">
          <cell r="Y874">
            <v>0</v>
          </cell>
          <cell r="AA874">
            <v>0</v>
          </cell>
        </row>
        <row r="875">
          <cell r="Y875">
            <v>0</v>
          </cell>
          <cell r="AA875">
            <v>0</v>
          </cell>
        </row>
        <row r="876">
          <cell r="Y876">
            <v>0</v>
          </cell>
          <cell r="AA876">
            <v>0</v>
          </cell>
        </row>
        <row r="877">
          <cell r="Y877">
            <v>0</v>
          </cell>
          <cell r="AA877">
            <v>0</v>
          </cell>
        </row>
        <row r="878">
          <cell r="Y878">
            <v>1</v>
          </cell>
          <cell r="AA878">
            <v>5.7299999999999995</v>
          </cell>
        </row>
        <row r="879">
          <cell r="Y879">
            <v>20</v>
          </cell>
          <cell r="AA879">
            <v>36.865000000000002</v>
          </cell>
        </row>
        <row r="880">
          <cell r="Y880">
            <v>14</v>
          </cell>
          <cell r="AA880">
            <v>7.8071428571428569</v>
          </cell>
        </row>
        <row r="881">
          <cell r="Y881">
            <v>16</v>
          </cell>
          <cell r="AA881">
            <v>40</v>
          </cell>
        </row>
        <row r="882">
          <cell r="Y882">
            <v>3</v>
          </cell>
          <cell r="AA882">
            <v>0</v>
          </cell>
        </row>
        <row r="883">
          <cell r="Y883">
            <v>2</v>
          </cell>
          <cell r="AA883">
            <v>50</v>
          </cell>
        </row>
        <row r="884">
          <cell r="Y884">
            <v>0</v>
          </cell>
          <cell r="AA884">
            <v>0</v>
          </cell>
        </row>
        <row r="885">
          <cell r="Y885">
            <v>1.4119999999999999</v>
          </cell>
          <cell r="AA885">
            <v>427.27465464788736</v>
          </cell>
        </row>
        <row r="886">
          <cell r="Y886">
            <v>11</v>
          </cell>
          <cell r="AA886">
            <v>100</v>
          </cell>
        </row>
        <row r="887">
          <cell r="Y887">
            <v>0</v>
          </cell>
          <cell r="AA887">
            <v>0</v>
          </cell>
        </row>
        <row r="888">
          <cell r="Y888">
            <v>0</v>
          </cell>
          <cell r="AA888">
            <v>0</v>
          </cell>
        </row>
        <row r="889">
          <cell r="Y889">
            <v>0</v>
          </cell>
          <cell r="AA889">
            <v>0</v>
          </cell>
        </row>
        <row r="890">
          <cell r="Y890">
            <v>0</v>
          </cell>
          <cell r="AA890">
            <v>0</v>
          </cell>
        </row>
        <row r="891">
          <cell r="Y891">
            <v>9600</v>
          </cell>
          <cell r="AA891">
            <v>7.1334999999999996E-2</v>
          </cell>
        </row>
        <row r="892">
          <cell r="Y892">
            <v>2600</v>
          </cell>
          <cell r="AA892">
            <v>0.18492307692307691</v>
          </cell>
        </row>
        <row r="893">
          <cell r="Y893">
            <v>0</v>
          </cell>
          <cell r="AA893">
            <v>0</v>
          </cell>
        </row>
        <row r="894">
          <cell r="Y894">
            <v>0</v>
          </cell>
          <cell r="AA894">
            <v>0</v>
          </cell>
        </row>
        <row r="895">
          <cell r="Y895">
            <v>0</v>
          </cell>
          <cell r="AA895">
            <v>0</v>
          </cell>
        </row>
        <row r="896">
          <cell r="Y896">
            <v>5</v>
          </cell>
          <cell r="AA896">
            <v>3.7561151079136694</v>
          </cell>
        </row>
        <row r="897">
          <cell r="Y897">
            <v>0</v>
          </cell>
          <cell r="AA897">
            <v>0</v>
          </cell>
        </row>
        <row r="898">
          <cell r="Y898">
            <v>0</v>
          </cell>
          <cell r="AA898">
            <v>0</v>
          </cell>
        </row>
        <row r="899">
          <cell r="Y899">
            <v>0</v>
          </cell>
          <cell r="AA899">
            <v>0</v>
          </cell>
        </row>
        <row r="900">
          <cell r="Y900">
            <v>0</v>
          </cell>
          <cell r="AA900">
            <v>0</v>
          </cell>
        </row>
        <row r="901">
          <cell r="Y901">
            <v>1</v>
          </cell>
          <cell r="AA901">
            <v>1040.8399999999999</v>
          </cell>
        </row>
        <row r="902">
          <cell r="Y902">
            <v>1</v>
          </cell>
          <cell r="AA902">
            <v>23.39</v>
          </cell>
        </row>
        <row r="903">
          <cell r="Y903">
            <v>0</v>
          </cell>
          <cell r="AA903">
            <v>0</v>
          </cell>
        </row>
        <row r="904">
          <cell r="Y904">
            <v>0</v>
          </cell>
          <cell r="AA904">
            <v>0</v>
          </cell>
        </row>
        <row r="905">
          <cell r="Y905">
            <v>2</v>
          </cell>
          <cell r="AA905">
            <v>81.301666666666662</v>
          </cell>
        </row>
        <row r="906">
          <cell r="Y906">
            <v>2</v>
          </cell>
          <cell r="AA906">
            <v>34.44</v>
          </cell>
        </row>
        <row r="907">
          <cell r="Y907">
            <v>0</v>
          </cell>
          <cell r="AA907">
            <v>0</v>
          </cell>
        </row>
        <row r="908">
          <cell r="Y908">
            <v>0</v>
          </cell>
          <cell r="AA908">
            <v>0</v>
          </cell>
        </row>
        <row r="909">
          <cell r="Y909">
            <v>0</v>
          </cell>
          <cell r="AA909">
            <v>0</v>
          </cell>
        </row>
        <row r="910">
          <cell r="Y910">
            <v>1</v>
          </cell>
          <cell r="AA910">
            <v>1800</v>
          </cell>
        </row>
        <row r="911">
          <cell r="Y911">
            <v>1</v>
          </cell>
          <cell r="AA911">
            <v>155</v>
          </cell>
        </row>
        <row r="912">
          <cell r="Y912">
            <v>4.2699999999999996</v>
          </cell>
          <cell r="AA912">
            <v>183.22950819672133</v>
          </cell>
        </row>
        <row r="913">
          <cell r="Y913">
            <v>3</v>
          </cell>
          <cell r="AA913">
            <v>330</v>
          </cell>
        </row>
        <row r="914">
          <cell r="Y914">
            <v>0</v>
          </cell>
          <cell r="AA914">
            <v>0</v>
          </cell>
        </row>
        <row r="915">
          <cell r="Y915">
            <v>0</v>
          </cell>
          <cell r="AA915">
            <v>0</v>
          </cell>
        </row>
        <row r="916">
          <cell r="Y916">
            <v>0</v>
          </cell>
          <cell r="AA916">
            <v>0</v>
          </cell>
        </row>
        <row r="917">
          <cell r="Y917">
            <v>10.25</v>
          </cell>
          <cell r="AA917">
            <v>40</v>
          </cell>
        </row>
        <row r="918">
          <cell r="Y918">
            <v>0</v>
          </cell>
          <cell r="AA918">
            <v>0</v>
          </cell>
        </row>
        <row r="919">
          <cell r="Y919">
            <v>0</v>
          </cell>
          <cell r="AA919">
            <v>0</v>
          </cell>
        </row>
        <row r="920">
          <cell r="Y920">
            <v>0</v>
          </cell>
          <cell r="AA920">
            <v>0</v>
          </cell>
        </row>
        <row r="921">
          <cell r="Y921">
            <v>0</v>
          </cell>
          <cell r="AA921">
            <v>0</v>
          </cell>
        </row>
        <row r="922">
          <cell r="Y922">
            <v>0</v>
          </cell>
          <cell r="AA922">
            <v>0</v>
          </cell>
        </row>
        <row r="923">
          <cell r="Y923">
            <v>0</v>
          </cell>
          <cell r="AA923">
            <v>0</v>
          </cell>
        </row>
        <row r="924">
          <cell r="Y924">
            <v>0</v>
          </cell>
          <cell r="AA924">
            <v>0</v>
          </cell>
        </row>
        <row r="925">
          <cell r="Y925">
            <v>0</v>
          </cell>
          <cell r="AA925">
            <v>0</v>
          </cell>
        </row>
        <row r="926">
          <cell r="Y926">
            <v>0</v>
          </cell>
          <cell r="AA926">
            <v>0</v>
          </cell>
        </row>
        <row r="927">
          <cell r="Y927">
            <v>0</v>
          </cell>
          <cell r="AA927">
            <v>0</v>
          </cell>
        </row>
        <row r="928">
          <cell r="Y928">
            <v>0</v>
          </cell>
          <cell r="AA928">
            <v>0</v>
          </cell>
        </row>
        <row r="929">
          <cell r="Y929">
            <v>0</v>
          </cell>
          <cell r="AA929">
            <v>0</v>
          </cell>
        </row>
        <row r="930">
          <cell r="Y930">
            <v>1</v>
          </cell>
          <cell r="AA930">
            <v>57662.68</v>
          </cell>
        </row>
        <row r="931">
          <cell r="Y931">
            <v>0</v>
          </cell>
          <cell r="AA931">
            <v>0</v>
          </cell>
        </row>
        <row r="932">
          <cell r="Y932">
            <v>0</v>
          </cell>
          <cell r="AA932">
            <v>0</v>
          </cell>
        </row>
        <row r="933">
          <cell r="Y933">
            <v>10</v>
          </cell>
          <cell r="AA933">
            <v>19.652000000000001</v>
          </cell>
        </row>
        <row r="934">
          <cell r="Y934">
            <v>6</v>
          </cell>
          <cell r="AA934">
            <v>18</v>
          </cell>
        </row>
        <row r="935">
          <cell r="Y935">
            <v>0</v>
          </cell>
          <cell r="AA935">
            <v>0</v>
          </cell>
        </row>
        <row r="936">
          <cell r="Y936">
            <v>2</v>
          </cell>
          <cell r="AA936">
            <v>5616.1949999999997</v>
          </cell>
        </row>
        <row r="937">
          <cell r="Y937">
            <v>0</v>
          </cell>
          <cell r="AA937">
            <v>0</v>
          </cell>
        </row>
        <row r="938">
          <cell r="Y938">
            <v>0</v>
          </cell>
          <cell r="AA938">
            <v>0</v>
          </cell>
        </row>
        <row r="939">
          <cell r="Y939">
            <v>4.9999999999954525E-3</v>
          </cell>
          <cell r="AA939">
            <v>680.40366503904318</v>
          </cell>
        </row>
        <row r="940">
          <cell r="Y940">
            <v>0.32500000000000284</v>
          </cell>
          <cell r="AA940">
            <v>680.64003355352827</v>
          </cell>
        </row>
        <row r="941">
          <cell r="Y941">
            <v>10</v>
          </cell>
          <cell r="AA941">
            <v>522.93138888888882</v>
          </cell>
        </row>
        <row r="942">
          <cell r="Y942">
            <v>1</v>
          </cell>
          <cell r="AA942">
            <v>507.99</v>
          </cell>
        </row>
        <row r="943">
          <cell r="Y943">
            <v>1</v>
          </cell>
          <cell r="AA943">
            <v>507.99</v>
          </cell>
        </row>
        <row r="944">
          <cell r="Y944">
            <v>1</v>
          </cell>
          <cell r="AA944">
            <v>364.86</v>
          </cell>
        </row>
        <row r="945">
          <cell r="Y945">
            <v>3</v>
          </cell>
          <cell r="AA945">
            <v>19.5</v>
          </cell>
        </row>
        <row r="946">
          <cell r="Y946">
            <v>0</v>
          </cell>
          <cell r="AA946">
            <v>0</v>
          </cell>
        </row>
        <row r="947">
          <cell r="Y947">
            <v>1180</v>
          </cell>
          <cell r="AA947">
            <v>148.67619491525423</v>
          </cell>
        </row>
        <row r="948">
          <cell r="Y948">
            <v>1048</v>
          </cell>
          <cell r="AA948">
            <v>85.045047709923665</v>
          </cell>
        </row>
        <row r="949">
          <cell r="Y949">
            <v>263</v>
          </cell>
          <cell r="AA949">
            <v>148.67623574144486</v>
          </cell>
        </row>
        <row r="950">
          <cell r="Y950">
            <v>75</v>
          </cell>
          <cell r="AA950">
            <v>185.35466666666667</v>
          </cell>
        </row>
        <row r="951">
          <cell r="Y951">
            <v>0</v>
          </cell>
          <cell r="AA951">
            <v>0</v>
          </cell>
        </row>
        <row r="952">
          <cell r="Y952">
            <v>0</v>
          </cell>
          <cell r="AA952">
            <v>0</v>
          </cell>
        </row>
        <row r="953">
          <cell r="Y953">
            <v>1</v>
          </cell>
          <cell r="AA953">
            <v>1919.5702799999999</v>
          </cell>
        </row>
        <row r="954">
          <cell r="Y954">
            <v>2</v>
          </cell>
          <cell r="AA954">
            <v>497.298</v>
          </cell>
        </row>
        <row r="955">
          <cell r="Y955">
            <v>1</v>
          </cell>
          <cell r="AA955">
            <v>15913.536</v>
          </cell>
        </row>
        <row r="956">
          <cell r="Y956">
            <v>10</v>
          </cell>
          <cell r="AA956">
            <v>12</v>
          </cell>
        </row>
        <row r="957">
          <cell r="Y957">
            <v>22</v>
          </cell>
          <cell r="AA957">
            <v>77.481818181818184</v>
          </cell>
        </row>
        <row r="958">
          <cell r="Y958">
            <v>0</v>
          </cell>
          <cell r="AA958">
            <v>0</v>
          </cell>
        </row>
        <row r="959">
          <cell r="Y959">
            <v>0</v>
          </cell>
          <cell r="AA959">
            <v>0</v>
          </cell>
        </row>
        <row r="960">
          <cell r="Y960">
            <v>0</v>
          </cell>
          <cell r="AA960">
            <v>0</v>
          </cell>
        </row>
        <row r="961">
          <cell r="Y961">
            <v>0</v>
          </cell>
          <cell r="AA961">
            <v>0</v>
          </cell>
        </row>
        <row r="962">
          <cell r="Y962">
            <v>0</v>
          </cell>
          <cell r="AA962">
            <v>0</v>
          </cell>
        </row>
        <row r="963">
          <cell r="Y963">
            <v>0</v>
          </cell>
          <cell r="AA963">
            <v>0</v>
          </cell>
        </row>
        <row r="964">
          <cell r="Y964">
            <v>0</v>
          </cell>
          <cell r="AA964">
            <v>0</v>
          </cell>
        </row>
        <row r="965">
          <cell r="Y965">
            <v>1</v>
          </cell>
          <cell r="AA965">
            <v>10317.84</v>
          </cell>
        </row>
        <row r="966">
          <cell r="Y966">
            <v>2</v>
          </cell>
          <cell r="AA966">
            <v>664.75</v>
          </cell>
        </row>
        <row r="967">
          <cell r="Y967">
            <v>0</v>
          </cell>
          <cell r="AA967">
            <v>0</v>
          </cell>
        </row>
        <row r="968">
          <cell r="Y968">
            <v>0</v>
          </cell>
          <cell r="AA968">
            <v>0</v>
          </cell>
        </row>
        <row r="969">
          <cell r="Y969">
            <v>0</v>
          </cell>
          <cell r="AA969">
            <v>0</v>
          </cell>
        </row>
        <row r="970">
          <cell r="Y970">
            <v>2</v>
          </cell>
          <cell r="AA970">
            <v>6000</v>
          </cell>
        </row>
        <row r="971">
          <cell r="Y971">
            <v>1</v>
          </cell>
          <cell r="AA971">
            <v>8200</v>
          </cell>
        </row>
        <row r="972">
          <cell r="Y972">
            <v>1</v>
          </cell>
          <cell r="AA972">
            <v>3350</v>
          </cell>
        </row>
        <row r="973">
          <cell r="Y973">
            <v>1</v>
          </cell>
          <cell r="AA973">
            <v>2500</v>
          </cell>
        </row>
        <row r="974">
          <cell r="Y974">
            <v>0</v>
          </cell>
          <cell r="AA974">
            <v>0</v>
          </cell>
        </row>
        <row r="975">
          <cell r="Y975">
            <v>0</v>
          </cell>
          <cell r="AA975">
            <v>0</v>
          </cell>
        </row>
        <row r="976">
          <cell r="Y976">
            <v>0</v>
          </cell>
          <cell r="AA976">
            <v>0</v>
          </cell>
        </row>
        <row r="977">
          <cell r="Y977">
            <v>0</v>
          </cell>
          <cell r="AA977">
            <v>0</v>
          </cell>
        </row>
        <row r="978">
          <cell r="Y978">
            <v>0</v>
          </cell>
          <cell r="AA978">
            <v>0</v>
          </cell>
        </row>
        <row r="979">
          <cell r="Y979">
            <v>0</v>
          </cell>
          <cell r="AA979">
            <v>0</v>
          </cell>
        </row>
        <row r="980">
          <cell r="Y980">
            <v>1</v>
          </cell>
          <cell r="AA980">
            <v>145</v>
          </cell>
        </row>
        <row r="981">
          <cell r="Y981">
            <v>0</v>
          </cell>
          <cell r="AA981">
            <v>0</v>
          </cell>
        </row>
        <row r="982">
          <cell r="Y982">
            <v>0</v>
          </cell>
          <cell r="AA982">
            <v>0</v>
          </cell>
        </row>
        <row r="983">
          <cell r="Y983">
            <v>14</v>
          </cell>
          <cell r="AA983">
            <v>33.15</v>
          </cell>
        </row>
        <row r="984">
          <cell r="Y984">
            <v>0</v>
          </cell>
          <cell r="AA984">
            <v>0</v>
          </cell>
        </row>
        <row r="985">
          <cell r="Y985">
            <v>0</v>
          </cell>
          <cell r="AA985">
            <v>0</v>
          </cell>
        </row>
        <row r="986">
          <cell r="Y986">
            <v>2</v>
          </cell>
          <cell r="AA986">
            <v>20.09</v>
          </cell>
        </row>
        <row r="987">
          <cell r="Y987">
            <v>0</v>
          </cell>
          <cell r="AA987">
            <v>0</v>
          </cell>
        </row>
        <row r="988">
          <cell r="Y988">
            <v>0</v>
          </cell>
          <cell r="AA988">
            <v>0</v>
          </cell>
        </row>
        <row r="989">
          <cell r="Y989">
            <v>0</v>
          </cell>
          <cell r="AA989">
            <v>0</v>
          </cell>
        </row>
        <row r="990">
          <cell r="Y990">
            <v>0</v>
          </cell>
          <cell r="AA990">
            <v>0</v>
          </cell>
        </row>
        <row r="991">
          <cell r="Y991">
            <v>0</v>
          </cell>
          <cell r="AA991">
            <v>0</v>
          </cell>
        </row>
        <row r="992">
          <cell r="Y992">
            <v>0</v>
          </cell>
          <cell r="AA992">
            <v>0</v>
          </cell>
        </row>
        <row r="993">
          <cell r="Y993">
            <v>0</v>
          </cell>
          <cell r="AA993">
            <v>0</v>
          </cell>
        </row>
        <row r="994">
          <cell r="Y994">
            <v>0</v>
          </cell>
          <cell r="AA994">
            <v>0</v>
          </cell>
        </row>
        <row r="995">
          <cell r="Y995">
            <v>0</v>
          </cell>
          <cell r="AA995">
            <v>0</v>
          </cell>
        </row>
        <row r="996">
          <cell r="Y996">
            <v>0</v>
          </cell>
          <cell r="AA996">
            <v>0</v>
          </cell>
        </row>
        <row r="997">
          <cell r="Y997">
            <v>0</v>
          </cell>
          <cell r="AA997">
            <v>0</v>
          </cell>
        </row>
        <row r="998">
          <cell r="Y998">
            <v>0</v>
          </cell>
          <cell r="AA998">
            <v>0</v>
          </cell>
        </row>
        <row r="999">
          <cell r="Y999">
            <v>0</v>
          </cell>
          <cell r="AA999">
            <v>0</v>
          </cell>
        </row>
        <row r="1000">
          <cell r="Y1000">
            <v>0</v>
          </cell>
          <cell r="AA1000">
            <v>0</v>
          </cell>
        </row>
        <row r="1001">
          <cell r="Y1001">
            <v>1</v>
          </cell>
          <cell r="AA1001">
            <v>770</v>
          </cell>
        </row>
        <row r="1002">
          <cell r="Y1002">
            <v>0</v>
          </cell>
          <cell r="AA1002">
            <v>0</v>
          </cell>
        </row>
        <row r="1003">
          <cell r="Y1003">
            <v>1</v>
          </cell>
          <cell r="AA1003">
            <v>200</v>
          </cell>
        </row>
        <row r="1004">
          <cell r="Y1004">
            <v>0</v>
          </cell>
          <cell r="AA1004">
            <v>0</v>
          </cell>
        </row>
        <row r="1005">
          <cell r="Y1005">
            <v>0</v>
          </cell>
          <cell r="AA1005">
            <v>0</v>
          </cell>
        </row>
        <row r="1006">
          <cell r="Y1006">
            <v>0</v>
          </cell>
          <cell r="AA1006">
            <v>0</v>
          </cell>
        </row>
        <row r="1007">
          <cell r="Y1007">
            <v>0</v>
          </cell>
          <cell r="AA1007">
            <v>0</v>
          </cell>
        </row>
        <row r="1008">
          <cell r="Y1008">
            <v>0</v>
          </cell>
          <cell r="AA1008">
            <v>0</v>
          </cell>
        </row>
        <row r="1009">
          <cell r="Y1009">
            <v>0</v>
          </cell>
          <cell r="AA1009">
            <v>0</v>
          </cell>
        </row>
        <row r="1010">
          <cell r="Y1010">
            <v>4.76</v>
          </cell>
          <cell r="AA1010">
            <v>0</v>
          </cell>
        </row>
        <row r="1011">
          <cell r="Y1011">
            <v>18</v>
          </cell>
          <cell r="AA1011">
            <v>0</v>
          </cell>
        </row>
        <row r="1012">
          <cell r="Y1012">
            <v>1.63</v>
          </cell>
          <cell r="AA1012">
            <v>0</v>
          </cell>
        </row>
        <row r="1013">
          <cell r="Y1013">
            <v>1.86</v>
          </cell>
          <cell r="AA1013">
            <v>0</v>
          </cell>
        </row>
        <row r="1014">
          <cell r="Y1014">
            <v>6</v>
          </cell>
          <cell r="AA1014">
            <v>0</v>
          </cell>
        </row>
        <row r="1015">
          <cell r="Y1015">
            <v>7.83</v>
          </cell>
          <cell r="AA1015">
            <v>0</v>
          </cell>
        </row>
        <row r="1016">
          <cell r="Y1016">
            <v>10.94</v>
          </cell>
          <cell r="AA1016">
            <v>0</v>
          </cell>
        </row>
        <row r="1017">
          <cell r="Y1017">
            <v>3.1</v>
          </cell>
          <cell r="AA1017">
            <v>0</v>
          </cell>
        </row>
        <row r="1018">
          <cell r="Y1018">
            <v>13.58</v>
          </cell>
          <cell r="AA1018">
            <v>0</v>
          </cell>
        </row>
        <row r="1019">
          <cell r="Y1019">
            <v>4.66</v>
          </cell>
          <cell r="AA1019">
            <v>0</v>
          </cell>
        </row>
        <row r="1020">
          <cell r="Y1020">
            <v>11.9</v>
          </cell>
          <cell r="AA1020">
            <v>0</v>
          </cell>
        </row>
        <row r="1021">
          <cell r="Y1021">
            <v>6</v>
          </cell>
          <cell r="AA1021">
            <v>0</v>
          </cell>
        </row>
        <row r="1022">
          <cell r="Y1022">
            <v>2.2400000000000002</v>
          </cell>
          <cell r="AA1022">
            <v>0</v>
          </cell>
        </row>
        <row r="1023">
          <cell r="Y1023">
            <v>6.8</v>
          </cell>
          <cell r="AA1023">
            <v>0</v>
          </cell>
        </row>
        <row r="1024">
          <cell r="Y1024">
            <v>1.5</v>
          </cell>
          <cell r="AA1024">
            <v>0</v>
          </cell>
        </row>
        <row r="1025">
          <cell r="Y1025">
            <v>11.75</v>
          </cell>
          <cell r="AA1025">
            <v>0</v>
          </cell>
        </row>
        <row r="1026">
          <cell r="Y1026">
            <v>14.079999999999997</v>
          </cell>
          <cell r="AA1026">
            <v>43.938320959451751</v>
          </cell>
        </row>
        <row r="1027">
          <cell r="Y1027">
            <v>0</v>
          </cell>
          <cell r="AA1027">
            <v>0</v>
          </cell>
        </row>
        <row r="1028">
          <cell r="Y1028">
            <v>10.7</v>
          </cell>
          <cell r="AA1028">
            <v>0</v>
          </cell>
        </row>
        <row r="1029">
          <cell r="Y1029">
            <v>0</v>
          </cell>
          <cell r="AA1029">
            <v>0</v>
          </cell>
        </row>
        <row r="1030">
          <cell r="Y1030">
            <v>16.190000000000001</v>
          </cell>
          <cell r="AA1030">
            <v>0</v>
          </cell>
        </row>
        <row r="1031">
          <cell r="Y1031">
            <v>7.94</v>
          </cell>
          <cell r="AA1031">
            <v>0</v>
          </cell>
        </row>
        <row r="1032">
          <cell r="Y1032">
            <v>6</v>
          </cell>
          <cell r="AA1032">
            <v>0</v>
          </cell>
        </row>
        <row r="1033">
          <cell r="Y1033">
            <v>9.1300000000000008</v>
          </cell>
          <cell r="AA1033">
            <v>0</v>
          </cell>
        </row>
        <row r="1034">
          <cell r="Y1034">
            <v>2.2599999999999998</v>
          </cell>
          <cell r="AA1034">
            <v>0</v>
          </cell>
        </row>
        <row r="1035">
          <cell r="Y1035">
            <v>43.7</v>
          </cell>
          <cell r="AA1035">
            <v>0</v>
          </cell>
        </row>
        <row r="1036">
          <cell r="Y1036">
            <v>2.4</v>
          </cell>
          <cell r="AA1036">
            <v>0</v>
          </cell>
        </row>
        <row r="1037">
          <cell r="Y1037">
            <v>6</v>
          </cell>
          <cell r="AA1037">
            <v>0</v>
          </cell>
        </row>
        <row r="1038">
          <cell r="Y1038">
            <v>13.8</v>
          </cell>
          <cell r="AA1038">
            <v>0</v>
          </cell>
        </row>
        <row r="1039">
          <cell r="Y1039">
            <v>2</v>
          </cell>
          <cell r="AA1039">
            <v>0</v>
          </cell>
        </row>
        <row r="1040">
          <cell r="Y1040">
            <v>2.5</v>
          </cell>
          <cell r="AA1040">
            <v>0</v>
          </cell>
        </row>
        <row r="1041">
          <cell r="Y1041">
            <v>4</v>
          </cell>
          <cell r="AA1041">
            <v>0</v>
          </cell>
        </row>
        <row r="1042">
          <cell r="Y1042">
            <v>3.04</v>
          </cell>
          <cell r="AA1042">
            <v>0</v>
          </cell>
        </row>
        <row r="1043">
          <cell r="Y1043">
            <v>1.83</v>
          </cell>
          <cell r="AA1043">
            <v>0</v>
          </cell>
        </row>
        <row r="1044">
          <cell r="Y1044">
            <v>2.6</v>
          </cell>
          <cell r="AA1044">
            <v>0</v>
          </cell>
        </row>
        <row r="1045">
          <cell r="Y1045">
            <v>2.13</v>
          </cell>
          <cell r="AA1045">
            <v>0</v>
          </cell>
        </row>
        <row r="1046">
          <cell r="Y1046">
            <v>7</v>
          </cell>
          <cell r="AA1046">
            <v>0</v>
          </cell>
        </row>
        <row r="1047">
          <cell r="Y1047">
            <v>3.5</v>
          </cell>
          <cell r="AA1047">
            <v>0</v>
          </cell>
        </row>
        <row r="1048">
          <cell r="Y1048">
            <v>0</v>
          </cell>
          <cell r="AA1048">
            <v>0</v>
          </cell>
        </row>
        <row r="1049">
          <cell r="Y1049">
            <v>0.35</v>
          </cell>
          <cell r="AA1049">
            <v>0</v>
          </cell>
        </row>
        <row r="1050">
          <cell r="Y1050">
            <v>0.64</v>
          </cell>
          <cell r="AA1050">
            <v>0</v>
          </cell>
        </row>
        <row r="1051">
          <cell r="Y1051">
            <v>0</v>
          </cell>
          <cell r="AA1051">
            <v>0</v>
          </cell>
        </row>
        <row r="1052">
          <cell r="Y1052">
            <v>190</v>
          </cell>
          <cell r="AA1052">
            <v>0</v>
          </cell>
        </row>
        <row r="1053">
          <cell r="Y1053">
            <v>0</v>
          </cell>
          <cell r="AA1053">
            <v>0</v>
          </cell>
        </row>
        <row r="1054">
          <cell r="Y1054">
            <v>0</v>
          </cell>
          <cell r="AA1054">
            <v>0</v>
          </cell>
        </row>
        <row r="1055">
          <cell r="Y1055">
            <v>0</v>
          </cell>
          <cell r="AA1055">
            <v>0</v>
          </cell>
        </row>
        <row r="1056">
          <cell r="Y1056">
            <v>1680</v>
          </cell>
          <cell r="AA1056">
            <v>45.494669680747933</v>
          </cell>
        </row>
        <row r="1057">
          <cell r="Y1057">
            <v>74.400000000000006</v>
          </cell>
          <cell r="AA1057">
            <v>37.494188582600188</v>
          </cell>
        </row>
        <row r="1058">
          <cell r="Y1058">
            <v>326</v>
          </cell>
          <cell r="AA1058">
            <v>35.272884315207378</v>
          </cell>
        </row>
        <row r="1059">
          <cell r="Y1059">
            <v>0</v>
          </cell>
          <cell r="AA1059">
            <v>0</v>
          </cell>
        </row>
        <row r="1060">
          <cell r="Y1060">
            <v>312</v>
          </cell>
          <cell r="AA1060">
            <v>88.039071373899716</v>
          </cell>
        </row>
        <row r="1061">
          <cell r="Y1061">
            <v>0</v>
          </cell>
          <cell r="AA1061">
            <v>0</v>
          </cell>
        </row>
        <row r="1062">
          <cell r="Y1062">
            <v>0</v>
          </cell>
          <cell r="AA1062">
            <v>0</v>
          </cell>
        </row>
        <row r="1063">
          <cell r="Y1063">
            <v>0</v>
          </cell>
          <cell r="AA1063">
            <v>0</v>
          </cell>
        </row>
        <row r="1064">
          <cell r="Y1064">
            <v>18</v>
          </cell>
          <cell r="AA1064">
            <v>64.638333333333335</v>
          </cell>
        </row>
        <row r="1065">
          <cell r="Y1065">
            <v>12</v>
          </cell>
          <cell r="AA1065">
            <v>91.305000000000007</v>
          </cell>
        </row>
        <row r="1066">
          <cell r="Y1066">
            <v>5.3800000000000008</v>
          </cell>
          <cell r="AA1066">
            <v>31.500751879699244</v>
          </cell>
        </row>
        <row r="1067">
          <cell r="Y1067">
            <v>0</v>
          </cell>
          <cell r="AA1067">
            <v>0</v>
          </cell>
        </row>
        <row r="1068">
          <cell r="Y1068">
            <v>0.98000000000000043</v>
          </cell>
          <cell r="AA1068">
            <v>98.11</v>
          </cell>
        </row>
        <row r="1069">
          <cell r="Y1069">
            <v>0</v>
          </cell>
          <cell r="AA1069">
            <v>0</v>
          </cell>
        </row>
        <row r="1070">
          <cell r="Y1070">
            <v>0</v>
          </cell>
          <cell r="AA1070">
            <v>0</v>
          </cell>
        </row>
        <row r="1071">
          <cell r="Y1071">
            <v>0</v>
          </cell>
          <cell r="AA1071">
            <v>0</v>
          </cell>
        </row>
        <row r="1072">
          <cell r="Y1072">
            <v>0</v>
          </cell>
          <cell r="AA1072">
            <v>0</v>
          </cell>
        </row>
        <row r="1073">
          <cell r="Y1073">
            <v>0</v>
          </cell>
          <cell r="AA1073">
            <v>0</v>
          </cell>
        </row>
        <row r="1074">
          <cell r="Y1074">
            <v>0</v>
          </cell>
          <cell r="AA1074">
            <v>0</v>
          </cell>
        </row>
        <row r="1075">
          <cell r="Y1075">
            <v>144</v>
          </cell>
          <cell r="AA1075">
            <v>90.435000000000002</v>
          </cell>
        </row>
        <row r="1076">
          <cell r="Y1076">
            <v>72.240000000000009</v>
          </cell>
          <cell r="AA1076">
            <v>30.405961538461536</v>
          </cell>
        </row>
        <row r="1077">
          <cell r="Y1077">
            <v>53.4</v>
          </cell>
          <cell r="AA1077">
            <v>32.249250000000004</v>
          </cell>
        </row>
        <row r="1078">
          <cell r="Y1078">
            <v>24</v>
          </cell>
          <cell r="AA1078">
            <v>78.5625</v>
          </cell>
        </row>
        <row r="1079">
          <cell r="Y1079">
            <v>20</v>
          </cell>
          <cell r="AA1079">
            <v>43.152499999999996</v>
          </cell>
        </row>
        <row r="1080">
          <cell r="Y1080">
            <v>144</v>
          </cell>
          <cell r="AA1080">
            <v>63.623055555555553</v>
          </cell>
        </row>
        <row r="1081">
          <cell r="Y1081">
            <v>0</v>
          </cell>
          <cell r="AA1081">
            <v>0</v>
          </cell>
        </row>
        <row r="1082">
          <cell r="Y1082">
            <v>0</v>
          </cell>
          <cell r="AA1082">
            <v>0</v>
          </cell>
        </row>
        <row r="1083">
          <cell r="Y1083">
            <v>0</v>
          </cell>
          <cell r="AA1083">
            <v>0</v>
          </cell>
        </row>
        <row r="1084">
          <cell r="Y1084">
            <v>6</v>
          </cell>
          <cell r="AA1084">
            <v>36.995934651685403</v>
          </cell>
        </row>
        <row r="1085">
          <cell r="Y1085">
            <v>0</v>
          </cell>
          <cell r="AA1085">
            <v>0</v>
          </cell>
        </row>
        <row r="1086">
          <cell r="Y1086">
            <v>3.66</v>
          </cell>
          <cell r="AA1086">
            <v>678.1366120218579</v>
          </cell>
        </row>
        <row r="1087">
          <cell r="Y1087">
            <v>0</v>
          </cell>
          <cell r="AA1087">
            <v>0</v>
          </cell>
        </row>
        <row r="1088">
          <cell r="Y1088">
            <v>0</v>
          </cell>
          <cell r="AA1088">
            <v>0</v>
          </cell>
        </row>
        <row r="1089">
          <cell r="Y1089">
            <v>0</v>
          </cell>
          <cell r="AA1089">
            <v>0</v>
          </cell>
        </row>
        <row r="1090">
          <cell r="Y1090">
            <v>12</v>
          </cell>
          <cell r="AA1090">
            <v>99.897714583333325</v>
          </cell>
        </row>
        <row r="1091">
          <cell r="Y1091">
            <v>2</v>
          </cell>
          <cell r="AA1091">
            <v>4780</v>
          </cell>
        </row>
        <row r="1092">
          <cell r="Y1092">
            <v>0</v>
          </cell>
          <cell r="AA1092">
            <v>0</v>
          </cell>
        </row>
        <row r="1093">
          <cell r="Y1093">
            <v>0</v>
          </cell>
          <cell r="AA1093">
            <v>0</v>
          </cell>
        </row>
        <row r="1094">
          <cell r="Y1094">
            <v>0</v>
          </cell>
          <cell r="AA1094">
            <v>0</v>
          </cell>
        </row>
        <row r="1095">
          <cell r="Y1095">
            <v>0</v>
          </cell>
          <cell r="AA1095">
            <v>0</v>
          </cell>
        </row>
        <row r="1096">
          <cell r="Y1096">
            <v>0</v>
          </cell>
          <cell r="AA1096">
            <v>0</v>
          </cell>
        </row>
        <row r="1097">
          <cell r="Y1097">
            <v>0</v>
          </cell>
          <cell r="AA1097">
            <v>0</v>
          </cell>
        </row>
        <row r="1098">
          <cell r="Y1098">
            <v>0</v>
          </cell>
          <cell r="AA1098">
            <v>0</v>
          </cell>
        </row>
        <row r="1099">
          <cell r="Y1099">
            <v>27</v>
          </cell>
          <cell r="AA1099">
            <v>0</v>
          </cell>
        </row>
        <row r="1100">
          <cell r="Y1100">
            <v>16.78125</v>
          </cell>
          <cell r="AA1100">
            <v>1058</v>
          </cell>
        </row>
        <row r="1101">
          <cell r="Y1101">
            <v>9.375</v>
          </cell>
          <cell r="AA1101">
            <v>1035.9985947974324</v>
          </cell>
        </row>
        <row r="1102">
          <cell r="Y1102">
            <v>8.21875</v>
          </cell>
          <cell r="AA1102">
            <v>1052.9169908256881</v>
          </cell>
        </row>
        <row r="1103">
          <cell r="Y1103">
            <v>1.625</v>
          </cell>
          <cell r="AA1103">
            <v>869.17936054421784</v>
          </cell>
        </row>
        <row r="1104">
          <cell r="Y1104">
            <v>2.5625</v>
          </cell>
          <cell r="AA1104">
            <v>1058</v>
          </cell>
        </row>
        <row r="1105">
          <cell r="Y1105">
            <v>5</v>
          </cell>
          <cell r="AA1105">
            <v>366.9828</v>
          </cell>
        </row>
        <row r="1106">
          <cell r="Y1106">
            <v>3</v>
          </cell>
          <cell r="AA1106">
            <v>0</v>
          </cell>
        </row>
        <row r="1107">
          <cell r="Y1107">
            <v>14</v>
          </cell>
          <cell r="AA1107">
            <v>0</v>
          </cell>
        </row>
        <row r="1108">
          <cell r="Y1108">
            <v>3.3125</v>
          </cell>
          <cell r="AA1108">
            <v>353.12802629113531</v>
          </cell>
        </row>
        <row r="1109">
          <cell r="Y1109">
            <v>2</v>
          </cell>
          <cell r="AA1109">
            <v>0</v>
          </cell>
        </row>
        <row r="1110">
          <cell r="Y1110">
            <v>46.754999999999995</v>
          </cell>
          <cell r="AA1110">
            <v>171.05991780538329</v>
          </cell>
        </row>
        <row r="1111">
          <cell r="Y1111">
            <v>19</v>
          </cell>
          <cell r="AA1111">
            <v>0</v>
          </cell>
        </row>
        <row r="1112">
          <cell r="Y1112">
            <v>18.75</v>
          </cell>
          <cell r="AA1112">
            <v>1613.3425706666667</v>
          </cell>
        </row>
        <row r="1113">
          <cell r="Y1113">
            <v>9</v>
          </cell>
          <cell r="AA1113">
            <v>0</v>
          </cell>
        </row>
        <row r="1114">
          <cell r="Y1114">
            <v>8.125</v>
          </cell>
          <cell r="AA1114">
            <v>0</v>
          </cell>
        </row>
        <row r="1115">
          <cell r="Y1115">
            <v>1.875</v>
          </cell>
          <cell r="AA1115">
            <v>927.33793199233696</v>
          </cell>
        </row>
        <row r="1116">
          <cell r="Y1116">
            <v>10.375</v>
          </cell>
          <cell r="AA1116">
            <v>1155.6958534031414</v>
          </cell>
        </row>
        <row r="1117">
          <cell r="Y1117">
            <v>7</v>
          </cell>
          <cell r="AA1117">
            <v>0</v>
          </cell>
        </row>
        <row r="1118">
          <cell r="Y1118">
            <v>2.75</v>
          </cell>
          <cell r="AA1118">
            <v>600</v>
          </cell>
        </row>
        <row r="1119">
          <cell r="Y1119">
            <v>12</v>
          </cell>
          <cell r="AA1119">
            <v>0</v>
          </cell>
        </row>
        <row r="1120">
          <cell r="Y1120">
            <v>12.0625</v>
          </cell>
          <cell r="AA1120">
            <v>306.59903904254548</v>
          </cell>
        </row>
        <row r="1121">
          <cell r="Y1121">
            <v>32.5625</v>
          </cell>
          <cell r="AA1121">
            <v>364.45965864548003</v>
          </cell>
        </row>
        <row r="1122">
          <cell r="Y1122">
            <v>24.25</v>
          </cell>
          <cell r="AA1122">
            <v>1469.6748536082475</v>
          </cell>
        </row>
        <row r="1123">
          <cell r="Y1123">
            <v>7</v>
          </cell>
          <cell r="AA1123">
            <v>0</v>
          </cell>
        </row>
        <row r="1124">
          <cell r="Y1124">
            <v>10.471755999999999</v>
          </cell>
          <cell r="AA1124">
            <v>1200</v>
          </cell>
        </row>
        <row r="1125">
          <cell r="Y1125">
            <v>4</v>
          </cell>
          <cell r="AA1125">
            <v>0</v>
          </cell>
        </row>
        <row r="1126">
          <cell r="Y1126">
            <v>-2.500000000001279E-3</v>
          </cell>
          <cell r="AA1126">
            <v>619.47700208158881</v>
          </cell>
        </row>
        <row r="1127">
          <cell r="Y1127">
            <v>0</v>
          </cell>
          <cell r="AA1127">
            <v>0</v>
          </cell>
        </row>
        <row r="1128">
          <cell r="Y1128">
            <v>13.75</v>
          </cell>
          <cell r="AA1128">
            <v>585.02484210526313</v>
          </cell>
        </row>
        <row r="1129">
          <cell r="Y1129">
            <v>37</v>
          </cell>
          <cell r="AA1129">
            <v>0</v>
          </cell>
        </row>
        <row r="1130">
          <cell r="Y1130">
            <v>78.5</v>
          </cell>
          <cell r="AA1130">
            <v>130</v>
          </cell>
        </row>
        <row r="1131">
          <cell r="Y1131">
            <v>19</v>
          </cell>
          <cell r="AA1131">
            <v>0</v>
          </cell>
        </row>
        <row r="1132">
          <cell r="Y1132">
            <v>1</v>
          </cell>
          <cell r="AA1132">
            <v>0</v>
          </cell>
        </row>
        <row r="1133">
          <cell r="Y1133">
            <v>11</v>
          </cell>
          <cell r="AA1133">
            <v>0</v>
          </cell>
        </row>
        <row r="1134">
          <cell r="Y1134">
            <v>5.4975000000000005</v>
          </cell>
          <cell r="AA1134">
            <v>9494</v>
          </cell>
        </row>
        <row r="1135">
          <cell r="Y1135">
            <v>23</v>
          </cell>
          <cell r="AA1135">
            <v>0</v>
          </cell>
        </row>
        <row r="1136">
          <cell r="Y1136">
            <v>0</v>
          </cell>
          <cell r="AA1136">
            <v>0</v>
          </cell>
        </row>
        <row r="1137">
          <cell r="Y1137">
            <v>6</v>
          </cell>
          <cell r="AA1137">
            <v>0</v>
          </cell>
        </row>
        <row r="1138">
          <cell r="Y1138">
            <v>15</v>
          </cell>
          <cell r="AA1138">
            <v>0</v>
          </cell>
        </row>
        <row r="1139">
          <cell r="Y1139">
            <v>56.85</v>
          </cell>
          <cell r="AA1139">
            <v>0</v>
          </cell>
        </row>
        <row r="1140">
          <cell r="Y1140">
            <v>1</v>
          </cell>
          <cell r="AA1140">
            <v>0</v>
          </cell>
        </row>
        <row r="1141">
          <cell r="Y1141">
            <v>1</v>
          </cell>
          <cell r="AA1141">
            <v>0</v>
          </cell>
        </row>
        <row r="1142">
          <cell r="Y1142">
            <v>20</v>
          </cell>
          <cell r="AA1142">
            <v>150</v>
          </cell>
        </row>
        <row r="1143">
          <cell r="Y1143">
            <v>3</v>
          </cell>
          <cell r="AA1143">
            <v>150</v>
          </cell>
        </row>
        <row r="1144">
          <cell r="Y1144">
            <v>3</v>
          </cell>
          <cell r="AA1144">
            <v>0</v>
          </cell>
        </row>
        <row r="1145">
          <cell r="Y1145">
            <v>55</v>
          </cell>
          <cell r="AA1145">
            <v>0</v>
          </cell>
        </row>
        <row r="1146">
          <cell r="Y1146">
            <v>867.48096099999987</v>
          </cell>
          <cell r="AA1146">
            <v>151.04332292298756</v>
          </cell>
        </row>
        <row r="1147">
          <cell r="Y1147">
            <v>0.81000000000000227</v>
          </cell>
          <cell r="AA1147">
            <v>158</v>
          </cell>
        </row>
        <row r="1148">
          <cell r="Y1148">
            <v>1</v>
          </cell>
          <cell r="AA1148">
            <v>0</v>
          </cell>
        </row>
        <row r="1149">
          <cell r="Y1149">
            <v>1</v>
          </cell>
          <cell r="AA1149">
            <v>0</v>
          </cell>
        </row>
        <row r="1150">
          <cell r="Y1150">
            <v>1</v>
          </cell>
          <cell r="AA1150">
            <v>0</v>
          </cell>
        </row>
        <row r="1151">
          <cell r="Y1151">
            <v>6</v>
          </cell>
          <cell r="AA1151">
            <v>295.55555555555554</v>
          </cell>
        </row>
        <row r="1152">
          <cell r="Y1152">
            <v>1</v>
          </cell>
          <cell r="AA1152">
            <v>1039.8111111111111</v>
          </cell>
        </row>
        <row r="1153">
          <cell r="Y1153">
            <v>4</v>
          </cell>
          <cell r="AA1153">
            <v>226.5</v>
          </cell>
        </row>
        <row r="1154">
          <cell r="Y1154">
            <v>12</v>
          </cell>
          <cell r="AA1154">
            <v>801</v>
          </cell>
        </row>
        <row r="1155">
          <cell r="Y1155">
            <v>5.0009999999999994</v>
          </cell>
          <cell r="AA1155">
            <v>356.92914926531898</v>
          </cell>
        </row>
        <row r="1156">
          <cell r="Y1156">
            <v>0.875</v>
          </cell>
          <cell r="AA1156">
            <v>1297.4183574879225</v>
          </cell>
        </row>
        <row r="1157">
          <cell r="Y1157">
            <v>12</v>
          </cell>
          <cell r="AA1157">
            <v>1097.25</v>
          </cell>
        </row>
        <row r="1158">
          <cell r="Y1158">
            <v>4</v>
          </cell>
          <cell r="AA1158">
            <v>301.5</v>
          </cell>
        </row>
        <row r="1159">
          <cell r="Y1159">
            <v>5</v>
          </cell>
          <cell r="AA1159">
            <v>381.36250000000001</v>
          </cell>
        </row>
        <row r="1160">
          <cell r="Y1160">
            <v>1.375</v>
          </cell>
          <cell r="AA1160">
            <v>1395.1864439829237</v>
          </cell>
        </row>
        <row r="1161">
          <cell r="Y1161">
            <v>6.5</v>
          </cell>
          <cell r="AA1161">
            <v>930</v>
          </cell>
        </row>
        <row r="1162">
          <cell r="Y1162">
            <v>1</v>
          </cell>
          <cell r="AA1162">
            <v>236.25</v>
          </cell>
        </row>
        <row r="1163">
          <cell r="Y1163">
            <v>6.5</v>
          </cell>
          <cell r="AA1163">
            <v>792</v>
          </cell>
        </row>
        <row r="1164">
          <cell r="Y1164">
            <v>1</v>
          </cell>
          <cell r="AA1164">
            <v>222</v>
          </cell>
        </row>
        <row r="1165">
          <cell r="Y1165">
            <v>9</v>
          </cell>
          <cell r="AA1165">
            <v>241.9375</v>
          </cell>
        </row>
        <row r="1166">
          <cell r="Y1166">
            <v>12.75</v>
          </cell>
          <cell r="AA1166">
            <v>694.99419038226733</v>
          </cell>
        </row>
        <row r="1167">
          <cell r="Y1167">
            <v>0</v>
          </cell>
          <cell r="AA1167">
            <v>0</v>
          </cell>
        </row>
        <row r="1168">
          <cell r="Y1168">
            <v>2</v>
          </cell>
          <cell r="AA1168">
            <v>358.1651066315639</v>
          </cell>
        </row>
        <row r="1169">
          <cell r="Y1169">
            <v>0</v>
          </cell>
          <cell r="AA1169">
            <v>0</v>
          </cell>
        </row>
        <row r="1170">
          <cell r="Y1170">
            <v>0</v>
          </cell>
          <cell r="AA1170">
            <v>0</v>
          </cell>
        </row>
        <row r="1171">
          <cell r="Y1171">
            <v>0</v>
          </cell>
          <cell r="AA1171">
            <v>0</v>
          </cell>
        </row>
        <row r="1172">
          <cell r="Y1172">
            <v>1</v>
          </cell>
          <cell r="AA1172">
            <v>600</v>
          </cell>
        </row>
        <row r="1173">
          <cell r="Y1173">
            <v>0</v>
          </cell>
          <cell r="AA1173">
            <v>0</v>
          </cell>
        </row>
        <row r="1174">
          <cell r="Y1174">
            <v>0</v>
          </cell>
          <cell r="AA1174">
            <v>0</v>
          </cell>
        </row>
        <row r="1175">
          <cell r="Y1175">
            <v>0</v>
          </cell>
          <cell r="AA1175">
            <v>0</v>
          </cell>
        </row>
        <row r="1176">
          <cell r="Y1176">
            <v>0</v>
          </cell>
          <cell r="AA1176">
            <v>0</v>
          </cell>
        </row>
        <row r="1177">
          <cell r="Y1177">
            <v>4.629999999999999</v>
          </cell>
          <cell r="AA1177">
            <v>738.63797540164614</v>
          </cell>
        </row>
        <row r="1178">
          <cell r="Y1178">
            <v>0</v>
          </cell>
          <cell r="AA1178">
            <v>0</v>
          </cell>
        </row>
        <row r="1179">
          <cell r="Y1179">
            <v>3.5</v>
          </cell>
          <cell r="AA1179">
            <v>892.59280000000001</v>
          </cell>
        </row>
        <row r="1180">
          <cell r="Y1180">
            <v>0.75</v>
          </cell>
          <cell r="AA1180">
            <v>0</v>
          </cell>
        </row>
        <row r="1181">
          <cell r="Y1181">
            <v>1.75</v>
          </cell>
          <cell r="AA1181">
            <v>605.14765714285716</v>
          </cell>
        </row>
        <row r="1182">
          <cell r="Y1182">
            <v>20.0625</v>
          </cell>
          <cell r="AA1182">
            <v>616.78239827494701</v>
          </cell>
        </row>
        <row r="1183">
          <cell r="Y1183">
            <v>0</v>
          </cell>
          <cell r="AA1183">
            <v>0</v>
          </cell>
        </row>
        <row r="1184">
          <cell r="Y1184">
            <v>2.4999999999999467E-3</v>
          </cell>
          <cell r="AA1184">
            <v>1136.118028552391</v>
          </cell>
        </row>
        <row r="1185">
          <cell r="Y1185">
            <v>-4.9999999999998934E-3</v>
          </cell>
          <cell r="AA1185">
            <v>949.61391278212977</v>
          </cell>
        </row>
        <row r="1186">
          <cell r="Y1186">
            <v>0</v>
          </cell>
          <cell r="AA1186">
            <v>0</v>
          </cell>
        </row>
        <row r="1187">
          <cell r="Y1187">
            <v>0</v>
          </cell>
          <cell r="AA1187">
            <v>0</v>
          </cell>
        </row>
        <row r="1188">
          <cell r="Y1188">
            <v>0</v>
          </cell>
          <cell r="AA1188">
            <v>0</v>
          </cell>
        </row>
        <row r="1189">
          <cell r="Y1189">
            <v>3.75</v>
          </cell>
          <cell r="AA1189">
            <v>1286.2181849315068</v>
          </cell>
        </row>
        <row r="1190">
          <cell r="Y1190">
            <v>3</v>
          </cell>
          <cell r="AA1190">
            <v>306.59751851851854</v>
          </cell>
        </row>
        <row r="1191">
          <cell r="Y1191">
            <v>26</v>
          </cell>
          <cell r="AA1191">
            <v>298.39786317639994</v>
          </cell>
        </row>
        <row r="1192">
          <cell r="Y1192">
            <v>1</v>
          </cell>
          <cell r="AA1192">
            <v>0</v>
          </cell>
        </row>
        <row r="1193">
          <cell r="Y1193">
            <v>2.375</v>
          </cell>
          <cell r="AA1193">
            <v>271.49810482997617</v>
          </cell>
        </row>
        <row r="1194">
          <cell r="Y1194">
            <v>0</v>
          </cell>
          <cell r="AA1194">
            <v>0</v>
          </cell>
        </row>
        <row r="1195">
          <cell r="Y1195">
            <v>0.125</v>
          </cell>
          <cell r="AA1195">
            <v>1319.3452380952381</v>
          </cell>
        </row>
        <row r="1196">
          <cell r="Y1196">
            <v>12.875</v>
          </cell>
          <cell r="AA1196">
            <v>393.58513661202187</v>
          </cell>
        </row>
        <row r="1197">
          <cell r="Y1197">
            <v>7.5</v>
          </cell>
          <cell r="AA1197">
            <v>369.50925925925924</v>
          </cell>
        </row>
        <row r="1198">
          <cell r="Y1198">
            <v>1</v>
          </cell>
          <cell r="AA1198">
            <v>388.5</v>
          </cell>
        </row>
        <row r="1199">
          <cell r="Y1199">
            <v>0</v>
          </cell>
          <cell r="AA1199">
            <v>0</v>
          </cell>
        </row>
        <row r="1200">
          <cell r="Y1200">
            <v>1</v>
          </cell>
          <cell r="AA1200">
            <v>455.84</v>
          </cell>
        </row>
        <row r="1201">
          <cell r="Y1201">
            <v>0.375</v>
          </cell>
          <cell r="AA1201">
            <v>0</v>
          </cell>
        </row>
        <row r="1202">
          <cell r="Y1202">
            <v>1</v>
          </cell>
          <cell r="AA1202">
            <v>0</v>
          </cell>
        </row>
        <row r="1203">
          <cell r="Y1203">
            <v>0.75</v>
          </cell>
          <cell r="AA1203">
            <v>0</v>
          </cell>
        </row>
        <row r="1204">
          <cell r="Y1204">
            <v>1</v>
          </cell>
          <cell r="AA1204">
            <v>0</v>
          </cell>
        </row>
        <row r="1205">
          <cell r="Y1205">
            <v>3.75</v>
          </cell>
          <cell r="AA1205">
            <v>1338.0504571476733</v>
          </cell>
        </row>
        <row r="1206">
          <cell r="Y1206">
            <v>6</v>
          </cell>
          <cell r="AA1206">
            <v>740.30953124999996</v>
          </cell>
        </row>
        <row r="1207">
          <cell r="Y1207">
            <v>6</v>
          </cell>
          <cell r="AA1207">
            <v>26.470156249999999</v>
          </cell>
        </row>
        <row r="1208">
          <cell r="Y1208">
            <v>6</v>
          </cell>
          <cell r="AA1208">
            <v>77.446115288220554</v>
          </cell>
        </row>
        <row r="1209">
          <cell r="Y1209">
            <v>0.75</v>
          </cell>
          <cell r="AA1209">
            <v>983.25</v>
          </cell>
        </row>
        <row r="1210">
          <cell r="Y1210">
            <v>1.75</v>
          </cell>
          <cell r="AA1210">
            <v>1023.75</v>
          </cell>
        </row>
        <row r="1211">
          <cell r="Y1211">
            <v>1</v>
          </cell>
          <cell r="AA1211">
            <v>839.93000000000006</v>
          </cell>
        </row>
        <row r="1212">
          <cell r="Y1212">
            <v>0</v>
          </cell>
          <cell r="AA1212">
            <v>0</v>
          </cell>
        </row>
        <row r="1213">
          <cell r="Y1213">
            <v>0</v>
          </cell>
          <cell r="AA1213">
            <v>0</v>
          </cell>
        </row>
        <row r="1214">
          <cell r="Y1214">
            <v>0</v>
          </cell>
          <cell r="AA1214">
            <v>0</v>
          </cell>
        </row>
        <row r="1215">
          <cell r="Y1215">
            <v>0</v>
          </cell>
          <cell r="AA1215">
            <v>0</v>
          </cell>
        </row>
        <row r="1216">
          <cell r="Y1216">
            <v>0</v>
          </cell>
          <cell r="AA1216">
            <v>0</v>
          </cell>
        </row>
        <row r="1217">
          <cell r="Y1217">
            <v>0</v>
          </cell>
          <cell r="AA1217">
            <v>0</v>
          </cell>
        </row>
        <row r="1218">
          <cell r="Y1218">
            <v>0.75</v>
          </cell>
          <cell r="AA1218">
            <v>874.85800000000006</v>
          </cell>
        </row>
        <row r="1219">
          <cell r="Y1219">
            <v>2</v>
          </cell>
          <cell r="AA1219">
            <v>831.13470000000007</v>
          </cell>
        </row>
        <row r="1220">
          <cell r="Y1220">
            <v>1</v>
          </cell>
          <cell r="AA1220">
            <v>227.63149999999999</v>
          </cell>
        </row>
        <row r="1221">
          <cell r="Y1221">
            <v>1</v>
          </cell>
          <cell r="AA1221">
            <v>85</v>
          </cell>
        </row>
        <row r="1222">
          <cell r="Y1222">
            <v>0</v>
          </cell>
          <cell r="AA1222">
            <v>0</v>
          </cell>
        </row>
        <row r="1223">
          <cell r="Y1223">
            <v>0</v>
          </cell>
          <cell r="AA1223">
            <v>0</v>
          </cell>
        </row>
        <row r="1224">
          <cell r="Y1224">
            <v>4</v>
          </cell>
          <cell r="AA1224">
            <v>1376.6980000000001</v>
          </cell>
        </row>
        <row r="1225">
          <cell r="Y1225">
            <v>62.51</v>
          </cell>
          <cell r="AA1225">
            <v>324.32798400000001</v>
          </cell>
        </row>
        <row r="1226">
          <cell r="Y1226">
            <v>0</v>
          </cell>
          <cell r="AA1226">
            <v>0</v>
          </cell>
        </row>
        <row r="1227">
          <cell r="Y1227">
            <v>58</v>
          </cell>
          <cell r="AA1227">
            <v>423.21295454545458</v>
          </cell>
        </row>
        <row r="1228">
          <cell r="Y1228">
            <v>0</v>
          </cell>
          <cell r="AA1228">
            <v>0</v>
          </cell>
        </row>
        <row r="1229">
          <cell r="Y1229">
            <v>2</v>
          </cell>
          <cell r="AA1229">
            <v>388.5</v>
          </cell>
        </row>
        <row r="1230">
          <cell r="Y1230">
            <v>1</v>
          </cell>
          <cell r="AA1230">
            <v>388.5</v>
          </cell>
        </row>
        <row r="1231">
          <cell r="Y1231">
            <v>0</v>
          </cell>
          <cell r="AA1231">
            <v>0</v>
          </cell>
        </row>
        <row r="1232">
          <cell r="Y1232">
            <v>0</v>
          </cell>
          <cell r="AA1232">
            <v>0</v>
          </cell>
        </row>
        <row r="1233">
          <cell r="Y1233">
            <v>1</v>
          </cell>
          <cell r="AA1233">
            <v>250.2295</v>
          </cell>
        </row>
        <row r="1234">
          <cell r="Y1234">
            <v>0</v>
          </cell>
          <cell r="AA1234">
            <v>0</v>
          </cell>
        </row>
        <row r="1235">
          <cell r="Y1235">
            <v>0</v>
          </cell>
          <cell r="AA1235">
            <v>0</v>
          </cell>
        </row>
        <row r="1236">
          <cell r="Y1236">
            <v>0</v>
          </cell>
          <cell r="AA1236">
            <v>0</v>
          </cell>
        </row>
        <row r="1237">
          <cell r="Y1237">
            <v>4</v>
          </cell>
          <cell r="AA1237">
            <v>1211.7895000000001</v>
          </cell>
        </row>
        <row r="1238">
          <cell r="Y1238">
            <v>0</v>
          </cell>
          <cell r="AA1238">
            <v>0</v>
          </cell>
        </row>
        <row r="1239">
          <cell r="Y1239">
            <v>3</v>
          </cell>
          <cell r="AA1239">
            <v>1101.998</v>
          </cell>
        </row>
        <row r="1240">
          <cell r="Y1240">
            <v>0</v>
          </cell>
          <cell r="AA1240">
            <v>0</v>
          </cell>
        </row>
        <row r="1241">
          <cell r="Y1241">
            <v>1</v>
          </cell>
          <cell r="AA1241">
            <v>180</v>
          </cell>
        </row>
        <row r="1242">
          <cell r="Y1242">
            <v>1</v>
          </cell>
          <cell r="AA1242">
            <v>180</v>
          </cell>
        </row>
        <row r="1243">
          <cell r="Y1243">
            <v>0</v>
          </cell>
          <cell r="AA1243">
            <v>0</v>
          </cell>
        </row>
        <row r="1244">
          <cell r="Y1244">
            <v>0</v>
          </cell>
          <cell r="AA1244">
            <v>0</v>
          </cell>
        </row>
        <row r="1245">
          <cell r="Y1245">
            <v>0</v>
          </cell>
          <cell r="AA1245">
            <v>0</v>
          </cell>
        </row>
        <row r="1246">
          <cell r="Y1246">
            <v>0</v>
          </cell>
          <cell r="AA1246">
            <v>0</v>
          </cell>
        </row>
        <row r="1247">
          <cell r="Y1247">
            <v>0</v>
          </cell>
          <cell r="AA1247">
            <v>0</v>
          </cell>
        </row>
        <row r="1248">
          <cell r="Y1248">
            <v>0</v>
          </cell>
          <cell r="AA1248">
            <v>0</v>
          </cell>
        </row>
        <row r="1249">
          <cell r="Y1249">
            <v>0</v>
          </cell>
          <cell r="AA1249">
            <v>0</v>
          </cell>
        </row>
        <row r="1250">
          <cell r="Y1250">
            <v>0</v>
          </cell>
          <cell r="AA1250">
            <v>0</v>
          </cell>
        </row>
        <row r="1251">
          <cell r="Y1251">
            <v>0</v>
          </cell>
          <cell r="AA1251">
            <v>0</v>
          </cell>
        </row>
        <row r="1252">
          <cell r="Y1252">
            <v>0</v>
          </cell>
          <cell r="AA1252">
            <v>0</v>
          </cell>
        </row>
        <row r="1253">
          <cell r="Y1253">
            <v>0</v>
          </cell>
          <cell r="AA1253">
            <v>0</v>
          </cell>
        </row>
        <row r="1254">
          <cell r="Y1254">
            <v>0</v>
          </cell>
          <cell r="AA1254">
            <v>0</v>
          </cell>
        </row>
        <row r="1255">
          <cell r="Y1255">
            <v>0</v>
          </cell>
          <cell r="AA1255">
            <v>0</v>
          </cell>
        </row>
        <row r="1256">
          <cell r="Y1256">
            <v>0</v>
          </cell>
          <cell r="AA1256">
            <v>0</v>
          </cell>
        </row>
        <row r="1257">
          <cell r="Y1257">
            <v>0</v>
          </cell>
          <cell r="AA1257">
            <v>0</v>
          </cell>
        </row>
        <row r="1258">
          <cell r="Y1258">
            <v>0</v>
          </cell>
          <cell r="AA1258">
            <v>0</v>
          </cell>
        </row>
        <row r="1259">
          <cell r="Y1259">
            <v>0</v>
          </cell>
          <cell r="AA1259">
            <v>0</v>
          </cell>
        </row>
        <row r="1260">
          <cell r="Y1260">
            <v>0</v>
          </cell>
          <cell r="AA1260">
            <v>0</v>
          </cell>
        </row>
        <row r="1261">
          <cell r="Y1261">
            <v>3</v>
          </cell>
          <cell r="AA1261">
            <v>158.85730800000002</v>
          </cell>
        </row>
        <row r="1262">
          <cell r="Y1262">
            <v>0</v>
          </cell>
          <cell r="AA1262">
            <v>0</v>
          </cell>
        </row>
        <row r="1263">
          <cell r="Y1263">
            <v>0</v>
          </cell>
          <cell r="AA1263">
            <v>0</v>
          </cell>
        </row>
        <row r="1264">
          <cell r="Y1264">
            <v>0</v>
          </cell>
          <cell r="AA1264">
            <v>0</v>
          </cell>
        </row>
        <row r="1265">
          <cell r="Y1265">
            <v>0</v>
          </cell>
          <cell r="AA1265">
            <v>0</v>
          </cell>
        </row>
        <row r="1266">
          <cell r="Y1266">
            <v>0</v>
          </cell>
          <cell r="AA1266">
            <v>0</v>
          </cell>
        </row>
        <row r="1267">
          <cell r="Y1267">
            <v>0</v>
          </cell>
          <cell r="AA1267">
            <v>0</v>
          </cell>
        </row>
        <row r="1268">
          <cell r="Y1268">
            <v>0</v>
          </cell>
          <cell r="AA1268">
            <v>0</v>
          </cell>
        </row>
        <row r="1269">
          <cell r="Y1269">
            <v>0</v>
          </cell>
          <cell r="AA1269">
            <v>0</v>
          </cell>
        </row>
        <row r="1270">
          <cell r="Y1270">
            <v>0</v>
          </cell>
          <cell r="AA1270">
            <v>0</v>
          </cell>
        </row>
        <row r="1271">
          <cell r="Y1271">
            <v>0</v>
          </cell>
          <cell r="AA1271">
            <v>0</v>
          </cell>
        </row>
        <row r="1272">
          <cell r="Y1272">
            <v>0</v>
          </cell>
          <cell r="AA1272">
            <v>0</v>
          </cell>
        </row>
        <row r="1273">
          <cell r="Y1273">
            <v>1</v>
          </cell>
          <cell r="AA1273">
            <v>800</v>
          </cell>
        </row>
        <row r="1274">
          <cell r="Y1274">
            <v>0</v>
          </cell>
          <cell r="AA1274">
            <v>0</v>
          </cell>
        </row>
        <row r="1275">
          <cell r="Y1275">
            <v>0</v>
          </cell>
          <cell r="AA1275">
            <v>0</v>
          </cell>
        </row>
        <row r="1276">
          <cell r="Y1276">
            <v>0</v>
          </cell>
          <cell r="AA1276">
            <v>0</v>
          </cell>
        </row>
        <row r="1277">
          <cell r="Y1277">
            <v>0</v>
          </cell>
          <cell r="AA1277">
            <v>0</v>
          </cell>
        </row>
        <row r="1278">
          <cell r="Y1278">
            <v>1</v>
          </cell>
          <cell r="AA1278">
            <v>259.25733333333335</v>
          </cell>
        </row>
        <row r="1279">
          <cell r="Y1279">
            <v>2.75</v>
          </cell>
          <cell r="AA1279">
            <v>1200</v>
          </cell>
        </row>
        <row r="1280">
          <cell r="Y1280">
            <v>2</v>
          </cell>
          <cell r="AA1280">
            <v>410.255</v>
          </cell>
        </row>
        <row r="1281">
          <cell r="Y1281">
            <v>5.125</v>
          </cell>
          <cell r="AA1281">
            <v>419.80893621929181</v>
          </cell>
        </row>
        <row r="1282">
          <cell r="Y1282">
            <v>11</v>
          </cell>
          <cell r="AA1282">
            <v>706.3556708595388</v>
          </cell>
        </row>
        <row r="1283">
          <cell r="Y1283">
            <v>0</v>
          </cell>
          <cell r="AA1283">
            <v>0</v>
          </cell>
        </row>
        <row r="1284">
          <cell r="Y1284">
            <v>0.25</v>
          </cell>
          <cell r="AA1284">
            <v>1178.6981818181819</v>
          </cell>
        </row>
        <row r="1285">
          <cell r="Y1285">
            <v>2</v>
          </cell>
          <cell r="AA1285">
            <v>410.25200000000007</v>
          </cell>
        </row>
        <row r="1286">
          <cell r="Y1286">
            <v>0.25</v>
          </cell>
          <cell r="AA1286">
            <v>1200</v>
          </cell>
        </row>
        <row r="1287">
          <cell r="Y1287">
            <v>4.25</v>
          </cell>
          <cell r="AA1287">
            <v>800</v>
          </cell>
        </row>
        <row r="1288">
          <cell r="Y1288">
            <v>0</v>
          </cell>
          <cell r="AA1288">
            <v>0</v>
          </cell>
        </row>
        <row r="1289">
          <cell r="Y1289">
            <v>1</v>
          </cell>
          <cell r="AA1289">
            <v>1021.5355555555557</v>
          </cell>
        </row>
        <row r="1290">
          <cell r="Y1290">
            <v>0</v>
          </cell>
          <cell r="AA1290">
            <v>0</v>
          </cell>
        </row>
        <row r="1291">
          <cell r="Y1291">
            <v>0</v>
          </cell>
          <cell r="AA1291">
            <v>0</v>
          </cell>
        </row>
        <row r="1292">
          <cell r="Y1292">
            <v>0</v>
          </cell>
          <cell r="AA1292">
            <v>0</v>
          </cell>
        </row>
        <row r="1293">
          <cell r="Y1293">
            <v>0</v>
          </cell>
          <cell r="AA1293">
            <v>0</v>
          </cell>
        </row>
        <row r="1294">
          <cell r="Y1294">
            <v>-2.500000000001279E-3</v>
          </cell>
          <cell r="AA1294">
            <v>952.31098039215681</v>
          </cell>
        </row>
        <row r="1295">
          <cell r="Y1295">
            <v>0</v>
          </cell>
          <cell r="AA1295">
            <v>0</v>
          </cell>
        </row>
        <row r="1296">
          <cell r="Y1296">
            <v>0</v>
          </cell>
          <cell r="AA1296">
            <v>0</v>
          </cell>
        </row>
        <row r="1297">
          <cell r="Y1297">
            <v>1</v>
          </cell>
          <cell r="AA1297">
            <v>0</v>
          </cell>
        </row>
        <row r="1298">
          <cell r="Y1298">
            <v>1</v>
          </cell>
          <cell r="AA1298">
            <v>0</v>
          </cell>
        </row>
        <row r="1299">
          <cell r="Y1299">
            <v>1</v>
          </cell>
          <cell r="AA1299">
            <v>0</v>
          </cell>
        </row>
        <row r="1300">
          <cell r="Y1300">
            <v>1</v>
          </cell>
          <cell r="AA1300">
            <v>0</v>
          </cell>
        </row>
        <row r="1301">
          <cell r="Y1301">
            <v>4</v>
          </cell>
          <cell r="AA1301">
            <v>0</v>
          </cell>
        </row>
        <row r="1302">
          <cell r="Y1302">
            <v>1</v>
          </cell>
          <cell r="AA1302">
            <v>0</v>
          </cell>
        </row>
        <row r="1303">
          <cell r="Y1303">
            <v>7</v>
          </cell>
          <cell r="AA1303">
            <v>350</v>
          </cell>
        </row>
        <row r="1304">
          <cell r="Y1304">
            <v>12</v>
          </cell>
          <cell r="AA1304">
            <v>0</v>
          </cell>
        </row>
        <row r="1305">
          <cell r="Y1305">
            <v>8</v>
          </cell>
          <cell r="AA1305">
            <v>0</v>
          </cell>
        </row>
        <row r="1306">
          <cell r="Y1306">
            <v>4</v>
          </cell>
          <cell r="AA1306">
            <v>0</v>
          </cell>
        </row>
        <row r="1307">
          <cell r="Y1307">
            <v>1</v>
          </cell>
          <cell r="AA1307">
            <v>0</v>
          </cell>
        </row>
        <row r="1308">
          <cell r="Y1308">
            <v>122</v>
          </cell>
          <cell r="AA1308">
            <v>0</v>
          </cell>
        </row>
        <row r="1309">
          <cell r="Y1309">
            <v>20</v>
          </cell>
          <cell r="AA1309">
            <v>0</v>
          </cell>
        </row>
        <row r="1310">
          <cell r="Y1310">
            <v>710</v>
          </cell>
          <cell r="AA1310">
            <v>0</v>
          </cell>
        </row>
        <row r="1311">
          <cell r="Y1311">
            <v>30</v>
          </cell>
          <cell r="AA1311">
            <v>0</v>
          </cell>
        </row>
        <row r="1312">
          <cell r="Y1312">
            <v>2</v>
          </cell>
          <cell r="AA1312">
            <v>0</v>
          </cell>
        </row>
        <row r="1313">
          <cell r="Y1313">
            <v>1</v>
          </cell>
          <cell r="AA1313">
            <v>0</v>
          </cell>
        </row>
        <row r="1314">
          <cell r="Y1314">
            <v>1</v>
          </cell>
          <cell r="AA1314">
            <v>0</v>
          </cell>
        </row>
        <row r="1315">
          <cell r="Y1315">
            <v>2</v>
          </cell>
          <cell r="AA1315">
            <v>0</v>
          </cell>
        </row>
        <row r="1316">
          <cell r="Y1316">
            <v>1</v>
          </cell>
          <cell r="AA1316">
            <v>0</v>
          </cell>
        </row>
        <row r="1317">
          <cell r="Y1317">
            <v>1</v>
          </cell>
          <cell r="AA1317">
            <v>0</v>
          </cell>
        </row>
        <row r="1318">
          <cell r="Y1318">
            <v>1</v>
          </cell>
          <cell r="AA1318">
            <v>0</v>
          </cell>
        </row>
        <row r="1319">
          <cell r="Y1319">
            <v>2</v>
          </cell>
          <cell r="AA1319">
            <v>0</v>
          </cell>
        </row>
        <row r="1320">
          <cell r="Y1320">
            <v>2</v>
          </cell>
          <cell r="AA1320">
            <v>275</v>
          </cell>
        </row>
        <row r="1321">
          <cell r="Y1321">
            <v>0</v>
          </cell>
          <cell r="AA1321">
            <v>0</v>
          </cell>
        </row>
        <row r="1322">
          <cell r="Y1322">
            <v>1</v>
          </cell>
          <cell r="AA1322">
            <v>0</v>
          </cell>
        </row>
        <row r="1323">
          <cell r="Y1323">
            <v>1</v>
          </cell>
          <cell r="AA1323">
            <v>0</v>
          </cell>
        </row>
        <row r="1324">
          <cell r="Y1324">
            <v>5</v>
          </cell>
          <cell r="AA1324">
            <v>0</v>
          </cell>
        </row>
        <row r="1325">
          <cell r="Y1325">
            <v>5</v>
          </cell>
          <cell r="AA1325">
            <v>0</v>
          </cell>
        </row>
        <row r="1326">
          <cell r="Y1326">
            <v>2</v>
          </cell>
          <cell r="AA1326">
            <v>0</v>
          </cell>
        </row>
        <row r="1327">
          <cell r="Y1327">
            <v>1</v>
          </cell>
          <cell r="AA1327">
            <v>0</v>
          </cell>
        </row>
        <row r="1328">
          <cell r="Y1328">
            <v>1</v>
          </cell>
          <cell r="AA1328">
            <v>0</v>
          </cell>
        </row>
        <row r="1329">
          <cell r="Y1329">
            <v>1</v>
          </cell>
          <cell r="AA1329">
            <v>0</v>
          </cell>
        </row>
        <row r="1330">
          <cell r="Y1330">
            <v>1</v>
          </cell>
          <cell r="AA1330">
            <v>0</v>
          </cell>
        </row>
        <row r="1331">
          <cell r="Y1331">
            <v>1</v>
          </cell>
          <cell r="AA1331">
            <v>0</v>
          </cell>
        </row>
        <row r="1332">
          <cell r="Y1332">
            <v>1</v>
          </cell>
          <cell r="AA1332">
            <v>0</v>
          </cell>
        </row>
        <row r="1333">
          <cell r="Y1333">
            <v>57</v>
          </cell>
          <cell r="AA1333">
            <v>0</v>
          </cell>
        </row>
        <row r="1334">
          <cell r="Y1334">
            <v>20</v>
          </cell>
          <cell r="AA1334">
            <v>0</v>
          </cell>
        </row>
        <row r="1335">
          <cell r="Y1335">
            <v>6</v>
          </cell>
          <cell r="AA1335">
            <v>0</v>
          </cell>
        </row>
        <row r="1336">
          <cell r="Y1336">
            <v>26</v>
          </cell>
          <cell r="AA1336">
            <v>0</v>
          </cell>
        </row>
        <row r="1337">
          <cell r="Y1337">
            <v>10</v>
          </cell>
          <cell r="AA1337">
            <v>0</v>
          </cell>
        </row>
        <row r="1338">
          <cell r="Y1338">
            <v>20</v>
          </cell>
          <cell r="AA1338">
            <v>0</v>
          </cell>
        </row>
        <row r="1339">
          <cell r="Y1339">
            <v>22</v>
          </cell>
          <cell r="AA1339">
            <v>0</v>
          </cell>
        </row>
        <row r="1340">
          <cell r="Y1340">
            <v>34</v>
          </cell>
          <cell r="AA1340">
            <v>0</v>
          </cell>
        </row>
        <row r="1341">
          <cell r="Y1341">
            <v>39</v>
          </cell>
          <cell r="AA1341">
            <v>0</v>
          </cell>
        </row>
        <row r="1342">
          <cell r="Y1342">
            <v>45</v>
          </cell>
          <cell r="AA1342">
            <v>0</v>
          </cell>
        </row>
        <row r="1343">
          <cell r="Y1343">
            <v>4</v>
          </cell>
          <cell r="AA1343">
            <v>0</v>
          </cell>
        </row>
        <row r="1344">
          <cell r="Y1344">
            <v>0</v>
          </cell>
          <cell r="AA1344">
            <v>0</v>
          </cell>
        </row>
        <row r="1345">
          <cell r="Y1345">
            <v>2</v>
          </cell>
          <cell r="AA1345">
            <v>389.21500000000003</v>
          </cell>
        </row>
        <row r="1346">
          <cell r="Y1346">
            <v>0</v>
          </cell>
          <cell r="AA1346">
            <v>0</v>
          </cell>
        </row>
        <row r="1347">
          <cell r="Y1347">
            <v>0</v>
          </cell>
          <cell r="AA1347">
            <v>0</v>
          </cell>
        </row>
        <row r="1348">
          <cell r="Y1348">
            <v>0</v>
          </cell>
          <cell r="AA1348">
            <v>0</v>
          </cell>
        </row>
        <row r="1349">
          <cell r="Y1349">
            <v>0</v>
          </cell>
          <cell r="AA1349">
            <v>0</v>
          </cell>
        </row>
        <row r="1350">
          <cell r="Y1350">
            <v>0</v>
          </cell>
          <cell r="AA1350">
            <v>0</v>
          </cell>
        </row>
        <row r="1351">
          <cell r="Y1351">
            <v>0</v>
          </cell>
          <cell r="AA1351">
            <v>0</v>
          </cell>
        </row>
        <row r="1352">
          <cell r="Y1352">
            <v>3</v>
          </cell>
          <cell r="AA1352">
            <v>0</v>
          </cell>
        </row>
        <row r="1353">
          <cell r="Y1353">
            <v>0</v>
          </cell>
          <cell r="AA1353">
            <v>0</v>
          </cell>
        </row>
        <row r="1354">
          <cell r="Y1354">
            <v>0</v>
          </cell>
          <cell r="AA1354">
            <v>0</v>
          </cell>
        </row>
        <row r="1355">
          <cell r="Y1355">
            <v>0</v>
          </cell>
          <cell r="AA1355">
            <v>0</v>
          </cell>
        </row>
        <row r="1356">
          <cell r="Y1356">
            <v>0</v>
          </cell>
          <cell r="AA1356">
            <v>0</v>
          </cell>
        </row>
        <row r="1357">
          <cell r="Y1357">
            <v>0</v>
          </cell>
          <cell r="AA1357">
            <v>0</v>
          </cell>
        </row>
        <row r="1358">
          <cell r="Y1358">
            <v>0</v>
          </cell>
          <cell r="AA1358">
            <v>0</v>
          </cell>
        </row>
        <row r="1359">
          <cell r="Y1359">
            <v>0</v>
          </cell>
          <cell r="AA1359">
            <v>0</v>
          </cell>
        </row>
        <row r="1360">
          <cell r="Y1360">
            <v>0</v>
          </cell>
          <cell r="AA1360">
            <v>0</v>
          </cell>
        </row>
        <row r="1361">
          <cell r="Y1361">
            <v>0</v>
          </cell>
          <cell r="AA1361">
            <v>0</v>
          </cell>
        </row>
        <row r="1362">
          <cell r="Y1362">
            <v>0</v>
          </cell>
          <cell r="AA1362">
            <v>0</v>
          </cell>
        </row>
        <row r="1363">
          <cell r="Y1363">
            <v>0</v>
          </cell>
          <cell r="AA1363">
            <v>0</v>
          </cell>
        </row>
        <row r="1364">
          <cell r="Y1364">
            <v>0</v>
          </cell>
          <cell r="AA1364">
            <v>0</v>
          </cell>
        </row>
        <row r="1365">
          <cell r="Y1365">
            <v>84</v>
          </cell>
          <cell r="AA1365">
            <v>135.23390000000001</v>
          </cell>
        </row>
        <row r="1366">
          <cell r="Y1366">
            <v>1</v>
          </cell>
          <cell r="AA1366">
            <v>1932.0525</v>
          </cell>
        </row>
        <row r="1367">
          <cell r="Y1367">
            <v>0</v>
          </cell>
          <cell r="AA1367">
            <v>0</v>
          </cell>
        </row>
        <row r="1368">
          <cell r="Y1368">
            <v>0</v>
          </cell>
          <cell r="AA1368">
            <v>0</v>
          </cell>
        </row>
        <row r="1369">
          <cell r="Y1369">
            <v>6</v>
          </cell>
          <cell r="AA1369">
            <v>0</v>
          </cell>
        </row>
        <row r="1370">
          <cell r="Y1370">
            <v>0</v>
          </cell>
          <cell r="AA1370">
            <v>0</v>
          </cell>
        </row>
        <row r="1371">
          <cell r="Y1371">
            <v>2</v>
          </cell>
          <cell r="AA1371">
            <v>456.5</v>
          </cell>
        </row>
        <row r="1372">
          <cell r="Y1372">
            <v>0</v>
          </cell>
          <cell r="AA1372">
            <v>0</v>
          </cell>
        </row>
        <row r="1373">
          <cell r="Y1373">
            <v>0</v>
          </cell>
          <cell r="AA1373">
            <v>0</v>
          </cell>
        </row>
        <row r="1374">
          <cell r="Y1374">
            <v>0</v>
          </cell>
          <cell r="AA1374">
            <v>0</v>
          </cell>
        </row>
        <row r="1375">
          <cell r="Y1375">
            <v>0</v>
          </cell>
          <cell r="AA1375">
            <v>0</v>
          </cell>
        </row>
        <row r="1376">
          <cell r="Y1376">
            <v>1</v>
          </cell>
          <cell r="AA1376">
            <v>583.14499999999998</v>
          </cell>
        </row>
        <row r="1377">
          <cell r="Y1377">
            <v>8</v>
          </cell>
          <cell r="AA1377">
            <v>36.792000000000002</v>
          </cell>
        </row>
        <row r="1378">
          <cell r="Y1378">
            <v>0</v>
          </cell>
          <cell r="AA1378">
            <v>0</v>
          </cell>
        </row>
        <row r="1379">
          <cell r="Y1379">
            <v>9</v>
          </cell>
          <cell r="AA1379">
            <v>75</v>
          </cell>
        </row>
        <row r="1380">
          <cell r="Y1380">
            <v>10</v>
          </cell>
          <cell r="AA1380">
            <v>40</v>
          </cell>
        </row>
        <row r="1381">
          <cell r="Y1381">
            <v>10</v>
          </cell>
          <cell r="AA1381">
            <v>65</v>
          </cell>
        </row>
        <row r="1382">
          <cell r="Y1382">
            <v>6</v>
          </cell>
          <cell r="AA1382">
            <v>50</v>
          </cell>
        </row>
        <row r="1383">
          <cell r="Y1383">
            <v>1</v>
          </cell>
          <cell r="AA1383">
            <v>322.71499999999997</v>
          </cell>
        </row>
        <row r="1384">
          <cell r="Y1384">
            <v>0</v>
          </cell>
          <cell r="AA1384">
            <v>0</v>
          </cell>
        </row>
        <row r="1385">
          <cell r="Y1385">
            <v>0</v>
          </cell>
          <cell r="AA1385">
            <v>0</v>
          </cell>
        </row>
        <row r="1386">
          <cell r="Y1386">
            <v>0</v>
          </cell>
          <cell r="AA1386">
            <v>0</v>
          </cell>
        </row>
        <row r="1387">
          <cell r="Y1387">
            <v>10</v>
          </cell>
          <cell r="AA1387">
            <v>3</v>
          </cell>
        </row>
        <row r="1388">
          <cell r="Y1388">
            <v>0</v>
          </cell>
          <cell r="AA1388">
            <v>0</v>
          </cell>
        </row>
        <row r="1389">
          <cell r="Y1389">
            <v>2</v>
          </cell>
          <cell r="AA1389">
            <v>35</v>
          </cell>
        </row>
        <row r="1390">
          <cell r="Y1390">
            <v>0</v>
          </cell>
          <cell r="AA1390">
            <v>0</v>
          </cell>
        </row>
        <row r="1391">
          <cell r="Y1391">
            <v>0</v>
          </cell>
          <cell r="AA1391">
            <v>0</v>
          </cell>
        </row>
        <row r="1392">
          <cell r="Y1392">
            <v>1</v>
          </cell>
          <cell r="AA1392">
            <v>15</v>
          </cell>
        </row>
        <row r="1393">
          <cell r="Y1393">
            <v>0</v>
          </cell>
          <cell r="AA1393">
            <v>0</v>
          </cell>
        </row>
        <row r="1394">
          <cell r="Y1394">
            <v>2</v>
          </cell>
          <cell r="AA1394">
            <v>212.66222222222223</v>
          </cell>
        </row>
        <row r="1395">
          <cell r="Y1395">
            <v>1</v>
          </cell>
          <cell r="AA1395">
            <v>819.65</v>
          </cell>
        </row>
        <row r="1396">
          <cell r="Y1396">
            <v>0</v>
          </cell>
          <cell r="AA1396">
            <v>0</v>
          </cell>
        </row>
        <row r="1397">
          <cell r="Y1397">
            <v>0</v>
          </cell>
          <cell r="AA1397">
            <v>0</v>
          </cell>
        </row>
        <row r="1398">
          <cell r="Y1398">
            <v>0</v>
          </cell>
          <cell r="AA1398">
            <v>0</v>
          </cell>
        </row>
        <row r="1399">
          <cell r="Y1399">
            <v>20</v>
          </cell>
          <cell r="AA1399">
            <v>4.5</v>
          </cell>
        </row>
        <row r="1400">
          <cell r="Y1400">
            <v>4</v>
          </cell>
          <cell r="AA1400">
            <v>515.63777777777773</v>
          </cell>
        </row>
        <row r="1401">
          <cell r="Y1401">
            <v>1</v>
          </cell>
          <cell r="AA1401">
            <v>116.36800416666665</v>
          </cell>
        </row>
        <row r="1402">
          <cell r="Y1402">
            <v>1</v>
          </cell>
          <cell r="AA1402">
            <v>0</v>
          </cell>
        </row>
        <row r="1403">
          <cell r="Y1403">
            <v>3</v>
          </cell>
          <cell r="AA1403">
            <v>0</v>
          </cell>
        </row>
        <row r="1404">
          <cell r="Y1404">
            <v>0</v>
          </cell>
          <cell r="AA1404">
            <v>0</v>
          </cell>
        </row>
        <row r="1405">
          <cell r="Y1405">
            <v>1</v>
          </cell>
          <cell r="AA1405">
            <v>0</v>
          </cell>
        </row>
        <row r="1406">
          <cell r="Y1406">
            <v>2</v>
          </cell>
          <cell r="AA1406">
            <v>271.25</v>
          </cell>
        </row>
        <row r="1407">
          <cell r="Y1407">
            <v>3</v>
          </cell>
          <cell r="AA1407">
            <v>43.857142857142854</v>
          </cell>
        </row>
        <row r="1408">
          <cell r="Y1408">
            <v>1</v>
          </cell>
          <cell r="AA1408">
            <v>940</v>
          </cell>
        </row>
        <row r="1409">
          <cell r="Y1409">
            <v>5</v>
          </cell>
          <cell r="AA1409">
            <v>239.07142857142858</v>
          </cell>
        </row>
        <row r="1410">
          <cell r="Y1410">
            <v>0</v>
          </cell>
          <cell r="AA1410">
            <v>0</v>
          </cell>
        </row>
        <row r="1411">
          <cell r="Y1411">
            <v>2</v>
          </cell>
          <cell r="AA1411">
            <v>0</v>
          </cell>
        </row>
        <row r="1412">
          <cell r="Y1412">
            <v>0</v>
          </cell>
          <cell r="AA1412">
            <v>0</v>
          </cell>
        </row>
        <row r="1413">
          <cell r="Y1413">
            <v>0</v>
          </cell>
          <cell r="AA1413">
            <v>0</v>
          </cell>
        </row>
        <row r="1414">
          <cell r="Y1414">
            <v>0</v>
          </cell>
          <cell r="AA1414">
            <v>0</v>
          </cell>
        </row>
        <row r="1415">
          <cell r="Y1415">
            <v>5</v>
          </cell>
          <cell r="AA1415">
            <v>702.44999999999993</v>
          </cell>
        </row>
        <row r="1416">
          <cell r="Y1416">
            <v>98</v>
          </cell>
          <cell r="AA1416">
            <v>88.905333333333331</v>
          </cell>
        </row>
        <row r="1417">
          <cell r="Y1417">
            <v>98</v>
          </cell>
          <cell r="AA1417">
            <v>120.47995000000002</v>
          </cell>
        </row>
        <row r="1418">
          <cell r="Y1418">
            <v>0</v>
          </cell>
          <cell r="AA1418">
            <v>0</v>
          </cell>
        </row>
        <row r="1419">
          <cell r="Y1419">
            <v>8</v>
          </cell>
          <cell r="AA1419">
            <v>1371.8033333333333</v>
          </cell>
        </row>
        <row r="1420">
          <cell r="Y1420">
            <v>6</v>
          </cell>
          <cell r="AA1420">
            <v>1371.8033333333333</v>
          </cell>
        </row>
        <row r="1421">
          <cell r="Y1421">
            <v>30</v>
          </cell>
          <cell r="AA1421">
            <v>0</v>
          </cell>
        </row>
        <row r="1422">
          <cell r="Y1422">
            <v>30</v>
          </cell>
          <cell r="AA1422">
            <v>0</v>
          </cell>
        </row>
        <row r="1423">
          <cell r="Y1423">
            <v>8</v>
          </cell>
          <cell r="AA1423">
            <v>1371.8175000000001</v>
          </cell>
        </row>
        <row r="1424">
          <cell r="Y1424">
            <v>3</v>
          </cell>
          <cell r="AA1424">
            <v>181.53285714285713</v>
          </cell>
        </row>
        <row r="1425">
          <cell r="Y1425">
            <v>0</v>
          </cell>
          <cell r="AA1425">
            <v>0</v>
          </cell>
        </row>
        <row r="1426">
          <cell r="Y1426">
            <v>0</v>
          </cell>
          <cell r="AA1426">
            <v>0</v>
          </cell>
        </row>
        <row r="1427">
          <cell r="Y1427">
            <v>0</v>
          </cell>
          <cell r="AA1427">
            <v>0</v>
          </cell>
        </row>
        <row r="1428">
          <cell r="Y1428">
            <v>0</v>
          </cell>
          <cell r="AA1428">
            <v>0</v>
          </cell>
        </row>
        <row r="1429">
          <cell r="Y1429">
            <v>0</v>
          </cell>
          <cell r="AA1429">
            <v>0</v>
          </cell>
        </row>
        <row r="1430">
          <cell r="Y1430">
            <v>1</v>
          </cell>
          <cell r="AA1430">
            <v>71.34</v>
          </cell>
        </row>
        <row r="1431">
          <cell r="Y1431">
            <v>1</v>
          </cell>
          <cell r="AA1431">
            <v>33.270000000000003</v>
          </cell>
        </row>
        <row r="1432">
          <cell r="Y1432">
            <v>1</v>
          </cell>
          <cell r="AA1432">
            <v>64.17</v>
          </cell>
        </row>
        <row r="1433">
          <cell r="Y1433">
            <v>1</v>
          </cell>
          <cell r="AA1433">
            <v>53.42</v>
          </cell>
        </row>
        <row r="1434">
          <cell r="Y1434">
            <v>1</v>
          </cell>
          <cell r="AA1434">
            <v>89.27</v>
          </cell>
        </row>
        <row r="1435">
          <cell r="Y1435">
            <v>1</v>
          </cell>
          <cell r="AA1435">
            <v>90.36</v>
          </cell>
        </row>
        <row r="1436">
          <cell r="Y1436">
            <v>1</v>
          </cell>
          <cell r="AA1436">
            <v>743.13</v>
          </cell>
        </row>
        <row r="1437">
          <cell r="Y1437">
            <v>2</v>
          </cell>
          <cell r="AA1437">
            <v>358.97666666666669</v>
          </cell>
        </row>
        <row r="1438">
          <cell r="Y1438">
            <v>0</v>
          </cell>
          <cell r="AA1438">
            <v>0</v>
          </cell>
        </row>
        <row r="1439">
          <cell r="Y1439">
            <v>0</v>
          </cell>
          <cell r="AA1439">
            <v>0</v>
          </cell>
        </row>
        <row r="1440">
          <cell r="Y1440">
            <v>0</v>
          </cell>
          <cell r="AA1440">
            <v>0</v>
          </cell>
        </row>
        <row r="1441">
          <cell r="Y1441">
            <v>0</v>
          </cell>
          <cell r="AA1441">
            <v>0</v>
          </cell>
        </row>
        <row r="1442">
          <cell r="Y1442">
            <v>0</v>
          </cell>
          <cell r="AA1442">
            <v>0</v>
          </cell>
        </row>
        <row r="1443">
          <cell r="Y1443">
            <v>0</v>
          </cell>
          <cell r="AA1443">
            <v>0</v>
          </cell>
        </row>
        <row r="1444">
          <cell r="Y1444">
            <v>0</v>
          </cell>
          <cell r="AA1444">
            <v>0</v>
          </cell>
        </row>
        <row r="1445">
          <cell r="Y1445">
            <v>0</v>
          </cell>
          <cell r="AA1445">
            <v>0</v>
          </cell>
        </row>
        <row r="1446">
          <cell r="Y1446">
            <v>0</v>
          </cell>
          <cell r="AA1446">
            <v>0</v>
          </cell>
        </row>
        <row r="1447">
          <cell r="Y1447">
            <v>0</v>
          </cell>
          <cell r="AA1447">
            <v>0</v>
          </cell>
        </row>
        <row r="1448">
          <cell r="Y1448">
            <v>0</v>
          </cell>
          <cell r="AA1448">
            <v>0</v>
          </cell>
        </row>
        <row r="1449">
          <cell r="Y1449">
            <v>3</v>
          </cell>
          <cell r="AA1449">
            <v>5.2</v>
          </cell>
        </row>
        <row r="1450">
          <cell r="Y1450">
            <v>0</v>
          </cell>
          <cell r="AA1450">
            <v>0</v>
          </cell>
        </row>
        <row r="1451">
          <cell r="Y1451">
            <v>0</v>
          </cell>
          <cell r="AA1451">
            <v>0</v>
          </cell>
        </row>
        <row r="1452">
          <cell r="Y1452">
            <v>0</v>
          </cell>
          <cell r="AA1452">
            <v>0</v>
          </cell>
        </row>
        <row r="1453">
          <cell r="Y1453">
            <v>0</v>
          </cell>
          <cell r="AA1453">
            <v>0</v>
          </cell>
        </row>
        <row r="1454">
          <cell r="Y1454">
            <v>0</v>
          </cell>
          <cell r="AA1454">
            <v>0</v>
          </cell>
        </row>
        <row r="1455">
          <cell r="Y1455">
            <v>0</v>
          </cell>
          <cell r="AA1455">
            <v>0</v>
          </cell>
        </row>
        <row r="1456">
          <cell r="Y1456">
            <v>0</v>
          </cell>
          <cell r="AA1456">
            <v>0</v>
          </cell>
        </row>
        <row r="1457">
          <cell r="Y1457">
            <v>0</v>
          </cell>
          <cell r="AA1457">
            <v>0</v>
          </cell>
        </row>
        <row r="1458">
          <cell r="Y1458">
            <v>42</v>
          </cell>
          <cell r="AA1458">
            <v>35.532994923857871</v>
          </cell>
        </row>
        <row r="1459">
          <cell r="Y1459">
            <v>2</v>
          </cell>
          <cell r="AA1459">
            <v>41.45</v>
          </cell>
        </row>
        <row r="1460">
          <cell r="Y1460">
            <v>2</v>
          </cell>
          <cell r="AA1460">
            <v>56.37</v>
          </cell>
        </row>
        <row r="1461">
          <cell r="Y1461">
            <v>40</v>
          </cell>
          <cell r="AA1461">
            <v>8.8099999999999987</v>
          </cell>
        </row>
        <row r="1462">
          <cell r="Y1462">
            <v>0</v>
          </cell>
          <cell r="AA1462">
            <v>0</v>
          </cell>
        </row>
        <row r="1463">
          <cell r="Y1463">
            <v>0</v>
          </cell>
          <cell r="AA1463">
            <v>0</v>
          </cell>
        </row>
        <row r="1464">
          <cell r="Y1464">
            <v>0</v>
          </cell>
          <cell r="AA1464">
            <v>0</v>
          </cell>
        </row>
        <row r="1465">
          <cell r="Y1465">
            <v>0</v>
          </cell>
          <cell r="AA1465">
            <v>0</v>
          </cell>
        </row>
        <row r="1466">
          <cell r="Y1466">
            <v>0</v>
          </cell>
          <cell r="AA1466">
            <v>0</v>
          </cell>
        </row>
        <row r="1467">
          <cell r="Y1467">
            <v>0</v>
          </cell>
          <cell r="AA1467">
            <v>0</v>
          </cell>
        </row>
        <row r="1468">
          <cell r="Y1468">
            <v>6</v>
          </cell>
          <cell r="AA1468">
            <v>134.79999999999998</v>
          </cell>
        </row>
        <row r="1469">
          <cell r="Y1469">
            <v>3</v>
          </cell>
          <cell r="AA1469">
            <v>29.166666666666668</v>
          </cell>
        </row>
        <row r="1470">
          <cell r="Y1470">
            <v>0</v>
          </cell>
          <cell r="AA1470">
            <v>0</v>
          </cell>
        </row>
        <row r="1471">
          <cell r="Y1471">
            <v>0</v>
          </cell>
          <cell r="AA1471">
            <v>0</v>
          </cell>
        </row>
        <row r="1472">
          <cell r="Y1472">
            <v>1</v>
          </cell>
          <cell r="AA1472">
            <v>80</v>
          </cell>
        </row>
        <row r="1473">
          <cell r="Y1473">
            <v>0</v>
          </cell>
          <cell r="AA1473">
            <v>0</v>
          </cell>
        </row>
        <row r="1474">
          <cell r="Y1474">
            <v>0</v>
          </cell>
          <cell r="AA1474">
            <v>0</v>
          </cell>
        </row>
        <row r="1475">
          <cell r="Y1475">
            <v>0</v>
          </cell>
          <cell r="AA1475">
            <v>0</v>
          </cell>
        </row>
        <row r="1476">
          <cell r="Y1476">
            <v>0</v>
          </cell>
          <cell r="AA1476">
            <v>0</v>
          </cell>
        </row>
        <row r="1477">
          <cell r="Y1477">
            <v>0</v>
          </cell>
          <cell r="AA1477">
            <v>0</v>
          </cell>
        </row>
        <row r="1478">
          <cell r="Y1478">
            <v>2</v>
          </cell>
          <cell r="AA1478">
            <v>540</v>
          </cell>
        </row>
        <row r="1479">
          <cell r="Y1479">
            <v>2</v>
          </cell>
          <cell r="AA1479">
            <v>415</v>
          </cell>
        </row>
        <row r="1480">
          <cell r="Y1480">
            <v>60</v>
          </cell>
          <cell r="AA1480">
            <v>375.5548500000001</v>
          </cell>
        </row>
        <row r="1481">
          <cell r="Y1481">
            <v>0</v>
          </cell>
          <cell r="AA1481">
            <v>0</v>
          </cell>
        </row>
        <row r="1482">
          <cell r="Y1482">
            <v>2</v>
          </cell>
          <cell r="AA1482">
            <v>3981.0450000000001</v>
          </cell>
        </row>
        <row r="1483">
          <cell r="Y1483">
            <v>1</v>
          </cell>
          <cell r="AA1483">
            <v>2194.5366666666664</v>
          </cell>
        </row>
        <row r="1484">
          <cell r="Y1484">
            <v>3</v>
          </cell>
          <cell r="AA1484">
            <v>1743.5999999999997</v>
          </cell>
        </row>
        <row r="1485">
          <cell r="Y1485">
            <v>0</v>
          </cell>
          <cell r="AA1485">
            <v>0</v>
          </cell>
        </row>
        <row r="1486">
          <cell r="Y1486">
            <v>0</v>
          </cell>
          <cell r="AA1486">
            <v>0</v>
          </cell>
        </row>
        <row r="1487">
          <cell r="Y1487">
            <v>0</v>
          </cell>
          <cell r="AA1487">
            <v>0</v>
          </cell>
        </row>
        <row r="1488">
          <cell r="Y1488">
            <v>5</v>
          </cell>
          <cell r="AA1488">
            <v>655.65600000000006</v>
          </cell>
        </row>
        <row r="1489">
          <cell r="Y1489">
            <v>10</v>
          </cell>
          <cell r="AA1489">
            <v>655.69600000000003</v>
          </cell>
        </row>
        <row r="1490">
          <cell r="Y1490">
            <v>25</v>
          </cell>
          <cell r="AA1490">
            <v>655.6884</v>
          </cell>
        </row>
        <row r="1491">
          <cell r="Y1491">
            <v>1</v>
          </cell>
          <cell r="AA1491">
            <v>276</v>
          </cell>
        </row>
        <row r="1492">
          <cell r="Y1492">
            <v>0</v>
          </cell>
          <cell r="AA1492">
            <v>0</v>
          </cell>
        </row>
        <row r="1493">
          <cell r="Y1493">
            <v>0</v>
          </cell>
          <cell r="AA1493">
            <v>0</v>
          </cell>
        </row>
        <row r="1494">
          <cell r="Y1494">
            <v>0</v>
          </cell>
          <cell r="AA1494">
            <v>0</v>
          </cell>
        </row>
        <row r="1495">
          <cell r="Y1495">
            <v>0</v>
          </cell>
          <cell r="AA1495">
            <v>0</v>
          </cell>
        </row>
        <row r="1496">
          <cell r="Y1496">
            <v>1</v>
          </cell>
          <cell r="AA1496">
            <v>105.83</v>
          </cell>
        </row>
        <row r="1497">
          <cell r="Y1497">
            <v>0</v>
          </cell>
          <cell r="AA1497">
            <v>0</v>
          </cell>
        </row>
        <row r="1498">
          <cell r="Y1498">
            <v>0</v>
          </cell>
          <cell r="AA1498">
            <v>0</v>
          </cell>
        </row>
        <row r="1499">
          <cell r="Y1499">
            <v>0</v>
          </cell>
          <cell r="AA1499">
            <v>0</v>
          </cell>
        </row>
        <row r="1500">
          <cell r="Y1500">
            <v>1</v>
          </cell>
          <cell r="AA1500">
            <v>60</v>
          </cell>
        </row>
        <row r="1501">
          <cell r="Y1501">
            <v>0</v>
          </cell>
          <cell r="AA1501">
            <v>0</v>
          </cell>
        </row>
        <row r="1502">
          <cell r="Y1502">
            <v>1</v>
          </cell>
          <cell r="AA1502">
            <v>1320</v>
          </cell>
        </row>
        <row r="1503">
          <cell r="Y1503">
            <v>1</v>
          </cell>
          <cell r="AA1503">
            <v>462</v>
          </cell>
        </row>
        <row r="1504">
          <cell r="Y1504">
            <v>0</v>
          </cell>
          <cell r="AA1504">
            <v>0</v>
          </cell>
        </row>
        <row r="1505">
          <cell r="Y1505">
            <v>0</v>
          </cell>
          <cell r="AA1505">
            <v>0</v>
          </cell>
        </row>
        <row r="1506">
          <cell r="Y1506">
            <v>1</v>
          </cell>
          <cell r="AA1506">
            <v>1043.74</v>
          </cell>
        </row>
        <row r="1507">
          <cell r="Y1507">
            <v>1</v>
          </cell>
          <cell r="AA1507">
            <v>2240.31</v>
          </cell>
        </row>
        <row r="1508">
          <cell r="Y1508">
            <v>0</v>
          </cell>
          <cell r="AA1508">
            <v>0</v>
          </cell>
        </row>
        <row r="1509">
          <cell r="Y1509">
            <v>0</v>
          </cell>
          <cell r="AA1509">
            <v>0</v>
          </cell>
        </row>
        <row r="1510">
          <cell r="Y1510">
            <v>0</v>
          </cell>
          <cell r="AA1510">
            <v>0</v>
          </cell>
        </row>
        <row r="1511">
          <cell r="Y1511">
            <v>0</v>
          </cell>
          <cell r="AA1511">
            <v>0</v>
          </cell>
        </row>
        <row r="1512">
          <cell r="Y1512">
            <v>1</v>
          </cell>
          <cell r="AA1512">
            <v>502.64550000000003</v>
          </cell>
        </row>
        <row r="1513">
          <cell r="Y1513">
            <v>0</v>
          </cell>
          <cell r="AA1513">
            <v>0</v>
          </cell>
        </row>
        <row r="1514">
          <cell r="Y1514">
            <v>0</v>
          </cell>
          <cell r="AA1514">
            <v>0</v>
          </cell>
        </row>
        <row r="1515">
          <cell r="Y1515">
            <v>2</v>
          </cell>
          <cell r="AA1515">
            <v>171.87</v>
          </cell>
        </row>
        <row r="1516">
          <cell r="Y1516">
            <v>0</v>
          </cell>
          <cell r="AA1516">
            <v>0</v>
          </cell>
        </row>
        <row r="1517">
          <cell r="Y1517">
            <v>0</v>
          </cell>
          <cell r="AA1517">
            <v>0</v>
          </cell>
        </row>
        <row r="1518">
          <cell r="Y1518">
            <v>0</v>
          </cell>
          <cell r="AA1518">
            <v>0</v>
          </cell>
        </row>
        <row r="1519">
          <cell r="Y1519">
            <v>0</v>
          </cell>
          <cell r="AA1519">
            <v>0</v>
          </cell>
        </row>
        <row r="1520">
          <cell r="Y1520">
            <v>0</v>
          </cell>
          <cell r="AA1520">
            <v>0</v>
          </cell>
        </row>
        <row r="1521">
          <cell r="Y1521">
            <v>0</v>
          </cell>
          <cell r="AA1521">
            <v>0</v>
          </cell>
        </row>
        <row r="1522">
          <cell r="Y1522">
            <v>0</v>
          </cell>
          <cell r="AA1522">
            <v>0</v>
          </cell>
        </row>
        <row r="1523">
          <cell r="Y1523">
            <v>0</v>
          </cell>
          <cell r="AA1523">
            <v>0</v>
          </cell>
        </row>
        <row r="1524">
          <cell r="Y1524">
            <v>0</v>
          </cell>
          <cell r="AA1524">
            <v>0</v>
          </cell>
        </row>
        <row r="1525">
          <cell r="Y1525">
            <v>0</v>
          </cell>
          <cell r="AA1525">
            <v>0</v>
          </cell>
        </row>
        <row r="1526">
          <cell r="Y1526">
            <v>0</v>
          </cell>
          <cell r="AA1526">
            <v>0</v>
          </cell>
        </row>
        <row r="1527">
          <cell r="Y1527">
            <v>0</v>
          </cell>
          <cell r="AA1527">
            <v>0</v>
          </cell>
        </row>
        <row r="1528">
          <cell r="Y1528">
            <v>0</v>
          </cell>
          <cell r="AA1528">
            <v>0</v>
          </cell>
        </row>
        <row r="1529">
          <cell r="Y1529">
            <v>0</v>
          </cell>
          <cell r="AA1529">
            <v>0</v>
          </cell>
        </row>
        <row r="1530">
          <cell r="Y1530">
            <v>0</v>
          </cell>
          <cell r="AA1530">
            <v>0</v>
          </cell>
        </row>
        <row r="1531">
          <cell r="Y1531">
            <v>0</v>
          </cell>
          <cell r="AA1531">
            <v>0</v>
          </cell>
        </row>
        <row r="1532">
          <cell r="Y1532">
            <v>0</v>
          </cell>
          <cell r="AA1532">
            <v>0</v>
          </cell>
        </row>
        <row r="1533">
          <cell r="Y1533">
            <v>0</v>
          </cell>
          <cell r="AA1533">
            <v>0</v>
          </cell>
        </row>
        <row r="1534">
          <cell r="Y1534">
            <v>0</v>
          </cell>
          <cell r="AA1534">
            <v>0</v>
          </cell>
        </row>
        <row r="1535">
          <cell r="Y1535">
            <v>0</v>
          </cell>
          <cell r="AA1535">
            <v>0</v>
          </cell>
        </row>
        <row r="1536">
          <cell r="Y1536">
            <v>0</v>
          </cell>
          <cell r="AA1536">
            <v>0</v>
          </cell>
        </row>
        <row r="1537">
          <cell r="Y1537">
            <v>0</v>
          </cell>
          <cell r="AA1537">
            <v>0</v>
          </cell>
        </row>
        <row r="1538">
          <cell r="Y1538">
            <v>0</v>
          </cell>
          <cell r="AA1538">
            <v>0</v>
          </cell>
        </row>
        <row r="1539">
          <cell r="Y1539">
            <v>0</v>
          </cell>
          <cell r="AA1539">
            <v>0</v>
          </cell>
        </row>
        <row r="1540">
          <cell r="Y1540">
            <v>0</v>
          </cell>
          <cell r="AA1540">
            <v>0</v>
          </cell>
        </row>
        <row r="1541">
          <cell r="Y1541">
            <v>0</v>
          </cell>
          <cell r="AA1541">
            <v>0</v>
          </cell>
        </row>
        <row r="1542">
          <cell r="Y1542">
            <v>0</v>
          </cell>
          <cell r="AA1542">
            <v>0</v>
          </cell>
        </row>
        <row r="1543">
          <cell r="Y1543">
            <v>0</v>
          </cell>
          <cell r="AA1543">
            <v>0</v>
          </cell>
        </row>
        <row r="1544">
          <cell r="Y1544">
            <v>0</v>
          </cell>
          <cell r="AA1544">
            <v>0</v>
          </cell>
        </row>
        <row r="1545">
          <cell r="Y1545">
            <v>1</v>
          </cell>
          <cell r="AA1545">
            <v>140.75964000000002</v>
          </cell>
        </row>
        <row r="1546">
          <cell r="Y1546">
            <v>222</v>
          </cell>
          <cell r="AA1546">
            <v>0</v>
          </cell>
        </row>
        <row r="1547">
          <cell r="Y1547">
            <v>691</v>
          </cell>
          <cell r="AA1547">
            <v>0</v>
          </cell>
        </row>
        <row r="1548">
          <cell r="Y1548">
            <v>6</v>
          </cell>
          <cell r="AA1548">
            <v>0</v>
          </cell>
        </row>
        <row r="1549">
          <cell r="Y1549">
            <v>230</v>
          </cell>
          <cell r="AA1549">
            <v>0</v>
          </cell>
        </row>
        <row r="1550">
          <cell r="Y1550">
            <v>215.65999999999997</v>
          </cell>
          <cell r="AA1550">
            <v>57.815161513082174</v>
          </cell>
        </row>
        <row r="1551">
          <cell r="Y1551">
            <v>62</v>
          </cell>
          <cell r="AA1551">
            <v>35</v>
          </cell>
        </row>
        <row r="1552">
          <cell r="Y1552">
            <v>29999</v>
          </cell>
          <cell r="AA1552">
            <v>9.2999999999999999E-2</v>
          </cell>
        </row>
        <row r="1553">
          <cell r="Y1553">
            <v>13770</v>
          </cell>
          <cell r="AA1553">
            <v>5.8363999999999999E-2</v>
          </cell>
        </row>
        <row r="1554">
          <cell r="Y1554">
            <v>0</v>
          </cell>
          <cell r="AA1554">
            <v>0</v>
          </cell>
        </row>
        <row r="1555">
          <cell r="Y1555">
            <v>0</v>
          </cell>
          <cell r="AA1555">
            <v>0</v>
          </cell>
        </row>
        <row r="1556">
          <cell r="Y1556">
            <v>0</v>
          </cell>
          <cell r="AA1556">
            <v>0</v>
          </cell>
        </row>
        <row r="1557">
          <cell r="Y1557">
            <v>0</v>
          </cell>
          <cell r="AA1557">
            <v>0</v>
          </cell>
        </row>
        <row r="1558">
          <cell r="Y1558">
            <v>80</v>
          </cell>
          <cell r="AA1558">
            <v>51.05263157894737</v>
          </cell>
        </row>
        <row r="1559">
          <cell r="Y1559">
            <v>0</v>
          </cell>
          <cell r="AA1559">
            <v>0</v>
          </cell>
        </row>
        <row r="1560">
          <cell r="Y1560">
            <v>0</v>
          </cell>
          <cell r="AA1560">
            <v>0</v>
          </cell>
        </row>
        <row r="1561">
          <cell r="Y1561">
            <v>0</v>
          </cell>
          <cell r="AA1561">
            <v>0</v>
          </cell>
        </row>
        <row r="1562">
          <cell r="Y1562">
            <v>0</v>
          </cell>
          <cell r="AA1562">
            <v>0</v>
          </cell>
        </row>
        <row r="1563">
          <cell r="Y1563">
            <v>0</v>
          </cell>
          <cell r="AA1563">
            <v>0</v>
          </cell>
        </row>
        <row r="1564">
          <cell r="Y1564">
            <v>1</v>
          </cell>
          <cell r="AA1564">
            <v>50</v>
          </cell>
        </row>
        <row r="1565">
          <cell r="Y1565">
            <v>0</v>
          </cell>
          <cell r="AA1565">
            <v>0</v>
          </cell>
        </row>
        <row r="1566">
          <cell r="Y1566">
            <v>24</v>
          </cell>
          <cell r="AA1566">
            <v>0</v>
          </cell>
        </row>
        <row r="1567">
          <cell r="Y1567">
            <v>0</v>
          </cell>
          <cell r="AA1567">
            <v>0</v>
          </cell>
        </row>
        <row r="1568">
          <cell r="Y1568">
            <v>0</v>
          </cell>
          <cell r="AA1568">
            <v>0</v>
          </cell>
        </row>
        <row r="1569">
          <cell r="Y1569">
            <v>0</v>
          </cell>
          <cell r="AA1569">
            <v>0</v>
          </cell>
        </row>
        <row r="1570">
          <cell r="Y1570">
            <v>0</v>
          </cell>
          <cell r="AA1570">
            <v>0</v>
          </cell>
        </row>
        <row r="1571">
          <cell r="Y1571">
            <v>0</v>
          </cell>
          <cell r="AA1571">
            <v>0</v>
          </cell>
        </row>
        <row r="1572">
          <cell r="Y1572">
            <v>828</v>
          </cell>
          <cell r="AA1572">
            <v>33.712257142857148</v>
          </cell>
        </row>
        <row r="1573">
          <cell r="Y1573">
            <v>0</v>
          </cell>
          <cell r="AA1573">
            <v>0</v>
          </cell>
        </row>
        <row r="1574">
          <cell r="Y1574">
            <v>0</v>
          </cell>
          <cell r="AA1574">
            <v>0</v>
          </cell>
        </row>
        <row r="1575">
          <cell r="Y1575">
            <v>0</v>
          </cell>
          <cell r="AA1575">
            <v>0</v>
          </cell>
        </row>
        <row r="1576">
          <cell r="Y1576">
            <v>0</v>
          </cell>
          <cell r="AA1576">
            <v>0</v>
          </cell>
        </row>
        <row r="1577">
          <cell r="Y1577">
            <v>0</v>
          </cell>
          <cell r="AA1577">
            <v>0</v>
          </cell>
        </row>
        <row r="1578">
          <cell r="Y1578">
            <v>0</v>
          </cell>
          <cell r="AA1578">
            <v>0</v>
          </cell>
        </row>
        <row r="1579">
          <cell r="Y1579">
            <v>0</v>
          </cell>
          <cell r="AA1579">
            <v>0</v>
          </cell>
        </row>
        <row r="1580">
          <cell r="Y1580">
            <v>0</v>
          </cell>
          <cell r="AA1580">
            <v>0</v>
          </cell>
        </row>
        <row r="1581">
          <cell r="Y1581">
            <v>0</v>
          </cell>
          <cell r="AA1581">
            <v>0</v>
          </cell>
        </row>
        <row r="1582">
          <cell r="Y1582">
            <v>0</v>
          </cell>
          <cell r="AA1582">
            <v>0</v>
          </cell>
        </row>
        <row r="1583">
          <cell r="Y1583">
            <v>0</v>
          </cell>
          <cell r="AA1583">
            <v>0</v>
          </cell>
        </row>
        <row r="1584">
          <cell r="Y1584">
            <v>0</v>
          </cell>
          <cell r="AA1584">
            <v>0</v>
          </cell>
        </row>
        <row r="1585">
          <cell r="Y1585">
            <v>0</v>
          </cell>
          <cell r="AA1585">
            <v>0</v>
          </cell>
        </row>
        <row r="1586">
          <cell r="Y1586">
            <v>0</v>
          </cell>
          <cell r="AA1586">
            <v>0</v>
          </cell>
        </row>
        <row r="1587">
          <cell r="Y1587">
            <v>0</v>
          </cell>
          <cell r="AA1587">
            <v>0</v>
          </cell>
        </row>
        <row r="1588">
          <cell r="Y1588">
            <v>33.5</v>
          </cell>
          <cell r="AA1588">
            <v>0</v>
          </cell>
        </row>
        <row r="1589">
          <cell r="Y1589">
            <v>24</v>
          </cell>
          <cell r="AA1589">
            <v>0</v>
          </cell>
        </row>
        <row r="1590">
          <cell r="Y1590">
            <v>0</v>
          </cell>
          <cell r="AA1590">
            <v>0</v>
          </cell>
        </row>
        <row r="1591">
          <cell r="Y1591">
            <v>0</v>
          </cell>
          <cell r="AA1591">
            <v>0</v>
          </cell>
        </row>
        <row r="1592">
          <cell r="Y1592">
            <v>0</v>
          </cell>
          <cell r="AA1592">
            <v>0</v>
          </cell>
        </row>
        <row r="1593">
          <cell r="Y1593">
            <v>0</v>
          </cell>
          <cell r="AA1593">
            <v>0</v>
          </cell>
        </row>
        <row r="1594">
          <cell r="Y1594">
            <v>0</v>
          </cell>
          <cell r="AA1594">
            <v>0</v>
          </cell>
        </row>
        <row r="1595">
          <cell r="Y1595">
            <v>45</v>
          </cell>
          <cell r="AA1595">
            <v>10</v>
          </cell>
        </row>
        <row r="1596">
          <cell r="Y1596">
            <v>0</v>
          </cell>
          <cell r="AA1596">
            <v>0</v>
          </cell>
        </row>
        <row r="1597">
          <cell r="Y1597">
            <v>30</v>
          </cell>
          <cell r="AA1597">
            <v>3</v>
          </cell>
        </row>
        <row r="1598">
          <cell r="Y1598">
            <v>0</v>
          </cell>
          <cell r="AA1598">
            <v>0</v>
          </cell>
        </row>
        <row r="1599">
          <cell r="Y1599">
            <v>0</v>
          </cell>
          <cell r="AA1599">
            <v>0</v>
          </cell>
        </row>
        <row r="1600">
          <cell r="Y1600">
            <v>0</v>
          </cell>
          <cell r="AA1600">
            <v>0</v>
          </cell>
        </row>
        <row r="1601">
          <cell r="Y1601">
            <v>0</v>
          </cell>
          <cell r="AA1601">
            <v>0</v>
          </cell>
        </row>
        <row r="1602">
          <cell r="Y1602">
            <v>0</v>
          </cell>
          <cell r="AA1602">
            <v>0</v>
          </cell>
        </row>
        <row r="1603">
          <cell r="Y1603">
            <v>3</v>
          </cell>
          <cell r="AA1603">
            <v>0</v>
          </cell>
        </row>
        <row r="1604">
          <cell r="Y1604">
            <v>5</v>
          </cell>
          <cell r="AA1604">
            <v>0</v>
          </cell>
        </row>
        <row r="1605">
          <cell r="Y1605">
            <v>25</v>
          </cell>
          <cell r="AA1605">
            <v>3335</v>
          </cell>
        </row>
        <row r="1606">
          <cell r="Y1606">
            <v>2</v>
          </cell>
          <cell r="AA1606">
            <v>0</v>
          </cell>
        </row>
        <row r="1607">
          <cell r="Y1607">
            <v>0</v>
          </cell>
          <cell r="AA1607">
            <v>0</v>
          </cell>
        </row>
        <row r="1608">
          <cell r="Y1608">
            <v>0</v>
          </cell>
          <cell r="AA1608">
            <v>0</v>
          </cell>
        </row>
        <row r="1609">
          <cell r="Y1609">
            <v>3</v>
          </cell>
          <cell r="AA1609">
            <v>0</v>
          </cell>
        </row>
        <row r="1610">
          <cell r="Y1610">
            <v>14</v>
          </cell>
          <cell r="AA1610">
            <v>0</v>
          </cell>
        </row>
        <row r="1611">
          <cell r="Y1611">
            <v>5</v>
          </cell>
          <cell r="AA1611">
            <v>0</v>
          </cell>
        </row>
        <row r="1612">
          <cell r="Y1612">
            <v>6</v>
          </cell>
          <cell r="AA1612">
            <v>0</v>
          </cell>
        </row>
        <row r="1613">
          <cell r="Y1613">
            <v>3</v>
          </cell>
          <cell r="AA1613">
            <v>0</v>
          </cell>
        </row>
        <row r="1614">
          <cell r="Y1614">
            <v>0</v>
          </cell>
          <cell r="AA1614">
            <v>0</v>
          </cell>
        </row>
        <row r="1615">
          <cell r="Y1615">
            <v>0</v>
          </cell>
          <cell r="AA1615">
            <v>0</v>
          </cell>
        </row>
        <row r="1616">
          <cell r="Y1616">
            <v>0</v>
          </cell>
          <cell r="AA1616">
            <v>0</v>
          </cell>
        </row>
        <row r="1617">
          <cell r="Y1617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" filterMode="1">
    <tabColor theme="0" tint="-0.34998626667073579"/>
  </sheetPr>
  <dimension ref="A1:XFD1653"/>
  <sheetViews>
    <sheetView showZeros="0" tabSelected="1" topLeftCell="C1" zoomScale="70" zoomScaleNormal="70" workbookViewId="0">
      <pane ySplit="5" topLeftCell="A6" activePane="bottomLeft" state="frozen"/>
      <selection pane="bottomLeft" activeCell="D1177" sqref="D1177"/>
    </sheetView>
  </sheetViews>
  <sheetFormatPr baseColWidth="10" defaultColWidth="11.42578125" defaultRowHeight="15" outlineLevelCol="1" x14ac:dyDescent="0.25"/>
  <cols>
    <col min="1" max="1" width="18" style="2" customWidth="1"/>
    <col min="2" max="2" width="63.85546875" style="173" customWidth="1"/>
    <col min="3" max="3" width="17.28515625" style="116" customWidth="1"/>
    <col min="4" max="4" width="66.5703125" style="110" customWidth="1"/>
    <col min="5" max="5" width="22" style="82" bestFit="1" customWidth="1"/>
    <col min="6" max="6" width="20.5703125" style="83" customWidth="1"/>
    <col min="7" max="7" width="14.42578125" style="111" customWidth="1"/>
    <col min="8" max="8" width="15.7109375" style="112" customWidth="1"/>
    <col min="9" max="9" width="12.28515625" style="14" customWidth="1"/>
    <col min="10" max="10" width="15.5703125" style="62" customWidth="1" outlineLevel="1"/>
    <col min="11" max="11" width="14.28515625" style="7" customWidth="1" outlineLevel="1"/>
    <col min="12" max="12" width="18.28515625" style="16" bestFit="1" customWidth="1" outlineLevel="1"/>
    <col min="13" max="13" width="2.85546875" style="126" customWidth="1" outlineLevel="1"/>
    <col min="14" max="14" width="15.5703125" style="126" customWidth="1" outlineLevel="1"/>
    <col min="15" max="15" width="19.140625" style="126" customWidth="1" outlineLevel="1"/>
    <col min="16" max="16" width="22.42578125" style="126" customWidth="1" outlineLevel="1"/>
    <col min="17" max="17" width="4.7109375" style="2" customWidth="1" outlineLevel="1"/>
    <col min="18" max="18" width="15.5703125" style="2" customWidth="1" outlineLevel="1"/>
    <col min="19" max="19" width="16.5703125" style="2" customWidth="1" outlineLevel="1"/>
    <col min="20" max="20" width="15.140625" style="131" customWidth="1" outlineLevel="1"/>
    <col min="21" max="21" width="2.85546875" style="2" customWidth="1" outlineLevel="1"/>
    <col min="22" max="22" width="16.28515625" style="2" customWidth="1" outlineLevel="1"/>
    <col min="23" max="23" width="18.42578125" style="2" customWidth="1" outlineLevel="1"/>
    <col min="24" max="24" width="4.85546875" style="2" customWidth="1" outlineLevel="1"/>
    <col min="25" max="25" width="16.28515625" style="2" customWidth="1" outlineLevel="1"/>
    <col min="26" max="26" width="17.85546875" style="2" customWidth="1" outlineLevel="1"/>
    <col min="27" max="27" width="15.42578125" style="2" customWidth="1" outlineLevel="1"/>
    <col min="28" max="28" width="16.42578125" style="2" bestFit="1" customWidth="1"/>
    <col min="29" max="29" width="32.42578125" style="2" bestFit="1" customWidth="1"/>
    <col min="30" max="30" width="56.7109375" style="2" bestFit="1" customWidth="1"/>
    <col min="31" max="31" width="4.5703125" style="2" bestFit="1" customWidth="1"/>
    <col min="32" max="32" width="17.140625" style="2" bestFit="1" customWidth="1"/>
    <col min="33" max="33" width="11.42578125" style="2" customWidth="1"/>
    <col min="34" max="34" width="11.42578125" style="2"/>
    <col min="35" max="35" width="11.42578125" style="2" customWidth="1"/>
    <col min="36" max="36" width="14.28515625" style="2" bestFit="1" customWidth="1"/>
    <col min="37" max="37" width="11.42578125" style="2" customWidth="1"/>
    <col min="38" max="271" width="11.42578125" style="2"/>
    <col min="272" max="272" width="5.85546875" style="2" customWidth="1"/>
    <col min="273" max="273" width="41.85546875" style="2" customWidth="1"/>
    <col min="274" max="274" width="11" style="2" customWidth="1"/>
    <col min="275" max="275" width="7.42578125" style="2" customWidth="1"/>
    <col min="276" max="277" width="11.42578125" style="2" customWidth="1"/>
    <col min="278" max="278" width="13.5703125" style="2" customWidth="1"/>
    <col min="279" max="279" width="15.140625" style="2" customWidth="1"/>
    <col min="280" max="280" width="7.7109375" style="2" customWidth="1"/>
    <col min="281" max="281" width="2.7109375" style="2" customWidth="1"/>
    <col min="282" max="283" width="9.85546875" style="2" customWidth="1"/>
    <col min="284" max="284" width="5.42578125" style="2" customWidth="1"/>
    <col min="285" max="287" width="11.42578125" style="2" customWidth="1"/>
    <col min="288" max="288" width="14.7109375" style="2" customWidth="1"/>
    <col min="289" max="527" width="11.42578125" style="2"/>
    <col min="528" max="528" width="5.85546875" style="2" customWidth="1"/>
    <col min="529" max="529" width="41.85546875" style="2" customWidth="1"/>
    <col min="530" max="530" width="11" style="2" customWidth="1"/>
    <col min="531" max="531" width="7.42578125" style="2" customWidth="1"/>
    <col min="532" max="533" width="11.42578125" style="2" customWidth="1"/>
    <col min="534" max="534" width="13.5703125" style="2" customWidth="1"/>
    <col min="535" max="535" width="15.140625" style="2" customWidth="1"/>
    <col min="536" max="536" width="7.7109375" style="2" customWidth="1"/>
    <col min="537" max="537" width="2.7109375" style="2" customWidth="1"/>
    <col min="538" max="539" width="9.85546875" style="2" customWidth="1"/>
    <col min="540" max="540" width="5.42578125" style="2" customWidth="1"/>
    <col min="541" max="543" width="11.42578125" style="2" customWidth="1"/>
    <col min="544" max="544" width="14.7109375" style="2" customWidth="1"/>
    <col min="545" max="783" width="11.42578125" style="2"/>
    <col min="784" max="784" width="5.85546875" style="2" customWidth="1"/>
    <col min="785" max="785" width="41.85546875" style="2" customWidth="1"/>
    <col min="786" max="786" width="11" style="2" customWidth="1"/>
    <col min="787" max="787" width="7.42578125" style="2" customWidth="1"/>
    <col min="788" max="789" width="11.42578125" style="2" customWidth="1"/>
    <col min="790" max="790" width="13.5703125" style="2" customWidth="1"/>
    <col min="791" max="791" width="15.140625" style="2" customWidth="1"/>
    <col min="792" max="792" width="7.7109375" style="2" customWidth="1"/>
    <col min="793" max="793" width="2.7109375" style="2" customWidth="1"/>
    <col min="794" max="795" width="9.85546875" style="2" customWidth="1"/>
    <col min="796" max="796" width="5.42578125" style="2" customWidth="1"/>
    <col min="797" max="799" width="11.42578125" style="2" customWidth="1"/>
    <col min="800" max="800" width="14.7109375" style="2" customWidth="1"/>
    <col min="801" max="1039" width="11.42578125" style="2"/>
    <col min="1040" max="1040" width="5.85546875" style="2" customWidth="1"/>
    <col min="1041" max="1041" width="41.85546875" style="2" customWidth="1"/>
    <col min="1042" max="1042" width="11" style="2" customWidth="1"/>
    <col min="1043" max="1043" width="7.42578125" style="2" customWidth="1"/>
    <col min="1044" max="1045" width="11.42578125" style="2" customWidth="1"/>
    <col min="1046" max="1046" width="13.5703125" style="2" customWidth="1"/>
    <col min="1047" max="1047" width="15.140625" style="2" customWidth="1"/>
    <col min="1048" max="1048" width="7.7109375" style="2" customWidth="1"/>
    <col min="1049" max="1049" width="2.7109375" style="2" customWidth="1"/>
    <col min="1050" max="1051" width="9.85546875" style="2" customWidth="1"/>
    <col min="1052" max="1052" width="5.42578125" style="2" customWidth="1"/>
    <col min="1053" max="1055" width="11.42578125" style="2" customWidth="1"/>
    <col min="1056" max="1056" width="14.7109375" style="2" customWidth="1"/>
    <col min="1057" max="1295" width="11.42578125" style="2"/>
    <col min="1296" max="1296" width="5.85546875" style="2" customWidth="1"/>
    <col min="1297" max="1297" width="41.85546875" style="2" customWidth="1"/>
    <col min="1298" max="1298" width="11" style="2" customWidth="1"/>
    <col min="1299" max="1299" width="7.42578125" style="2" customWidth="1"/>
    <col min="1300" max="1301" width="11.42578125" style="2" customWidth="1"/>
    <col min="1302" max="1302" width="13.5703125" style="2" customWidth="1"/>
    <col min="1303" max="1303" width="15.140625" style="2" customWidth="1"/>
    <col min="1304" max="1304" width="7.7109375" style="2" customWidth="1"/>
    <col min="1305" max="1305" width="2.7109375" style="2" customWidth="1"/>
    <col min="1306" max="1307" width="9.85546875" style="2" customWidth="1"/>
    <col min="1308" max="1308" width="5.42578125" style="2" customWidth="1"/>
    <col min="1309" max="1311" width="11.42578125" style="2" customWidth="1"/>
    <col min="1312" max="1312" width="14.7109375" style="2" customWidth="1"/>
    <col min="1313" max="1551" width="11.42578125" style="2"/>
    <col min="1552" max="1552" width="5.85546875" style="2" customWidth="1"/>
    <col min="1553" max="1553" width="41.85546875" style="2" customWidth="1"/>
    <col min="1554" max="1554" width="11" style="2" customWidth="1"/>
    <col min="1555" max="1555" width="7.42578125" style="2" customWidth="1"/>
    <col min="1556" max="1557" width="11.42578125" style="2" customWidth="1"/>
    <col min="1558" max="1558" width="13.5703125" style="2" customWidth="1"/>
    <col min="1559" max="1559" width="15.140625" style="2" customWidth="1"/>
    <col min="1560" max="1560" width="7.7109375" style="2" customWidth="1"/>
    <col min="1561" max="1561" width="2.7109375" style="2" customWidth="1"/>
    <col min="1562" max="1563" width="9.85546875" style="2" customWidth="1"/>
    <col min="1564" max="1564" width="5.42578125" style="2" customWidth="1"/>
    <col min="1565" max="1567" width="11.42578125" style="2" customWidth="1"/>
    <col min="1568" max="1568" width="14.7109375" style="2" customWidth="1"/>
    <col min="1569" max="1807" width="11.42578125" style="2"/>
    <col min="1808" max="1808" width="5.85546875" style="2" customWidth="1"/>
    <col min="1809" max="1809" width="41.85546875" style="2" customWidth="1"/>
    <col min="1810" max="1810" width="11" style="2" customWidth="1"/>
    <col min="1811" max="1811" width="7.42578125" style="2" customWidth="1"/>
    <col min="1812" max="1813" width="11.42578125" style="2" customWidth="1"/>
    <col min="1814" max="1814" width="13.5703125" style="2" customWidth="1"/>
    <col min="1815" max="1815" width="15.140625" style="2" customWidth="1"/>
    <col min="1816" max="1816" width="7.7109375" style="2" customWidth="1"/>
    <col min="1817" max="1817" width="2.7109375" style="2" customWidth="1"/>
    <col min="1818" max="1819" width="9.85546875" style="2" customWidth="1"/>
    <col min="1820" max="1820" width="5.42578125" style="2" customWidth="1"/>
    <col min="1821" max="1823" width="11.42578125" style="2" customWidth="1"/>
    <col min="1824" max="1824" width="14.7109375" style="2" customWidth="1"/>
    <col min="1825" max="2063" width="11.42578125" style="2"/>
    <col min="2064" max="2064" width="5.85546875" style="2" customWidth="1"/>
    <col min="2065" max="2065" width="41.85546875" style="2" customWidth="1"/>
    <col min="2066" max="2066" width="11" style="2" customWidth="1"/>
    <col min="2067" max="2067" width="7.42578125" style="2" customWidth="1"/>
    <col min="2068" max="2069" width="11.42578125" style="2" customWidth="1"/>
    <col min="2070" max="2070" width="13.5703125" style="2" customWidth="1"/>
    <col min="2071" max="2071" width="15.140625" style="2" customWidth="1"/>
    <col min="2072" max="2072" width="7.7109375" style="2" customWidth="1"/>
    <col min="2073" max="2073" width="2.7109375" style="2" customWidth="1"/>
    <col min="2074" max="2075" width="9.85546875" style="2" customWidth="1"/>
    <col min="2076" max="2076" width="5.42578125" style="2" customWidth="1"/>
    <col min="2077" max="2079" width="11.42578125" style="2" customWidth="1"/>
    <col min="2080" max="2080" width="14.7109375" style="2" customWidth="1"/>
    <col min="2081" max="2319" width="11.42578125" style="2"/>
    <col min="2320" max="2320" width="5.85546875" style="2" customWidth="1"/>
    <col min="2321" max="2321" width="41.85546875" style="2" customWidth="1"/>
    <col min="2322" max="2322" width="11" style="2" customWidth="1"/>
    <col min="2323" max="2323" width="7.42578125" style="2" customWidth="1"/>
    <col min="2324" max="2325" width="11.42578125" style="2" customWidth="1"/>
    <col min="2326" max="2326" width="13.5703125" style="2" customWidth="1"/>
    <col min="2327" max="2327" width="15.140625" style="2" customWidth="1"/>
    <col min="2328" max="2328" width="7.7109375" style="2" customWidth="1"/>
    <col min="2329" max="2329" width="2.7109375" style="2" customWidth="1"/>
    <col min="2330" max="2331" width="9.85546875" style="2" customWidth="1"/>
    <col min="2332" max="2332" width="5.42578125" style="2" customWidth="1"/>
    <col min="2333" max="2335" width="11.42578125" style="2" customWidth="1"/>
    <col min="2336" max="2336" width="14.7109375" style="2" customWidth="1"/>
    <col min="2337" max="2575" width="11.42578125" style="2"/>
    <col min="2576" max="2576" width="5.85546875" style="2" customWidth="1"/>
    <col min="2577" max="2577" width="41.85546875" style="2" customWidth="1"/>
    <col min="2578" max="2578" width="11" style="2" customWidth="1"/>
    <col min="2579" max="2579" width="7.42578125" style="2" customWidth="1"/>
    <col min="2580" max="2581" width="11.42578125" style="2" customWidth="1"/>
    <col min="2582" max="2582" width="13.5703125" style="2" customWidth="1"/>
    <col min="2583" max="2583" width="15.140625" style="2" customWidth="1"/>
    <col min="2584" max="2584" width="7.7109375" style="2" customWidth="1"/>
    <col min="2585" max="2585" width="2.7109375" style="2" customWidth="1"/>
    <col min="2586" max="2587" width="9.85546875" style="2" customWidth="1"/>
    <col min="2588" max="2588" width="5.42578125" style="2" customWidth="1"/>
    <col min="2589" max="2591" width="11.42578125" style="2" customWidth="1"/>
    <col min="2592" max="2592" width="14.7109375" style="2" customWidth="1"/>
    <col min="2593" max="2831" width="11.42578125" style="2"/>
    <col min="2832" max="2832" width="5.85546875" style="2" customWidth="1"/>
    <col min="2833" max="2833" width="41.85546875" style="2" customWidth="1"/>
    <col min="2834" max="2834" width="11" style="2" customWidth="1"/>
    <col min="2835" max="2835" width="7.42578125" style="2" customWidth="1"/>
    <col min="2836" max="2837" width="11.42578125" style="2" customWidth="1"/>
    <col min="2838" max="2838" width="13.5703125" style="2" customWidth="1"/>
    <col min="2839" max="2839" width="15.140625" style="2" customWidth="1"/>
    <col min="2840" max="2840" width="7.7109375" style="2" customWidth="1"/>
    <col min="2841" max="2841" width="2.7109375" style="2" customWidth="1"/>
    <col min="2842" max="2843" width="9.85546875" style="2" customWidth="1"/>
    <col min="2844" max="2844" width="5.42578125" style="2" customWidth="1"/>
    <col min="2845" max="2847" width="11.42578125" style="2" customWidth="1"/>
    <col min="2848" max="2848" width="14.7109375" style="2" customWidth="1"/>
    <col min="2849" max="3087" width="11.42578125" style="2"/>
    <col min="3088" max="3088" width="5.85546875" style="2" customWidth="1"/>
    <col min="3089" max="3089" width="41.85546875" style="2" customWidth="1"/>
    <col min="3090" max="3090" width="11" style="2" customWidth="1"/>
    <col min="3091" max="3091" width="7.42578125" style="2" customWidth="1"/>
    <col min="3092" max="3093" width="11.42578125" style="2" customWidth="1"/>
    <col min="3094" max="3094" width="13.5703125" style="2" customWidth="1"/>
    <col min="3095" max="3095" width="15.140625" style="2" customWidth="1"/>
    <col min="3096" max="3096" width="7.7109375" style="2" customWidth="1"/>
    <col min="3097" max="3097" width="2.7109375" style="2" customWidth="1"/>
    <col min="3098" max="3099" width="9.85546875" style="2" customWidth="1"/>
    <col min="3100" max="3100" width="5.42578125" style="2" customWidth="1"/>
    <col min="3101" max="3103" width="11.42578125" style="2" customWidth="1"/>
    <col min="3104" max="3104" width="14.7109375" style="2" customWidth="1"/>
    <col min="3105" max="3343" width="11.42578125" style="2"/>
    <col min="3344" max="3344" width="5.85546875" style="2" customWidth="1"/>
    <col min="3345" max="3345" width="41.85546875" style="2" customWidth="1"/>
    <col min="3346" max="3346" width="11" style="2" customWidth="1"/>
    <col min="3347" max="3347" width="7.42578125" style="2" customWidth="1"/>
    <col min="3348" max="3349" width="11.42578125" style="2" customWidth="1"/>
    <col min="3350" max="3350" width="13.5703125" style="2" customWidth="1"/>
    <col min="3351" max="3351" width="15.140625" style="2" customWidth="1"/>
    <col min="3352" max="3352" width="7.7109375" style="2" customWidth="1"/>
    <col min="3353" max="3353" width="2.7109375" style="2" customWidth="1"/>
    <col min="3354" max="3355" width="9.85546875" style="2" customWidth="1"/>
    <col min="3356" max="3356" width="5.42578125" style="2" customWidth="1"/>
    <col min="3357" max="3359" width="11.42578125" style="2" customWidth="1"/>
    <col min="3360" max="3360" width="14.7109375" style="2" customWidth="1"/>
    <col min="3361" max="3599" width="11.42578125" style="2"/>
    <col min="3600" max="3600" width="5.85546875" style="2" customWidth="1"/>
    <col min="3601" max="3601" width="41.85546875" style="2" customWidth="1"/>
    <col min="3602" max="3602" width="11" style="2" customWidth="1"/>
    <col min="3603" max="3603" width="7.42578125" style="2" customWidth="1"/>
    <col min="3604" max="3605" width="11.42578125" style="2" customWidth="1"/>
    <col min="3606" max="3606" width="13.5703125" style="2" customWidth="1"/>
    <col min="3607" max="3607" width="15.140625" style="2" customWidth="1"/>
    <col min="3608" max="3608" width="7.7109375" style="2" customWidth="1"/>
    <col min="3609" max="3609" width="2.7109375" style="2" customWidth="1"/>
    <col min="3610" max="3611" width="9.85546875" style="2" customWidth="1"/>
    <col min="3612" max="3612" width="5.42578125" style="2" customWidth="1"/>
    <col min="3613" max="3615" width="11.42578125" style="2" customWidth="1"/>
    <col min="3616" max="3616" width="14.7109375" style="2" customWidth="1"/>
    <col min="3617" max="3855" width="11.42578125" style="2"/>
    <col min="3856" max="3856" width="5.85546875" style="2" customWidth="1"/>
    <col min="3857" max="3857" width="41.85546875" style="2" customWidth="1"/>
    <col min="3858" max="3858" width="11" style="2" customWidth="1"/>
    <col min="3859" max="3859" width="7.42578125" style="2" customWidth="1"/>
    <col min="3860" max="3861" width="11.42578125" style="2" customWidth="1"/>
    <col min="3862" max="3862" width="13.5703125" style="2" customWidth="1"/>
    <col min="3863" max="3863" width="15.140625" style="2" customWidth="1"/>
    <col min="3864" max="3864" width="7.7109375" style="2" customWidth="1"/>
    <col min="3865" max="3865" width="2.7109375" style="2" customWidth="1"/>
    <col min="3866" max="3867" width="9.85546875" style="2" customWidth="1"/>
    <col min="3868" max="3868" width="5.42578125" style="2" customWidth="1"/>
    <col min="3869" max="3871" width="11.42578125" style="2" customWidth="1"/>
    <col min="3872" max="3872" width="14.7109375" style="2" customWidth="1"/>
    <col min="3873" max="4111" width="11.42578125" style="2"/>
    <col min="4112" max="4112" width="5.85546875" style="2" customWidth="1"/>
    <col min="4113" max="4113" width="41.85546875" style="2" customWidth="1"/>
    <col min="4114" max="4114" width="11" style="2" customWidth="1"/>
    <col min="4115" max="4115" width="7.42578125" style="2" customWidth="1"/>
    <col min="4116" max="4117" width="11.42578125" style="2" customWidth="1"/>
    <col min="4118" max="4118" width="13.5703125" style="2" customWidth="1"/>
    <col min="4119" max="4119" width="15.140625" style="2" customWidth="1"/>
    <col min="4120" max="4120" width="7.7109375" style="2" customWidth="1"/>
    <col min="4121" max="4121" width="2.7109375" style="2" customWidth="1"/>
    <col min="4122" max="4123" width="9.85546875" style="2" customWidth="1"/>
    <col min="4124" max="4124" width="5.42578125" style="2" customWidth="1"/>
    <col min="4125" max="4127" width="11.42578125" style="2" customWidth="1"/>
    <col min="4128" max="4128" width="14.7109375" style="2" customWidth="1"/>
    <col min="4129" max="4367" width="11.42578125" style="2"/>
    <col min="4368" max="4368" width="5.85546875" style="2" customWidth="1"/>
    <col min="4369" max="4369" width="41.85546875" style="2" customWidth="1"/>
    <col min="4370" max="4370" width="11" style="2" customWidth="1"/>
    <col min="4371" max="4371" width="7.42578125" style="2" customWidth="1"/>
    <col min="4372" max="4373" width="11.42578125" style="2" customWidth="1"/>
    <col min="4374" max="4374" width="13.5703125" style="2" customWidth="1"/>
    <col min="4375" max="4375" width="15.140625" style="2" customWidth="1"/>
    <col min="4376" max="4376" width="7.7109375" style="2" customWidth="1"/>
    <col min="4377" max="4377" width="2.7109375" style="2" customWidth="1"/>
    <col min="4378" max="4379" width="9.85546875" style="2" customWidth="1"/>
    <col min="4380" max="4380" width="5.42578125" style="2" customWidth="1"/>
    <col min="4381" max="4383" width="11.42578125" style="2" customWidth="1"/>
    <col min="4384" max="4384" width="14.7109375" style="2" customWidth="1"/>
    <col min="4385" max="4623" width="11.42578125" style="2"/>
    <col min="4624" max="4624" width="5.85546875" style="2" customWidth="1"/>
    <col min="4625" max="4625" width="41.85546875" style="2" customWidth="1"/>
    <col min="4626" max="4626" width="11" style="2" customWidth="1"/>
    <col min="4627" max="4627" width="7.42578125" style="2" customWidth="1"/>
    <col min="4628" max="4629" width="11.42578125" style="2" customWidth="1"/>
    <col min="4630" max="4630" width="13.5703125" style="2" customWidth="1"/>
    <col min="4631" max="4631" width="15.140625" style="2" customWidth="1"/>
    <col min="4632" max="4632" width="7.7109375" style="2" customWidth="1"/>
    <col min="4633" max="4633" width="2.7109375" style="2" customWidth="1"/>
    <col min="4634" max="4635" width="9.85546875" style="2" customWidth="1"/>
    <col min="4636" max="4636" width="5.42578125" style="2" customWidth="1"/>
    <col min="4637" max="4639" width="11.42578125" style="2" customWidth="1"/>
    <col min="4640" max="4640" width="14.7109375" style="2" customWidth="1"/>
    <col min="4641" max="4879" width="11.42578125" style="2"/>
    <col min="4880" max="4880" width="5.85546875" style="2" customWidth="1"/>
    <col min="4881" max="4881" width="41.85546875" style="2" customWidth="1"/>
    <col min="4882" max="4882" width="11" style="2" customWidth="1"/>
    <col min="4883" max="4883" width="7.42578125" style="2" customWidth="1"/>
    <col min="4884" max="4885" width="11.42578125" style="2" customWidth="1"/>
    <col min="4886" max="4886" width="13.5703125" style="2" customWidth="1"/>
    <col min="4887" max="4887" width="15.140625" style="2" customWidth="1"/>
    <col min="4888" max="4888" width="7.7109375" style="2" customWidth="1"/>
    <col min="4889" max="4889" width="2.7109375" style="2" customWidth="1"/>
    <col min="4890" max="4891" width="9.85546875" style="2" customWidth="1"/>
    <col min="4892" max="4892" width="5.42578125" style="2" customWidth="1"/>
    <col min="4893" max="4895" width="11.42578125" style="2" customWidth="1"/>
    <col min="4896" max="4896" width="14.7109375" style="2" customWidth="1"/>
    <col min="4897" max="5135" width="11.42578125" style="2"/>
    <col min="5136" max="5136" width="5.85546875" style="2" customWidth="1"/>
    <col min="5137" max="5137" width="41.85546875" style="2" customWidth="1"/>
    <col min="5138" max="5138" width="11" style="2" customWidth="1"/>
    <col min="5139" max="5139" width="7.42578125" style="2" customWidth="1"/>
    <col min="5140" max="5141" width="11.42578125" style="2" customWidth="1"/>
    <col min="5142" max="5142" width="13.5703125" style="2" customWidth="1"/>
    <col min="5143" max="5143" width="15.140625" style="2" customWidth="1"/>
    <col min="5144" max="5144" width="7.7109375" style="2" customWidth="1"/>
    <col min="5145" max="5145" width="2.7109375" style="2" customWidth="1"/>
    <col min="5146" max="5147" width="9.85546875" style="2" customWidth="1"/>
    <col min="5148" max="5148" width="5.42578125" style="2" customWidth="1"/>
    <col min="5149" max="5151" width="11.42578125" style="2" customWidth="1"/>
    <col min="5152" max="5152" width="14.7109375" style="2" customWidth="1"/>
    <col min="5153" max="5391" width="11.42578125" style="2"/>
    <col min="5392" max="5392" width="5.85546875" style="2" customWidth="1"/>
    <col min="5393" max="5393" width="41.85546875" style="2" customWidth="1"/>
    <col min="5394" max="5394" width="11" style="2" customWidth="1"/>
    <col min="5395" max="5395" width="7.42578125" style="2" customWidth="1"/>
    <col min="5396" max="5397" width="11.42578125" style="2" customWidth="1"/>
    <col min="5398" max="5398" width="13.5703125" style="2" customWidth="1"/>
    <col min="5399" max="5399" width="15.140625" style="2" customWidth="1"/>
    <col min="5400" max="5400" width="7.7109375" style="2" customWidth="1"/>
    <col min="5401" max="5401" width="2.7109375" style="2" customWidth="1"/>
    <col min="5402" max="5403" width="9.85546875" style="2" customWidth="1"/>
    <col min="5404" max="5404" width="5.42578125" style="2" customWidth="1"/>
    <col min="5405" max="5407" width="11.42578125" style="2" customWidth="1"/>
    <col min="5408" max="5408" width="14.7109375" style="2" customWidth="1"/>
    <col min="5409" max="5647" width="11.42578125" style="2"/>
    <col min="5648" max="5648" width="5.85546875" style="2" customWidth="1"/>
    <col min="5649" max="5649" width="41.85546875" style="2" customWidth="1"/>
    <col min="5650" max="5650" width="11" style="2" customWidth="1"/>
    <col min="5651" max="5651" width="7.42578125" style="2" customWidth="1"/>
    <col min="5652" max="5653" width="11.42578125" style="2" customWidth="1"/>
    <col min="5654" max="5654" width="13.5703125" style="2" customWidth="1"/>
    <col min="5655" max="5655" width="15.140625" style="2" customWidth="1"/>
    <col min="5656" max="5656" width="7.7109375" style="2" customWidth="1"/>
    <col min="5657" max="5657" width="2.7109375" style="2" customWidth="1"/>
    <col min="5658" max="5659" width="9.85546875" style="2" customWidth="1"/>
    <col min="5660" max="5660" width="5.42578125" style="2" customWidth="1"/>
    <col min="5661" max="5663" width="11.42578125" style="2" customWidth="1"/>
    <col min="5664" max="5664" width="14.7109375" style="2" customWidth="1"/>
    <col min="5665" max="5903" width="11.42578125" style="2"/>
    <col min="5904" max="5904" width="5.85546875" style="2" customWidth="1"/>
    <col min="5905" max="5905" width="41.85546875" style="2" customWidth="1"/>
    <col min="5906" max="5906" width="11" style="2" customWidth="1"/>
    <col min="5907" max="5907" width="7.42578125" style="2" customWidth="1"/>
    <col min="5908" max="5909" width="11.42578125" style="2" customWidth="1"/>
    <col min="5910" max="5910" width="13.5703125" style="2" customWidth="1"/>
    <col min="5911" max="5911" width="15.140625" style="2" customWidth="1"/>
    <col min="5912" max="5912" width="7.7109375" style="2" customWidth="1"/>
    <col min="5913" max="5913" width="2.7109375" style="2" customWidth="1"/>
    <col min="5914" max="5915" width="9.85546875" style="2" customWidth="1"/>
    <col min="5916" max="5916" width="5.42578125" style="2" customWidth="1"/>
    <col min="5917" max="5919" width="11.42578125" style="2" customWidth="1"/>
    <col min="5920" max="5920" width="14.7109375" style="2" customWidth="1"/>
    <col min="5921" max="6159" width="11.42578125" style="2"/>
    <col min="6160" max="6160" width="5.85546875" style="2" customWidth="1"/>
    <col min="6161" max="6161" width="41.85546875" style="2" customWidth="1"/>
    <col min="6162" max="6162" width="11" style="2" customWidth="1"/>
    <col min="6163" max="6163" width="7.42578125" style="2" customWidth="1"/>
    <col min="6164" max="6165" width="11.42578125" style="2" customWidth="1"/>
    <col min="6166" max="6166" width="13.5703125" style="2" customWidth="1"/>
    <col min="6167" max="6167" width="15.140625" style="2" customWidth="1"/>
    <col min="6168" max="6168" width="7.7109375" style="2" customWidth="1"/>
    <col min="6169" max="6169" width="2.7109375" style="2" customWidth="1"/>
    <col min="6170" max="6171" width="9.85546875" style="2" customWidth="1"/>
    <col min="6172" max="6172" width="5.42578125" style="2" customWidth="1"/>
    <col min="6173" max="6175" width="11.42578125" style="2" customWidth="1"/>
    <col min="6176" max="6176" width="14.7109375" style="2" customWidth="1"/>
    <col min="6177" max="6415" width="11.42578125" style="2"/>
    <col min="6416" max="6416" width="5.85546875" style="2" customWidth="1"/>
    <col min="6417" max="6417" width="41.85546875" style="2" customWidth="1"/>
    <col min="6418" max="6418" width="11" style="2" customWidth="1"/>
    <col min="6419" max="6419" width="7.42578125" style="2" customWidth="1"/>
    <col min="6420" max="6421" width="11.42578125" style="2" customWidth="1"/>
    <col min="6422" max="6422" width="13.5703125" style="2" customWidth="1"/>
    <col min="6423" max="6423" width="15.140625" style="2" customWidth="1"/>
    <col min="6424" max="6424" width="7.7109375" style="2" customWidth="1"/>
    <col min="6425" max="6425" width="2.7109375" style="2" customWidth="1"/>
    <col min="6426" max="6427" width="9.85546875" style="2" customWidth="1"/>
    <col min="6428" max="6428" width="5.42578125" style="2" customWidth="1"/>
    <col min="6429" max="6431" width="11.42578125" style="2" customWidth="1"/>
    <col min="6432" max="6432" width="14.7109375" style="2" customWidth="1"/>
    <col min="6433" max="6671" width="11.42578125" style="2"/>
    <col min="6672" max="6672" width="5.85546875" style="2" customWidth="1"/>
    <col min="6673" max="6673" width="41.85546875" style="2" customWidth="1"/>
    <col min="6674" max="6674" width="11" style="2" customWidth="1"/>
    <col min="6675" max="6675" width="7.42578125" style="2" customWidth="1"/>
    <col min="6676" max="6677" width="11.42578125" style="2" customWidth="1"/>
    <col min="6678" max="6678" width="13.5703125" style="2" customWidth="1"/>
    <col min="6679" max="6679" width="15.140625" style="2" customWidth="1"/>
    <col min="6680" max="6680" width="7.7109375" style="2" customWidth="1"/>
    <col min="6681" max="6681" width="2.7109375" style="2" customWidth="1"/>
    <col min="6682" max="6683" width="9.85546875" style="2" customWidth="1"/>
    <col min="6684" max="6684" width="5.42578125" style="2" customWidth="1"/>
    <col min="6685" max="6687" width="11.42578125" style="2" customWidth="1"/>
    <col min="6688" max="6688" width="14.7109375" style="2" customWidth="1"/>
    <col min="6689" max="6927" width="11.42578125" style="2"/>
    <col min="6928" max="6928" width="5.85546875" style="2" customWidth="1"/>
    <col min="6929" max="6929" width="41.85546875" style="2" customWidth="1"/>
    <col min="6930" max="6930" width="11" style="2" customWidth="1"/>
    <col min="6931" max="6931" width="7.42578125" style="2" customWidth="1"/>
    <col min="6932" max="6933" width="11.42578125" style="2" customWidth="1"/>
    <col min="6934" max="6934" width="13.5703125" style="2" customWidth="1"/>
    <col min="6935" max="6935" width="15.140625" style="2" customWidth="1"/>
    <col min="6936" max="6936" width="7.7109375" style="2" customWidth="1"/>
    <col min="6937" max="6937" width="2.7109375" style="2" customWidth="1"/>
    <col min="6938" max="6939" width="9.85546875" style="2" customWidth="1"/>
    <col min="6940" max="6940" width="5.42578125" style="2" customWidth="1"/>
    <col min="6941" max="6943" width="11.42578125" style="2" customWidth="1"/>
    <col min="6944" max="6944" width="14.7109375" style="2" customWidth="1"/>
    <col min="6945" max="7183" width="11.42578125" style="2"/>
    <col min="7184" max="7184" width="5.85546875" style="2" customWidth="1"/>
    <col min="7185" max="7185" width="41.85546875" style="2" customWidth="1"/>
    <col min="7186" max="7186" width="11" style="2" customWidth="1"/>
    <col min="7187" max="7187" width="7.42578125" style="2" customWidth="1"/>
    <col min="7188" max="7189" width="11.42578125" style="2" customWidth="1"/>
    <col min="7190" max="7190" width="13.5703125" style="2" customWidth="1"/>
    <col min="7191" max="7191" width="15.140625" style="2" customWidth="1"/>
    <col min="7192" max="7192" width="7.7109375" style="2" customWidth="1"/>
    <col min="7193" max="7193" width="2.7109375" style="2" customWidth="1"/>
    <col min="7194" max="7195" width="9.85546875" style="2" customWidth="1"/>
    <col min="7196" max="7196" width="5.42578125" style="2" customWidth="1"/>
    <col min="7197" max="7199" width="11.42578125" style="2" customWidth="1"/>
    <col min="7200" max="7200" width="14.7109375" style="2" customWidth="1"/>
    <col min="7201" max="7439" width="11.42578125" style="2"/>
    <col min="7440" max="7440" width="5.85546875" style="2" customWidth="1"/>
    <col min="7441" max="7441" width="41.85546875" style="2" customWidth="1"/>
    <col min="7442" max="7442" width="11" style="2" customWidth="1"/>
    <col min="7443" max="7443" width="7.42578125" style="2" customWidth="1"/>
    <col min="7444" max="7445" width="11.42578125" style="2" customWidth="1"/>
    <col min="7446" max="7446" width="13.5703125" style="2" customWidth="1"/>
    <col min="7447" max="7447" width="15.140625" style="2" customWidth="1"/>
    <col min="7448" max="7448" width="7.7109375" style="2" customWidth="1"/>
    <col min="7449" max="7449" width="2.7109375" style="2" customWidth="1"/>
    <col min="7450" max="7451" width="9.85546875" style="2" customWidth="1"/>
    <col min="7452" max="7452" width="5.42578125" style="2" customWidth="1"/>
    <col min="7453" max="7455" width="11.42578125" style="2" customWidth="1"/>
    <col min="7456" max="7456" width="14.7109375" style="2" customWidth="1"/>
    <col min="7457" max="7695" width="11.42578125" style="2"/>
    <col min="7696" max="7696" width="5.85546875" style="2" customWidth="1"/>
    <col min="7697" max="7697" width="41.85546875" style="2" customWidth="1"/>
    <col min="7698" max="7698" width="11" style="2" customWidth="1"/>
    <col min="7699" max="7699" width="7.42578125" style="2" customWidth="1"/>
    <col min="7700" max="7701" width="11.42578125" style="2" customWidth="1"/>
    <col min="7702" max="7702" width="13.5703125" style="2" customWidth="1"/>
    <col min="7703" max="7703" width="15.140625" style="2" customWidth="1"/>
    <col min="7704" max="7704" width="7.7109375" style="2" customWidth="1"/>
    <col min="7705" max="7705" width="2.7109375" style="2" customWidth="1"/>
    <col min="7706" max="7707" width="9.85546875" style="2" customWidth="1"/>
    <col min="7708" max="7708" width="5.42578125" style="2" customWidth="1"/>
    <col min="7709" max="7711" width="11.42578125" style="2" customWidth="1"/>
    <col min="7712" max="7712" width="14.7109375" style="2" customWidth="1"/>
    <col min="7713" max="7951" width="11.42578125" style="2"/>
    <col min="7952" max="7952" width="5.85546875" style="2" customWidth="1"/>
    <col min="7953" max="7953" width="41.85546875" style="2" customWidth="1"/>
    <col min="7954" max="7954" width="11" style="2" customWidth="1"/>
    <col min="7955" max="7955" width="7.42578125" style="2" customWidth="1"/>
    <col min="7956" max="7957" width="11.42578125" style="2" customWidth="1"/>
    <col min="7958" max="7958" width="13.5703125" style="2" customWidth="1"/>
    <col min="7959" max="7959" width="15.140625" style="2" customWidth="1"/>
    <col min="7960" max="7960" width="7.7109375" style="2" customWidth="1"/>
    <col min="7961" max="7961" width="2.7109375" style="2" customWidth="1"/>
    <col min="7962" max="7963" width="9.85546875" style="2" customWidth="1"/>
    <col min="7964" max="7964" width="5.42578125" style="2" customWidth="1"/>
    <col min="7965" max="7967" width="11.42578125" style="2" customWidth="1"/>
    <col min="7968" max="7968" width="14.7109375" style="2" customWidth="1"/>
    <col min="7969" max="8207" width="11.42578125" style="2"/>
    <col min="8208" max="8208" width="5.85546875" style="2" customWidth="1"/>
    <col min="8209" max="8209" width="41.85546875" style="2" customWidth="1"/>
    <col min="8210" max="8210" width="11" style="2" customWidth="1"/>
    <col min="8211" max="8211" width="7.42578125" style="2" customWidth="1"/>
    <col min="8212" max="8213" width="11.42578125" style="2" customWidth="1"/>
    <col min="8214" max="8214" width="13.5703125" style="2" customWidth="1"/>
    <col min="8215" max="8215" width="15.140625" style="2" customWidth="1"/>
    <col min="8216" max="8216" width="7.7109375" style="2" customWidth="1"/>
    <col min="8217" max="8217" width="2.7109375" style="2" customWidth="1"/>
    <col min="8218" max="8219" width="9.85546875" style="2" customWidth="1"/>
    <col min="8220" max="8220" width="5.42578125" style="2" customWidth="1"/>
    <col min="8221" max="8223" width="11.42578125" style="2" customWidth="1"/>
    <col min="8224" max="8224" width="14.7109375" style="2" customWidth="1"/>
    <col min="8225" max="8463" width="11.42578125" style="2"/>
    <col min="8464" max="8464" width="5.85546875" style="2" customWidth="1"/>
    <col min="8465" max="8465" width="41.85546875" style="2" customWidth="1"/>
    <col min="8466" max="8466" width="11" style="2" customWidth="1"/>
    <col min="8467" max="8467" width="7.42578125" style="2" customWidth="1"/>
    <col min="8468" max="8469" width="11.42578125" style="2" customWidth="1"/>
    <col min="8470" max="8470" width="13.5703125" style="2" customWidth="1"/>
    <col min="8471" max="8471" width="15.140625" style="2" customWidth="1"/>
    <col min="8472" max="8472" width="7.7109375" style="2" customWidth="1"/>
    <col min="8473" max="8473" width="2.7109375" style="2" customWidth="1"/>
    <col min="8474" max="8475" width="9.85546875" style="2" customWidth="1"/>
    <col min="8476" max="8476" width="5.42578125" style="2" customWidth="1"/>
    <col min="8477" max="8479" width="11.42578125" style="2" customWidth="1"/>
    <col min="8480" max="8480" width="14.7109375" style="2" customWidth="1"/>
    <col min="8481" max="8719" width="11.42578125" style="2"/>
    <col min="8720" max="8720" width="5.85546875" style="2" customWidth="1"/>
    <col min="8721" max="8721" width="41.85546875" style="2" customWidth="1"/>
    <col min="8722" max="8722" width="11" style="2" customWidth="1"/>
    <col min="8723" max="8723" width="7.42578125" style="2" customWidth="1"/>
    <col min="8724" max="8725" width="11.42578125" style="2" customWidth="1"/>
    <col min="8726" max="8726" width="13.5703125" style="2" customWidth="1"/>
    <col min="8727" max="8727" width="15.140625" style="2" customWidth="1"/>
    <col min="8728" max="8728" width="7.7109375" style="2" customWidth="1"/>
    <col min="8729" max="8729" width="2.7109375" style="2" customWidth="1"/>
    <col min="8730" max="8731" width="9.85546875" style="2" customWidth="1"/>
    <col min="8732" max="8732" width="5.42578125" style="2" customWidth="1"/>
    <col min="8733" max="8735" width="11.42578125" style="2" customWidth="1"/>
    <col min="8736" max="8736" width="14.7109375" style="2" customWidth="1"/>
    <col min="8737" max="8975" width="11.42578125" style="2"/>
    <col min="8976" max="8976" width="5.85546875" style="2" customWidth="1"/>
    <col min="8977" max="8977" width="41.85546875" style="2" customWidth="1"/>
    <col min="8978" max="8978" width="11" style="2" customWidth="1"/>
    <col min="8979" max="8979" width="7.42578125" style="2" customWidth="1"/>
    <col min="8980" max="8981" width="11.42578125" style="2" customWidth="1"/>
    <col min="8982" max="8982" width="13.5703125" style="2" customWidth="1"/>
    <col min="8983" max="8983" width="15.140625" style="2" customWidth="1"/>
    <col min="8984" max="8984" width="7.7109375" style="2" customWidth="1"/>
    <col min="8985" max="8985" width="2.7109375" style="2" customWidth="1"/>
    <col min="8986" max="8987" width="9.85546875" style="2" customWidth="1"/>
    <col min="8988" max="8988" width="5.42578125" style="2" customWidth="1"/>
    <col min="8989" max="8991" width="11.42578125" style="2" customWidth="1"/>
    <col min="8992" max="8992" width="14.7109375" style="2" customWidth="1"/>
    <col min="8993" max="9231" width="11.42578125" style="2"/>
    <col min="9232" max="9232" width="5.85546875" style="2" customWidth="1"/>
    <col min="9233" max="9233" width="41.85546875" style="2" customWidth="1"/>
    <col min="9234" max="9234" width="11" style="2" customWidth="1"/>
    <col min="9235" max="9235" width="7.42578125" style="2" customWidth="1"/>
    <col min="9236" max="9237" width="11.42578125" style="2" customWidth="1"/>
    <col min="9238" max="9238" width="13.5703125" style="2" customWidth="1"/>
    <col min="9239" max="9239" width="15.140625" style="2" customWidth="1"/>
    <col min="9240" max="9240" width="7.7109375" style="2" customWidth="1"/>
    <col min="9241" max="9241" width="2.7109375" style="2" customWidth="1"/>
    <col min="9242" max="9243" width="9.85546875" style="2" customWidth="1"/>
    <col min="9244" max="9244" width="5.42578125" style="2" customWidth="1"/>
    <col min="9245" max="9247" width="11.42578125" style="2" customWidth="1"/>
    <col min="9248" max="9248" width="14.7109375" style="2" customWidth="1"/>
    <col min="9249" max="9487" width="11.42578125" style="2"/>
    <col min="9488" max="9488" width="5.85546875" style="2" customWidth="1"/>
    <col min="9489" max="9489" width="41.85546875" style="2" customWidth="1"/>
    <col min="9490" max="9490" width="11" style="2" customWidth="1"/>
    <col min="9491" max="9491" width="7.42578125" style="2" customWidth="1"/>
    <col min="9492" max="9493" width="11.42578125" style="2" customWidth="1"/>
    <col min="9494" max="9494" width="13.5703125" style="2" customWidth="1"/>
    <col min="9495" max="9495" width="15.140625" style="2" customWidth="1"/>
    <col min="9496" max="9496" width="7.7109375" style="2" customWidth="1"/>
    <col min="9497" max="9497" width="2.7109375" style="2" customWidth="1"/>
    <col min="9498" max="9499" width="9.85546875" style="2" customWidth="1"/>
    <col min="9500" max="9500" width="5.42578125" style="2" customWidth="1"/>
    <col min="9501" max="9503" width="11.42578125" style="2" customWidth="1"/>
    <col min="9504" max="9504" width="14.7109375" style="2" customWidth="1"/>
    <col min="9505" max="9743" width="11.42578125" style="2"/>
    <col min="9744" max="9744" width="5.85546875" style="2" customWidth="1"/>
    <col min="9745" max="9745" width="41.85546875" style="2" customWidth="1"/>
    <col min="9746" max="9746" width="11" style="2" customWidth="1"/>
    <col min="9747" max="9747" width="7.42578125" style="2" customWidth="1"/>
    <col min="9748" max="9749" width="11.42578125" style="2" customWidth="1"/>
    <col min="9750" max="9750" width="13.5703125" style="2" customWidth="1"/>
    <col min="9751" max="9751" width="15.140625" style="2" customWidth="1"/>
    <col min="9752" max="9752" width="7.7109375" style="2" customWidth="1"/>
    <col min="9753" max="9753" width="2.7109375" style="2" customWidth="1"/>
    <col min="9754" max="9755" width="9.85546875" style="2" customWidth="1"/>
    <col min="9756" max="9756" width="5.42578125" style="2" customWidth="1"/>
    <col min="9757" max="9759" width="11.42578125" style="2" customWidth="1"/>
    <col min="9760" max="9760" width="14.7109375" style="2" customWidth="1"/>
    <col min="9761" max="9999" width="11.42578125" style="2"/>
    <col min="10000" max="10000" width="5.85546875" style="2" customWidth="1"/>
    <col min="10001" max="10001" width="41.85546875" style="2" customWidth="1"/>
    <col min="10002" max="10002" width="11" style="2" customWidth="1"/>
    <col min="10003" max="10003" width="7.42578125" style="2" customWidth="1"/>
    <col min="10004" max="10005" width="11.42578125" style="2" customWidth="1"/>
    <col min="10006" max="10006" width="13.5703125" style="2" customWidth="1"/>
    <col min="10007" max="10007" width="15.140625" style="2" customWidth="1"/>
    <col min="10008" max="10008" width="7.7109375" style="2" customWidth="1"/>
    <col min="10009" max="10009" width="2.7109375" style="2" customWidth="1"/>
    <col min="10010" max="10011" width="9.85546875" style="2" customWidth="1"/>
    <col min="10012" max="10012" width="5.42578125" style="2" customWidth="1"/>
    <col min="10013" max="10015" width="11.42578125" style="2" customWidth="1"/>
    <col min="10016" max="10016" width="14.7109375" style="2" customWidth="1"/>
    <col min="10017" max="10255" width="11.42578125" style="2"/>
    <col min="10256" max="10256" width="5.85546875" style="2" customWidth="1"/>
    <col min="10257" max="10257" width="41.85546875" style="2" customWidth="1"/>
    <col min="10258" max="10258" width="11" style="2" customWidth="1"/>
    <col min="10259" max="10259" width="7.42578125" style="2" customWidth="1"/>
    <col min="10260" max="10261" width="11.42578125" style="2" customWidth="1"/>
    <col min="10262" max="10262" width="13.5703125" style="2" customWidth="1"/>
    <col min="10263" max="10263" width="15.140625" style="2" customWidth="1"/>
    <col min="10264" max="10264" width="7.7109375" style="2" customWidth="1"/>
    <col min="10265" max="10265" width="2.7109375" style="2" customWidth="1"/>
    <col min="10266" max="10267" width="9.85546875" style="2" customWidth="1"/>
    <col min="10268" max="10268" width="5.42578125" style="2" customWidth="1"/>
    <col min="10269" max="10271" width="11.42578125" style="2" customWidth="1"/>
    <col min="10272" max="10272" width="14.7109375" style="2" customWidth="1"/>
    <col min="10273" max="10511" width="11.42578125" style="2"/>
    <col min="10512" max="10512" width="5.85546875" style="2" customWidth="1"/>
    <col min="10513" max="10513" width="41.85546875" style="2" customWidth="1"/>
    <col min="10514" max="10514" width="11" style="2" customWidth="1"/>
    <col min="10515" max="10515" width="7.42578125" style="2" customWidth="1"/>
    <col min="10516" max="10517" width="11.42578125" style="2" customWidth="1"/>
    <col min="10518" max="10518" width="13.5703125" style="2" customWidth="1"/>
    <col min="10519" max="10519" width="15.140625" style="2" customWidth="1"/>
    <col min="10520" max="10520" width="7.7109375" style="2" customWidth="1"/>
    <col min="10521" max="10521" width="2.7109375" style="2" customWidth="1"/>
    <col min="10522" max="10523" width="9.85546875" style="2" customWidth="1"/>
    <col min="10524" max="10524" width="5.42578125" style="2" customWidth="1"/>
    <col min="10525" max="10527" width="11.42578125" style="2" customWidth="1"/>
    <col min="10528" max="10528" width="14.7109375" style="2" customWidth="1"/>
    <col min="10529" max="10767" width="11.42578125" style="2"/>
    <col min="10768" max="10768" width="5.85546875" style="2" customWidth="1"/>
    <col min="10769" max="10769" width="41.85546875" style="2" customWidth="1"/>
    <col min="10770" max="10770" width="11" style="2" customWidth="1"/>
    <col min="10771" max="10771" width="7.42578125" style="2" customWidth="1"/>
    <col min="10772" max="10773" width="11.42578125" style="2" customWidth="1"/>
    <col min="10774" max="10774" width="13.5703125" style="2" customWidth="1"/>
    <col min="10775" max="10775" width="15.140625" style="2" customWidth="1"/>
    <col min="10776" max="10776" width="7.7109375" style="2" customWidth="1"/>
    <col min="10777" max="10777" width="2.7109375" style="2" customWidth="1"/>
    <col min="10778" max="10779" width="9.85546875" style="2" customWidth="1"/>
    <col min="10780" max="10780" width="5.42578125" style="2" customWidth="1"/>
    <col min="10781" max="10783" width="11.42578125" style="2" customWidth="1"/>
    <col min="10784" max="10784" width="14.7109375" style="2" customWidth="1"/>
    <col min="10785" max="11023" width="11.42578125" style="2"/>
    <col min="11024" max="11024" width="5.85546875" style="2" customWidth="1"/>
    <col min="11025" max="11025" width="41.85546875" style="2" customWidth="1"/>
    <col min="11026" max="11026" width="11" style="2" customWidth="1"/>
    <col min="11027" max="11027" width="7.42578125" style="2" customWidth="1"/>
    <col min="11028" max="11029" width="11.42578125" style="2" customWidth="1"/>
    <col min="11030" max="11030" width="13.5703125" style="2" customWidth="1"/>
    <col min="11031" max="11031" width="15.140625" style="2" customWidth="1"/>
    <col min="11032" max="11032" width="7.7109375" style="2" customWidth="1"/>
    <col min="11033" max="11033" width="2.7109375" style="2" customWidth="1"/>
    <col min="11034" max="11035" width="9.85546875" style="2" customWidth="1"/>
    <col min="11036" max="11036" width="5.42578125" style="2" customWidth="1"/>
    <col min="11037" max="11039" width="11.42578125" style="2" customWidth="1"/>
    <col min="11040" max="11040" width="14.7109375" style="2" customWidth="1"/>
    <col min="11041" max="11279" width="11.42578125" style="2"/>
    <col min="11280" max="11280" width="5.85546875" style="2" customWidth="1"/>
    <col min="11281" max="11281" width="41.85546875" style="2" customWidth="1"/>
    <col min="11282" max="11282" width="11" style="2" customWidth="1"/>
    <col min="11283" max="11283" width="7.42578125" style="2" customWidth="1"/>
    <col min="11284" max="11285" width="11.42578125" style="2" customWidth="1"/>
    <col min="11286" max="11286" width="13.5703125" style="2" customWidth="1"/>
    <col min="11287" max="11287" width="15.140625" style="2" customWidth="1"/>
    <col min="11288" max="11288" width="7.7109375" style="2" customWidth="1"/>
    <col min="11289" max="11289" width="2.7109375" style="2" customWidth="1"/>
    <col min="11290" max="11291" width="9.85546875" style="2" customWidth="1"/>
    <col min="11292" max="11292" width="5.42578125" style="2" customWidth="1"/>
    <col min="11293" max="11295" width="11.42578125" style="2" customWidth="1"/>
    <col min="11296" max="11296" width="14.7109375" style="2" customWidth="1"/>
    <col min="11297" max="11535" width="11.42578125" style="2"/>
    <col min="11536" max="11536" width="5.85546875" style="2" customWidth="1"/>
    <col min="11537" max="11537" width="41.85546875" style="2" customWidth="1"/>
    <col min="11538" max="11538" width="11" style="2" customWidth="1"/>
    <col min="11539" max="11539" width="7.42578125" style="2" customWidth="1"/>
    <col min="11540" max="11541" width="11.42578125" style="2" customWidth="1"/>
    <col min="11542" max="11542" width="13.5703125" style="2" customWidth="1"/>
    <col min="11543" max="11543" width="15.140625" style="2" customWidth="1"/>
    <col min="11544" max="11544" width="7.7109375" style="2" customWidth="1"/>
    <col min="11545" max="11545" width="2.7109375" style="2" customWidth="1"/>
    <col min="11546" max="11547" width="9.85546875" style="2" customWidth="1"/>
    <col min="11548" max="11548" width="5.42578125" style="2" customWidth="1"/>
    <col min="11549" max="11551" width="11.42578125" style="2" customWidth="1"/>
    <col min="11552" max="11552" width="14.7109375" style="2" customWidth="1"/>
    <col min="11553" max="11791" width="11.42578125" style="2"/>
    <col min="11792" max="11792" width="5.85546875" style="2" customWidth="1"/>
    <col min="11793" max="11793" width="41.85546875" style="2" customWidth="1"/>
    <col min="11794" max="11794" width="11" style="2" customWidth="1"/>
    <col min="11795" max="11795" width="7.42578125" style="2" customWidth="1"/>
    <col min="11796" max="11797" width="11.42578125" style="2" customWidth="1"/>
    <col min="11798" max="11798" width="13.5703125" style="2" customWidth="1"/>
    <col min="11799" max="11799" width="15.140625" style="2" customWidth="1"/>
    <col min="11800" max="11800" width="7.7109375" style="2" customWidth="1"/>
    <col min="11801" max="11801" width="2.7109375" style="2" customWidth="1"/>
    <col min="11802" max="11803" width="9.85546875" style="2" customWidth="1"/>
    <col min="11804" max="11804" width="5.42578125" style="2" customWidth="1"/>
    <col min="11805" max="11807" width="11.42578125" style="2" customWidth="1"/>
    <col min="11808" max="11808" width="14.7109375" style="2" customWidth="1"/>
    <col min="11809" max="12047" width="11.42578125" style="2"/>
    <col min="12048" max="12048" width="5.85546875" style="2" customWidth="1"/>
    <col min="12049" max="12049" width="41.85546875" style="2" customWidth="1"/>
    <col min="12050" max="12050" width="11" style="2" customWidth="1"/>
    <col min="12051" max="12051" width="7.42578125" style="2" customWidth="1"/>
    <col min="12052" max="12053" width="11.42578125" style="2" customWidth="1"/>
    <col min="12054" max="12054" width="13.5703125" style="2" customWidth="1"/>
    <col min="12055" max="12055" width="15.140625" style="2" customWidth="1"/>
    <col min="12056" max="12056" width="7.7109375" style="2" customWidth="1"/>
    <col min="12057" max="12057" width="2.7109375" style="2" customWidth="1"/>
    <col min="12058" max="12059" width="9.85546875" style="2" customWidth="1"/>
    <col min="12060" max="12060" width="5.42578125" style="2" customWidth="1"/>
    <col min="12061" max="12063" width="11.42578125" style="2" customWidth="1"/>
    <col min="12064" max="12064" width="14.7109375" style="2" customWidth="1"/>
    <col min="12065" max="12303" width="11.42578125" style="2"/>
    <col min="12304" max="12304" width="5.85546875" style="2" customWidth="1"/>
    <col min="12305" max="12305" width="41.85546875" style="2" customWidth="1"/>
    <col min="12306" max="12306" width="11" style="2" customWidth="1"/>
    <col min="12307" max="12307" width="7.42578125" style="2" customWidth="1"/>
    <col min="12308" max="12309" width="11.42578125" style="2" customWidth="1"/>
    <col min="12310" max="12310" width="13.5703125" style="2" customWidth="1"/>
    <col min="12311" max="12311" width="15.140625" style="2" customWidth="1"/>
    <col min="12312" max="12312" width="7.7109375" style="2" customWidth="1"/>
    <col min="12313" max="12313" width="2.7109375" style="2" customWidth="1"/>
    <col min="12314" max="12315" width="9.85546875" style="2" customWidth="1"/>
    <col min="12316" max="12316" width="5.42578125" style="2" customWidth="1"/>
    <col min="12317" max="12319" width="11.42578125" style="2" customWidth="1"/>
    <col min="12320" max="12320" width="14.7109375" style="2" customWidth="1"/>
    <col min="12321" max="12559" width="11.42578125" style="2"/>
    <col min="12560" max="12560" width="5.85546875" style="2" customWidth="1"/>
    <col min="12561" max="12561" width="41.85546875" style="2" customWidth="1"/>
    <col min="12562" max="12562" width="11" style="2" customWidth="1"/>
    <col min="12563" max="12563" width="7.42578125" style="2" customWidth="1"/>
    <col min="12564" max="12565" width="11.42578125" style="2" customWidth="1"/>
    <col min="12566" max="12566" width="13.5703125" style="2" customWidth="1"/>
    <col min="12567" max="12567" width="15.140625" style="2" customWidth="1"/>
    <col min="12568" max="12568" width="7.7109375" style="2" customWidth="1"/>
    <col min="12569" max="12569" width="2.7109375" style="2" customWidth="1"/>
    <col min="12570" max="12571" width="9.85546875" style="2" customWidth="1"/>
    <col min="12572" max="12572" width="5.42578125" style="2" customWidth="1"/>
    <col min="12573" max="12575" width="11.42578125" style="2" customWidth="1"/>
    <col min="12576" max="12576" width="14.7109375" style="2" customWidth="1"/>
    <col min="12577" max="12815" width="11.42578125" style="2"/>
    <col min="12816" max="12816" width="5.85546875" style="2" customWidth="1"/>
    <col min="12817" max="12817" width="41.85546875" style="2" customWidth="1"/>
    <col min="12818" max="12818" width="11" style="2" customWidth="1"/>
    <col min="12819" max="12819" width="7.42578125" style="2" customWidth="1"/>
    <col min="12820" max="12821" width="11.42578125" style="2" customWidth="1"/>
    <col min="12822" max="12822" width="13.5703125" style="2" customWidth="1"/>
    <col min="12823" max="12823" width="15.140625" style="2" customWidth="1"/>
    <col min="12824" max="12824" width="7.7109375" style="2" customWidth="1"/>
    <col min="12825" max="12825" width="2.7109375" style="2" customWidth="1"/>
    <col min="12826" max="12827" width="9.85546875" style="2" customWidth="1"/>
    <col min="12828" max="12828" width="5.42578125" style="2" customWidth="1"/>
    <col min="12829" max="12831" width="11.42578125" style="2" customWidth="1"/>
    <col min="12832" max="12832" width="14.7109375" style="2" customWidth="1"/>
    <col min="12833" max="13071" width="11.42578125" style="2"/>
    <col min="13072" max="13072" width="5.85546875" style="2" customWidth="1"/>
    <col min="13073" max="13073" width="41.85546875" style="2" customWidth="1"/>
    <col min="13074" max="13074" width="11" style="2" customWidth="1"/>
    <col min="13075" max="13075" width="7.42578125" style="2" customWidth="1"/>
    <col min="13076" max="13077" width="11.42578125" style="2" customWidth="1"/>
    <col min="13078" max="13078" width="13.5703125" style="2" customWidth="1"/>
    <col min="13079" max="13079" width="15.140625" style="2" customWidth="1"/>
    <col min="13080" max="13080" width="7.7109375" style="2" customWidth="1"/>
    <col min="13081" max="13081" width="2.7109375" style="2" customWidth="1"/>
    <col min="13082" max="13083" width="9.85546875" style="2" customWidth="1"/>
    <col min="13084" max="13084" width="5.42578125" style="2" customWidth="1"/>
    <col min="13085" max="13087" width="11.42578125" style="2" customWidth="1"/>
    <col min="13088" max="13088" width="14.7109375" style="2" customWidth="1"/>
    <col min="13089" max="13327" width="11.42578125" style="2"/>
    <col min="13328" max="13328" width="5.85546875" style="2" customWidth="1"/>
    <col min="13329" max="13329" width="41.85546875" style="2" customWidth="1"/>
    <col min="13330" max="13330" width="11" style="2" customWidth="1"/>
    <col min="13331" max="13331" width="7.42578125" style="2" customWidth="1"/>
    <col min="13332" max="13333" width="11.42578125" style="2" customWidth="1"/>
    <col min="13334" max="13334" width="13.5703125" style="2" customWidth="1"/>
    <col min="13335" max="13335" width="15.140625" style="2" customWidth="1"/>
    <col min="13336" max="13336" width="7.7109375" style="2" customWidth="1"/>
    <col min="13337" max="13337" width="2.7109375" style="2" customWidth="1"/>
    <col min="13338" max="13339" width="9.85546875" style="2" customWidth="1"/>
    <col min="13340" max="13340" width="5.42578125" style="2" customWidth="1"/>
    <col min="13341" max="13343" width="11.42578125" style="2" customWidth="1"/>
    <col min="13344" max="13344" width="14.7109375" style="2" customWidth="1"/>
    <col min="13345" max="13583" width="11.42578125" style="2"/>
    <col min="13584" max="13584" width="5.85546875" style="2" customWidth="1"/>
    <col min="13585" max="13585" width="41.85546875" style="2" customWidth="1"/>
    <col min="13586" max="13586" width="11" style="2" customWidth="1"/>
    <col min="13587" max="13587" width="7.42578125" style="2" customWidth="1"/>
    <col min="13588" max="13589" width="11.42578125" style="2" customWidth="1"/>
    <col min="13590" max="13590" width="13.5703125" style="2" customWidth="1"/>
    <col min="13591" max="13591" width="15.140625" style="2" customWidth="1"/>
    <col min="13592" max="13592" width="7.7109375" style="2" customWidth="1"/>
    <col min="13593" max="13593" width="2.7109375" style="2" customWidth="1"/>
    <col min="13594" max="13595" width="9.85546875" style="2" customWidth="1"/>
    <col min="13596" max="13596" width="5.42578125" style="2" customWidth="1"/>
    <col min="13597" max="13599" width="11.42578125" style="2" customWidth="1"/>
    <col min="13600" max="13600" width="14.7109375" style="2" customWidth="1"/>
    <col min="13601" max="13839" width="11.42578125" style="2"/>
    <col min="13840" max="13840" width="5.85546875" style="2" customWidth="1"/>
    <col min="13841" max="13841" width="41.85546875" style="2" customWidth="1"/>
    <col min="13842" max="13842" width="11" style="2" customWidth="1"/>
    <col min="13843" max="13843" width="7.42578125" style="2" customWidth="1"/>
    <col min="13844" max="13845" width="11.42578125" style="2" customWidth="1"/>
    <col min="13846" max="13846" width="13.5703125" style="2" customWidth="1"/>
    <col min="13847" max="13847" width="15.140625" style="2" customWidth="1"/>
    <col min="13848" max="13848" width="7.7109375" style="2" customWidth="1"/>
    <col min="13849" max="13849" width="2.7109375" style="2" customWidth="1"/>
    <col min="13850" max="13851" width="9.85546875" style="2" customWidth="1"/>
    <col min="13852" max="13852" width="5.42578125" style="2" customWidth="1"/>
    <col min="13853" max="13855" width="11.42578125" style="2" customWidth="1"/>
    <col min="13856" max="13856" width="14.7109375" style="2" customWidth="1"/>
    <col min="13857" max="14095" width="11.42578125" style="2"/>
    <col min="14096" max="14096" width="5.85546875" style="2" customWidth="1"/>
    <col min="14097" max="14097" width="41.85546875" style="2" customWidth="1"/>
    <col min="14098" max="14098" width="11" style="2" customWidth="1"/>
    <col min="14099" max="14099" width="7.42578125" style="2" customWidth="1"/>
    <col min="14100" max="14101" width="11.42578125" style="2" customWidth="1"/>
    <col min="14102" max="14102" width="13.5703125" style="2" customWidth="1"/>
    <col min="14103" max="14103" width="15.140625" style="2" customWidth="1"/>
    <col min="14104" max="14104" width="7.7109375" style="2" customWidth="1"/>
    <col min="14105" max="14105" width="2.7109375" style="2" customWidth="1"/>
    <col min="14106" max="14107" width="9.85546875" style="2" customWidth="1"/>
    <col min="14108" max="14108" width="5.42578125" style="2" customWidth="1"/>
    <col min="14109" max="14111" width="11.42578125" style="2" customWidth="1"/>
    <col min="14112" max="14112" width="14.7109375" style="2" customWidth="1"/>
    <col min="14113" max="14351" width="11.42578125" style="2"/>
    <col min="14352" max="14352" width="5.85546875" style="2" customWidth="1"/>
    <col min="14353" max="14353" width="41.85546875" style="2" customWidth="1"/>
    <col min="14354" max="14354" width="11" style="2" customWidth="1"/>
    <col min="14355" max="14355" width="7.42578125" style="2" customWidth="1"/>
    <col min="14356" max="14357" width="11.42578125" style="2" customWidth="1"/>
    <col min="14358" max="14358" width="13.5703125" style="2" customWidth="1"/>
    <col min="14359" max="14359" width="15.140625" style="2" customWidth="1"/>
    <col min="14360" max="14360" width="7.7109375" style="2" customWidth="1"/>
    <col min="14361" max="14361" width="2.7109375" style="2" customWidth="1"/>
    <col min="14362" max="14363" width="9.85546875" style="2" customWidth="1"/>
    <col min="14364" max="14364" width="5.42578125" style="2" customWidth="1"/>
    <col min="14365" max="14367" width="11.42578125" style="2" customWidth="1"/>
    <col min="14368" max="14368" width="14.7109375" style="2" customWidth="1"/>
    <col min="14369" max="14607" width="11.42578125" style="2"/>
    <col min="14608" max="14608" width="5.85546875" style="2" customWidth="1"/>
    <col min="14609" max="14609" width="41.85546875" style="2" customWidth="1"/>
    <col min="14610" max="14610" width="11" style="2" customWidth="1"/>
    <col min="14611" max="14611" width="7.42578125" style="2" customWidth="1"/>
    <col min="14612" max="14613" width="11.42578125" style="2" customWidth="1"/>
    <col min="14614" max="14614" width="13.5703125" style="2" customWidth="1"/>
    <col min="14615" max="14615" width="15.140625" style="2" customWidth="1"/>
    <col min="14616" max="14616" width="7.7109375" style="2" customWidth="1"/>
    <col min="14617" max="14617" width="2.7109375" style="2" customWidth="1"/>
    <col min="14618" max="14619" width="9.85546875" style="2" customWidth="1"/>
    <col min="14620" max="14620" width="5.42578125" style="2" customWidth="1"/>
    <col min="14621" max="14623" width="11.42578125" style="2" customWidth="1"/>
    <col min="14624" max="14624" width="14.7109375" style="2" customWidth="1"/>
    <col min="14625" max="14863" width="11.42578125" style="2"/>
    <col min="14864" max="14864" width="5.85546875" style="2" customWidth="1"/>
    <col min="14865" max="14865" width="41.85546875" style="2" customWidth="1"/>
    <col min="14866" max="14866" width="11" style="2" customWidth="1"/>
    <col min="14867" max="14867" width="7.42578125" style="2" customWidth="1"/>
    <col min="14868" max="14869" width="11.42578125" style="2" customWidth="1"/>
    <col min="14870" max="14870" width="13.5703125" style="2" customWidth="1"/>
    <col min="14871" max="14871" width="15.140625" style="2" customWidth="1"/>
    <col min="14872" max="14872" width="7.7109375" style="2" customWidth="1"/>
    <col min="14873" max="14873" width="2.7109375" style="2" customWidth="1"/>
    <col min="14874" max="14875" width="9.85546875" style="2" customWidth="1"/>
    <col min="14876" max="14876" width="5.42578125" style="2" customWidth="1"/>
    <col min="14877" max="14879" width="11.42578125" style="2" customWidth="1"/>
    <col min="14880" max="14880" width="14.7109375" style="2" customWidth="1"/>
    <col min="14881" max="15119" width="11.42578125" style="2"/>
    <col min="15120" max="15120" width="5.85546875" style="2" customWidth="1"/>
    <col min="15121" max="15121" width="41.85546875" style="2" customWidth="1"/>
    <col min="15122" max="15122" width="11" style="2" customWidth="1"/>
    <col min="15123" max="15123" width="7.42578125" style="2" customWidth="1"/>
    <col min="15124" max="15125" width="11.42578125" style="2" customWidth="1"/>
    <col min="15126" max="15126" width="13.5703125" style="2" customWidth="1"/>
    <col min="15127" max="15127" width="15.140625" style="2" customWidth="1"/>
    <col min="15128" max="15128" width="7.7109375" style="2" customWidth="1"/>
    <col min="15129" max="15129" width="2.7109375" style="2" customWidth="1"/>
    <col min="15130" max="15131" width="9.85546875" style="2" customWidth="1"/>
    <col min="15132" max="15132" width="5.42578125" style="2" customWidth="1"/>
    <col min="15133" max="15135" width="11.42578125" style="2" customWidth="1"/>
    <col min="15136" max="15136" width="14.7109375" style="2" customWidth="1"/>
    <col min="15137" max="15375" width="11.42578125" style="2"/>
    <col min="15376" max="15376" width="5.85546875" style="2" customWidth="1"/>
    <col min="15377" max="15377" width="41.85546875" style="2" customWidth="1"/>
    <col min="15378" max="15378" width="11" style="2" customWidth="1"/>
    <col min="15379" max="15379" width="7.42578125" style="2" customWidth="1"/>
    <col min="15380" max="15381" width="11.42578125" style="2" customWidth="1"/>
    <col min="15382" max="15382" width="13.5703125" style="2" customWidth="1"/>
    <col min="15383" max="15383" width="15.140625" style="2" customWidth="1"/>
    <col min="15384" max="15384" width="7.7109375" style="2" customWidth="1"/>
    <col min="15385" max="15385" width="2.7109375" style="2" customWidth="1"/>
    <col min="15386" max="15387" width="9.85546875" style="2" customWidth="1"/>
    <col min="15388" max="15388" width="5.42578125" style="2" customWidth="1"/>
    <col min="15389" max="15391" width="11.42578125" style="2" customWidth="1"/>
    <col min="15392" max="15392" width="14.7109375" style="2" customWidth="1"/>
    <col min="15393" max="15631" width="11.42578125" style="2"/>
    <col min="15632" max="15632" width="5.85546875" style="2" customWidth="1"/>
    <col min="15633" max="15633" width="41.85546875" style="2" customWidth="1"/>
    <col min="15634" max="15634" width="11" style="2" customWidth="1"/>
    <col min="15635" max="15635" width="7.42578125" style="2" customWidth="1"/>
    <col min="15636" max="15637" width="11.42578125" style="2" customWidth="1"/>
    <col min="15638" max="15638" width="13.5703125" style="2" customWidth="1"/>
    <col min="15639" max="15639" width="15.140625" style="2" customWidth="1"/>
    <col min="15640" max="15640" width="7.7109375" style="2" customWidth="1"/>
    <col min="15641" max="15641" width="2.7109375" style="2" customWidth="1"/>
    <col min="15642" max="15643" width="9.85546875" style="2" customWidth="1"/>
    <col min="15644" max="15644" width="5.42578125" style="2" customWidth="1"/>
    <col min="15645" max="15647" width="11.42578125" style="2" customWidth="1"/>
    <col min="15648" max="15648" width="14.7109375" style="2" customWidth="1"/>
    <col min="15649" max="15887" width="11.42578125" style="2"/>
    <col min="15888" max="15888" width="5.85546875" style="2" customWidth="1"/>
    <col min="15889" max="15889" width="41.85546875" style="2" customWidth="1"/>
    <col min="15890" max="15890" width="11" style="2" customWidth="1"/>
    <col min="15891" max="15891" width="7.42578125" style="2" customWidth="1"/>
    <col min="15892" max="15893" width="11.42578125" style="2" customWidth="1"/>
    <col min="15894" max="15894" width="13.5703125" style="2" customWidth="1"/>
    <col min="15895" max="15895" width="15.140625" style="2" customWidth="1"/>
    <col min="15896" max="15896" width="7.7109375" style="2" customWidth="1"/>
    <col min="15897" max="15897" width="2.7109375" style="2" customWidth="1"/>
    <col min="15898" max="15899" width="9.85546875" style="2" customWidth="1"/>
    <col min="15900" max="15900" width="5.42578125" style="2" customWidth="1"/>
    <col min="15901" max="15903" width="11.42578125" style="2" customWidth="1"/>
    <col min="15904" max="15904" width="14.7109375" style="2" customWidth="1"/>
    <col min="15905" max="16143" width="11.42578125" style="2"/>
    <col min="16144" max="16144" width="5.85546875" style="2" customWidth="1"/>
    <col min="16145" max="16145" width="41.85546875" style="2" customWidth="1"/>
    <col min="16146" max="16146" width="11" style="2" customWidth="1"/>
    <col min="16147" max="16147" width="7.42578125" style="2" customWidth="1"/>
    <col min="16148" max="16149" width="11.42578125" style="2" customWidth="1"/>
    <col min="16150" max="16150" width="13.5703125" style="2" customWidth="1"/>
    <col min="16151" max="16151" width="15.140625" style="2" customWidth="1"/>
    <col min="16152" max="16152" width="7.7109375" style="2" customWidth="1"/>
    <col min="16153" max="16153" width="2.7109375" style="2" customWidth="1"/>
    <col min="16154" max="16155" width="9.85546875" style="2" customWidth="1"/>
    <col min="16156" max="16156" width="5.42578125" style="2" customWidth="1"/>
    <col min="16157" max="16159" width="11.42578125" style="2" customWidth="1"/>
    <col min="16160" max="16160" width="14.7109375" style="2" customWidth="1"/>
    <col min="16161" max="16384" width="11.42578125" style="2"/>
  </cols>
  <sheetData>
    <row r="1" spans="1:42" x14ac:dyDescent="0.25">
      <c r="B1" s="170"/>
      <c r="C1" s="103" t="s">
        <v>12</v>
      </c>
      <c r="D1" s="104"/>
      <c r="G1" s="105"/>
      <c r="H1" s="105"/>
      <c r="J1" s="4"/>
      <c r="K1" s="4"/>
      <c r="L1" s="4"/>
      <c r="M1" s="6"/>
      <c r="N1" s="4"/>
      <c r="O1" s="4"/>
      <c r="P1" s="4"/>
      <c r="Q1" s="6"/>
      <c r="R1" s="4"/>
      <c r="S1" s="4"/>
      <c r="T1" s="106"/>
      <c r="U1" s="6"/>
      <c r="V1" s="6"/>
      <c r="W1" s="6"/>
      <c r="X1" s="4"/>
      <c r="Y1" s="4"/>
      <c r="Z1" s="4"/>
      <c r="AB1" s="107" t="s">
        <v>6</v>
      </c>
      <c r="AC1" s="108"/>
      <c r="AD1" s="108"/>
      <c r="AE1" s="108"/>
      <c r="AI1" s="4"/>
      <c r="AJ1" s="4"/>
      <c r="AK1" s="4"/>
      <c r="AO1" s="4"/>
      <c r="AP1" s="4"/>
    </row>
    <row r="2" spans="1:42" ht="15.75" x14ac:dyDescent="0.25">
      <c r="B2" s="171"/>
      <c r="C2" s="109" t="s">
        <v>0</v>
      </c>
      <c r="E2" s="84"/>
      <c r="J2" s="270" t="s">
        <v>24</v>
      </c>
      <c r="K2" s="271"/>
      <c r="L2" s="272"/>
      <c r="M2" s="6"/>
      <c r="N2" s="270" t="s">
        <v>22</v>
      </c>
      <c r="O2" s="271"/>
      <c r="P2" s="272"/>
      <c r="Q2" s="7"/>
      <c r="R2" s="270" t="s">
        <v>23</v>
      </c>
      <c r="S2" s="271"/>
      <c r="T2" s="272"/>
      <c r="U2" s="7"/>
      <c r="V2" s="270" t="s">
        <v>11</v>
      </c>
      <c r="W2" s="272"/>
      <c r="X2" s="4"/>
      <c r="Y2" s="270" t="s">
        <v>17</v>
      </c>
      <c r="Z2" s="272"/>
      <c r="AB2" s="113">
        <v>33.5321</v>
      </c>
      <c r="AC2" s="114"/>
      <c r="AD2" s="114"/>
      <c r="AE2" s="114"/>
      <c r="AF2" s="115"/>
      <c r="AI2" s="4"/>
      <c r="AJ2" s="4"/>
      <c r="AK2" s="4"/>
      <c r="AO2" s="4"/>
      <c r="AP2" s="4"/>
    </row>
    <row r="3" spans="1:42" x14ac:dyDescent="0.25">
      <c r="B3" s="172"/>
      <c r="C3" s="84"/>
      <c r="E3" s="84"/>
      <c r="K3" s="62"/>
      <c r="L3" s="18">
        <f>+L4/$AB$2</f>
        <v>101.98865642502619</v>
      </c>
      <c r="M3" s="6"/>
      <c r="N3" s="100"/>
      <c r="O3" s="4"/>
      <c r="P3" s="8">
        <f>+P4/$AB$2</f>
        <v>64.188941342773035</v>
      </c>
      <c r="Q3" s="7"/>
      <c r="R3" s="100"/>
      <c r="S3" s="4"/>
      <c r="T3" s="9">
        <f>+T4/$AB$2</f>
        <v>166.17759776779923</v>
      </c>
      <c r="U3" s="7"/>
      <c r="V3" s="4"/>
      <c r="W3" s="8">
        <f>+W4/$AB$2</f>
        <v>138.04992545611566</v>
      </c>
      <c r="X3" s="4"/>
      <c r="Y3" s="4"/>
      <c r="Z3" s="8">
        <f>+Z4/$AB$2</f>
        <v>28.127672311683551</v>
      </c>
      <c r="AI3" s="4"/>
      <c r="AJ3" s="4"/>
      <c r="AK3" s="4"/>
      <c r="AO3" s="4"/>
      <c r="AP3" s="4"/>
    </row>
    <row r="4" spans="1:42" ht="15.75" x14ac:dyDescent="0.25">
      <c r="E4" s="84"/>
      <c r="H4" s="117"/>
      <c r="J4" s="37"/>
      <c r="K4" s="37"/>
      <c r="L4" s="37">
        <f>SUBTOTAL(9,L6:L1750)</f>
        <v>3419.8938261096209</v>
      </c>
      <c r="M4" s="6"/>
      <c r="N4" s="118"/>
      <c r="O4" s="119">
        <v>0</v>
      </c>
      <c r="P4" s="37">
        <f>SUBTOTAL(9,P6:P1750)</f>
        <v>2152.39</v>
      </c>
      <c r="Q4" s="7"/>
      <c r="R4" s="118"/>
      <c r="S4" s="4"/>
      <c r="T4" s="10">
        <f>SUBTOTAL(9,T6:T1750)</f>
        <v>5572.2838261096203</v>
      </c>
      <c r="U4" s="7"/>
      <c r="V4" s="119"/>
      <c r="W4" s="37">
        <f>SUBTOTAL(9,W6:W1750)</f>
        <v>4629.1039053870163</v>
      </c>
      <c r="X4" s="4"/>
      <c r="Y4" s="4"/>
      <c r="Z4" s="37">
        <f>SUBTOTAL(9,Z6:Z1750)</f>
        <v>943.17992072260404</v>
      </c>
      <c r="AA4" s="37"/>
      <c r="AB4" s="120"/>
      <c r="AC4" s="120"/>
      <c r="AD4" s="120"/>
      <c r="AE4" s="120"/>
      <c r="AI4" s="4"/>
      <c r="AJ4" s="121"/>
      <c r="AK4" s="4"/>
      <c r="AO4" s="4"/>
      <c r="AP4" s="4"/>
    </row>
    <row r="5" spans="1:42" x14ac:dyDescent="0.25">
      <c r="A5" s="85" t="s">
        <v>29</v>
      </c>
      <c r="B5" s="156" t="s">
        <v>233</v>
      </c>
      <c r="C5" s="85" t="s">
        <v>29</v>
      </c>
      <c r="D5" s="85" t="s">
        <v>234</v>
      </c>
      <c r="E5" s="85" t="s">
        <v>36</v>
      </c>
      <c r="F5" s="85" t="s">
        <v>16</v>
      </c>
      <c r="G5" s="122" t="s">
        <v>30</v>
      </c>
      <c r="H5" s="85" t="s">
        <v>3</v>
      </c>
      <c r="I5" s="19" t="s">
        <v>130</v>
      </c>
      <c r="J5" s="123" t="s">
        <v>5</v>
      </c>
      <c r="K5" s="124" t="s">
        <v>2</v>
      </c>
      <c r="L5" s="125" t="s">
        <v>7</v>
      </c>
      <c r="N5" s="123" t="s">
        <v>5</v>
      </c>
      <c r="O5" s="124" t="s">
        <v>2</v>
      </c>
      <c r="P5" s="123" t="s">
        <v>20</v>
      </c>
      <c r="R5" s="123" t="s">
        <v>5</v>
      </c>
      <c r="S5" s="123" t="s">
        <v>2</v>
      </c>
      <c r="T5" s="19" t="s">
        <v>7</v>
      </c>
      <c r="V5" s="19" t="s">
        <v>5</v>
      </c>
      <c r="W5" s="19" t="s">
        <v>7</v>
      </c>
      <c r="X5" s="4"/>
      <c r="Y5" s="19" t="s">
        <v>5</v>
      </c>
      <c r="Z5" s="19" t="s">
        <v>7</v>
      </c>
      <c r="AA5" s="55"/>
      <c r="AB5" s="55"/>
      <c r="AC5" s="55"/>
      <c r="AD5" s="55"/>
      <c r="AE5" s="55"/>
      <c r="AF5" s="19" t="s">
        <v>130</v>
      </c>
      <c r="AI5" s="4"/>
      <c r="AJ5" s="127"/>
      <c r="AK5" s="128"/>
      <c r="AO5" s="4"/>
      <c r="AP5" s="4"/>
    </row>
    <row r="6" spans="1:42" s="22" customFormat="1" ht="15" hidden="1" customHeight="1" x14ac:dyDescent="0.25">
      <c r="A6" s="24"/>
      <c r="B6" s="174" t="s">
        <v>244</v>
      </c>
      <c r="C6" s="24"/>
      <c r="D6" s="3" t="s">
        <v>244</v>
      </c>
      <c r="E6" s="3" t="s">
        <v>243</v>
      </c>
      <c r="F6" s="21"/>
      <c r="G6" s="1" t="s">
        <v>314</v>
      </c>
      <c r="H6" s="32">
        <v>1</v>
      </c>
      <c r="I6" s="129"/>
      <c r="J6" s="57">
        <f>[1]Inventario!Y6</f>
        <v>518</v>
      </c>
      <c r="K6" s="99">
        <f>[1]Inventario!AA6</f>
        <v>27.6</v>
      </c>
      <c r="L6" s="86">
        <f>+K6*J6</f>
        <v>14296.800000000001</v>
      </c>
      <c r="M6" s="91"/>
      <c r="N6" s="87">
        <f>SUMIF('Compras del Mes'!D$6:D$307,Inventario!D6,'Compras del Mes'!H$6:H$307)</f>
        <v>0</v>
      </c>
      <c r="O6" s="28" t="str">
        <f>IF(P6=0,"",P6/N6)</f>
        <v/>
      </c>
      <c r="P6" s="28">
        <f>SUMIF('Compras del Mes'!D$6:D$307,Inventario!D6,'Compras del Mes'!I$6:I$307)</f>
        <v>0</v>
      </c>
      <c r="Q6" s="88"/>
      <c r="R6" s="87">
        <f>+N6+J6</f>
        <v>518</v>
      </c>
      <c r="S6" s="28">
        <f>IF(T6=0,"0",T6/R6)</f>
        <v>27.6</v>
      </c>
      <c r="T6" s="28">
        <f>+P6+L6</f>
        <v>14296.800000000001</v>
      </c>
      <c r="U6" s="88"/>
      <c r="V6" s="177">
        <f>SUMIF('Reporte de salida'!C$6:C$958,Inventario!B6,'Reporte de salida'!H$6:H$958)</f>
        <v>109</v>
      </c>
      <c r="W6" s="221">
        <f>+V6*S6</f>
        <v>3008.4</v>
      </c>
      <c r="Y6" s="87">
        <f>R6-V6</f>
        <v>409</v>
      </c>
      <c r="Z6" s="28">
        <f>+S6*Y6</f>
        <v>11288.400000000001</v>
      </c>
      <c r="AA6" s="56">
        <f>Z6/Y6</f>
        <v>27.600000000000005</v>
      </c>
      <c r="AB6" s="22">
        <f>(LEN(D6))</f>
        <v>17</v>
      </c>
      <c r="AC6" s="24"/>
      <c r="AD6" s="21"/>
      <c r="AE6" s="31" t="s">
        <v>4</v>
      </c>
      <c r="AI6" s="23"/>
      <c r="AJ6" s="53"/>
      <c r="AK6" s="90"/>
      <c r="AO6" s="23"/>
      <c r="AP6" s="23"/>
    </row>
    <row r="7" spans="1:42" s="22" customFormat="1" ht="15" hidden="1" customHeight="1" x14ac:dyDescent="0.25">
      <c r="A7" s="24"/>
      <c r="B7" s="174" t="s">
        <v>245</v>
      </c>
      <c r="C7" s="24"/>
      <c r="D7" s="3" t="s">
        <v>245</v>
      </c>
      <c r="E7" s="3" t="s">
        <v>243</v>
      </c>
      <c r="F7" s="21"/>
      <c r="G7" s="1" t="s">
        <v>314</v>
      </c>
      <c r="H7" s="32">
        <v>1</v>
      </c>
      <c r="I7" s="129"/>
      <c r="J7" s="57">
        <f>[1]Inventario!Y7</f>
        <v>0</v>
      </c>
      <c r="K7" s="99">
        <f>[1]Inventario!AA7</f>
        <v>0</v>
      </c>
      <c r="L7" s="86">
        <f t="shared" ref="L7:L70" si="0">+K7*J7</f>
        <v>0</v>
      </c>
      <c r="M7" s="91"/>
      <c r="N7" s="87">
        <f>SUMIF('Compras del Mes'!D$6:D$307,Inventario!D7,'Compras del Mes'!H$6:H$307)</f>
        <v>0</v>
      </c>
      <c r="O7" s="28" t="str">
        <f t="shared" ref="O7:O70" si="1">IF(P7=0,"",P7/N7)</f>
        <v/>
      </c>
      <c r="P7" s="28">
        <f>SUMIF('Compras del Mes'!D$6:D$307,Inventario!D7,'Compras del Mes'!I$6:I$307)</f>
        <v>0</v>
      </c>
      <c r="Q7" s="88"/>
      <c r="R7" s="87">
        <f t="shared" ref="R7:R70" si="2">+N7+J7</f>
        <v>0</v>
      </c>
      <c r="S7" s="28" t="str">
        <f t="shared" ref="S7:S70" si="3">IF(T7=0,"0",T7/R7)</f>
        <v>0</v>
      </c>
      <c r="T7" s="28">
        <f t="shared" ref="T7:T70" si="4">+P7+L7</f>
        <v>0</v>
      </c>
      <c r="U7" s="88"/>
      <c r="V7" s="177">
        <f>SUMIF('Reporte de salida'!C$6:C$958,Inventario!B7,'Reporte de salida'!H$6:H$958)</f>
        <v>0</v>
      </c>
      <c r="W7" s="221">
        <f t="shared" ref="W7:W70" si="5">+V7*S7</f>
        <v>0</v>
      </c>
      <c r="Y7" s="87">
        <f t="shared" ref="Y7:Y70" si="6">R7-V7</f>
        <v>0</v>
      </c>
      <c r="Z7" s="28">
        <f t="shared" ref="Z7:Z70" si="7">+S7*Y7</f>
        <v>0</v>
      </c>
      <c r="AA7" s="56">
        <v>0</v>
      </c>
      <c r="AB7" s="22">
        <f t="shared" ref="AB7:AB70" si="8">(LEN(D7))</f>
        <v>28</v>
      </c>
      <c r="AC7" s="24"/>
      <c r="AD7" s="21"/>
      <c r="AE7" s="31"/>
      <c r="AI7" s="23"/>
      <c r="AJ7" s="53"/>
      <c r="AK7" s="90"/>
      <c r="AO7" s="23"/>
      <c r="AP7" s="23"/>
    </row>
    <row r="8" spans="1:42" s="22" customFormat="1" ht="15" hidden="1" customHeight="1" x14ac:dyDescent="0.25">
      <c r="A8" s="24"/>
      <c r="B8" s="174" t="s">
        <v>246</v>
      </c>
      <c r="C8" s="24"/>
      <c r="D8" s="3" t="s">
        <v>246</v>
      </c>
      <c r="E8" s="3" t="s">
        <v>243</v>
      </c>
      <c r="F8" s="21"/>
      <c r="G8" s="1" t="s">
        <v>314</v>
      </c>
      <c r="H8" s="32">
        <v>1</v>
      </c>
      <c r="I8" s="88"/>
      <c r="J8" s="57">
        <f>[1]Inventario!Y8</f>
        <v>0</v>
      </c>
      <c r="K8" s="99">
        <f>[1]Inventario!AA8</f>
        <v>0</v>
      </c>
      <c r="L8" s="86">
        <f t="shared" si="0"/>
        <v>0</v>
      </c>
      <c r="M8" s="91"/>
      <c r="N8" s="87">
        <f>SUMIF('Compras del Mes'!D$6:D$307,Inventario!D8,'Compras del Mes'!H$6:H$307)</f>
        <v>0</v>
      </c>
      <c r="O8" s="28" t="str">
        <f t="shared" si="1"/>
        <v/>
      </c>
      <c r="P8" s="28">
        <f>SUMIF('Compras del Mes'!D$6:D$307,Inventario!D8,'Compras del Mes'!I$6:I$307)</f>
        <v>0</v>
      </c>
      <c r="Q8" s="88"/>
      <c r="R8" s="87">
        <f t="shared" si="2"/>
        <v>0</v>
      </c>
      <c r="S8" s="28" t="str">
        <f t="shared" si="3"/>
        <v>0</v>
      </c>
      <c r="T8" s="28">
        <f t="shared" si="4"/>
        <v>0</v>
      </c>
      <c r="U8" s="88"/>
      <c r="V8" s="177">
        <f>SUMIF('Reporte de salida'!C$6:C$958,Inventario!B8,'Reporte de salida'!H$6:H$958)</f>
        <v>0</v>
      </c>
      <c r="W8" s="221">
        <f t="shared" si="5"/>
        <v>0</v>
      </c>
      <c r="Y8" s="87">
        <f t="shared" si="6"/>
        <v>0</v>
      </c>
      <c r="Z8" s="28">
        <f t="shared" si="7"/>
        <v>0</v>
      </c>
      <c r="AA8" s="56">
        <v>0</v>
      </c>
      <c r="AB8" s="22">
        <f t="shared" si="8"/>
        <v>28</v>
      </c>
      <c r="AC8" s="24"/>
      <c r="AD8" s="21"/>
      <c r="AE8" s="31" t="s">
        <v>4</v>
      </c>
      <c r="AI8" s="23"/>
      <c r="AJ8" s="53"/>
      <c r="AK8" s="90"/>
      <c r="AO8" s="23"/>
      <c r="AP8" s="23"/>
    </row>
    <row r="9" spans="1:42" s="22" customFormat="1" ht="15" hidden="1" customHeight="1" x14ac:dyDescent="0.25">
      <c r="A9" s="24"/>
      <c r="B9" s="174" t="s">
        <v>247</v>
      </c>
      <c r="C9" s="24"/>
      <c r="D9" s="3" t="s">
        <v>247</v>
      </c>
      <c r="E9" s="3" t="s">
        <v>243</v>
      </c>
      <c r="F9" s="21"/>
      <c r="G9" s="1" t="s">
        <v>314</v>
      </c>
      <c r="H9" s="32">
        <v>1</v>
      </c>
      <c r="I9" s="129"/>
      <c r="J9" s="57">
        <f>[1]Inventario!Y9</f>
        <v>0</v>
      </c>
      <c r="K9" s="99">
        <f>[1]Inventario!AA9</f>
        <v>0</v>
      </c>
      <c r="L9" s="86">
        <f t="shared" si="0"/>
        <v>0</v>
      </c>
      <c r="M9" s="91"/>
      <c r="N9" s="87">
        <f>SUMIF('Compras del Mes'!D$6:D$307,Inventario!D9,'Compras del Mes'!H$6:H$307)</f>
        <v>0</v>
      </c>
      <c r="O9" s="28" t="str">
        <f t="shared" si="1"/>
        <v/>
      </c>
      <c r="P9" s="28">
        <f>SUMIF('Compras del Mes'!D$6:D$307,Inventario!D9,'Compras del Mes'!I$6:I$307)</f>
        <v>0</v>
      </c>
      <c r="Q9" s="88"/>
      <c r="R9" s="87">
        <f t="shared" si="2"/>
        <v>0</v>
      </c>
      <c r="S9" s="28" t="str">
        <f t="shared" si="3"/>
        <v>0</v>
      </c>
      <c r="T9" s="28">
        <f t="shared" si="4"/>
        <v>0</v>
      </c>
      <c r="U9" s="88"/>
      <c r="V9" s="177">
        <f>SUMIF('Reporte de salida'!C$6:C$958,Inventario!B9,'Reporte de salida'!H$6:H$958)</f>
        <v>0</v>
      </c>
      <c r="W9" s="221">
        <f t="shared" si="5"/>
        <v>0</v>
      </c>
      <c r="Y9" s="87">
        <f t="shared" si="6"/>
        <v>0</v>
      </c>
      <c r="Z9" s="28">
        <f t="shared" si="7"/>
        <v>0</v>
      </c>
      <c r="AA9" s="56">
        <v>0</v>
      </c>
      <c r="AB9" s="22">
        <f t="shared" si="8"/>
        <v>28</v>
      </c>
      <c r="AC9" s="24"/>
      <c r="AD9" s="21"/>
      <c r="AE9" s="31"/>
      <c r="AI9" s="23"/>
      <c r="AJ9" s="53"/>
      <c r="AK9" s="90"/>
      <c r="AO9" s="23"/>
      <c r="AP9" s="23"/>
    </row>
    <row r="10" spans="1:42" s="22" customFormat="1" ht="15" hidden="1" customHeight="1" x14ac:dyDescent="0.25">
      <c r="A10" s="24"/>
      <c r="B10" s="174" t="s">
        <v>248</v>
      </c>
      <c r="C10" s="24"/>
      <c r="D10" s="3" t="s">
        <v>248</v>
      </c>
      <c r="E10" s="3" t="s">
        <v>243</v>
      </c>
      <c r="F10" s="21"/>
      <c r="G10" s="1" t="s">
        <v>314</v>
      </c>
      <c r="H10" s="32">
        <v>1</v>
      </c>
      <c r="I10" s="129"/>
      <c r="J10" s="57">
        <f>[1]Inventario!Y10</f>
        <v>5</v>
      </c>
      <c r="K10" s="99">
        <f>[1]Inventario!AA10</f>
        <v>1104</v>
      </c>
      <c r="L10" s="86">
        <f t="shared" si="0"/>
        <v>5520</v>
      </c>
      <c r="M10" s="91"/>
      <c r="N10" s="87">
        <f>SUMIF('Compras del Mes'!D$6:D$307,Inventario!D10,'Compras del Mes'!H$6:H$307)</f>
        <v>0</v>
      </c>
      <c r="O10" s="28" t="str">
        <f t="shared" si="1"/>
        <v/>
      </c>
      <c r="P10" s="28">
        <f>SUMIF('Compras del Mes'!D$6:D$307,Inventario!D10,'Compras del Mes'!I$6:I$307)</f>
        <v>0</v>
      </c>
      <c r="Q10" s="88"/>
      <c r="R10" s="87">
        <f t="shared" si="2"/>
        <v>5</v>
      </c>
      <c r="S10" s="28">
        <f t="shared" si="3"/>
        <v>1104</v>
      </c>
      <c r="T10" s="28">
        <f t="shared" si="4"/>
        <v>5520</v>
      </c>
      <c r="U10" s="88"/>
      <c r="V10" s="177">
        <f>SUMIF('Reporte de salida'!C$6:C$958,Inventario!B10,'Reporte de salida'!H$6:H$958)</f>
        <v>0</v>
      </c>
      <c r="W10" s="221">
        <f t="shared" si="5"/>
        <v>0</v>
      </c>
      <c r="Y10" s="87">
        <f t="shared" si="6"/>
        <v>5</v>
      </c>
      <c r="Z10" s="28">
        <f t="shared" si="7"/>
        <v>5520</v>
      </c>
      <c r="AA10" s="56">
        <f t="shared" ref="AA10:AA70" si="9">Z10/Y10</f>
        <v>1104</v>
      </c>
      <c r="AB10" s="22">
        <f t="shared" si="8"/>
        <v>28</v>
      </c>
      <c r="AC10" s="24"/>
      <c r="AD10" s="21"/>
      <c r="AE10" s="31"/>
      <c r="AI10" s="23"/>
      <c r="AJ10" s="53"/>
      <c r="AK10" s="90"/>
      <c r="AL10" s="90"/>
      <c r="AM10" s="90"/>
      <c r="AN10" s="90"/>
      <c r="AO10" s="23"/>
      <c r="AP10" s="23"/>
    </row>
    <row r="11" spans="1:42" s="22" customFormat="1" ht="15" hidden="1" customHeight="1" x14ac:dyDescent="0.25">
      <c r="A11" s="24"/>
      <c r="B11" s="174" t="s">
        <v>249</v>
      </c>
      <c r="C11" s="24"/>
      <c r="D11" s="3" t="s">
        <v>249</v>
      </c>
      <c r="E11" s="3" t="s">
        <v>243</v>
      </c>
      <c r="F11" s="21"/>
      <c r="G11" s="1" t="s">
        <v>314</v>
      </c>
      <c r="H11" s="32">
        <v>1</v>
      </c>
      <c r="I11" s="129"/>
      <c r="J11" s="57">
        <f>[1]Inventario!Y11</f>
        <v>1</v>
      </c>
      <c r="K11" s="99">
        <f>[1]Inventario!AA11</f>
        <v>1438</v>
      </c>
      <c r="L11" s="86">
        <f t="shared" si="0"/>
        <v>1438</v>
      </c>
      <c r="M11" s="91"/>
      <c r="N11" s="87">
        <f>SUMIF('Compras del Mes'!D$6:D$307,Inventario!D11,'Compras del Mes'!H$6:H$307)</f>
        <v>0</v>
      </c>
      <c r="O11" s="28" t="str">
        <f t="shared" si="1"/>
        <v/>
      </c>
      <c r="P11" s="28">
        <f>SUMIF('Compras del Mes'!D$6:D$307,Inventario!D11,'Compras del Mes'!I$6:I$307)</f>
        <v>0</v>
      </c>
      <c r="Q11" s="88"/>
      <c r="R11" s="87">
        <f t="shared" si="2"/>
        <v>1</v>
      </c>
      <c r="S11" s="28">
        <f t="shared" si="3"/>
        <v>1438</v>
      </c>
      <c r="T11" s="28">
        <f t="shared" si="4"/>
        <v>1438</v>
      </c>
      <c r="U11" s="88"/>
      <c r="V11" s="177">
        <f>SUMIF('Reporte de salida'!C$6:C$958,Inventario!B11,'Reporte de salida'!H$6:H$958)</f>
        <v>0</v>
      </c>
      <c r="W11" s="221">
        <f t="shared" si="5"/>
        <v>0</v>
      </c>
      <c r="Y11" s="87">
        <f t="shared" si="6"/>
        <v>1</v>
      </c>
      <c r="Z11" s="28">
        <f t="shared" si="7"/>
        <v>1438</v>
      </c>
      <c r="AA11" s="56">
        <f t="shared" si="9"/>
        <v>1438</v>
      </c>
      <c r="AB11" s="22">
        <f t="shared" si="8"/>
        <v>29</v>
      </c>
      <c r="AC11" s="24"/>
      <c r="AD11" s="21"/>
      <c r="AE11" s="31"/>
      <c r="AI11" s="23"/>
      <c r="AJ11" s="53"/>
      <c r="AK11" s="90"/>
      <c r="AL11" s="90"/>
      <c r="AM11" s="90"/>
      <c r="AN11" s="90"/>
      <c r="AO11" s="23"/>
      <c r="AP11" s="23"/>
    </row>
    <row r="12" spans="1:42" s="22" customFormat="1" ht="15" hidden="1" customHeight="1" x14ac:dyDescent="0.25">
      <c r="A12" s="24"/>
      <c r="B12" s="174" t="s">
        <v>250</v>
      </c>
      <c r="C12" s="24"/>
      <c r="D12" s="3" t="s">
        <v>250</v>
      </c>
      <c r="E12" s="3" t="s">
        <v>243</v>
      </c>
      <c r="F12" s="21"/>
      <c r="G12" s="1" t="s">
        <v>314</v>
      </c>
      <c r="H12" s="32">
        <v>1</v>
      </c>
      <c r="I12" s="129"/>
      <c r="J12" s="57">
        <f>[1]Inventario!Y12</f>
        <v>5</v>
      </c>
      <c r="K12" s="99">
        <f>[1]Inventario!AA12</f>
        <v>1438</v>
      </c>
      <c r="L12" s="86">
        <f t="shared" si="0"/>
        <v>7190</v>
      </c>
      <c r="M12" s="91"/>
      <c r="N12" s="87">
        <f>SUMIF('Compras del Mes'!D$6:D$307,Inventario!D12,'Compras del Mes'!H$6:H$307)</f>
        <v>0</v>
      </c>
      <c r="O12" s="28" t="str">
        <f t="shared" si="1"/>
        <v/>
      </c>
      <c r="P12" s="28">
        <f>SUMIF('Compras del Mes'!D$6:D$307,Inventario!D12,'Compras del Mes'!I$6:I$307)</f>
        <v>0</v>
      </c>
      <c r="Q12" s="88"/>
      <c r="R12" s="87">
        <f t="shared" si="2"/>
        <v>5</v>
      </c>
      <c r="S12" s="28">
        <f t="shared" si="3"/>
        <v>1438</v>
      </c>
      <c r="T12" s="28">
        <f t="shared" si="4"/>
        <v>7190</v>
      </c>
      <c r="U12" s="88"/>
      <c r="V12" s="177">
        <f>SUMIF('Reporte de salida'!C$6:C$958,Inventario!B12,'Reporte de salida'!H$6:H$958)</f>
        <v>0</v>
      </c>
      <c r="W12" s="221">
        <f t="shared" si="5"/>
        <v>0</v>
      </c>
      <c r="Y12" s="87">
        <f t="shared" si="6"/>
        <v>5</v>
      </c>
      <c r="Z12" s="28">
        <f t="shared" si="7"/>
        <v>7190</v>
      </c>
      <c r="AA12" s="56">
        <f t="shared" si="9"/>
        <v>1438</v>
      </c>
      <c r="AB12" s="22">
        <f t="shared" si="8"/>
        <v>29</v>
      </c>
      <c r="AC12" s="24"/>
      <c r="AD12" s="21"/>
      <c r="AE12" s="31"/>
      <c r="AI12" s="23"/>
      <c r="AJ12" s="53"/>
      <c r="AK12" s="90"/>
      <c r="AL12" s="90"/>
      <c r="AM12" s="90"/>
      <c r="AN12" s="90"/>
      <c r="AO12" s="23"/>
      <c r="AP12" s="23"/>
    </row>
    <row r="13" spans="1:42" s="22" customFormat="1" ht="15" hidden="1" customHeight="1" x14ac:dyDescent="0.25">
      <c r="A13" s="24"/>
      <c r="B13" s="174" t="s">
        <v>251</v>
      </c>
      <c r="C13" s="24"/>
      <c r="D13" s="3" t="s">
        <v>251</v>
      </c>
      <c r="E13" s="3" t="s">
        <v>243</v>
      </c>
      <c r="F13" s="21"/>
      <c r="G13" s="1" t="s">
        <v>314</v>
      </c>
      <c r="H13" s="32">
        <v>1</v>
      </c>
      <c r="I13" s="129"/>
      <c r="J13" s="57">
        <f>[1]Inventario!Y13</f>
        <v>6</v>
      </c>
      <c r="K13" s="99">
        <f>[1]Inventario!AA13</f>
        <v>1677.1442857142858</v>
      </c>
      <c r="L13" s="86">
        <f t="shared" si="0"/>
        <v>10062.865714285716</v>
      </c>
      <c r="M13" s="91"/>
      <c r="N13" s="87">
        <f>SUMIF('Compras del Mes'!D$6:D$307,Inventario!D13,'Compras del Mes'!H$6:H$307)</f>
        <v>0</v>
      </c>
      <c r="O13" s="28" t="str">
        <f t="shared" si="1"/>
        <v/>
      </c>
      <c r="P13" s="28">
        <f>SUMIF('Compras del Mes'!D$6:D$307,Inventario!D13,'Compras del Mes'!I$6:I$307)</f>
        <v>0</v>
      </c>
      <c r="Q13" s="88"/>
      <c r="R13" s="87">
        <f t="shared" si="2"/>
        <v>6</v>
      </c>
      <c r="S13" s="28">
        <f t="shared" si="3"/>
        <v>1677.1442857142858</v>
      </c>
      <c r="T13" s="28">
        <f t="shared" si="4"/>
        <v>10062.865714285716</v>
      </c>
      <c r="U13" s="88"/>
      <c r="V13" s="177">
        <f>SUMIF('Reporte de salida'!C$6:C$958,Inventario!B13,'Reporte de salida'!H$6:H$958)</f>
        <v>0</v>
      </c>
      <c r="W13" s="221">
        <f t="shared" si="5"/>
        <v>0</v>
      </c>
      <c r="Y13" s="87">
        <f t="shared" si="6"/>
        <v>6</v>
      </c>
      <c r="Z13" s="28">
        <f t="shared" si="7"/>
        <v>10062.865714285716</v>
      </c>
      <c r="AA13" s="56">
        <f t="shared" si="9"/>
        <v>1677.1442857142858</v>
      </c>
      <c r="AB13" s="22">
        <f t="shared" si="8"/>
        <v>28</v>
      </c>
      <c r="AC13" s="24"/>
      <c r="AD13" s="21"/>
      <c r="AE13" s="31" t="s">
        <v>4</v>
      </c>
      <c r="AG13" s="92"/>
      <c r="AI13" s="23"/>
      <c r="AJ13" s="53"/>
      <c r="AK13" s="90"/>
      <c r="AL13" s="90"/>
      <c r="AM13" s="90"/>
      <c r="AN13" s="90"/>
      <c r="AO13" s="23"/>
      <c r="AP13" s="23"/>
    </row>
    <row r="14" spans="1:42" s="22" customFormat="1" ht="15" hidden="1" customHeight="1" x14ac:dyDescent="0.25">
      <c r="A14" s="24"/>
      <c r="B14" s="174" t="s">
        <v>252</v>
      </c>
      <c r="C14" s="24"/>
      <c r="D14" s="3" t="s">
        <v>252</v>
      </c>
      <c r="E14" s="3" t="s">
        <v>243</v>
      </c>
      <c r="F14" s="21"/>
      <c r="G14" s="1" t="s">
        <v>314</v>
      </c>
      <c r="H14" s="32">
        <v>1</v>
      </c>
      <c r="I14" s="129"/>
      <c r="J14" s="57">
        <f>[1]Inventario!Y14</f>
        <v>13</v>
      </c>
      <c r="K14" s="99">
        <f>[1]Inventario!AA14</f>
        <v>1557.572142857143</v>
      </c>
      <c r="L14" s="86">
        <f t="shared" si="0"/>
        <v>20248.437857142861</v>
      </c>
      <c r="M14" s="91"/>
      <c r="N14" s="87">
        <f>SUMIF('Compras del Mes'!D$6:D$307,Inventario!D14,'Compras del Mes'!H$6:H$307)</f>
        <v>0</v>
      </c>
      <c r="O14" s="28" t="str">
        <f t="shared" si="1"/>
        <v/>
      </c>
      <c r="P14" s="28">
        <f>SUMIF('Compras del Mes'!D$6:D$307,Inventario!D14,'Compras del Mes'!I$6:I$307)</f>
        <v>0</v>
      </c>
      <c r="Q14" s="88"/>
      <c r="R14" s="87">
        <f t="shared" si="2"/>
        <v>13</v>
      </c>
      <c r="S14" s="28">
        <f t="shared" si="3"/>
        <v>1557.572142857143</v>
      </c>
      <c r="T14" s="28">
        <f t="shared" si="4"/>
        <v>20248.437857142861</v>
      </c>
      <c r="U14" s="88"/>
      <c r="V14" s="177">
        <f>SUMIF('Reporte de salida'!C$6:C$958,Inventario!B14,'Reporte de salida'!H$6:H$958)</f>
        <v>1</v>
      </c>
      <c r="W14" s="221">
        <f t="shared" si="5"/>
        <v>1557.572142857143</v>
      </c>
      <c r="Y14" s="87">
        <f t="shared" si="6"/>
        <v>12</v>
      </c>
      <c r="Z14" s="28">
        <f t="shared" si="7"/>
        <v>18690.865714285716</v>
      </c>
      <c r="AA14" s="56">
        <f t="shared" si="9"/>
        <v>1557.572142857143</v>
      </c>
      <c r="AB14" s="22">
        <f t="shared" si="8"/>
        <v>28</v>
      </c>
      <c r="AC14" s="24"/>
      <c r="AD14" s="21"/>
      <c r="AE14" s="31"/>
      <c r="AI14" s="23"/>
      <c r="AJ14" s="93"/>
      <c r="AK14" s="90"/>
      <c r="AL14" s="90"/>
      <c r="AM14" s="90"/>
      <c r="AN14" s="90"/>
      <c r="AO14" s="23"/>
      <c r="AP14" s="23"/>
    </row>
    <row r="15" spans="1:42" s="22" customFormat="1" ht="15" hidden="1" customHeight="1" x14ac:dyDescent="0.25">
      <c r="A15" s="24"/>
      <c r="B15" s="174" t="s">
        <v>253</v>
      </c>
      <c r="C15" s="24"/>
      <c r="D15" s="3" t="s">
        <v>253</v>
      </c>
      <c r="E15" s="3" t="s">
        <v>243</v>
      </c>
      <c r="F15" s="21"/>
      <c r="G15" s="1" t="s">
        <v>314</v>
      </c>
      <c r="H15" s="32">
        <v>1</v>
      </c>
      <c r="I15" s="129"/>
      <c r="J15" s="57">
        <f>[1]Inventario!Y15</f>
        <v>24</v>
      </c>
      <c r="K15" s="99">
        <f>[1]Inventario!AA15</f>
        <v>1438</v>
      </c>
      <c r="L15" s="86">
        <f t="shared" si="0"/>
        <v>34512</v>
      </c>
      <c r="M15" s="91"/>
      <c r="N15" s="87">
        <f>SUMIF('Compras del Mes'!D$6:D$307,Inventario!D15,'Compras del Mes'!H$6:H$307)</f>
        <v>0</v>
      </c>
      <c r="O15" s="28" t="str">
        <f t="shared" si="1"/>
        <v/>
      </c>
      <c r="P15" s="28">
        <f>SUMIF('Compras del Mes'!D$6:D$307,Inventario!D15,'Compras del Mes'!I$6:I$307)</f>
        <v>0</v>
      </c>
      <c r="Q15" s="88"/>
      <c r="R15" s="87">
        <f t="shared" si="2"/>
        <v>24</v>
      </c>
      <c r="S15" s="28">
        <f t="shared" si="3"/>
        <v>1438</v>
      </c>
      <c r="T15" s="28">
        <f t="shared" si="4"/>
        <v>34512</v>
      </c>
      <c r="U15" s="88"/>
      <c r="V15" s="177">
        <f>SUMIF('Reporte de salida'!C$6:C$958,Inventario!B15,'Reporte de salida'!H$6:H$958)</f>
        <v>0</v>
      </c>
      <c r="W15" s="221">
        <f t="shared" si="5"/>
        <v>0</v>
      </c>
      <c r="Y15" s="87">
        <f t="shared" si="6"/>
        <v>24</v>
      </c>
      <c r="Z15" s="28">
        <f t="shared" si="7"/>
        <v>34512</v>
      </c>
      <c r="AA15" s="56">
        <f t="shared" si="9"/>
        <v>1438</v>
      </c>
      <c r="AB15" s="22">
        <f t="shared" si="8"/>
        <v>28</v>
      </c>
      <c r="AC15" s="24"/>
      <c r="AD15" s="21"/>
      <c r="AE15" s="31"/>
      <c r="AI15" s="23"/>
      <c r="AJ15" s="93"/>
      <c r="AK15" s="90"/>
      <c r="AL15" s="90"/>
      <c r="AM15" s="90"/>
      <c r="AN15" s="90"/>
      <c r="AO15" s="23"/>
      <c r="AP15" s="23"/>
    </row>
    <row r="16" spans="1:42" s="22" customFormat="1" ht="15" hidden="1" customHeight="1" x14ac:dyDescent="0.25">
      <c r="A16" s="24"/>
      <c r="B16" s="174" t="s">
        <v>254</v>
      </c>
      <c r="C16" s="24"/>
      <c r="D16" s="3" t="s">
        <v>254</v>
      </c>
      <c r="E16" s="3" t="s">
        <v>243</v>
      </c>
      <c r="F16" s="21"/>
      <c r="G16" s="1" t="s">
        <v>314</v>
      </c>
      <c r="H16" s="32">
        <v>1</v>
      </c>
      <c r="I16" s="129"/>
      <c r="J16" s="57">
        <f>[1]Inventario!Y16</f>
        <v>34</v>
      </c>
      <c r="K16" s="99">
        <f>[1]Inventario!AA16</f>
        <v>1438</v>
      </c>
      <c r="L16" s="86">
        <f t="shared" si="0"/>
        <v>48892</v>
      </c>
      <c r="M16" s="91"/>
      <c r="N16" s="87">
        <f>SUMIF('Compras del Mes'!D$6:D$307,Inventario!D16,'Compras del Mes'!H$6:H$307)</f>
        <v>0</v>
      </c>
      <c r="O16" s="28" t="str">
        <f t="shared" si="1"/>
        <v/>
      </c>
      <c r="P16" s="28">
        <f>SUMIF('Compras del Mes'!D$6:D$307,Inventario!D16,'Compras del Mes'!I$6:I$307)</f>
        <v>0</v>
      </c>
      <c r="Q16" s="88"/>
      <c r="R16" s="87">
        <f t="shared" si="2"/>
        <v>34</v>
      </c>
      <c r="S16" s="28">
        <f t="shared" si="3"/>
        <v>1438</v>
      </c>
      <c r="T16" s="28">
        <f t="shared" si="4"/>
        <v>48892</v>
      </c>
      <c r="U16" s="88"/>
      <c r="V16" s="177">
        <f>SUMIF('Reporte de salida'!C$6:C$958,Inventario!B16,'Reporte de salida'!H$6:H$958)</f>
        <v>0</v>
      </c>
      <c r="W16" s="221">
        <f t="shared" si="5"/>
        <v>0</v>
      </c>
      <c r="Y16" s="87">
        <f t="shared" si="6"/>
        <v>34</v>
      </c>
      <c r="Z16" s="28">
        <f t="shared" si="7"/>
        <v>48892</v>
      </c>
      <c r="AA16" s="56">
        <f t="shared" si="9"/>
        <v>1438</v>
      </c>
      <c r="AB16" s="22">
        <f t="shared" si="8"/>
        <v>28</v>
      </c>
      <c r="AC16" s="24"/>
      <c r="AD16" s="21"/>
      <c r="AE16" s="31"/>
      <c r="AI16" s="23"/>
      <c r="AJ16" s="93"/>
      <c r="AK16" s="90"/>
      <c r="AL16" s="90"/>
      <c r="AM16" s="90"/>
      <c r="AN16" s="90"/>
      <c r="AO16" s="23"/>
      <c r="AP16" s="23"/>
    </row>
    <row r="17" spans="1:42" s="22" customFormat="1" ht="15" hidden="1" customHeight="1" x14ac:dyDescent="0.25">
      <c r="A17" s="24"/>
      <c r="B17" s="174" t="s">
        <v>255</v>
      </c>
      <c r="C17" s="24"/>
      <c r="D17" s="3" t="s">
        <v>255</v>
      </c>
      <c r="E17" s="3" t="s">
        <v>243</v>
      </c>
      <c r="F17" s="21"/>
      <c r="G17" s="1" t="s">
        <v>314</v>
      </c>
      <c r="H17" s="32">
        <v>1</v>
      </c>
      <c r="I17" s="129"/>
      <c r="J17" s="57">
        <f>[1]Inventario!Y17</f>
        <v>35</v>
      </c>
      <c r="K17" s="99">
        <f>[1]Inventario!AA17</f>
        <v>1438</v>
      </c>
      <c r="L17" s="86">
        <f t="shared" si="0"/>
        <v>50330</v>
      </c>
      <c r="M17" s="91"/>
      <c r="N17" s="87">
        <f>SUMIF('Compras del Mes'!D$6:D$307,Inventario!D17,'Compras del Mes'!H$6:H$307)</f>
        <v>0</v>
      </c>
      <c r="O17" s="28" t="str">
        <f t="shared" si="1"/>
        <v/>
      </c>
      <c r="P17" s="28">
        <f>SUMIF('Compras del Mes'!D$6:D$307,Inventario!D17,'Compras del Mes'!I$6:I$307)</f>
        <v>0</v>
      </c>
      <c r="Q17" s="88"/>
      <c r="R17" s="87">
        <f t="shared" si="2"/>
        <v>35</v>
      </c>
      <c r="S17" s="28">
        <f t="shared" si="3"/>
        <v>1438</v>
      </c>
      <c r="T17" s="28">
        <f t="shared" si="4"/>
        <v>50330</v>
      </c>
      <c r="U17" s="88"/>
      <c r="V17" s="177">
        <f>SUMIF('Reporte de salida'!C$6:C$958,Inventario!B17,'Reporte de salida'!H$6:H$958)</f>
        <v>0</v>
      </c>
      <c r="W17" s="221">
        <f t="shared" si="5"/>
        <v>0</v>
      </c>
      <c r="Y17" s="87">
        <f t="shared" si="6"/>
        <v>35</v>
      </c>
      <c r="Z17" s="28">
        <f t="shared" si="7"/>
        <v>50330</v>
      </c>
      <c r="AA17" s="56">
        <f t="shared" si="9"/>
        <v>1438</v>
      </c>
      <c r="AB17" s="22">
        <f t="shared" si="8"/>
        <v>28</v>
      </c>
      <c r="AC17" s="24"/>
      <c r="AD17" s="21"/>
      <c r="AE17" s="31"/>
      <c r="AI17" s="23"/>
      <c r="AJ17" s="94"/>
      <c r="AK17" s="90"/>
      <c r="AL17" s="90"/>
      <c r="AM17" s="90"/>
      <c r="AN17" s="90"/>
      <c r="AO17" s="23"/>
      <c r="AP17" s="23"/>
    </row>
    <row r="18" spans="1:42" s="22" customFormat="1" ht="15" hidden="1" customHeight="1" x14ac:dyDescent="0.25">
      <c r="A18" s="24"/>
      <c r="B18" s="174" t="s">
        <v>256</v>
      </c>
      <c r="C18" s="24"/>
      <c r="D18" s="3" t="s">
        <v>256</v>
      </c>
      <c r="E18" s="3" t="s">
        <v>243</v>
      </c>
      <c r="F18" s="21"/>
      <c r="G18" s="1" t="s">
        <v>314</v>
      </c>
      <c r="H18" s="32">
        <v>1</v>
      </c>
      <c r="I18" s="129"/>
      <c r="J18" s="57">
        <f>[1]Inventario!Y18</f>
        <v>5</v>
      </c>
      <c r="K18" s="99">
        <f>[1]Inventario!AA18</f>
        <v>1996.4733333333334</v>
      </c>
      <c r="L18" s="86">
        <f t="shared" si="0"/>
        <v>9982.3666666666668</v>
      </c>
      <c r="M18" s="91"/>
      <c r="N18" s="87">
        <f>SUMIF('Compras del Mes'!D$6:D$307,Inventario!D18,'Compras del Mes'!H$6:H$307)</f>
        <v>0</v>
      </c>
      <c r="O18" s="28" t="str">
        <f t="shared" si="1"/>
        <v/>
      </c>
      <c r="P18" s="28">
        <f>SUMIF('Compras del Mes'!D$6:D$307,Inventario!D18,'Compras del Mes'!I$6:I$307)</f>
        <v>0</v>
      </c>
      <c r="Q18" s="88"/>
      <c r="R18" s="87">
        <f t="shared" si="2"/>
        <v>5</v>
      </c>
      <c r="S18" s="28">
        <f t="shared" si="3"/>
        <v>1996.4733333333334</v>
      </c>
      <c r="T18" s="28">
        <f t="shared" si="4"/>
        <v>9982.3666666666668</v>
      </c>
      <c r="U18" s="88"/>
      <c r="V18" s="177">
        <f>SUMIF('Reporte de salida'!C$6:C$958,Inventario!B18,'Reporte de salida'!H$6:H$958)</f>
        <v>0</v>
      </c>
      <c r="W18" s="221">
        <f t="shared" si="5"/>
        <v>0</v>
      </c>
      <c r="Y18" s="87">
        <f t="shared" si="6"/>
        <v>5</v>
      </c>
      <c r="Z18" s="28">
        <f t="shared" si="7"/>
        <v>9982.3666666666668</v>
      </c>
      <c r="AA18" s="56">
        <f t="shared" si="9"/>
        <v>1996.4733333333334</v>
      </c>
      <c r="AB18" s="22">
        <f t="shared" si="8"/>
        <v>27</v>
      </c>
      <c r="AC18" s="24"/>
      <c r="AD18" s="21"/>
      <c r="AE18" s="31"/>
      <c r="AI18" s="23"/>
      <c r="AJ18" s="93"/>
      <c r="AK18" s="90"/>
      <c r="AL18" s="90"/>
      <c r="AM18" s="90"/>
      <c r="AN18" s="90"/>
      <c r="AO18" s="23"/>
      <c r="AP18" s="23"/>
    </row>
    <row r="19" spans="1:42" s="22" customFormat="1" ht="15" hidden="1" customHeight="1" x14ac:dyDescent="0.25">
      <c r="A19" s="24"/>
      <c r="B19" s="174" t="s">
        <v>257</v>
      </c>
      <c r="C19" s="24"/>
      <c r="D19" s="3" t="s">
        <v>257</v>
      </c>
      <c r="E19" s="3" t="s">
        <v>243</v>
      </c>
      <c r="F19" s="21"/>
      <c r="G19" s="1" t="s">
        <v>314</v>
      </c>
      <c r="H19" s="32">
        <v>1</v>
      </c>
      <c r="I19" s="129"/>
      <c r="J19" s="57">
        <f>[1]Inventario!Y19</f>
        <v>11</v>
      </c>
      <c r="K19" s="99">
        <f>[1]Inventario!AA19</f>
        <v>1700.9163636363637</v>
      </c>
      <c r="L19" s="86">
        <f t="shared" si="0"/>
        <v>18710.080000000002</v>
      </c>
      <c r="M19" s="91"/>
      <c r="N19" s="87">
        <f>SUMIF('Compras del Mes'!D$6:D$307,Inventario!D19,'Compras del Mes'!H$6:H$307)</f>
        <v>0</v>
      </c>
      <c r="O19" s="28" t="str">
        <f t="shared" si="1"/>
        <v/>
      </c>
      <c r="P19" s="28">
        <f>SUMIF('Compras del Mes'!D$6:D$307,Inventario!D19,'Compras del Mes'!I$6:I$307)</f>
        <v>0</v>
      </c>
      <c r="Q19" s="88"/>
      <c r="R19" s="87">
        <f t="shared" si="2"/>
        <v>11</v>
      </c>
      <c r="S19" s="28">
        <f t="shared" si="3"/>
        <v>1700.9163636363637</v>
      </c>
      <c r="T19" s="28">
        <f t="shared" si="4"/>
        <v>18710.080000000002</v>
      </c>
      <c r="U19" s="88"/>
      <c r="V19" s="177">
        <f>SUMIF('Reporte de salida'!C$6:C$958,Inventario!B19,'Reporte de salida'!H$6:H$958)</f>
        <v>1</v>
      </c>
      <c r="W19" s="221">
        <f t="shared" si="5"/>
        <v>1700.9163636363637</v>
      </c>
      <c r="Y19" s="87">
        <f t="shared" si="6"/>
        <v>10</v>
      </c>
      <c r="Z19" s="28">
        <f t="shared" si="7"/>
        <v>17009.163636363635</v>
      </c>
      <c r="AA19" s="56">
        <f t="shared" si="9"/>
        <v>1700.9163636363635</v>
      </c>
      <c r="AB19" s="22">
        <f t="shared" si="8"/>
        <v>27</v>
      </c>
      <c r="AC19" s="24"/>
      <c r="AD19" s="21"/>
      <c r="AE19" s="31"/>
      <c r="AI19" s="23"/>
      <c r="AJ19" s="93"/>
      <c r="AK19" s="90"/>
      <c r="AL19" s="90"/>
      <c r="AM19" s="90"/>
      <c r="AN19" s="90"/>
      <c r="AO19" s="23"/>
      <c r="AP19" s="23"/>
    </row>
    <row r="20" spans="1:42" s="22" customFormat="1" ht="15" hidden="1" customHeight="1" x14ac:dyDescent="0.25">
      <c r="A20" s="24"/>
      <c r="B20" s="174" t="s">
        <v>258</v>
      </c>
      <c r="C20" s="24"/>
      <c r="D20" s="3" t="s">
        <v>258</v>
      </c>
      <c r="E20" s="3" t="s">
        <v>243</v>
      </c>
      <c r="F20" s="21"/>
      <c r="G20" s="1" t="s">
        <v>314</v>
      </c>
      <c r="H20" s="32">
        <v>1</v>
      </c>
      <c r="I20" s="129"/>
      <c r="J20" s="57">
        <f>[1]Inventario!Y20</f>
        <v>18</v>
      </c>
      <c r="K20" s="99">
        <f>[1]Inventario!AA20</f>
        <v>535</v>
      </c>
      <c r="L20" s="86">
        <f t="shared" si="0"/>
        <v>9630</v>
      </c>
      <c r="M20" s="91"/>
      <c r="N20" s="87">
        <f>SUMIF('Compras del Mes'!D$6:D$307,Inventario!D20,'Compras del Mes'!H$6:H$307)</f>
        <v>0</v>
      </c>
      <c r="O20" s="28" t="str">
        <f t="shared" si="1"/>
        <v/>
      </c>
      <c r="P20" s="28">
        <f>SUMIF('Compras del Mes'!D$6:D$307,Inventario!D20,'Compras del Mes'!I$6:I$307)</f>
        <v>0</v>
      </c>
      <c r="Q20" s="88"/>
      <c r="R20" s="87">
        <f t="shared" si="2"/>
        <v>18</v>
      </c>
      <c r="S20" s="28">
        <f t="shared" si="3"/>
        <v>535</v>
      </c>
      <c r="T20" s="28">
        <f t="shared" si="4"/>
        <v>9630</v>
      </c>
      <c r="U20" s="88"/>
      <c r="V20" s="177">
        <f>SUMIF('Reporte de salida'!C$6:C$958,Inventario!B20,'Reporte de salida'!H$6:H$958)</f>
        <v>0</v>
      </c>
      <c r="W20" s="221">
        <f t="shared" si="5"/>
        <v>0</v>
      </c>
      <c r="Y20" s="87">
        <f t="shared" si="6"/>
        <v>18</v>
      </c>
      <c r="Z20" s="28">
        <f t="shared" si="7"/>
        <v>9630</v>
      </c>
      <c r="AA20" s="56">
        <f t="shared" si="9"/>
        <v>535</v>
      </c>
      <c r="AB20" s="22">
        <f t="shared" si="8"/>
        <v>28</v>
      </c>
      <c r="AC20" s="24"/>
      <c r="AD20" s="21"/>
      <c r="AE20" s="31"/>
      <c r="AI20" s="23"/>
      <c r="AJ20" s="93"/>
      <c r="AK20" s="90"/>
      <c r="AL20" s="90"/>
      <c r="AM20" s="90"/>
      <c r="AN20" s="90"/>
      <c r="AO20" s="23"/>
      <c r="AP20" s="23"/>
    </row>
    <row r="21" spans="1:42" s="22" customFormat="1" ht="15" hidden="1" customHeight="1" x14ac:dyDescent="0.25">
      <c r="A21" s="24"/>
      <c r="B21" s="174" t="s">
        <v>259</v>
      </c>
      <c r="C21" s="24"/>
      <c r="D21" s="3" t="s">
        <v>259</v>
      </c>
      <c r="E21" s="3" t="s">
        <v>243</v>
      </c>
      <c r="F21" s="21"/>
      <c r="G21" s="1" t="s">
        <v>314</v>
      </c>
      <c r="H21" s="32">
        <v>1</v>
      </c>
      <c r="I21" s="129"/>
      <c r="J21" s="57">
        <f>[1]Inventario!Y21</f>
        <v>25</v>
      </c>
      <c r="K21" s="99">
        <f>[1]Inventario!AA21</f>
        <v>535</v>
      </c>
      <c r="L21" s="86">
        <f t="shared" si="0"/>
        <v>13375</v>
      </c>
      <c r="M21" s="91"/>
      <c r="N21" s="87">
        <f>SUMIF('Compras del Mes'!D$6:D$307,Inventario!D21,'Compras del Mes'!H$6:H$307)</f>
        <v>0</v>
      </c>
      <c r="O21" s="28" t="str">
        <f t="shared" si="1"/>
        <v/>
      </c>
      <c r="P21" s="28">
        <f>SUMIF('Compras del Mes'!D$6:D$307,Inventario!D21,'Compras del Mes'!I$6:I$307)</f>
        <v>0</v>
      </c>
      <c r="Q21" s="88"/>
      <c r="R21" s="87">
        <f t="shared" si="2"/>
        <v>25</v>
      </c>
      <c r="S21" s="28">
        <f t="shared" si="3"/>
        <v>535</v>
      </c>
      <c r="T21" s="28">
        <f t="shared" si="4"/>
        <v>13375</v>
      </c>
      <c r="U21" s="88"/>
      <c r="V21" s="177">
        <f>SUMIF('Reporte de salida'!C$6:C$958,Inventario!B21,'Reporte de salida'!H$6:H$958)</f>
        <v>0</v>
      </c>
      <c r="W21" s="221">
        <f t="shared" si="5"/>
        <v>0</v>
      </c>
      <c r="Y21" s="87">
        <f t="shared" si="6"/>
        <v>25</v>
      </c>
      <c r="Z21" s="28">
        <f t="shared" si="7"/>
        <v>13375</v>
      </c>
      <c r="AA21" s="56">
        <f t="shared" si="9"/>
        <v>535</v>
      </c>
      <c r="AB21" s="22">
        <f t="shared" si="8"/>
        <v>28</v>
      </c>
      <c r="AC21" s="24"/>
      <c r="AD21" s="21"/>
      <c r="AE21" s="31"/>
      <c r="AI21" s="23"/>
      <c r="AJ21" s="93"/>
      <c r="AK21" s="90"/>
      <c r="AL21" s="90"/>
      <c r="AM21" s="90"/>
      <c r="AN21" s="90"/>
      <c r="AO21" s="23"/>
      <c r="AP21" s="23"/>
    </row>
    <row r="22" spans="1:42" s="22" customFormat="1" ht="15" hidden="1" customHeight="1" x14ac:dyDescent="0.25">
      <c r="A22" s="24"/>
      <c r="B22" s="174" t="s">
        <v>260</v>
      </c>
      <c r="C22" s="24"/>
      <c r="D22" s="3" t="s">
        <v>260</v>
      </c>
      <c r="E22" s="3" t="s">
        <v>243</v>
      </c>
      <c r="F22" s="21"/>
      <c r="G22" s="1" t="s">
        <v>314</v>
      </c>
      <c r="H22" s="32">
        <v>1</v>
      </c>
      <c r="I22" s="129"/>
      <c r="J22" s="57">
        <f>[1]Inventario!Y22</f>
        <v>40</v>
      </c>
      <c r="K22" s="99">
        <f>[1]Inventario!AA22</f>
        <v>535</v>
      </c>
      <c r="L22" s="86">
        <f t="shared" si="0"/>
        <v>21400</v>
      </c>
      <c r="M22" s="91"/>
      <c r="N22" s="87">
        <f>SUMIF('Compras del Mes'!D$6:D$307,Inventario!D22,'Compras del Mes'!H$6:H$307)</f>
        <v>0</v>
      </c>
      <c r="O22" s="28" t="str">
        <f t="shared" si="1"/>
        <v/>
      </c>
      <c r="P22" s="28">
        <f>SUMIF('Compras del Mes'!D$6:D$307,Inventario!D22,'Compras del Mes'!I$6:I$307)</f>
        <v>0</v>
      </c>
      <c r="Q22" s="88"/>
      <c r="R22" s="87">
        <f t="shared" si="2"/>
        <v>40</v>
      </c>
      <c r="S22" s="28">
        <f t="shared" si="3"/>
        <v>535</v>
      </c>
      <c r="T22" s="28">
        <f t="shared" si="4"/>
        <v>21400</v>
      </c>
      <c r="U22" s="88"/>
      <c r="V22" s="177">
        <f>SUMIF('Reporte de salida'!C$6:C$958,Inventario!B22,'Reporte de salida'!H$6:H$958)</f>
        <v>0</v>
      </c>
      <c r="W22" s="221">
        <f t="shared" si="5"/>
        <v>0</v>
      </c>
      <c r="Y22" s="87">
        <f t="shared" si="6"/>
        <v>40</v>
      </c>
      <c r="Z22" s="28">
        <f t="shared" si="7"/>
        <v>21400</v>
      </c>
      <c r="AA22" s="56">
        <f t="shared" si="9"/>
        <v>535</v>
      </c>
      <c r="AB22" s="22">
        <f t="shared" si="8"/>
        <v>28</v>
      </c>
      <c r="AC22" s="24"/>
      <c r="AD22" s="21"/>
      <c r="AE22" s="31"/>
      <c r="AI22" s="23"/>
      <c r="AJ22" s="93"/>
      <c r="AK22" s="90"/>
      <c r="AL22" s="90"/>
      <c r="AM22" s="90"/>
      <c r="AN22" s="90"/>
      <c r="AO22" s="23"/>
      <c r="AP22" s="23"/>
    </row>
    <row r="23" spans="1:42" s="22" customFormat="1" ht="15" hidden="1" customHeight="1" x14ac:dyDescent="0.25">
      <c r="A23" s="24"/>
      <c r="B23" s="174" t="s">
        <v>261</v>
      </c>
      <c r="C23" s="24"/>
      <c r="D23" s="3" t="s">
        <v>261</v>
      </c>
      <c r="E23" s="3" t="s">
        <v>243</v>
      </c>
      <c r="F23" s="21"/>
      <c r="G23" s="1" t="s">
        <v>314</v>
      </c>
      <c r="H23" s="32">
        <v>1</v>
      </c>
      <c r="I23" s="129"/>
      <c r="J23" s="57">
        <f>[1]Inventario!Y23</f>
        <v>32</v>
      </c>
      <c r="K23" s="99">
        <f>[1]Inventario!AA23</f>
        <v>535</v>
      </c>
      <c r="L23" s="86">
        <f t="shared" si="0"/>
        <v>17120</v>
      </c>
      <c r="M23" s="91"/>
      <c r="N23" s="87">
        <f>SUMIF('Compras del Mes'!D$6:D$307,Inventario!D23,'Compras del Mes'!H$6:H$307)</f>
        <v>0</v>
      </c>
      <c r="O23" s="28" t="str">
        <f t="shared" si="1"/>
        <v/>
      </c>
      <c r="P23" s="28">
        <f>SUMIF('Compras del Mes'!D$6:D$307,Inventario!D23,'Compras del Mes'!I$6:I$307)</f>
        <v>0</v>
      </c>
      <c r="Q23" s="88"/>
      <c r="R23" s="87">
        <f t="shared" si="2"/>
        <v>32</v>
      </c>
      <c r="S23" s="28">
        <f t="shared" si="3"/>
        <v>535</v>
      </c>
      <c r="T23" s="28">
        <f t="shared" si="4"/>
        <v>17120</v>
      </c>
      <c r="U23" s="88"/>
      <c r="V23" s="177">
        <f>SUMIF('Reporte de salida'!C$6:C$958,Inventario!B23,'Reporte de salida'!H$6:H$958)</f>
        <v>0</v>
      </c>
      <c r="W23" s="221">
        <f t="shared" si="5"/>
        <v>0</v>
      </c>
      <c r="Y23" s="87">
        <f t="shared" si="6"/>
        <v>32</v>
      </c>
      <c r="Z23" s="28">
        <f t="shared" si="7"/>
        <v>17120</v>
      </c>
      <c r="AA23" s="56">
        <f t="shared" si="9"/>
        <v>535</v>
      </c>
      <c r="AB23" s="22">
        <f t="shared" si="8"/>
        <v>28</v>
      </c>
      <c r="AC23" s="24"/>
      <c r="AD23" s="21"/>
      <c r="AE23" s="31"/>
      <c r="AI23" s="23"/>
      <c r="AJ23" s="93"/>
      <c r="AK23" s="90"/>
      <c r="AL23" s="90"/>
      <c r="AM23" s="90"/>
      <c r="AN23" s="90"/>
      <c r="AO23" s="23"/>
      <c r="AP23" s="23"/>
    </row>
    <row r="24" spans="1:42" s="22" customFormat="1" ht="15" hidden="1" customHeight="1" x14ac:dyDescent="0.25">
      <c r="A24" s="24"/>
      <c r="B24" s="174" t="s">
        <v>262</v>
      </c>
      <c r="C24" s="24"/>
      <c r="D24" s="3" t="s">
        <v>262</v>
      </c>
      <c r="E24" s="3" t="s">
        <v>243</v>
      </c>
      <c r="F24" s="21"/>
      <c r="G24" s="1" t="s">
        <v>314</v>
      </c>
      <c r="H24" s="32">
        <v>1</v>
      </c>
      <c r="I24" s="129"/>
      <c r="J24" s="57">
        <f>[1]Inventario!Y24</f>
        <v>23</v>
      </c>
      <c r="K24" s="99">
        <f>[1]Inventario!AA24</f>
        <v>535</v>
      </c>
      <c r="L24" s="86">
        <f t="shared" si="0"/>
        <v>12305</v>
      </c>
      <c r="M24" s="91"/>
      <c r="N24" s="87">
        <f>SUMIF('Compras del Mes'!D$6:D$307,Inventario!D24,'Compras del Mes'!H$6:H$307)</f>
        <v>0</v>
      </c>
      <c r="O24" s="28" t="str">
        <f t="shared" si="1"/>
        <v/>
      </c>
      <c r="P24" s="28">
        <f>SUMIF('Compras del Mes'!D$6:D$307,Inventario!D24,'Compras del Mes'!I$6:I$307)</f>
        <v>0</v>
      </c>
      <c r="Q24" s="88"/>
      <c r="R24" s="87">
        <f t="shared" si="2"/>
        <v>23</v>
      </c>
      <c r="S24" s="28">
        <f t="shared" si="3"/>
        <v>535</v>
      </c>
      <c r="T24" s="28">
        <f t="shared" si="4"/>
        <v>12305</v>
      </c>
      <c r="U24" s="88"/>
      <c r="V24" s="177">
        <f>SUMIF('Reporte de salida'!C$6:C$958,Inventario!B24,'Reporte de salida'!H$6:H$958)</f>
        <v>0</v>
      </c>
      <c r="W24" s="221">
        <f t="shared" si="5"/>
        <v>0</v>
      </c>
      <c r="Y24" s="87">
        <f t="shared" si="6"/>
        <v>23</v>
      </c>
      <c r="Z24" s="28">
        <f t="shared" si="7"/>
        <v>12305</v>
      </c>
      <c r="AA24" s="56">
        <f t="shared" si="9"/>
        <v>535</v>
      </c>
      <c r="AB24" s="22">
        <f t="shared" si="8"/>
        <v>28</v>
      </c>
      <c r="AC24" s="24"/>
      <c r="AD24" s="21"/>
      <c r="AE24" s="31"/>
      <c r="AI24" s="23"/>
      <c r="AJ24" s="93"/>
      <c r="AK24" s="90"/>
      <c r="AL24" s="90"/>
      <c r="AM24" s="90"/>
      <c r="AN24" s="90"/>
      <c r="AO24" s="23"/>
      <c r="AP24" s="23"/>
    </row>
    <row r="25" spans="1:42" s="22" customFormat="1" ht="15" hidden="1" customHeight="1" x14ac:dyDescent="0.25">
      <c r="A25" s="24"/>
      <c r="B25" s="174" t="s">
        <v>263</v>
      </c>
      <c r="C25" s="24"/>
      <c r="D25" s="3" t="s">
        <v>263</v>
      </c>
      <c r="E25" s="3" t="s">
        <v>243</v>
      </c>
      <c r="F25" s="21"/>
      <c r="G25" s="1" t="s">
        <v>314</v>
      </c>
      <c r="H25" s="32">
        <v>1</v>
      </c>
      <c r="I25" s="129"/>
      <c r="J25" s="57">
        <f>[1]Inventario!Y25</f>
        <v>20</v>
      </c>
      <c r="K25" s="99">
        <f>[1]Inventario!AA25</f>
        <v>535</v>
      </c>
      <c r="L25" s="86">
        <f t="shared" si="0"/>
        <v>10700</v>
      </c>
      <c r="M25" s="91"/>
      <c r="N25" s="87">
        <f>SUMIF('Compras del Mes'!D$6:D$307,Inventario!D25,'Compras del Mes'!H$6:H$307)</f>
        <v>0</v>
      </c>
      <c r="O25" s="28" t="str">
        <f t="shared" si="1"/>
        <v/>
      </c>
      <c r="P25" s="28">
        <f>SUMIF('Compras del Mes'!D$6:D$307,Inventario!D25,'Compras del Mes'!I$6:I$307)</f>
        <v>0</v>
      </c>
      <c r="Q25" s="88"/>
      <c r="R25" s="87">
        <f t="shared" si="2"/>
        <v>20</v>
      </c>
      <c r="S25" s="28">
        <f t="shared" si="3"/>
        <v>535</v>
      </c>
      <c r="T25" s="28">
        <f t="shared" si="4"/>
        <v>10700</v>
      </c>
      <c r="U25" s="88"/>
      <c r="V25" s="177">
        <f>SUMIF('Reporte de salida'!C$6:C$958,Inventario!B25,'Reporte de salida'!H$6:H$958)</f>
        <v>0</v>
      </c>
      <c r="W25" s="221">
        <f t="shared" si="5"/>
        <v>0</v>
      </c>
      <c r="Y25" s="87">
        <f t="shared" si="6"/>
        <v>20</v>
      </c>
      <c r="Z25" s="28">
        <f t="shared" si="7"/>
        <v>10700</v>
      </c>
      <c r="AA25" s="56">
        <f t="shared" si="9"/>
        <v>535</v>
      </c>
      <c r="AB25" s="22">
        <f t="shared" si="8"/>
        <v>27</v>
      </c>
      <c r="AC25" s="24"/>
      <c r="AD25" s="21"/>
      <c r="AE25" s="31"/>
      <c r="AI25" s="23"/>
      <c r="AJ25" s="94"/>
      <c r="AK25" s="90"/>
      <c r="AL25" s="90"/>
      <c r="AM25" s="90"/>
      <c r="AN25" s="90"/>
      <c r="AO25" s="23"/>
      <c r="AP25" s="23"/>
    </row>
    <row r="26" spans="1:42" s="22" customFormat="1" ht="15" hidden="1" customHeight="1" x14ac:dyDescent="0.25">
      <c r="A26" s="24"/>
      <c r="B26" s="174" t="s">
        <v>264</v>
      </c>
      <c r="C26" s="24"/>
      <c r="D26" s="3" t="s">
        <v>264</v>
      </c>
      <c r="E26" s="3" t="s">
        <v>243</v>
      </c>
      <c r="F26" s="21"/>
      <c r="G26" s="1" t="s">
        <v>314</v>
      </c>
      <c r="H26" s="32">
        <v>1</v>
      </c>
      <c r="I26" s="95"/>
      <c r="J26" s="57">
        <f>[1]Inventario!Y26</f>
        <v>12</v>
      </c>
      <c r="K26" s="99">
        <f>[1]Inventario!AA26</f>
        <v>535</v>
      </c>
      <c r="L26" s="86">
        <f t="shared" si="0"/>
        <v>6420</v>
      </c>
      <c r="M26" s="91"/>
      <c r="N26" s="87">
        <f>SUMIF('Compras del Mes'!D$6:D$307,Inventario!D26,'Compras del Mes'!H$6:H$307)</f>
        <v>0</v>
      </c>
      <c r="O26" s="28" t="str">
        <f t="shared" si="1"/>
        <v/>
      </c>
      <c r="P26" s="28">
        <f>SUMIF('Compras del Mes'!D$6:D$307,Inventario!D26,'Compras del Mes'!I$6:I$307)</f>
        <v>0</v>
      </c>
      <c r="Q26" s="88"/>
      <c r="R26" s="87">
        <f t="shared" si="2"/>
        <v>12</v>
      </c>
      <c r="S26" s="28">
        <f t="shared" si="3"/>
        <v>535</v>
      </c>
      <c r="T26" s="28">
        <f t="shared" si="4"/>
        <v>6420</v>
      </c>
      <c r="U26" s="88"/>
      <c r="V26" s="177">
        <f>SUMIF('Reporte de salida'!C$6:C$958,Inventario!B26,'Reporte de salida'!H$6:H$958)</f>
        <v>0</v>
      </c>
      <c r="W26" s="221">
        <f t="shared" si="5"/>
        <v>0</v>
      </c>
      <c r="Y26" s="87">
        <f t="shared" si="6"/>
        <v>12</v>
      </c>
      <c r="Z26" s="28">
        <f t="shared" si="7"/>
        <v>6420</v>
      </c>
      <c r="AA26" s="56">
        <f t="shared" si="9"/>
        <v>535</v>
      </c>
      <c r="AB26" s="22">
        <f t="shared" si="8"/>
        <v>27</v>
      </c>
      <c r="AC26" s="24"/>
      <c r="AD26" s="21"/>
      <c r="AE26" s="31"/>
      <c r="AI26" s="23"/>
      <c r="AJ26" s="93"/>
      <c r="AK26" s="90"/>
      <c r="AL26" s="90"/>
      <c r="AM26" s="90"/>
      <c r="AN26" s="90"/>
      <c r="AO26" s="23"/>
      <c r="AP26" s="23"/>
    </row>
    <row r="27" spans="1:42" s="22" customFormat="1" ht="15" hidden="1" customHeight="1" x14ac:dyDescent="0.25">
      <c r="A27" s="24"/>
      <c r="B27" s="174" t="s">
        <v>265</v>
      </c>
      <c r="C27" s="24"/>
      <c r="D27" s="3" t="s">
        <v>265</v>
      </c>
      <c r="E27" s="3" t="s">
        <v>243</v>
      </c>
      <c r="F27" s="21"/>
      <c r="G27" s="1" t="s">
        <v>314</v>
      </c>
      <c r="H27" s="32">
        <v>1</v>
      </c>
      <c r="I27" s="129"/>
      <c r="J27" s="57">
        <f>[1]Inventario!Y27</f>
        <v>12</v>
      </c>
      <c r="K27" s="99">
        <f>[1]Inventario!AA27</f>
        <v>535</v>
      </c>
      <c r="L27" s="86">
        <f t="shared" si="0"/>
        <v>6420</v>
      </c>
      <c r="M27" s="91"/>
      <c r="N27" s="87">
        <f>SUMIF('Compras del Mes'!D$6:D$307,Inventario!D27,'Compras del Mes'!H$6:H$307)</f>
        <v>0</v>
      </c>
      <c r="O27" s="28" t="str">
        <f t="shared" si="1"/>
        <v/>
      </c>
      <c r="P27" s="28">
        <f>SUMIF('Compras del Mes'!D$6:D$307,Inventario!D27,'Compras del Mes'!I$6:I$307)</f>
        <v>0</v>
      </c>
      <c r="Q27" s="88"/>
      <c r="R27" s="87">
        <f t="shared" si="2"/>
        <v>12</v>
      </c>
      <c r="S27" s="28">
        <f t="shared" si="3"/>
        <v>535</v>
      </c>
      <c r="T27" s="28">
        <f t="shared" si="4"/>
        <v>6420</v>
      </c>
      <c r="U27" s="88"/>
      <c r="V27" s="177">
        <f>SUMIF('Reporte de salida'!C$6:C$958,Inventario!B27,'Reporte de salida'!H$6:H$958)</f>
        <v>0</v>
      </c>
      <c r="W27" s="221">
        <f t="shared" si="5"/>
        <v>0</v>
      </c>
      <c r="Y27" s="87">
        <f t="shared" si="6"/>
        <v>12</v>
      </c>
      <c r="Z27" s="28">
        <f t="shared" si="7"/>
        <v>6420</v>
      </c>
      <c r="AA27" s="56">
        <f t="shared" si="9"/>
        <v>535</v>
      </c>
      <c r="AB27" s="22">
        <f t="shared" si="8"/>
        <v>29</v>
      </c>
      <c r="AC27" s="24"/>
      <c r="AD27" s="21"/>
      <c r="AE27" s="31"/>
      <c r="AI27" s="23"/>
      <c r="AJ27" s="93"/>
      <c r="AK27" s="90"/>
      <c r="AL27" s="90"/>
      <c r="AM27" s="90"/>
      <c r="AN27" s="90"/>
      <c r="AO27" s="23"/>
      <c r="AP27" s="23"/>
    </row>
    <row r="28" spans="1:42" s="22" customFormat="1" ht="15" hidden="1" customHeight="1" x14ac:dyDescent="0.25">
      <c r="A28" s="24"/>
      <c r="B28" s="174" t="s">
        <v>266</v>
      </c>
      <c r="C28" s="24"/>
      <c r="D28" s="3" t="s">
        <v>266</v>
      </c>
      <c r="E28" s="3" t="s">
        <v>243</v>
      </c>
      <c r="F28" s="21"/>
      <c r="G28" s="1" t="s">
        <v>314</v>
      </c>
      <c r="H28" s="32">
        <v>1</v>
      </c>
      <c r="I28" s="129"/>
      <c r="J28" s="57">
        <f>[1]Inventario!Y28</f>
        <v>2</v>
      </c>
      <c r="K28" s="99">
        <f>[1]Inventario!AA28</f>
        <v>535</v>
      </c>
      <c r="L28" s="86">
        <f t="shared" si="0"/>
        <v>1070</v>
      </c>
      <c r="M28" s="91"/>
      <c r="N28" s="87">
        <f>SUMIF('Compras del Mes'!D$6:D$307,Inventario!D28,'Compras del Mes'!H$6:H$307)</f>
        <v>0</v>
      </c>
      <c r="O28" s="28" t="str">
        <f t="shared" si="1"/>
        <v/>
      </c>
      <c r="P28" s="28">
        <f>SUMIF('Compras del Mes'!D$6:D$307,Inventario!D28,'Compras del Mes'!I$6:I$307)</f>
        <v>0</v>
      </c>
      <c r="Q28" s="88"/>
      <c r="R28" s="87">
        <f t="shared" si="2"/>
        <v>2</v>
      </c>
      <c r="S28" s="28">
        <f t="shared" si="3"/>
        <v>535</v>
      </c>
      <c r="T28" s="28">
        <f t="shared" si="4"/>
        <v>1070</v>
      </c>
      <c r="U28" s="88"/>
      <c r="V28" s="177">
        <f>SUMIF('Reporte de salida'!C$6:C$958,Inventario!B28,'Reporte de salida'!H$6:H$958)</f>
        <v>0</v>
      </c>
      <c r="W28" s="221">
        <f t="shared" si="5"/>
        <v>0</v>
      </c>
      <c r="Y28" s="87">
        <f t="shared" si="6"/>
        <v>2</v>
      </c>
      <c r="Z28" s="28">
        <f t="shared" si="7"/>
        <v>1070</v>
      </c>
      <c r="AA28" s="56">
        <f t="shared" si="9"/>
        <v>535</v>
      </c>
      <c r="AB28" s="22">
        <f t="shared" si="8"/>
        <v>29</v>
      </c>
      <c r="AC28" s="24"/>
      <c r="AD28" s="21"/>
      <c r="AE28" s="31"/>
      <c r="AI28" s="23"/>
      <c r="AJ28" s="93"/>
      <c r="AK28" s="90"/>
      <c r="AL28" s="90"/>
      <c r="AM28" s="90"/>
      <c r="AN28" s="90"/>
      <c r="AO28" s="23"/>
      <c r="AP28" s="23"/>
    </row>
    <row r="29" spans="1:42" s="22" customFormat="1" ht="15" hidden="1" customHeight="1" x14ac:dyDescent="0.25">
      <c r="A29" s="24"/>
      <c r="B29" s="174" t="s">
        <v>267</v>
      </c>
      <c r="C29" s="24"/>
      <c r="D29" s="3" t="s">
        <v>267</v>
      </c>
      <c r="E29" s="3" t="s">
        <v>243</v>
      </c>
      <c r="F29" s="21"/>
      <c r="G29" s="1" t="s">
        <v>314</v>
      </c>
      <c r="H29" s="32">
        <v>1</v>
      </c>
      <c r="I29" s="129"/>
      <c r="J29" s="57">
        <f>[1]Inventario!Y29</f>
        <v>12</v>
      </c>
      <c r="K29" s="99">
        <f>[1]Inventario!AA29</f>
        <v>535</v>
      </c>
      <c r="L29" s="86">
        <f t="shared" si="0"/>
        <v>6420</v>
      </c>
      <c r="M29" s="91"/>
      <c r="N29" s="87">
        <f>SUMIF('Compras del Mes'!D$6:D$307,Inventario!D29,'Compras del Mes'!H$6:H$307)</f>
        <v>0</v>
      </c>
      <c r="O29" s="28" t="str">
        <f t="shared" si="1"/>
        <v/>
      </c>
      <c r="P29" s="28">
        <f>SUMIF('Compras del Mes'!D$6:D$307,Inventario!D29,'Compras del Mes'!I$6:I$307)</f>
        <v>0</v>
      </c>
      <c r="Q29" s="88"/>
      <c r="R29" s="87">
        <f t="shared" si="2"/>
        <v>12</v>
      </c>
      <c r="S29" s="28">
        <f t="shared" si="3"/>
        <v>535</v>
      </c>
      <c r="T29" s="28">
        <f t="shared" si="4"/>
        <v>6420</v>
      </c>
      <c r="U29" s="88"/>
      <c r="V29" s="177">
        <f>SUMIF('Reporte de salida'!C$6:C$958,Inventario!B29,'Reporte de salida'!H$6:H$958)</f>
        <v>0</v>
      </c>
      <c r="W29" s="221">
        <f t="shared" si="5"/>
        <v>0</v>
      </c>
      <c r="Y29" s="87">
        <f t="shared" si="6"/>
        <v>12</v>
      </c>
      <c r="Z29" s="28">
        <f t="shared" si="7"/>
        <v>6420</v>
      </c>
      <c r="AA29" s="56">
        <f t="shared" si="9"/>
        <v>535</v>
      </c>
      <c r="AB29" s="22">
        <f t="shared" si="8"/>
        <v>29</v>
      </c>
      <c r="AC29" s="24"/>
      <c r="AD29" s="21"/>
      <c r="AE29" s="31"/>
      <c r="AI29" s="23"/>
      <c r="AJ29" s="93"/>
      <c r="AK29" s="90"/>
      <c r="AL29" s="90"/>
      <c r="AM29" s="90"/>
      <c r="AN29" s="90"/>
      <c r="AO29" s="23"/>
      <c r="AP29" s="23"/>
    </row>
    <row r="30" spans="1:42" s="22" customFormat="1" ht="15" hidden="1" customHeight="1" x14ac:dyDescent="0.25">
      <c r="A30" s="24"/>
      <c r="B30" s="174" t="s">
        <v>268</v>
      </c>
      <c r="C30" s="24"/>
      <c r="D30" s="3" t="s">
        <v>268</v>
      </c>
      <c r="E30" s="3" t="s">
        <v>243</v>
      </c>
      <c r="F30" s="21"/>
      <c r="G30" s="1" t="s">
        <v>314</v>
      </c>
      <c r="H30" s="32">
        <v>1</v>
      </c>
      <c r="I30" s="129"/>
      <c r="J30" s="57">
        <f>[1]Inventario!Y30</f>
        <v>1</v>
      </c>
      <c r="K30" s="99">
        <f>[1]Inventario!AA30</f>
        <v>535</v>
      </c>
      <c r="L30" s="86">
        <f t="shared" si="0"/>
        <v>535</v>
      </c>
      <c r="M30" s="91"/>
      <c r="N30" s="87">
        <f>SUMIF('Compras del Mes'!D$6:D$307,Inventario!D30,'Compras del Mes'!H$6:H$307)</f>
        <v>0</v>
      </c>
      <c r="O30" s="28" t="str">
        <f t="shared" si="1"/>
        <v/>
      </c>
      <c r="P30" s="28">
        <f>SUMIF('Compras del Mes'!D$6:D$307,Inventario!D30,'Compras del Mes'!I$6:I$307)</f>
        <v>0</v>
      </c>
      <c r="Q30" s="88"/>
      <c r="R30" s="87">
        <f t="shared" si="2"/>
        <v>1</v>
      </c>
      <c r="S30" s="28">
        <f t="shared" si="3"/>
        <v>535</v>
      </c>
      <c r="T30" s="28">
        <f t="shared" si="4"/>
        <v>535</v>
      </c>
      <c r="U30" s="88"/>
      <c r="V30" s="177">
        <f>SUMIF('Reporte de salida'!C$6:C$958,Inventario!B30,'Reporte de salida'!H$6:H$958)</f>
        <v>0</v>
      </c>
      <c r="W30" s="221">
        <f t="shared" si="5"/>
        <v>0</v>
      </c>
      <c r="Y30" s="87">
        <f t="shared" si="6"/>
        <v>1</v>
      </c>
      <c r="Z30" s="28">
        <f t="shared" si="7"/>
        <v>535</v>
      </c>
      <c r="AA30" s="56">
        <f t="shared" si="9"/>
        <v>535</v>
      </c>
      <c r="AB30" s="22">
        <f t="shared" si="8"/>
        <v>29</v>
      </c>
      <c r="AC30" s="24"/>
      <c r="AD30" s="21"/>
      <c r="AE30" s="31"/>
      <c r="AI30" s="23"/>
      <c r="AJ30" s="93"/>
      <c r="AK30" s="90"/>
      <c r="AL30" s="90"/>
      <c r="AM30" s="90"/>
      <c r="AN30" s="90"/>
      <c r="AO30" s="23"/>
      <c r="AP30" s="23"/>
    </row>
    <row r="31" spans="1:42" s="22" customFormat="1" ht="15" hidden="1" customHeight="1" x14ac:dyDescent="0.25">
      <c r="A31" s="24"/>
      <c r="B31" s="174" t="s">
        <v>269</v>
      </c>
      <c r="C31" s="24"/>
      <c r="D31" s="3" t="s">
        <v>269</v>
      </c>
      <c r="E31" s="3" t="s">
        <v>243</v>
      </c>
      <c r="F31" s="21"/>
      <c r="G31" s="1" t="s">
        <v>314</v>
      </c>
      <c r="H31" s="32">
        <v>1</v>
      </c>
      <c r="I31" s="95"/>
      <c r="J31" s="57">
        <f>[1]Inventario!Y31</f>
        <v>3</v>
      </c>
      <c r="K31" s="99">
        <f>[1]Inventario!AA31</f>
        <v>535</v>
      </c>
      <c r="L31" s="86">
        <f t="shared" si="0"/>
        <v>1605</v>
      </c>
      <c r="M31" s="91"/>
      <c r="N31" s="87">
        <f>SUMIF('Compras del Mes'!D$6:D$307,Inventario!D31,'Compras del Mes'!H$6:H$307)</f>
        <v>0</v>
      </c>
      <c r="O31" s="28" t="str">
        <f t="shared" si="1"/>
        <v/>
      </c>
      <c r="P31" s="28">
        <f>SUMIF('Compras del Mes'!D$6:D$307,Inventario!D31,'Compras del Mes'!I$6:I$307)</f>
        <v>0</v>
      </c>
      <c r="Q31" s="88"/>
      <c r="R31" s="87">
        <f t="shared" si="2"/>
        <v>3</v>
      </c>
      <c r="S31" s="28">
        <f t="shared" si="3"/>
        <v>535</v>
      </c>
      <c r="T31" s="28">
        <f t="shared" si="4"/>
        <v>1605</v>
      </c>
      <c r="U31" s="88"/>
      <c r="V31" s="177">
        <f>SUMIF('Reporte de salida'!C$6:C$958,Inventario!B31,'Reporte de salida'!H$6:H$958)</f>
        <v>0</v>
      </c>
      <c r="W31" s="221">
        <f t="shared" si="5"/>
        <v>0</v>
      </c>
      <c r="Y31" s="87">
        <f t="shared" si="6"/>
        <v>3</v>
      </c>
      <c r="Z31" s="28">
        <f t="shared" si="7"/>
        <v>1605</v>
      </c>
      <c r="AA31" s="56">
        <f t="shared" si="9"/>
        <v>535</v>
      </c>
      <c r="AB31" s="22">
        <f t="shared" si="8"/>
        <v>29</v>
      </c>
      <c r="AC31" s="24"/>
      <c r="AD31" s="21"/>
      <c r="AE31" s="31"/>
      <c r="AG31" s="92"/>
      <c r="AI31" s="23"/>
      <c r="AJ31" s="93"/>
      <c r="AK31" s="90"/>
      <c r="AL31" s="90"/>
      <c r="AM31" s="90"/>
      <c r="AN31" s="90"/>
      <c r="AO31" s="23"/>
      <c r="AP31" s="23"/>
    </row>
    <row r="32" spans="1:42" s="22" customFormat="1" ht="15" hidden="1" customHeight="1" x14ac:dyDescent="0.25">
      <c r="A32" s="24"/>
      <c r="B32" s="174" t="s">
        <v>1953</v>
      </c>
      <c r="C32" s="24"/>
      <c r="D32" s="3" t="s">
        <v>1953</v>
      </c>
      <c r="E32" s="3" t="s">
        <v>243</v>
      </c>
      <c r="F32" s="21"/>
      <c r="G32" s="1" t="s">
        <v>314</v>
      </c>
      <c r="H32" s="32">
        <v>1</v>
      </c>
      <c r="I32" s="129"/>
      <c r="J32" s="57">
        <f>[1]Inventario!Y32</f>
        <v>0</v>
      </c>
      <c r="K32" s="99">
        <f>[1]Inventario!AA32</f>
        <v>0</v>
      </c>
      <c r="L32" s="86">
        <f t="shared" si="0"/>
        <v>0</v>
      </c>
      <c r="M32" s="91"/>
      <c r="N32" s="87">
        <f>SUMIF('Compras del Mes'!D$6:D$307,Inventario!D32,'Compras del Mes'!H$6:H$307)</f>
        <v>0</v>
      </c>
      <c r="O32" s="28" t="str">
        <f t="shared" si="1"/>
        <v/>
      </c>
      <c r="P32" s="28">
        <f>SUMIF('Compras del Mes'!D$6:D$307,Inventario!D32,'Compras del Mes'!I$6:I$307)</f>
        <v>0</v>
      </c>
      <c r="Q32" s="88"/>
      <c r="R32" s="87">
        <f t="shared" si="2"/>
        <v>0</v>
      </c>
      <c r="S32" s="28" t="str">
        <f t="shared" si="3"/>
        <v>0</v>
      </c>
      <c r="T32" s="28">
        <f t="shared" si="4"/>
        <v>0</v>
      </c>
      <c r="U32" s="88"/>
      <c r="V32" s="177">
        <f>SUMIF('Reporte de salida'!C$6:C$958,Inventario!B32,'Reporte de salida'!H$6:H$958)</f>
        <v>0</v>
      </c>
      <c r="W32" s="221">
        <f t="shared" si="5"/>
        <v>0</v>
      </c>
      <c r="Y32" s="87">
        <f t="shared" si="6"/>
        <v>0</v>
      </c>
      <c r="Z32" s="28">
        <f t="shared" si="7"/>
        <v>0</v>
      </c>
      <c r="AA32" s="56">
        <v>0</v>
      </c>
      <c r="AB32" s="22">
        <f t="shared" si="8"/>
        <v>18</v>
      </c>
      <c r="AC32" s="25"/>
      <c r="AD32" s="25"/>
      <c r="AE32" s="26"/>
      <c r="AI32" s="23"/>
      <c r="AJ32" s="93"/>
      <c r="AK32" s="90"/>
      <c r="AL32" s="90"/>
      <c r="AM32" s="90"/>
      <c r="AN32" s="90"/>
      <c r="AO32" s="23"/>
      <c r="AP32" s="23"/>
    </row>
    <row r="33" spans="1:42" s="22" customFormat="1" ht="15" hidden="1" customHeight="1" x14ac:dyDescent="0.25">
      <c r="A33" s="24"/>
      <c r="B33" s="174" t="s">
        <v>270</v>
      </c>
      <c r="C33" s="24"/>
      <c r="D33" s="3" t="s">
        <v>270</v>
      </c>
      <c r="E33" s="3" t="s">
        <v>243</v>
      </c>
      <c r="F33" s="21"/>
      <c r="G33" s="1" t="s">
        <v>314</v>
      </c>
      <c r="H33" s="32">
        <v>1</v>
      </c>
      <c r="I33" s="129"/>
      <c r="J33" s="57">
        <f>[1]Inventario!Y33</f>
        <v>7518</v>
      </c>
      <c r="K33" s="99">
        <f>[1]Inventario!AA33</f>
        <v>9.84</v>
      </c>
      <c r="L33" s="86">
        <f t="shared" si="0"/>
        <v>73977.119999999995</v>
      </c>
      <c r="M33" s="91"/>
      <c r="N33" s="87">
        <f>SUMIF('Compras del Mes'!D$6:D$307,Inventario!D33,'Compras del Mes'!H$6:H$307)</f>
        <v>0</v>
      </c>
      <c r="O33" s="28" t="str">
        <f t="shared" si="1"/>
        <v/>
      </c>
      <c r="P33" s="28">
        <f>SUMIF('Compras del Mes'!D$6:D$307,Inventario!D33,'Compras del Mes'!I$6:I$307)</f>
        <v>0</v>
      </c>
      <c r="Q33" s="88"/>
      <c r="R33" s="87">
        <f t="shared" si="2"/>
        <v>7518</v>
      </c>
      <c r="S33" s="28">
        <f t="shared" si="3"/>
        <v>9.84</v>
      </c>
      <c r="T33" s="28">
        <f t="shared" si="4"/>
        <v>73977.119999999995</v>
      </c>
      <c r="U33" s="88"/>
      <c r="V33" s="177">
        <f>SUMIF('Reporte de salida'!C$6:C$958,Inventario!B33,'Reporte de salida'!H$6:H$958)</f>
        <v>958</v>
      </c>
      <c r="W33" s="221">
        <f t="shared" si="5"/>
        <v>9426.7199999999993</v>
      </c>
      <c r="Y33" s="87">
        <f t="shared" si="6"/>
        <v>6560</v>
      </c>
      <c r="Z33" s="28">
        <f t="shared" si="7"/>
        <v>64550.400000000001</v>
      </c>
      <c r="AA33" s="56">
        <f t="shared" si="9"/>
        <v>9.84</v>
      </c>
      <c r="AB33" s="22">
        <f t="shared" si="8"/>
        <v>29</v>
      </c>
      <c r="AC33" s="25"/>
      <c r="AD33" s="25"/>
      <c r="AE33" s="26"/>
      <c r="AI33" s="23"/>
      <c r="AJ33" s="93"/>
      <c r="AK33" s="90"/>
      <c r="AL33" s="90"/>
      <c r="AM33" s="90"/>
      <c r="AN33" s="90"/>
      <c r="AO33" s="23"/>
      <c r="AP33" s="23"/>
    </row>
    <row r="34" spans="1:42" s="22" customFormat="1" ht="15" hidden="1" customHeight="1" x14ac:dyDescent="0.25">
      <c r="A34" s="24"/>
      <c r="B34" s="174" t="s">
        <v>271</v>
      </c>
      <c r="C34" s="24"/>
      <c r="D34" s="3" t="s">
        <v>271</v>
      </c>
      <c r="E34" s="3" t="s">
        <v>243</v>
      </c>
      <c r="F34" s="21"/>
      <c r="G34" s="1" t="s">
        <v>314</v>
      </c>
      <c r="H34" s="32">
        <v>1</v>
      </c>
      <c r="I34" s="129"/>
      <c r="J34" s="57">
        <f>[1]Inventario!Y34</f>
        <v>697</v>
      </c>
      <c r="K34" s="99">
        <f>[1]Inventario!AA34</f>
        <v>8.5681287968810071</v>
      </c>
      <c r="L34" s="86">
        <f t="shared" si="0"/>
        <v>5971.9857714260615</v>
      </c>
      <c r="M34" s="91"/>
      <c r="N34" s="87">
        <f>SUMIF('Compras del Mes'!D$6:D$307,Inventario!D34,'Compras del Mes'!H$6:H$307)</f>
        <v>1000</v>
      </c>
      <c r="O34" s="28">
        <f t="shared" si="1"/>
        <v>8.56</v>
      </c>
      <c r="P34" s="28">
        <f>SUMIF('Compras del Mes'!D$6:D$307,Inventario!D34,'Compras del Mes'!I$6:I$307)</f>
        <v>8560</v>
      </c>
      <c r="Q34" s="88"/>
      <c r="R34" s="87">
        <f t="shared" si="2"/>
        <v>1697</v>
      </c>
      <c r="S34" s="28">
        <f t="shared" si="3"/>
        <v>8.5633386985421698</v>
      </c>
      <c r="T34" s="28">
        <f t="shared" si="4"/>
        <v>14531.985771426062</v>
      </c>
      <c r="U34" s="88"/>
      <c r="V34" s="177">
        <f>SUMIF('Reporte de salida'!C$6:C$958,Inventario!B34,'Reporte de salida'!H$6:H$958)</f>
        <v>743</v>
      </c>
      <c r="W34" s="221">
        <f t="shared" si="5"/>
        <v>6362.5606530168325</v>
      </c>
      <c r="Y34" s="87">
        <f t="shared" si="6"/>
        <v>954</v>
      </c>
      <c r="Z34" s="28">
        <f t="shared" si="7"/>
        <v>8169.42511840923</v>
      </c>
      <c r="AA34" s="56">
        <f t="shared" si="9"/>
        <v>8.5633386985421698</v>
      </c>
      <c r="AB34" s="22">
        <f t="shared" si="8"/>
        <v>29</v>
      </c>
      <c r="AC34" s="25"/>
      <c r="AD34" s="25"/>
      <c r="AE34" s="26"/>
      <c r="AI34" s="23"/>
      <c r="AJ34" s="93"/>
      <c r="AK34" s="90"/>
      <c r="AL34" s="90"/>
      <c r="AM34" s="90"/>
      <c r="AN34" s="90"/>
      <c r="AO34" s="23"/>
      <c r="AP34" s="23"/>
    </row>
    <row r="35" spans="1:42" s="22" customFormat="1" ht="15" hidden="1" customHeight="1" x14ac:dyDescent="0.25">
      <c r="A35" s="24"/>
      <c r="B35" s="174" t="s">
        <v>272</v>
      </c>
      <c r="C35" s="24"/>
      <c r="D35" s="3" t="s">
        <v>272</v>
      </c>
      <c r="E35" s="3" t="s">
        <v>243</v>
      </c>
      <c r="F35" s="21"/>
      <c r="G35" s="1" t="s">
        <v>314</v>
      </c>
      <c r="H35" s="32">
        <v>1</v>
      </c>
      <c r="I35" s="129"/>
      <c r="J35" s="57">
        <f>[1]Inventario!Y35</f>
        <v>1053</v>
      </c>
      <c r="K35" s="99">
        <f>[1]Inventario!AA35</f>
        <v>8.6382663809005074</v>
      </c>
      <c r="L35" s="86">
        <f t="shared" si="0"/>
        <v>9096.0944990882344</v>
      </c>
      <c r="M35" s="91"/>
      <c r="N35" s="87">
        <f>SUMIF('Compras del Mes'!D$6:D$307,Inventario!D35,'Compras del Mes'!H$6:H$307)</f>
        <v>1000</v>
      </c>
      <c r="O35" s="28">
        <f t="shared" si="1"/>
        <v>8.56</v>
      </c>
      <c r="P35" s="28">
        <f>SUMIF('Compras del Mes'!D$6:D$307,Inventario!D35,'Compras del Mes'!I$6:I$307)</f>
        <v>8560</v>
      </c>
      <c r="Q35" s="88"/>
      <c r="R35" s="87">
        <f t="shared" si="2"/>
        <v>2053</v>
      </c>
      <c r="S35" s="28">
        <f t="shared" si="3"/>
        <v>8.6001434481676746</v>
      </c>
      <c r="T35" s="28">
        <f t="shared" si="4"/>
        <v>17656.094499088234</v>
      </c>
      <c r="U35" s="88"/>
      <c r="V35" s="177">
        <f>SUMIF('Reporte de salida'!C$6:C$958,Inventario!B35,'Reporte de salida'!H$6:H$958)</f>
        <v>677</v>
      </c>
      <c r="W35" s="221">
        <f t="shared" si="5"/>
        <v>5822.2971144095154</v>
      </c>
      <c r="Y35" s="87">
        <f t="shared" si="6"/>
        <v>1376</v>
      </c>
      <c r="Z35" s="28">
        <f t="shared" si="7"/>
        <v>11833.797384678721</v>
      </c>
      <c r="AA35" s="56">
        <f t="shared" si="9"/>
        <v>8.6001434481676746</v>
      </c>
      <c r="AB35" s="22">
        <f t="shared" si="8"/>
        <v>29</v>
      </c>
      <c r="AC35" s="25"/>
      <c r="AD35" s="25"/>
      <c r="AE35" s="26"/>
      <c r="AI35" s="23"/>
      <c r="AJ35" s="94"/>
      <c r="AK35" s="90"/>
      <c r="AL35" s="90"/>
      <c r="AM35" s="90"/>
      <c r="AN35" s="90"/>
      <c r="AO35" s="23"/>
      <c r="AP35" s="23"/>
    </row>
    <row r="36" spans="1:42" s="22" customFormat="1" ht="15" hidden="1" customHeight="1" x14ac:dyDescent="0.25">
      <c r="A36" s="24"/>
      <c r="B36" s="174" t="s">
        <v>273</v>
      </c>
      <c r="C36" s="24"/>
      <c r="D36" s="3" t="s">
        <v>273</v>
      </c>
      <c r="E36" s="3" t="s">
        <v>243</v>
      </c>
      <c r="F36" s="21"/>
      <c r="G36" s="1" t="s">
        <v>314</v>
      </c>
      <c r="H36" s="32">
        <v>1</v>
      </c>
      <c r="I36" s="129"/>
      <c r="J36" s="57">
        <f>[1]Inventario!Y36</f>
        <v>2633</v>
      </c>
      <c r="K36" s="99">
        <f>[1]Inventario!AA36</f>
        <v>9.25</v>
      </c>
      <c r="L36" s="86">
        <f t="shared" si="0"/>
        <v>24355.25</v>
      </c>
      <c r="M36" s="91"/>
      <c r="N36" s="87">
        <f>SUMIF('Compras del Mes'!D$6:D$307,Inventario!D36,'Compras del Mes'!H$6:H$307)</f>
        <v>0</v>
      </c>
      <c r="O36" s="28" t="str">
        <f t="shared" si="1"/>
        <v/>
      </c>
      <c r="P36" s="28">
        <f>SUMIF('Compras del Mes'!D$6:D$307,Inventario!D36,'Compras del Mes'!I$6:I$307)</f>
        <v>0</v>
      </c>
      <c r="Q36" s="88"/>
      <c r="R36" s="87">
        <f t="shared" si="2"/>
        <v>2633</v>
      </c>
      <c r="S36" s="28">
        <f t="shared" si="3"/>
        <v>9.25</v>
      </c>
      <c r="T36" s="28">
        <f t="shared" si="4"/>
        <v>24355.25</v>
      </c>
      <c r="U36" s="88"/>
      <c r="V36" s="177">
        <f>SUMIF('Reporte de salida'!C$6:C$958,Inventario!B36,'Reporte de salida'!H$6:H$958)</f>
        <v>179</v>
      </c>
      <c r="W36" s="221">
        <f t="shared" si="5"/>
        <v>1655.75</v>
      </c>
      <c r="Y36" s="87">
        <f t="shared" si="6"/>
        <v>2454</v>
      </c>
      <c r="Z36" s="28">
        <f t="shared" si="7"/>
        <v>22699.5</v>
      </c>
      <c r="AA36" s="56">
        <f t="shared" si="9"/>
        <v>9.25</v>
      </c>
      <c r="AB36" s="22">
        <f t="shared" si="8"/>
        <v>29</v>
      </c>
      <c r="AC36" s="25"/>
      <c r="AD36" s="25"/>
      <c r="AE36" s="26"/>
      <c r="AI36" s="23"/>
      <c r="AJ36" s="93"/>
      <c r="AK36" s="90"/>
      <c r="AL36" s="90"/>
      <c r="AM36" s="90"/>
      <c r="AN36" s="90"/>
      <c r="AO36" s="23"/>
      <c r="AP36" s="23"/>
    </row>
    <row r="37" spans="1:42" s="22" customFormat="1" ht="15" hidden="1" customHeight="1" x14ac:dyDescent="0.25">
      <c r="A37" s="24"/>
      <c r="B37" s="174" t="s">
        <v>274</v>
      </c>
      <c r="C37" s="24"/>
      <c r="D37" s="3" t="s">
        <v>274</v>
      </c>
      <c r="E37" s="3" t="s">
        <v>243</v>
      </c>
      <c r="F37" s="21"/>
      <c r="G37" s="1" t="s">
        <v>314</v>
      </c>
      <c r="H37" s="32">
        <v>1</v>
      </c>
      <c r="I37" s="129"/>
      <c r="J37" s="57">
        <f>[1]Inventario!Y37</f>
        <v>11</v>
      </c>
      <c r="K37" s="99">
        <f>[1]Inventario!AA37</f>
        <v>9.25</v>
      </c>
      <c r="L37" s="86">
        <f t="shared" si="0"/>
        <v>101.75</v>
      </c>
      <c r="M37" s="91"/>
      <c r="N37" s="87">
        <f>SUMIF('Compras del Mes'!D$6:D$307,Inventario!D37,'Compras del Mes'!H$6:H$307)</f>
        <v>0</v>
      </c>
      <c r="O37" s="28" t="str">
        <f t="shared" si="1"/>
        <v/>
      </c>
      <c r="P37" s="28">
        <f>SUMIF('Compras del Mes'!D$6:D$307,Inventario!D37,'Compras del Mes'!I$6:I$307)</f>
        <v>0</v>
      </c>
      <c r="Q37" s="88"/>
      <c r="R37" s="87">
        <f t="shared" si="2"/>
        <v>11</v>
      </c>
      <c r="S37" s="28">
        <f t="shared" si="3"/>
        <v>9.25</v>
      </c>
      <c r="T37" s="28">
        <f t="shared" si="4"/>
        <v>101.75</v>
      </c>
      <c r="U37" s="88"/>
      <c r="V37" s="177">
        <f>SUMIF('Reporte de salida'!C$6:C$958,Inventario!B37,'Reporte de salida'!H$6:H$958)</f>
        <v>0</v>
      </c>
      <c r="W37" s="221">
        <f t="shared" si="5"/>
        <v>0</v>
      </c>
      <c r="Y37" s="87">
        <f t="shared" si="6"/>
        <v>11</v>
      </c>
      <c r="Z37" s="28">
        <f t="shared" si="7"/>
        <v>101.75</v>
      </c>
      <c r="AA37" s="56">
        <f t="shared" si="9"/>
        <v>9.25</v>
      </c>
      <c r="AB37" s="22">
        <f t="shared" si="8"/>
        <v>29</v>
      </c>
      <c r="AC37" s="25"/>
      <c r="AD37" s="25"/>
      <c r="AE37" s="26"/>
      <c r="AI37" s="23"/>
      <c r="AJ37" s="93"/>
      <c r="AK37" s="90"/>
      <c r="AL37" s="90"/>
      <c r="AM37" s="90"/>
      <c r="AN37" s="90"/>
      <c r="AO37" s="23"/>
      <c r="AP37" s="23"/>
    </row>
    <row r="38" spans="1:42" s="22" customFormat="1" ht="15" hidden="1" customHeight="1" x14ac:dyDescent="0.25">
      <c r="A38" s="24"/>
      <c r="B38" s="174" t="s">
        <v>275</v>
      </c>
      <c r="C38" s="24"/>
      <c r="D38" s="3" t="s">
        <v>275</v>
      </c>
      <c r="E38" s="3" t="s">
        <v>243</v>
      </c>
      <c r="F38" s="21"/>
      <c r="G38" s="1" t="s">
        <v>314</v>
      </c>
      <c r="H38" s="32">
        <v>1</v>
      </c>
      <c r="I38" s="129"/>
      <c r="J38" s="57">
        <f>[1]Inventario!Y38</f>
        <v>793</v>
      </c>
      <c r="K38" s="99">
        <f>[1]Inventario!AA38</f>
        <v>9.84</v>
      </c>
      <c r="L38" s="86">
        <f t="shared" si="0"/>
        <v>7803.12</v>
      </c>
      <c r="M38" s="91"/>
      <c r="N38" s="87">
        <f>SUMIF('Compras del Mes'!D$6:D$307,Inventario!D38,'Compras del Mes'!H$6:H$307)</f>
        <v>0</v>
      </c>
      <c r="O38" s="28" t="str">
        <f t="shared" si="1"/>
        <v/>
      </c>
      <c r="P38" s="28">
        <f>SUMIF('Compras del Mes'!D$6:D$307,Inventario!D38,'Compras del Mes'!I$6:I$307)</f>
        <v>0</v>
      </c>
      <c r="Q38" s="88"/>
      <c r="R38" s="87">
        <f t="shared" si="2"/>
        <v>793</v>
      </c>
      <c r="S38" s="28">
        <f t="shared" si="3"/>
        <v>9.84</v>
      </c>
      <c r="T38" s="28">
        <f t="shared" si="4"/>
        <v>7803.12</v>
      </c>
      <c r="U38" s="88"/>
      <c r="V38" s="177">
        <f>SUMIF('Reporte de salida'!C$6:C$958,Inventario!B38,'Reporte de salida'!H$6:H$958)</f>
        <v>0</v>
      </c>
      <c r="W38" s="221">
        <f t="shared" si="5"/>
        <v>0</v>
      </c>
      <c r="Y38" s="87">
        <f t="shared" si="6"/>
        <v>793</v>
      </c>
      <c r="Z38" s="28">
        <f t="shared" si="7"/>
        <v>7803.12</v>
      </c>
      <c r="AA38" s="56">
        <f t="shared" si="9"/>
        <v>9.84</v>
      </c>
      <c r="AB38" s="22">
        <f t="shared" si="8"/>
        <v>26</v>
      </c>
      <c r="AC38" s="25"/>
      <c r="AD38" s="25"/>
      <c r="AE38" s="26"/>
      <c r="AI38" s="23"/>
      <c r="AJ38" s="93"/>
      <c r="AK38" s="90"/>
      <c r="AL38" s="90"/>
      <c r="AM38" s="90"/>
      <c r="AN38" s="90"/>
      <c r="AO38" s="23"/>
      <c r="AP38" s="23"/>
    </row>
    <row r="39" spans="1:42" s="22" customFormat="1" ht="15" hidden="1" customHeight="1" x14ac:dyDescent="0.25">
      <c r="A39" s="24"/>
      <c r="B39" s="174" t="s">
        <v>276</v>
      </c>
      <c r="C39" s="24"/>
      <c r="D39" s="3" t="s">
        <v>276</v>
      </c>
      <c r="E39" s="3" t="s">
        <v>243</v>
      </c>
      <c r="F39" s="21"/>
      <c r="G39" s="1" t="s">
        <v>314</v>
      </c>
      <c r="H39" s="32">
        <v>1</v>
      </c>
      <c r="I39" s="129"/>
      <c r="J39" s="57">
        <f>[1]Inventario!Y39</f>
        <v>6</v>
      </c>
      <c r="K39" s="99">
        <f>[1]Inventario!AA39</f>
        <v>300</v>
      </c>
      <c r="L39" s="86">
        <f t="shared" si="0"/>
        <v>1800</v>
      </c>
      <c r="M39" s="91"/>
      <c r="N39" s="87">
        <f>SUMIF('Compras del Mes'!D$6:D$307,Inventario!D39,'Compras del Mes'!H$6:H$307)</f>
        <v>0</v>
      </c>
      <c r="O39" s="28" t="str">
        <f t="shared" si="1"/>
        <v/>
      </c>
      <c r="P39" s="28">
        <f>SUMIF('Compras del Mes'!D$6:D$307,Inventario!D39,'Compras del Mes'!I$6:I$307)</f>
        <v>0</v>
      </c>
      <c r="Q39" s="88"/>
      <c r="R39" s="87">
        <f t="shared" si="2"/>
        <v>6</v>
      </c>
      <c r="S39" s="28">
        <f t="shared" si="3"/>
        <v>300</v>
      </c>
      <c r="T39" s="28">
        <f t="shared" si="4"/>
        <v>1800</v>
      </c>
      <c r="U39" s="88"/>
      <c r="V39" s="177">
        <f>SUMIF('Reporte de salida'!C$6:C$958,Inventario!B39,'Reporte de salida'!H$6:H$958)</f>
        <v>0</v>
      </c>
      <c r="W39" s="221">
        <f t="shared" si="5"/>
        <v>0</v>
      </c>
      <c r="Y39" s="87">
        <f t="shared" si="6"/>
        <v>6</v>
      </c>
      <c r="Z39" s="28">
        <f t="shared" si="7"/>
        <v>1800</v>
      </c>
      <c r="AA39" s="56">
        <f t="shared" si="9"/>
        <v>300</v>
      </c>
      <c r="AB39" s="22">
        <f t="shared" si="8"/>
        <v>28</v>
      </c>
      <c r="AC39" s="25"/>
      <c r="AD39" s="25"/>
      <c r="AE39" s="26"/>
      <c r="AI39" s="23"/>
      <c r="AJ39" s="93"/>
      <c r="AK39" s="90"/>
      <c r="AL39" s="90"/>
      <c r="AM39" s="90"/>
      <c r="AN39" s="90"/>
      <c r="AO39" s="23"/>
      <c r="AP39" s="23"/>
    </row>
    <row r="40" spans="1:42" s="22" customFormat="1" ht="15" hidden="1" customHeight="1" x14ac:dyDescent="0.25">
      <c r="A40" s="24"/>
      <c r="B40" s="174" t="s">
        <v>277</v>
      </c>
      <c r="C40" s="24"/>
      <c r="D40" s="3" t="s">
        <v>277</v>
      </c>
      <c r="E40" s="3" t="s">
        <v>243</v>
      </c>
      <c r="F40" s="21"/>
      <c r="G40" s="1" t="s">
        <v>314</v>
      </c>
      <c r="H40" s="32">
        <v>1</v>
      </c>
      <c r="I40" s="129"/>
      <c r="J40" s="57">
        <f>[1]Inventario!Y40</f>
        <v>6</v>
      </c>
      <c r="K40" s="99">
        <f>[1]Inventario!AA40</f>
        <v>300</v>
      </c>
      <c r="L40" s="86">
        <f t="shared" si="0"/>
        <v>1800</v>
      </c>
      <c r="M40" s="91"/>
      <c r="N40" s="87">
        <f>SUMIF('Compras del Mes'!D$6:D$307,Inventario!D40,'Compras del Mes'!H$6:H$307)</f>
        <v>0</v>
      </c>
      <c r="O40" s="28" t="str">
        <f t="shared" si="1"/>
        <v/>
      </c>
      <c r="P40" s="28">
        <f>SUMIF('Compras del Mes'!D$6:D$307,Inventario!D40,'Compras del Mes'!I$6:I$307)</f>
        <v>0</v>
      </c>
      <c r="Q40" s="88"/>
      <c r="R40" s="87">
        <f t="shared" si="2"/>
        <v>6</v>
      </c>
      <c r="S40" s="28">
        <f t="shared" si="3"/>
        <v>300</v>
      </c>
      <c r="T40" s="28">
        <f t="shared" si="4"/>
        <v>1800</v>
      </c>
      <c r="U40" s="88"/>
      <c r="V40" s="177">
        <f>SUMIF('Reporte de salida'!C$6:C$958,Inventario!B40,'Reporte de salida'!H$6:H$958)</f>
        <v>0</v>
      </c>
      <c r="W40" s="221">
        <f t="shared" si="5"/>
        <v>0</v>
      </c>
      <c r="Y40" s="87">
        <f t="shared" si="6"/>
        <v>6</v>
      </c>
      <c r="Z40" s="28">
        <f t="shared" si="7"/>
        <v>1800</v>
      </c>
      <c r="AA40" s="56">
        <f t="shared" si="9"/>
        <v>300</v>
      </c>
      <c r="AB40" s="22">
        <f t="shared" si="8"/>
        <v>28</v>
      </c>
      <c r="AC40" s="25"/>
      <c r="AD40" s="25"/>
      <c r="AE40" s="26"/>
      <c r="AI40" s="23"/>
      <c r="AJ40" s="93"/>
      <c r="AK40" s="90"/>
      <c r="AL40" s="90"/>
      <c r="AM40" s="90"/>
      <c r="AN40" s="90"/>
      <c r="AO40" s="23"/>
      <c r="AP40" s="23"/>
    </row>
    <row r="41" spans="1:42" s="22" customFormat="1" ht="15" hidden="1" customHeight="1" x14ac:dyDescent="0.25">
      <c r="A41" s="24"/>
      <c r="B41" s="174" t="s">
        <v>278</v>
      </c>
      <c r="C41" s="24"/>
      <c r="D41" s="3" t="s">
        <v>278</v>
      </c>
      <c r="E41" s="3" t="s">
        <v>243</v>
      </c>
      <c r="F41" s="21"/>
      <c r="G41" s="1" t="s">
        <v>314</v>
      </c>
      <c r="H41" s="32">
        <v>1</v>
      </c>
      <c r="I41" s="129"/>
      <c r="J41" s="57">
        <f>[1]Inventario!Y41</f>
        <v>6</v>
      </c>
      <c r="K41" s="99">
        <f>[1]Inventario!AA41</f>
        <v>300</v>
      </c>
      <c r="L41" s="86">
        <f t="shared" si="0"/>
        <v>1800</v>
      </c>
      <c r="M41" s="91"/>
      <c r="N41" s="87">
        <f>SUMIF('Compras del Mes'!D$6:D$307,Inventario!D41,'Compras del Mes'!H$6:H$307)</f>
        <v>0</v>
      </c>
      <c r="O41" s="28" t="str">
        <f t="shared" si="1"/>
        <v/>
      </c>
      <c r="P41" s="28">
        <f>SUMIF('Compras del Mes'!D$6:D$307,Inventario!D41,'Compras del Mes'!I$6:I$307)</f>
        <v>0</v>
      </c>
      <c r="Q41" s="88"/>
      <c r="R41" s="87">
        <f t="shared" si="2"/>
        <v>6</v>
      </c>
      <c r="S41" s="28">
        <f t="shared" si="3"/>
        <v>300</v>
      </c>
      <c r="T41" s="28">
        <f t="shared" si="4"/>
        <v>1800</v>
      </c>
      <c r="U41" s="88"/>
      <c r="V41" s="177">
        <f>SUMIF('Reporte de salida'!C$6:C$958,Inventario!B41,'Reporte de salida'!H$6:H$958)</f>
        <v>0</v>
      </c>
      <c r="W41" s="221">
        <f t="shared" si="5"/>
        <v>0</v>
      </c>
      <c r="Y41" s="87">
        <f t="shared" si="6"/>
        <v>6</v>
      </c>
      <c r="Z41" s="28">
        <f t="shared" si="7"/>
        <v>1800</v>
      </c>
      <c r="AA41" s="56">
        <f t="shared" si="9"/>
        <v>300</v>
      </c>
      <c r="AB41" s="22">
        <f t="shared" si="8"/>
        <v>28</v>
      </c>
      <c r="AC41" s="25"/>
      <c r="AD41" s="25"/>
      <c r="AE41" s="26"/>
      <c r="AI41" s="23"/>
      <c r="AJ41" s="93"/>
      <c r="AK41" s="90"/>
      <c r="AL41" s="90"/>
      <c r="AM41" s="90"/>
      <c r="AN41" s="90"/>
      <c r="AO41" s="23"/>
      <c r="AP41" s="23"/>
    </row>
    <row r="42" spans="1:42" s="22" customFormat="1" ht="15" hidden="1" customHeight="1" x14ac:dyDescent="0.25">
      <c r="A42" s="24"/>
      <c r="B42" s="174" t="s">
        <v>279</v>
      </c>
      <c r="C42" s="24"/>
      <c r="D42" s="3" t="s">
        <v>279</v>
      </c>
      <c r="E42" s="3" t="s">
        <v>243</v>
      </c>
      <c r="F42" s="21"/>
      <c r="G42" s="1" t="s">
        <v>314</v>
      </c>
      <c r="H42" s="32">
        <v>1</v>
      </c>
      <c r="I42" s="129"/>
      <c r="J42" s="57">
        <f>[1]Inventario!Y42</f>
        <v>85</v>
      </c>
      <c r="K42" s="99">
        <f>[1]Inventario!AA42</f>
        <v>9.84</v>
      </c>
      <c r="L42" s="86">
        <f t="shared" si="0"/>
        <v>836.4</v>
      </c>
      <c r="M42" s="91"/>
      <c r="N42" s="87">
        <f>SUMIF('Compras del Mes'!D$6:D$307,Inventario!D42,'Compras del Mes'!H$6:H$307)</f>
        <v>0</v>
      </c>
      <c r="O42" s="28" t="str">
        <f t="shared" si="1"/>
        <v/>
      </c>
      <c r="P42" s="28">
        <f>SUMIF('Compras del Mes'!D$6:D$307,Inventario!D42,'Compras del Mes'!I$6:I$307)</f>
        <v>0</v>
      </c>
      <c r="Q42" s="88"/>
      <c r="R42" s="87">
        <f t="shared" si="2"/>
        <v>85</v>
      </c>
      <c r="S42" s="28">
        <f t="shared" si="3"/>
        <v>9.84</v>
      </c>
      <c r="T42" s="28">
        <f t="shared" si="4"/>
        <v>836.4</v>
      </c>
      <c r="U42" s="88"/>
      <c r="V42" s="177">
        <f>SUMIF('Reporte de salida'!C$6:C$958,Inventario!B42,'Reporte de salida'!H$6:H$958)</f>
        <v>0</v>
      </c>
      <c r="W42" s="221">
        <f t="shared" si="5"/>
        <v>0</v>
      </c>
      <c r="Y42" s="87">
        <f t="shared" si="6"/>
        <v>85</v>
      </c>
      <c r="Z42" s="28">
        <f t="shared" si="7"/>
        <v>836.4</v>
      </c>
      <c r="AA42" s="56">
        <f t="shared" si="9"/>
        <v>9.84</v>
      </c>
      <c r="AB42" s="22">
        <f t="shared" si="8"/>
        <v>29</v>
      </c>
      <c r="AC42" s="25"/>
      <c r="AD42" s="25"/>
      <c r="AE42" s="26"/>
      <c r="AI42" s="23"/>
      <c r="AJ42" s="93"/>
      <c r="AK42" s="90"/>
      <c r="AL42" s="90"/>
      <c r="AM42" s="90"/>
      <c r="AN42" s="90"/>
      <c r="AO42" s="23"/>
      <c r="AP42" s="23"/>
    </row>
    <row r="43" spans="1:42" s="22" customFormat="1" ht="15" hidden="1" customHeight="1" x14ac:dyDescent="0.25">
      <c r="A43" s="24"/>
      <c r="B43" s="174" t="s">
        <v>280</v>
      </c>
      <c r="C43" s="24"/>
      <c r="D43" s="3" t="s">
        <v>280</v>
      </c>
      <c r="E43" s="3" t="s">
        <v>243</v>
      </c>
      <c r="F43" s="21"/>
      <c r="G43" s="1" t="s">
        <v>314</v>
      </c>
      <c r="H43" s="32">
        <v>1</v>
      </c>
      <c r="I43" s="129"/>
      <c r="J43" s="57">
        <f>[1]Inventario!Y43</f>
        <v>2</v>
      </c>
      <c r="K43" s="99">
        <f>[1]Inventario!AA43</f>
        <v>9.84</v>
      </c>
      <c r="L43" s="86">
        <f t="shared" si="0"/>
        <v>19.68</v>
      </c>
      <c r="M43" s="91"/>
      <c r="N43" s="87">
        <f>SUMIF('Compras del Mes'!D$6:D$307,Inventario!D43,'Compras del Mes'!H$6:H$307)</f>
        <v>0</v>
      </c>
      <c r="O43" s="28" t="str">
        <f t="shared" si="1"/>
        <v/>
      </c>
      <c r="P43" s="28">
        <f>SUMIF('Compras del Mes'!D$6:D$307,Inventario!D43,'Compras del Mes'!I$6:I$307)</f>
        <v>0</v>
      </c>
      <c r="Q43" s="88"/>
      <c r="R43" s="87">
        <f t="shared" si="2"/>
        <v>2</v>
      </c>
      <c r="S43" s="28">
        <f t="shared" si="3"/>
        <v>9.84</v>
      </c>
      <c r="T43" s="28">
        <f t="shared" si="4"/>
        <v>19.68</v>
      </c>
      <c r="U43" s="88"/>
      <c r="V43" s="177">
        <f>SUMIF('Reporte de salida'!C$6:C$958,Inventario!B43,'Reporte de salida'!H$6:H$958)</f>
        <v>0</v>
      </c>
      <c r="W43" s="221">
        <f t="shared" si="5"/>
        <v>0</v>
      </c>
      <c r="Y43" s="87">
        <f t="shared" si="6"/>
        <v>2</v>
      </c>
      <c r="Z43" s="28">
        <f t="shared" si="7"/>
        <v>19.68</v>
      </c>
      <c r="AA43" s="56">
        <f t="shared" si="9"/>
        <v>9.84</v>
      </c>
      <c r="AB43" s="22">
        <f t="shared" si="8"/>
        <v>35</v>
      </c>
      <c r="AC43" s="25"/>
      <c r="AD43" s="25"/>
      <c r="AE43" s="26"/>
      <c r="AI43" s="23"/>
      <c r="AJ43" s="93"/>
      <c r="AK43" s="90"/>
      <c r="AL43" s="90"/>
      <c r="AM43" s="90"/>
      <c r="AN43" s="90"/>
      <c r="AO43" s="23"/>
      <c r="AP43" s="23"/>
    </row>
    <row r="44" spans="1:42" s="22" customFormat="1" ht="15" hidden="1" customHeight="1" x14ac:dyDescent="0.25">
      <c r="A44" s="24"/>
      <c r="B44" s="174" t="s">
        <v>281</v>
      </c>
      <c r="C44" s="24"/>
      <c r="D44" s="3" t="s">
        <v>281</v>
      </c>
      <c r="E44" s="3" t="s">
        <v>243</v>
      </c>
      <c r="F44" s="21"/>
      <c r="G44" s="1" t="s">
        <v>314</v>
      </c>
      <c r="H44" s="32">
        <v>1</v>
      </c>
      <c r="I44" s="129"/>
      <c r="J44" s="57">
        <f>[1]Inventario!Y44</f>
        <v>10</v>
      </c>
      <c r="K44" s="99">
        <f>[1]Inventario!AA44</f>
        <v>9.84</v>
      </c>
      <c r="L44" s="86">
        <f t="shared" si="0"/>
        <v>98.4</v>
      </c>
      <c r="M44" s="91"/>
      <c r="N44" s="87">
        <f>SUMIF('Compras del Mes'!D$6:D$307,Inventario!D44,'Compras del Mes'!H$6:H$307)</f>
        <v>0</v>
      </c>
      <c r="O44" s="28" t="str">
        <f t="shared" si="1"/>
        <v/>
      </c>
      <c r="P44" s="28">
        <f>SUMIF('Compras del Mes'!D$6:D$307,Inventario!D44,'Compras del Mes'!I$6:I$307)</f>
        <v>0</v>
      </c>
      <c r="Q44" s="88"/>
      <c r="R44" s="87">
        <f t="shared" si="2"/>
        <v>10</v>
      </c>
      <c r="S44" s="28">
        <f t="shared" si="3"/>
        <v>9.84</v>
      </c>
      <c r="T44" s="28">
        <f t="shared" si="4"/>
        <v>98.4</v>
      </c>
      <c r="U44" s="88"/>
      <c r="V44" s="177">
        <f>SUMIF('Reporte de salida'!C$6:C$958,Inventario!B44,'Reporte de salida'!H$6:H$958)</f>
        <v>0</v>
      </c>
      <c r="W44" s="221">
        <f t="shared" si="5"/>
        <v>0</v>
      </c>
      <c r="Y44" s="87">
        <f t="shared" si="6"/>
        <v>10</v>
      </c>
      <c r="Z44" s="28">
        <f t="shared" si="7"/>
        <v>98.4</v>
      </c>
      <c r="AA44" s="56">
        <f t="shared" si="9"/>
        <v>9.84</v>
      </c>
      <c r="AB44" s="22">
        <f t="shared" si="8"/>
        <v>27</v>
      </c>
      <c r="AC44" s="24"/>
      <c r="AD44" s="21"/>
      <c r="AE44" s="31"/>
      <c r="AI44" s="23"/>
      <c r="AJ44" s="93"/>
      <c r="AK44" s="90"/>
      <c r="AL44" s="90"/>
      <c r="AM44" s="90"/>
      <c r="AN44" s="90"/>
      <c r="AO44" s="23"/>
      <c r="AP44" s="23"/>
    </row>
    <row r="45" spans="1:42" s="22" customFormat="1" ht="15" hidden="1" customHeight="1" x14ac:dyDescent="0.25">
      <c r="A45" s="24"/>
      <c r="B45" s="174" t="s">
        <v>282</v>
      </c>
      <c r="C45" s="24"/>
      <c r="D45" s="3" t="s">
        <v>282</v>
      </c>
      <c r="E45" s="3" t="s">
        <v>243</v>
      </c>
      <c r="F45" s="21"/>
      <c r="G45" s="1" t="s">
        <v>314</v>
      </c>
      <c r="H45" s="32">
        <v>1</v>
      </c>
      <c r="I45" s="129"/>
      <c r="J45" s="57">
        <f>[1]Inventario!Y45</f>
        <v>62</v>
      </c>
      <c r="K45" s="99">
        <f>[1]Inventario!AA45</f>
        <v>9.84</v>
      </c>
      <c r="L45" s="86">
        <f t="shared" si="0"/>
        <v>610.08000000000004</v>
      </c>
      <c r="M45" s="91"/>
      <c r="N45" s="87">
        <f>SUMIF('Compras del Mes'!D$6:D$307,Inventario!D45,'Compras del Mes'!H$6:H$307)</f>
        <v>0</v>
      </c>
      <c r="O45" s="28" t="str">
        <f t="shared" si="1"/>
        <v/>
      </c>
      <c r="P45" s="28">
        <f>SUMIF('Compras del Mes'!D$6:D$307,Inventario!D45,'Compras del Mes'!I$6:I$307)</f>
        <v>0</v>
      </c>
      <c r="Q45" s="88"/>
      <c r="R45" s="87">
        <f t="shared" si="2"/>
        <v>62</v>
      </c>
      <c r="S45" s="28">
        <f t="shared" si="3"/>
        <v>9.84</v>
      </c>
      <c r="T45" s="28">
        <f t="shared" si="4"/>
        <v>610.08000000000004</v>
      </c>
      <c r="U45" s="88"/>
      <c r="V45" s="177">
        <f>SUMIF('Reporte de salida'!C$6:C$958,Inventario!B45,'Reporte de salida'!H$6:H$958)</f>
        <v>0</v>
      </c>
      <c r="W45" s="221">
        <f t="shared" si="5"/>
        <v>0</v>
      </c>
      <c r="Y45" s="87">
        <f t="shared" si="6"/>
        <v>62</v>
      </c>
      <c r="Z45" s="28">
        <f t="shared" si="7"/>
        <v>610.08000000000004</v>
      </c>
      <c r="AA45" s="56">
        <f t="shared" si="9"/>
        <v>9.84</v>
      </c>
      <c r="AB45" s="22">
        <f t="shared" si="8"/>
        <v>27</v>
      </c>
      <c r="AC45" s="24"/>
      <c r="AD45" s="21"/>
      <c r="AE45" s="31"/>
      <c r="AI45" s="23"/>
      <c r="AJ45" s="93"/>
      <c r="AK45" s="90"/>
      <c r="AL45" s="90"/>
      <c r="AM45" s="90"/>
      <c r="AN45" s="90"/>
      <c r="AO45" s="23"/>
      <c r="AP45" s="23"/>
    </row>
    <row r="46" spans="1:42" s="22" customFormat="1" ht="15" hidden="1" customHeight="1" x14ac:dyDescent="0.25">
      <c r="A46" s="24"/>
      <c r="B46" s="174" t="s">
        <v>283</v>
      </c>
      <c r="C46" s="24"/>
      <c r="D46" s="3" t="s">
        <v>283</v>
      </c>
      <c r="E46" s="3" t="s">
        <v>243</v>
      </c>
      <c r="F46" s="21"/>
      <c r="G46" s="1" t="s">
        <v>314</v>
      </c>
      <c r="H46" s="32">
        <v>1</v>
      </c>
      <c r="I46" s="129"/>
      <c r="J46" s="57">
        <f>[1]Inventario!Y46</f>
        <v>3</v>
      </c>
      <c r="K46" s="99">
        <f>[1]Inventario!AA46</f>
        <v>9.84</v>
      </c>
      <c r="L46" s="86">
        <f t="shared" si="0"/>
        <v>29.52</v>
      </c>
      <c r="M46" s="91"/>
      <c r="N46" s="87">
        <f>SUMIF('Compras del Mes'!D$6:D$307,Inventario!D46,'Compras del Mes'!H$6:H$307)</f>
        <v>0</v>
      </c>
      <c r="O46" s="28" t="str">
        <f t="shared" si="1"/>
        <v/>
      </c>
      <c r="P46" s="28">
        <f>SUMIF('Compras del Mes'!D$6:D$307,Inventario!D46,'Compras del Mes'!I$6:I$307)</f>
        <v>0</v>
      </c>
      <c r="Q46" s="88"/>
      <c r="R46" s="87">
        <f t="shared" si="2"/>
        <v>3</v>
      </c>
      <c r="S46" s="28">
        <f t="shared" si="3"/>
        <v>9.84</v>
      </c>
      <c r="T46" s="28">
        <f t="shared" si="4"/>
        <v>29.52</v>
      </c>
      <c r="U46" s="88"/>
      <c r="V46" s="177">
        <f>SUMIF('Reporte de salida'!C$6:C$958,Inventario!B46,'Reporte de salida'!H$6:H$958)</f>
        <v>0</v>
      </c>
      <c r="W46" s="221">
        <f t="shared" si="5"/>
        <v>0</v>
      </c>
      <c r="Y46" s="87">
        <f t="shared" si="6"/>
        <v>3</v>
      </c>
      <c r="Z46" s="28">
        <f t="shared" si="7"/>
        <v>29.52</v>
      </c>
      <c r="AA46" s="56">
        <f t="shared" si="9"/>
        <v>9.84</v>
      </c>
      <c r="AB46" s="22">
        <f t="shared" si="8"/>
        <v>27</v>
      </c>
      <c r="AC46" s="24"/>
      <c r="AD46" s="21"/>
      <c r="AE46" s="31"/>
      <c r="AI46" s="23"/>
      <c r="AJ46" s="93"/>
      <c r="AK46" s="90"/>
      <c r="AL46" s="90"/>
      <c r="AM46" s="90"/>
      <c r="AN46" s="90"/>
      <c r="AO46" s="23"/>
      <c r="AP46" s="23"/>
    </row>
    <row r="47" spans="1:42" s="22" customFormat="1" ht="15" hidden="1" customHeight="1" x14ac:dyDescent="0.25">
      <c r="A47" s="24"/>
      <c r="B47" s="174" t="s">
        <v>284</v>
      </c>
      <c r="C47" s="24"/>
      <c r="D47" s="3" t="s">
        <v>284</v>
      </c>
      <c r="E47" s="3" t="s">
        <v>243</v>
      </c>
      <c r="F47" s="21"/>
      <c r="G47" s="1" t="s">
        <v>314</v>
      </c>
      <c r="H47" s="32">
        <v>1</v>
      </c>
      <c r="I47" s="95"/>
      <c r="J47" s="57">
        <f>[1]Inventario!Y47</f>
        <v>28</v>
      </c>
      <c r="K47" s="99">
        <f>[1]Inventario!AA47</f>
        <v>9.84</v>
      </c>
      <c r="L47" s="86">
        <f t="shared" si="0"/>
        <v>275.52</v>
      </c>
      <c r="M47" s="91"/>
      <c r="N47" s="87">
        <f>SUMIF('Compras del Mes'!D$6:D$307,Inventario!D47,'Compras del Mes'!H$6:H$307)</f>
        <v>0</v>
      </c>
      <c r="O47" s="28" t="str">
        <f t="shared" si="1"/>
        <v/>
      </c>
      <c r="P47" s="28">
        <f>SUMIF('Compras del Mes'!D$6:D$307,Inventario!D47,'Compras del Mes'!I$6:I$307)</f>
        <v>0</v>
      </c>
      <c r="Q47" s="88"/>
      <c r="R47" s="87">
        <f t="shared" si="2"/>
        <v>28</v>
      </c>
      <c r="S47" s="28">
        <f t="shared" si="3"/>
        <v>9.84</v>
      </c>
      <c r="T47" s="28">
        <f t="shared" si="4"/>
        <v>275.52</v>
      </c>
      <c r="U47" s="88"/>
      <c r="V47" s="177">
        <f>SUMIF('Reporte de salida'!C$6:C$958,Inventario!B47,'Reporte de salida'!H$6:H$958)</f>
        <v>0</v>
      </c>
      <c r="W47" s="221">
        <f t="shared" si="5"/>
        <v>0</v>
      </c>
      <c r="Y47" s="87">
        <f t="shared" si="6"/>
        <v>28</v>
      </c>
      <c r="Z47" s="28">
        <f t="shared" si="7"/>
        <v>275.52</v>
      </c>
      <c r="AA47" s="56">
        <f t="shared" si="9"/>
        <v>9.84</v>
      </c>
      <c r="AB47" s="22">
        <f t="shared" si="8"/>
        <v>28</v>
      </c>
      <c r="AC47" s="24"/>
      <c r="AD47" s="21"/>
      <c r="AE47" s="31"/>
      <c r="AI47" s="23"/>
      <c r="AJ47" s="93"/>
      <c r="AK47" s="90"/>
      <c r="AL47" s="90"/>
      <c r="AM47" s="90"/>
      <c r="AN47" s="90"/>
      <c r="AO47" s="23"/>
      <c r="AP47" s="23"/>
    </row>
    <row r="48" spans="1:42" s="22" customFormat="1" ht="15" hidden="1" customHeight="1" x14ac:dyDescent="0.25">
      <c r="A48" s="24"/>
      <c r="B48" s="174" t="s">
        <v>285</v>
      </c>
      <c r="C48" s="24"/>
      <c r="D48" s="3" t="s">
        <v>285</v>
      </c>
      <c r="E48" s="3" t="s">
        <v>243</v>
      </c>
      <c r="F48" s="21"/>
      <c r="G48" s="1" t="s">
        <v>314</v>
      </c>
      <c r="H48" s="32">
        <v>1</v>
      </c>
      <c r="I48" s="95"/>
      <c r="J48" s="57">
        <f>[1]Inventario!Y48</f>
        <v>28</v>
      </c>
      <c r="K48" s="99">
        <f>[1]Inventario!AA48</f>
        <v>9.84</v>
      </c>
      <c r="L48" s="86">
        <f t="shared" si="0"/>
        <v>275.52</v>
      </c>
      <c r="M48" s="91"/>
      <c r="N48" s="87">
        <f>SUMIF('Compras del Mes'!D$6:D$307,Inventario!D48,'Compras del Mes'!H$6:H$307)</f>
        <v>0</v>
      </c>
      <c r="O48" s="28" t="str">
        <f t="shared" si="1"/>
        <v/>
      </c>
      <c r="P48" s="28">
        <f>SUMIF('Compras del Mes'!D$6:D$307,Inventario!D48,'Compras del Mes'!I$6:I$307)</f>
        <v>0</v>
      </c>
      <c r="Q48" s="88"/>
      <c r="R48" s="87">
        <f t="shared" si="2"/>
        <v>28</v>
      </c>
      <c r="S48" s="28">
        <f t="shared" si="3"/>
        <v>9.84</v>
      </c>
      <c r="T48" s="28">
        <f t="shared" si="4"/>
        <v>275.52</v>
      </c>
      <c r="U48" s="88"/>
      <c r="V48" s="177">
        <f>SUMIF('Reporte de salida'!C$6:C$958,Inventario!B48,'Reporte de salida'!H$6:H$958)</f>
        <v>0</v>
      </c>
      <c r="W48" s="221">
        <f t="shared" si="5"/>
        <v>0</v>
      </c>
      <c r="Y48" s="87">
        <f t="shared" si="6"/>
        <v>28</v>
      </c>
      <c r="Z48" s="28">
        <f t="shared" si="7"/>
        <v>275.52</v>
      </c>
      <c r="AA48" s="56">
        <f t="shared" si="9"/>
        <v>9.84</v>
      </c>
      <c r="AB48" s="22">
        <f t="shared" si="8"/>
        <v>28</v>
      </c>
      <c r="AC48" s="24"/>
      <c r="AD48" s="21"/>
      <c r="AE48" s="31"/>
      <c r="AI48" s="23"/>
      <c r="AJ48" s="93"/>
      <c r="AK48" s="90"/>
      <c r="AL48" s="90"/>
      <c r="AM48" s="90"/>
      <c r="AN48" s="90"/>
      <c r="AO48" s="23"/>
      <c r="AP48" s="23"/>
    </row>
    <row r="49" spans="1:42" s="22" customFormat="1" ht="15" hidden="1" customHeight="1" x14ac:dyDescent="0.25">
      <c r="A49" s="24"/>
      <c r="B49" s="174" t="s">
        <v>286</v>
      </c>
      <c r="C49" s="24"/>
      <c r="D49" s="3" t="s">
        <v>286</v>
      </c>
      <c r="E49" s="3" t="s">
        <v>243</v>
      </c>
      <c r="F49" s="21"/>
      <c r="G49" s="1" t="s">
        <v>314</v>
      </c>
      <c r="H49" s="32">
        <v>1</v>
      </c>
      <c r="I49" s="95"/>
      <c r="J49" s="57">
        <f>[1]Inventario!Y49</f>
        <v>5</v>
      </c>
      <c r="K49" s="99">
        <f>[1]Inventario!AA49</f>
        <v>654</v>
      </c>
      <c r="L49" s="86">
        <f t="shared" si="0"/>
        <v>3270</v>
      </c>
      <c r="M49" s="91"/>
      <c r="N49" s="87">
        <f>SUMIF('Compras del Mes'!D$6:D$307,Inventario!D49,'Compras del Mes'!H$6:H$307)</f>
        <v>0</v>
      </c>
      <c r="O49" s="28" t="str">
        <f t="shared" si="1"/>
        <v/>
      </c>
      <c r="P49" s="28">
        <f>SUMIF('Compras del Mes'!D$6:D$307,Inventario!D49,'Compras del Mes'!I$6:I$307)</f>
        <v>0</v>
      </c>
      <c r="Q49" s="88"/>
      <c r="R49" s="87">
        <f t="shared" si="2"/>
        <v>5</v>
      </c>
      <c r="S49" s="28">
        <f t="shared" si="3"/>
        <v>654</v>
      </c>
      <c r="T49" s="28">
        <f t="shared" si="4"/>
        <v>3270</v>
      </c>
      <c r="U49" s="88"/>
      <c r="V49" s="177">
        <f>SUMIF('Reporte de salida'!C$6:C$958,Inventario!B49,'Reporte de salida'!H$6:H$958)</f>
        <v>0</v>
      </c>
      <c r="W49" s="221">
        <f t="shared" si="5"/>
        <v>0</v>
      </c>
      <c r="Y49" s="87">
        <f t="shared" si="6"/>
        <v>5</v>
      </c>
      <c r="Z49" s="28">
        <f t="shared" si="7"/>
        <v>3270</v>
      </c>
      <c r="AA49" s="56">
        <f t="shared" si="9"/>
        <v>654</v>
      </c>
      <c r="AB49" s="22">
        <f t="shared" si="8"/>
        <v>29</v>
      </c>
      <c r="AC49" s="24"/>
      <c r="AD49" s="21"/>
      <c r="AE49" s="31"/>
      <c r="AI49" s="23"/>
      <c r="AJ49" s="94"/>
      <c r="AK49" s="90"/>
      <c r="AL49" s="90"/>
      <c r="AM49" s="90"/>
      <c r="AN49" s="90"/>
      <c r="AO49" s="23"/>
      <c r="AP49" s="23"/>
    </row>
    <row r="50" spans="1:42" s="22" customFormat="1" ht="15" hidden="1" customHeight="1" x14ac:dyDescent="0.25">
      <c r="A50" s="24"/>
      <c r="B50" s="174" t="s">
        <v>287</v>
      </c>
      <c r="C50" s="24"/>
      <c r="D50" s="3" t="s">
        <v>287</v>
      </c>
      <c r="E50" s="3" t="s">
        <v>243</v>
      </c>
      <c r="F50" s="21"/>
      <c r="G50" s="1" t="s">
        <v>314</v>
      </c>
      <c r="H50" s="32">
        <v>1</v>
      </c>
      <c r="I50" s="95"/>
      <c r="J50" s="57">
        <f>[1]Inventario!Y50</f>
        <v>5</v>
      </c>
      <c r="K50" s="99">
        <f>[1]Inventario!AA50</f>
        <v>654</v>
      </c>
      <c r="L50" s="86">
        <f t="shared" si="0"/>
        <v>3270</v>
      </c>
      <c r="M50" s="91"/>
      <c r="N50" s="87">
        <f>SUMIF('Compras del Mes'!D$6:D$307,Inventario!D50,'Compras del Mes'!H$6:H$307)</f>
        <v>0</v>
      </c>
      <c r="O50" s="28" t="str">
        <f t="shared" si="1"/>
        <v/>
      </c>
      <c r="P50" s="28">
        <f>SUMIF('Compras del Mes'!D$6:D$307,Inventario!D50,'Compras del Mes'!I$6:I$307)</f>
        <v>0</v>
      </c>
      <c r="Q50" s="88"/>
      <c r="R50" s="87">
        <f t="shared" si="2"/>
        <v>5</v>
      </c>
      <c r="S50" s="28">
        <f t="shared" si="3"/>
        <v>654</v>
      </c>
      <c r="T50" s="28">
        <f t="shared" si="4"/>
        <v>3270</v>
      </c>
      <c r="U50" s="88"/>
      <c r="V50" s="177">
        <f>SUMIF('Reporte de salida'!C$6:C$958,Inventario!B50,'Reporte de salida'!H$6:H$958)</f>
        <v>0</v>
      </c>
      <c r="W50" s="221">
        <f t="shared" si="5"/>
        <v>0</v>
      </c>
      <c r="Y50" s="87">
        <f t="shared" si="6"/>
        <v>5</v>
      </c>
      <c r="Z50" s="28">
        <f t="shared" si="7"/>
        <v>3270</v>
      </c>
      <c r="AA50" s="56">
        <f t="shared" si="9"/>
        <v>654</v>
      </c>
      <c r="AB50" s="22">
        <f t="shared" si="8"/>
        <v>29</v>
      </c>
      <c r="AC50" s="24"/>
      <c r="AD50" s="21"/>
      <c r="AE50" s="31"/>
      <c r="AI50" s="23"/>
      <c r="AJ50" s="93"/>
      <c r="AK50" s="90"/>
      <c r="AL50" s="90"/>
      <c r="AM50" s="90"/>
      <c r="AN50" s="90"/>
      <c r="AO50" s="23"/>
      <c r="AP50" s="23"/>
    </row>
    <row r="51" spans="1:42" s="22" customFormat="1" ht="15" hidden="1" customHeight="1" x14ac:dyDescent="0.25">
      <c r="A51" s="24"/>
      <c r="B51" s="174" t="s">
        <v>288</v>
      </c>
      <c r="C51" s="24"/>
      <c r="D51" s="3" t="s">
        <v>288</v>
      </c>
      <c r="E51" s="3" t="s">
        <v>243</v>
      </c>
      <c r="F51" s="21"/>
      <c r="G51" s="1" t="s">
        <v>314</v>
      </c>
      <c r="H51" s="32">
        <v>1</v>
      </c>
      <c r="I51" s="95"/>
      <c r="J51" s="57">
        <f>[1]Inventario!Y51</f>
        <v>7</v>
      </c>
      <c r="K51" s="99">
        <f>[1]Inventario!AA51</f>
        <v>654</v>
      </c>
      <c r="L51" s="86">
        <f t="shared" si="0"/>
        <v>4578</v>
      </c>
      <c r="M51" s="91"/>
      <c r="N51" s="87">
        <f>SUMIF('Compras del Mes'!D$6:D$307,Inventario!D51,'Compras del Mes'!H$6:H$307)</f>
        <v>0</v>
      </c>
      <c r="O51" s="28" t="str">
        <f t="shared" si="1"/>
        <v/>
      </c>
      <c r="P51" s="28">
        <f>SUMIF('Compras del Mes'!D$6:D$307,Inventario!D51,'Compras del Mes'!I$6:I$307)</f>
        <v>0</v>
      </c>
      <c r="Q51" s="88"/>
      <c r="R51" s="87">
        <f t="shared" si="2"/>
        <v>7</v>
      </c>
      <c r="S51" s="28">
        <f t="shared" si="3"/>
        <v>654</v>
      </c>
      <c r="T51" s="28">
        <f t="shared" si="4"/>
        <v>4578</v>
      </c>
      <c r="U51" s="88"/>
      <c r="V51" s="177">
        <f>SUMIF('Reporte de salida'!C$6:C$958,Inventario!B51,'Reporte de salida'!H$6:H$958)</f>
        <v>0</v>
      </c>
      <c r="W51" s="221">
        <f t="shared" si="5"/>
        <v>0</v>
      </c>
      <c r="Y51" s="87">
        <f t="shared" si="6"/>
        <v>7</v>
      </c>
      <c r="Z51" s="28">
        <f t="shared" si="7"/>
        <v>4578</v>
      </c>
      <c r="AA51" s="56">
        <f t="shared" si="9"/>
        <v>654</v>
      </c>
      <c r="AB51" s="22">
        <f t="shared" si="8"/>
        <v>29</v>
      </c>
      <c r="AC51" s="24"/>
      <c r="AD51" s="21"/>
      <c r="AE51" s="31"/>
      <c r="AI51" s="23"/>
      <c r="AJ51" s="93"/>
      <c r="AK51" s="90"/>
      <c r="AL51" s="90"/>
      <c r="AM51" s="90"/>
      <c r="AN51" s="90"/>
      <c r="AO51" s="23"/>
      <c r="AP51" s="23"/>
    </row>
    <row r="52" spans="1:42" s="22" customFormat="1" ht="15" hidden="1" customHeight="1" x14ac:dyDescent="0.25">
      <c r="A52" s="24"/>
      <c r="B52" s="174" t="s">
        <v>289</v>
      </c>
      <c r="C52" s="24"/>
      <c r="D52" s="3" t="s">
        <v>289</v>
      </c>
      <c r="E52" s="3" t="s">
        <v>243</v>
      </c>
      <c r="F52" s="21"/>
      <c r="G52" s="1" t="s">
        <v>314</v>
      </c>
      <c r="H52" s="32">
        <v>1</v>
      </c>
      <c r="I52" s="95"/>
      <c r="J52" s="57">
        <f>[1]Inventario!Y52</f>
        <v>8</v>
      </c>
      <c r="K52" s="99">
        <f>[1]Inventario!AA52</f>
        <v>654</v>
      </c>
      <c r="L52" s="86">
        <f t="shared" si="0"/>
        <v>5232</v>
      </c>
      <c r="M52" s="91"/>
      <c r="N52" s="87">
        <f>SUMIF('Compras del Mes'!D$6:D$307,Inventario!D52,'Compras del Mes'!H$6:H$307)</f>
        <v>0</v>
      </c>
      <c r="O52" s="28" t="str">
        <f t="shared" si="1"/>
        <v/>
      </c>
      <c r="P52" s="28">
        <f>SUMIF('Compras del Mes'!D$6:D$307,Inventario!D52,'Compras del Mes'!I$6:I$307)</f>
        <v>0</v>
      </c>
      <c r="Q52" s="88"/>
      <c r="R52" s="87">
        <f t="shared" si="2"/>
        <v>8</v>
      </c>
      <c r="S52" s="28">
        <f t="shared" si="3"/>
        <v>654</v>
      </c>
      <c r="T52" s="28">
        <f t="shared" si="4"/>
        <v>5232</v>
      </c>
      <c r="U52" s="88"/>
      <c r="V52" s="177">
        <f>SUMIF('Reporte de salida'!C$6:C$958,Inventario!B52,'Reporte de salida'!H$6:H$958)</f>
        <v>0</v>
      </c>
      <c r="W52" s="221">
        <f t="shared" si="5"/>
        <v>0</v>
      </c>
      <c r="Y52" s="87">
        <f t="shared" si="6"/>
        <v>8</v>
      </c>
      <c r="Z52" s="28">
        <f t="shared" si="7"/>
        <v>5232</v>
      </c>
      <c r="AA52" s="56">
        <f t="shared" si="9"/>
        <v>654</v>
      </c>
      <c r="AB52" s="22">
        <f t="shared" si="8"/>
        <v>29</v>
      </c>
      <c r="AC52" s="24"/>
      <c r="AD52" s="21"/>
      <c r="AE52" s="31"/>
      <c r="AI52" s="23"/>
      <c r="AJ52" s="93"/>
      <c r="AK52" s="90"/>
      <c r="AL52" s="90"/>
      <c r="AM52" s="90"/>
      <c r="AN52" s="90"/>
      <c r="AO52" s="23"/>
      <c r="AP52" s="23"/>
    </row>
    <row r="53" spans="1:42" s="22" customFormat="1" ht="15" hidden="1" customHeight="1" x14ac:dyDescent="0.25">
      <c r="A53" s="24"/>
      <c r="B53" s="174" t="s">
        <v>290</v>
      </c>
      <c r="C53" s="24"/>
      <c r="D53" s="3" t="s">
        <v>290</v>
      </c>
      <c r="E53" s="3" t="s">
        <v>243</v>
      </c>
      <c r="F53" s="21"/>
      <c r="G53" s="1" t="s">
        <v>314</v>
      </c>
      <c r="H53" s="32">
        <v>1</v>
      </c>
      <c r="I53" s="95"/>
      <c r="J53" s="57">
        <f>[1]Inventario!Y53</f>
        <v>7</v>
      </c>
      <c r="K53" s="99">
        <f>[1]Inventario!AA53</f>
        <v>360</v>
      </c>
      <c r="L53" s="86">
        <f t="shared" si="0"/>
        <v>2520</v>
      </c>
      <c r="M53" s="91"/>
      <c r="N53" s="87">
        <f>SUMIF('Compras del Mes'!D$6:D$307,Inventario!D53,'Compras del Mes'!H$6:H$307)</f>
        <v>0</v>
      </c>
      <c r="O53" s="28" t="str">
        <f t="shared" si="1"/>
        <v/>
      </c>
      <c r="P53" s="28">
        <f>SUMIF('Compras del Mes'!D$6:D$307,Inventario!D53,'Compras del Mes'!I$6:I$307)</f>
        <v>0</v>
      </c>
      <c r="Q53" s="88"/>
      <c r="R53" s="87">
        <f t="shared" si="2"/>
        <v>7</v>
      </c>
      <c r="S53" s="28">
        <f t="shared" si="3"/>
        <v>360</v>
      </c>
      <c r="T53" s="28">
        <f t="shared" si="4"/>
        <v>2520</v>
      </c>
      <c r="U53" s="88"/>
      <c r="V53" s="177">
        <f>SUMIF('Reporte de salida'!C$6:C$958,Inventario!B53,'Reporte de salida'!H$6:H$958)</f>
        <v>0</v>
      </c>
      <c r="W53" s="221">
        <f t="shared" si="5"/>
        <v>0</v>
      </c>
      <c r="Y53" s="87">
        <f t="shared" si="6"/>
        <v>7</v>
      </c>
      <c r="Z53" s="28">
        <f t="shared" si="7"/>
        <v>2520</v>
      </c>
      <c r="AA53" s="56">
        <f t="shared" si="9"/>
        <v>360</v>
      </c>
      <c r="AB53" s="22">
        <f t="shared" si="8"/>
        <v>29</v>
      </c>
      <c r="AC53" s="24"/>
      <c r="AD53" s="21"/>
      <c r="AE53" s="31"/>
      <c r="AI53" s="23"/>
      <c r="AJ53" s="93"/>
      <c r="AK53" s="90"/>
      <c r="AL53" s="90"/>
      <c r="AM53" s="90"/>
      <c r="AN53" s="90"/>
      <c r="AO53" s="23"/>
      <c r="AP53" s="23"/>
    </row>
    <row r="54" spans="1:42" s="22" customFormat="1" ht="15" hidden="1" customHeight="1" x14ac:dyDescent="0.25">
      <c r="A54" s="24"/>
      <c r="B54" s="174" t="s">
        <v>291</v>
      </c>
      <c r="C54" s="24"/>
      <c r="D54" s="3" t="s">
        <v>291</v>
      </c>
      <c r="E54" s="3" t="s">
        <v>243</v>
      </c>
      <c r="F54" s="21"/>
      <c r="G54" s="1" t="s">
        <v>314</v>
      </c>
      <c r="H54" s="32">
        <v>1</v>
      </c>
      <c r="I54" s="95"/>
      <c r="J54" s="57">
        <f>[1]Inventario!Y54</f>
        <v>2</v>
      </c>
      <c r="K54" s="99">
        <f>[1]Inventario!AA54</f>
        <v>148</v>
      </c>
      <c r="L54" s="86">
        <f t="shared" si="0"/>
        <v>296</v>
      </c>
      <c r="M54" s="91"/>
      <c r="N54" s="87">
        <f>SUMIF('Compras del Mes'!D$6:D$307,Inventario!D54,'Compras del Mes'!H$6:H$307)</f>
        <v>0</v>
      </c>
      <c r="O54" s="28" t="str">
        <f t="shared" si="1"/>
        <v/>
      </c>
      <c r="P54" s="28">
        <f>SUMIF('Compras del Mes'!D$6:D$307,Inventario!D54,'Compras del Mes'!I$6:I$307)</f>
        <v>0</v>
      </c>
      <c r="Q54" s="88"/>
      <c r="R54" s="87">
        <f t="shared" si="2"/>
        <v>2</v>
      </c>
      <c r="S54" s="28">
        <f t="shared" si="3"/>
        <v>148</v>
      </c>
      <c r="T54" s="28">
        <f t="shared" si="4"/>
        <v>296</v>
      </c>
      <c r="U54" s="88"/>
      <c r="V54" s="177">
        <f>SUMIF('Reporte de salida'!C$6:C$958,Inventario!B54,'Reporte de salida'!H$6:H$958)</f>
        <v>0</v>
      </c>
      <c r="W54" s="221">
        <f t="shared" si="5"/>
        <v>0</v>
      </c>
      <c r="Y54" s="87">
        <f t="shared" si="6"/>
        <v>2</v>
      </c>
      <c r="Z54" s="28">
        <f t="shared" si="7"/>
        <v>296</v>
      </c>
      <c r="AA54" s="56">
        <f t="shared" si="9"/>
        <v>148</v>
      </c>
      <c r="AB54" s="22">
        <f t="shared" si="8"/>
        <v>31</v>
      </c>
      <c r="AC54" s="24"/>
      <c r="AD54" s="21"/>
      <c r="AE54" s="31"/>
      <c r="AI54" s="23"/>
      <c r="AJ54" s="93"/>
      <c r="AK54" s="90"/>
      <c r="AL54" s="90"/>
      <c r="AM54" s="90"/>
      <c r="AN54" s="90"/>
      <c r="AO54" s="23"/>
      <c r="AP54" s="23"/>
    </row>
    <row r="55" spans="1:42" s="22" customFormat="1" ht="15" hidden="1" customHeight="1" x14ac:dyDescent="0.25">
      <c r="A55" s="24"/>
      <c r="B55" s="174" t="s">
        <v>292</v>
      </c>
      <c r="C55" s="24"/>
      <c r="D55" s="3" t="s">
        <v>292</v>
      </c>
      <c r="E55" s="3" t="s">
        <v>243</v>
      </c>
      <c r="F55" s="21"/>
      <c r="G55" s="1" t="s">
        <v>314</v>
      </c>
      <c r="H55" s="32">
        <v>1</v>
      </c>
      <c r="I55" s="95"/>
      <c r="J55" s="57">
        <f>[1]Inventario!Y55</f>
        <v>4</v>
      </c>
      <c r="K55" s="99">
        <f>[1]Inventario!AA55</f>
        <v>555.9</v>
      </c>
      <c r="L55" s="86">
        <f t="shared" si="0"/>
        <v>2223.6</v>
      </c>
      <c r="M55" s="91"/>
      <c r="N55" s="87">
        <f>SUMIF('Compras del Mes'!D$6:D$307,Inventario!D55,'Compras del Mes'!H$6:H$307)</f>
        <v>0</v>
      </c>
      <c r="O55" s="28" t="str">
        <f t="shared" si="1"/>
        <v/>
      </c>
      <c r="P55" s="28">
        <f>SUMIF('Compras del Mes'!D$6:D$307,Inventario!D55,'Compras del Mes'!I$6:I$307)</f>
        <v>0</v>
      </c>
      <c r="Q55" s="88"/>
      <c r="R55" s="87">
        <f t="shared" si="2"/>
        <v>4</v>
      </c>
      <c r="S55" s="28">
        <f t="shared" si="3"/>
        <v>555.9</v>
      </c>
      <c r="T55" s="28">
        <f t="shared" si="4"/>
        <v>2223.6</v>
      </c>
      <c r="U55" s="88"/>
      <c r="V55" s="177">
        <f>SUMIF('Reporte de salida'!C$6:C$958,Inventario!B55,'Reporte de salida'!H$6:H$958)</f>
        <v>0</v>
      </c>
      <c r="W55" s="221">
        <f t="shared" si="5"/>
        <v>0</v>
      </c>
      <c r="Y55" s="87">
        <f t="shared" si="6"/>
        <v>4</v>
      </c>
      <c r="Z55" s="28">
        <f t="shared" si="7"/>
        <v>2223.6</v>
      </c>
      <c r="AA55" s="56">
        <f t="shared" si="9"/>
        <v>555.9</v>
      </c>
      <c r="AB55" s="22">
        <f t="shared" si="8"/>
        <v>31</v>
      </c>
      <c r="AC55" s="24"/>
      <c r="AD55" s="21"/>
      <c r="AE55" s="31"/>
      <c r="AI55" s="23"/>
      <c r="AJ55" s="93"/>
      <c r="AK55" s="90"/>
      <c r="AL55" s="90"/>
      <c r="AM55" s="90"/>
      <c r="AN55" s="90"/>
      <c r="AO55" s="23"/>
      <c r="AP55" s="23"/>
    </row>
    <row r="56" spans="1:42" s="22" customFormat="1" ht="15" hidden="1" customHeight="1" x14ac:dyDescent="0.25">
      <c r="A56" s="24"/>
      <c r="B56" s="174" t="s">
        <v>293</v>
      </c>
      <c r="C56" s="24"/>
      <c r="D56" s="3" t="s">
        <v>293</v>
      </c>
      <c r="E56" s="3" t="s">
        <v>243</v>
      </c>
      <c r="F56" s="21"/>
      <c r="G56" s="1" t="s">
        <v>314</v>
      </c>
      <c r="H56" s="32">
        <v>1</v>
      </c>
      <c r="I56" s="95"/>
      <c r="J56" s="57">
        <f>[1]Inventario!Y56</f>
        <v>18</v>
      </c>
      <c r="K56" s="99">
        <f>[1]Inventario!AA56</f>
        <v>0</v>
      </c>
      <c r="L56" s="86">
        <f t="shared" si="0"/>
        <v>0</v>
      </c>
      <c r="M56" s="91"/>
      <c r="N56" s="87">
        <f>SUMIF('Compras del Mes'!D$6:D$307,Inventario!D56,'Compras del Mes'!H$6:H$307)</f>
        <v>0</v>
      </c>
      <c r="O56" s="28" t="str">
        <f t="shared" si="1"/>
        <v/>
      </c>
      <c r="P56" s="28">
        <f>SUMIF('Compras del Mes'!D$6:D$307,Inventario!D56,'Compras del Mes'!I$6:I$307)</f>
        <v>0</v>
      </c>
      <c r="Q56" s="88"/>
      <c r="R56" s="87">
        <f t="shared" si="2"/>
        <v>18</v>
      </c>
      <c r="S56" s="28" t="str">
        <f t="shared" si="3"/>
        <v>0</v>
      </c>
      <c r="T56" s="28">
        <f t="shared" si="4"/>
        <v>0</v>
      </c>
      <c r="U56" s="88"/>
      <c r="V56" s="177">
        <f>SUMIF('Reporte de salida'!C$6:C$958,Inventario!B56,'Reporte de salida'!H$6:H$958)</f>
        <v>0</v>
      </c>
      <c r="W56" s="221">
        <f t="shared" si="5"/>
        <v>0</v>
      </c>
      <c r="Y56" s="87">
        <f t="shared" si="6"/>
        <v>18</v>
      </c>
      <c r="Z56" s="28">
        <f t="shared" si="7"/>
        <v>0</v>
      </c>
      <c r="AA56" s="56">
        <f t="shared" si="9"/>
        <v>0</v>
      </c>
      <c r="AB56" s="22">
        <f t="shared" si="8"/>
        <v>29</v>
      </c>
      <c r="AC56" s="24"/>
      <c r="AD56" s="21"/>
      <c r="AE56" s="31"/>
      <c r="AI56" s="23"/>
      <c r="AJ56" s="93"/>
      <c r="AK56" s="90"/>
      <c r="AL56" s="90"/>
      <c r="AM56" s="90"/>
      <c r="AN56" s="90"/>
      <c r="AO56" s="23"/>
      <c r="AP56" s="23"/>
    </row>
    <row r="57" spans="1:42" s="22" customFormat="1" ht="15" hidden="1" customHeight="1" x14ac:dyDescent="0.25">
      <c r="A57" s="24"/>
      <c r="B57" s="174" t="s">
        <v>294</v>
      </c>
      <c r="C57" s="24"/>
      <c r="D57" s="3" t="s">
        <v>294</v>
      </c>
      <c r="E57" s="3" t="s">
        <v>243</v>
      </c>
      <c r="F57" s="21"/>
      <c r="G57" s="1" t="s">
        <v>314</v>
      </c>
      <c r="H57" s="32">
        <v>1</v>
      </c>
      <c r="I57" s="95"/>
      <c r="J57" s="57">
        <f>[1]Inventario!Y57</f>
        <v>11</v>
      </c>
      <c r="K57" s="99">
        <f>[1]Inventario!AA57</f>
        <v>0</v>
      </c>
      <c r="L57" s="86">
        <f t="shared" si="0"/>
        <v>0</v>
      </c>
      <c r="M57" s="91"/>
      <c r="N57" s="87">
        <f>SUMIF('Compras del Mes'!D$6:D$307,Inventario!D57,'Compras del Mes'!H$6:H$307)</f>
        <v>0</v>
      </c>
      <c r="O57" s="28" t="str">
        <f t="shared" si="1"/>
        <v/>
      </c>
      <c r="P57" s="28">
        <f>SUMIF('Compras del Mes'!D$6:D$307,Inventario!D57,'Compras del Mes'!I$6:I$307)</f>
        <v>0</v>
      </c>
      <c r="Q57" s="88"/>
      <c r="R57" s="87">
        <f t="shared" si="2"/>
        <v>11</v>
      </c>
      <c r="S57" s="28" t="str">
        <f t="shared" si="3"/>
        <v>0</v>
      </c>
      <c r="T57" s="28">
        <f t="shared" si="4"/>
        <v>0</v>
      </c>
      <c r="U57" s="88"/>
      <c r="V57" s="177">
        <f>SUMIF('Reporte de salida'!C$6:C$958,Inventario!B57,'Reporte de salida'!H$6:H$958)</f>
        <v>0</v>
      </c>
      <c r="W57" s="221">
        <f t="shared" si="5"/>
        <v>0</v>
      </c>
      <c r="Y57" s="87">
        <f t="shared" si="6"/>
        <v>11</v>
      </c>
      <c r="Z57" s="28">
        <f t="shared" si="7"/>
        <v>0</v>
      </c>
      <c r="AA57" s="56">
        <f t="shared" si="9"/>
        <v>0</v>
      </c>
      <c r="AB57" s="22">
        <f t="shared" si="8"/>
        <v>28</v>
      </c>
      <c r="AC57" s="24"/>
      <c r="AD57" s="21"/>
      <c r="AE57" s="31"/>
      <c r="AI57" s="23"/>
      <c r="AJ57" s="93"/>
      <c r="AK57" s="90"/>
      <c r="AL57" s="90"/>
      <c r="AM57" s="90"/>
      <c r="AN57" s="90"/>
      <c r="AO57" s="23"/>
      <c r="AP57" s="23"/>
    </row>
    <row r="58" spans="1:42" s="22" customFormat="1" ht="15" hidden="1" customHeight="1" x14ac:dyDescent="0.25">
      <c r="A58" s="24"/>
      <c r="B58" s="174" t="s">
        <v>295</v>
      </c>
      <c r="C58" s="24"/>
      <c r="D58" s="3" t="s">
        <v>295</v>
      </c>
      <c r="E58" s="3" t="s">
        <v>243</v>
      </c>
      <c r="F58" s="21"/>
      <c r="G58" s="1" t="s">
        <v>314</v>
      </c>
      <c r="H58" s="32">
        <v>1</v>
      </c>
      <c r="I58" s="95"/>
      <c r="J58" s="57">
        <f>[1]Inventario!Y58</f>
        <v>4</v>
      </c>
      <c r="K58" s="99">
        <f>[1]Inventario!AA58</f>
        <v>98</v>
      </c>
      <c r="L58" s="86">
        <f t="shared" si="0"/>
        <v>392</v>
      </c>
      <c r="M58" s="91"/>
      <c r="N58" s="87">
        <f>SUMIF('Compras del Mes'!D$6:D$307,Inventario!D58,'Compras del Mes'!H$6:H$307)</f>
        <v>0</v>
      </c>
      <c r="O58" s="28" t="str">
        <f t="shared" si="1"/>
        <v/>
      </c>
      <c r="P58" s="28">
        <f>SUMIF('Compras del Mes'!D$6:D$307,Inventario!D58,'Compras del Mes'!I$6:I$307)</f>
        <v>0</v>
      </c>
      <c r="Q58" s="88"/>
      <c r="R58" s="87">
        <f t="shared" si="2"/>
        <v>4</v>
      </c>
      <c r="S58" s="28">
        <f t="shared" si="3"/>
        <v>98</v>
      </c>
      <c r="T58" s="28">
        <f t="shared" si="4"/>
        <v>392</v>
      </c>
      <c r="U58" s="88"/>
      <c r="V58" s="177">
        <f>SUMIF('Reporte de salida'!C$6:C$958,Inventario!B58,'Reporte de salida'!H$6:H$958)</f>
        <v>0</v>
      </c>
      <c r="W58" s="221">
        <f t="shared" si="5"/>
        <v>0</v>
      </c>
      <c r="Y58" s="87">
        <f t="shared" si="6"/>
        <v>4</v>
      </c>
      <c r="Z58" s="28">
        <f t="shared" si="7"/>
        <v>392</v>
      </c>
      <c r="AA58" s="56">
        <f t="shared" si="9"/>
        <v>98</v>
      </c>
      <c r="AB58" s="22">
        <f t="shared" si="8"/>
        <v>27</v>
      </c>
      <c r="AC58" s="24"/>
      <c r="AD58" s="21"/>
      <c r="AE58" s="31"/>
      <c r="AI58" s="23"/>
      <c r="AJ58" s="94"/>
      <c r="AK58" s="90"/>
      <c r="AL58" s="90"/>
      <c r="AM58" s="90"/>
      <c r="AN58" s="90"/>
      <c r="AO58" s="23"/>
      <c r="AP58" s="23"/>
    </row>
    <row r="59" spans="1:42" s="22" customFormat="1" ht="15" hidden="1" customHeight="1" x14ac:dyDescent="0.25">
      <c r="A59" s="24"/>
      <c r="B59" s="174" t="s">
        <v>296</v>
      </c>
      <c r="C59" s="24"/>
      <c r="D59" s="3" t="s">
        <v>296</v>
      </c>
      <c r="E59" s="3" t="s">
        <v>243</v>
      </c>
      <c r="F59" s="21"/>
      <c r="G59" s="1" t="s">
        <v>315</v>
      </c>
      <c r="H59" s="32">
        <v>1</v>
      </c>
      <c r="I59" s="95"/>
      <c r="J59" s="57">
        <f>[1]Inventario!Y59</f>
        <v>17.399999999999999</v>
      </c>
      <c r="K59" s="99">
        <f>[1]Inventario!AA59</f>
        <v>0</v>
      </c>
      <c r="L59" s="86">
        <f t="shared" si="0"/>
        <v>0</v>
      </c>
      <c r="M59" s="91"/>
      <c r="N59" s="87">
        <f>SUMIF('Compras del Mes'!D$6:D$307,Inventario!D59,'Compras del Mes'!H$6:H$307)</f>
        <v>0</v>
      </c>
      <c r="O59" s="28" t="str">
        <f t="shared" si="1"/>
        <v/>
      </c>
      <c r="P59" s="28">
        <f>SUMIF('Compras del Mes'!D$6:D$307,Inventario!D59,'Compras del Mes'!I$6:I$307)</f>
        <v>0</v>
      </c>
      <c r="Q59" s="88"/>
      <c r="R59" s="87">
        <f t="shared" si="2"/>
        <v>17.399999999999999</v>
      </c>
      <c r="S59" s="28" t="str">
        <f t="shared" si="3"/>
        <v>0</v>
      </c>
      <c r="T59" s="28">
        <f t="shared" si="4"/>
        <v>0</v>
      </c>
      <c r="U59" s="88"/>
      <c r="V59" s="177">
        <f>SUMIF('Reporte de salida'!C$6:C$958,Inventario!B59,'Reporte de salida'!H$6:H$958)</f>
        <v>0</v>
      </c>
      <c r="W59" s="221">
        <f t="shared" si="5"/>
        <v>0</v>
      </c>
      <c r="Y59" s="87">
        <f t="shared" si="6"/>
        <v>17.399999999999999</v>
      </c>
      <c r="Z59" s="28">
        <f t="shared" si="7"/>
        <v>0</v>
      </c>
      <c r="AA59" s="56">
        <f t="shared" si="9"/>
        <v>0</v>
      </c>
      <c r="AB59" s="22">
        <f t="shared" si="8"/>
        <v>29</v>
      </c>
      <c r="AC59" s="24"/>
      <c r="AD59" s="21"/>
      <c r="AE59" s="31"/>
      <c r="AI59" s="23"/>
      <c r="AJ59" s="93"/>
      <c r="AK59" s="90"/>
      <c r="AL59" s="90"/>
      <c r="AM59" s="90"/>
      <c r="AN59" s="90"/>
      <c r="AO59" s="23"/>
      <c r="AP59" s="23"/>
    </row>
    <row r="60" spans="1:42" s="22" customFormat="1" ht="15" hidden="1" customHeight="1" x14ac:dyDescent="0.25">
      <c r="A60" s="24"/>
      <c r="B60" s="174" t="s">
        <v>297</v>
      </c>
      <c r="C60" s="24"/>
      <c r="D60" s="3" t="s">
        <v>297</v>
      </c>
      <c r="E60" s="3" t="s">
        <v>243</v>
      </c>
      <c r="F60" s="21"/>
      <c r="G60" s="1" t="s">
        <v>314</v>
      </c>
      <c r="H60" s="32">
        <v>1</v>
      </c>
      <c r="I60" s="95"/>
      <c r="J60" s="57">
        <f>[1]Inventario!Y60</f>
        <v>78</v>
      </c>
      <c r="K60" s="99">
        <f>[1]Inventario!AA60</f>
        <v>9.25</v>
      </c>
      <c r="L60" s="86">
        <f t="shared" si="0"/>
        <v>721.5</v>
      </c>
      <c r="M60" s="91"/>
      <c r="N60" s="87">
        <f>SUMIF('Compras del Mes'!D$6:D$307,Inventario!D60,'Compras del Mes'!H$6:H$307)</f>
        <v>0</v>
      </c>
      <c r="O60" s="28" t="str">
        <f t="shared" si="1"/>
        <v/>
      </c>
      <c r="P60" s="28">
        <f>SUMIF('Compras del Mes'!D$6:D$307,Inventario!D60,'Compras del Mes'!I$6:I$307)</f>
        <v>0</v>
      </c>
      <c r="Q60" s="88"/>
      <c r="R60" s="87">
        <f t="shared" si="2"/>
        <v>78</v>
      </c>
      <c r="S60" s="28">
        <f t="shared" si="3"/>
        <v>9.25</v>
      </c>
      <c r="T60" s="28">
        <f t="shared" si="4"/>
        <v>721.5</v>
      </c>
      <c r="U60" s="88"/>
      <c r="V60" s="177">
        <f>SUMIF('Reporte de salida'!C$6:C$958,Inventario!B60,'Reporte de salida'!H$6:H$958)</f>
        <v>1</v>
      </c>
      <c r="W60" s="221">
        <f t="shared" si="5"/>
        <v>9.25</v>
      </c>
      <c r="Y60" s="87">
        <f t="shared" si="6"/>
        <v>77</v>
      </c>
      <c r="Z60" s="28">
        <f t="shared" si="7"/>
        <v>712.25</v>
      </c>
      <c r="AA60" s="56">
        <f t="shared" si="9"/>
        <v>9.25</v>
      </c>
      <c r="AB60" s="22">
        <f t="shared" si="8"/>
        <v>30</v>
      </c>
      <c r="AC60" s="24"/>
      <c r="AD60" s="21"/>
      <c r="AE60" s="31"/>
      <c r="AI60" s="23"/>
      <c r="AJ60" s="93"/>
      <c r="AK60" s="90"/>
      <c r="AL60" s="90"/>
      <c r="AM60" s="90"/>
      <c r="AN60" s="90"/>
      <c r="AO60" s="23"/>
      <c r="AP60" s="23"/>
    </row>
    <row r="61" spans="1:42" s="22" customFormat="1" ht="15" hidden="1" customHeight="1" x14ac:dyDescent="0.25">
      <c r="A61" s="24"/>
      <c r="B61" s="174" t="s">
        <v>1954</v>
      </c>
      <c r="C61" s="24"/>
      <c r="D61" s="3" t="s">
        <v>1954</v>
      </c>
      <c r="E61" s="3" t="s">
        <v>243</v>
      </c>
      <c r="F61" s="21"/>
      <c r="G61" s="1" t="s">
        <v>314</v>
      </c>
      <c r="H61" s="32">
        <v>1</v>
      </c>
      <c r="I61" s="95"/>
      <c r="J61" s="57">
        <f>[1]Inventario!Y61</f>
        <v>0</v>
      </c>
      <c r="K61" s="99">
        <f>[1]Inventario!AA61</f>
        <v>0</v>
      </c>
      <c r="L61" s="86">
        <f t="shared" si="0"/>
        <v>0</v>
      </c>
      <c r="M61" s="91"/>
      <c r="N61" s="87">
        <f>SUMIF('Compras del Mes'!D$6:D$307,Inventario!D61,'Compras del Mes'!H$6:H$307)</f>
        <v>0</v>
      </c>
      <c r="O61" s="28" t="str">
        <f t="shared" si="1"/>
        <v/>
      </c>
      <c r="P61" s="28">
        <f>SUMIF('Compras del Mes'!D$6:D$307,Inventario!D61,'Compras del Mes'!I$6:I$307)</f>
        <v>0</v>
      </c>
      <c r="Q61" s="88"/>
      <c r="R61" s="87">
        <f t="shared" si="2"/>
        <v>0</v>
      </c>
      <c r="S61" s="28" t="str">
        <f t="shared" si="3"/>
        <v>0</v>
      </c>
      <c r="T61" s="28">
        <f t="shared" si="4"/>
        <v>0</v>
      </c>
      <c r="U61" s="88"/>
      <c r="V61" s="177">
        <f>SUMIF('Reporte de salida'!C$6:C$958,Inventario!B61,'Reporte de salida'!H$6:H$958)</f>
        <v>0</v>
      </c>
      <c r="W61" s="221">
        <f t="shared" si="5"/>
        <v>0</v>
      </c>
      <c r="Y61" s="87">
        <f t="shared" si="6"/>
        <v>0</v>
      </c>
      <c r="Z61" s="28">
        <f t="shared" si="7"/>
        <v>0</v>
      </c>
      <c r="AA61" s="56">
        <v>0</v>
      </c>
      <c r="AB61" s="22">
        <f t="shared" si="8"/>
        <v>29</v>
      </c>
      <c r="AC61" s="24"/>
      <c r="AD61" s="21"/>
      <c r="AE61" s="31"/>
      <c r="AI61" s="23"/>
      <c r="AJ61" s="93"/>
      <c r="AK61" s="90"/>
      <c r="AL61" s="90"/>
      <c r="AM61" s="90"/>
      <c r="AN61" s="90"/>
      <c r="AO61" s="23"/>
      <c r="AP61" s="23"/>
    </row>
    <row r="62" spans="1:42" s="22" customFormat="1" ht="15" hidden="1" customHeight="1" x14ac:dyDescent="0.25">
      <c r="A62" s="24"/>
      <c r="B62" s="174" t="s">
        <v>298</v>
      </c>
      <c r="C62" s="24"/>
      <c r="D62" s="3" t="s">
        <v>298</v>
      </c>
      <c r="E62" s="3" t="s">
        <v>243</v>
      </c>
      <c r="F62" s="21"/>
      <c r="G62" s="1" t="s">
        <v>314</v>
      </c>
      <c r="H62" s="32">
        <v>1</v>
      </c>
      <c r="I62" s="95"/>
      <c r="J62" s="57">
        <f>[1]Inventario!Y62</f>
        <v>2</v>
      </c>
      <c r="K62" s="99">
        <f>[1]Inventario!AA62</f>
        <v>9.25</v>
      </c>
      <c r="L62" s="86">
        <f t="shared" si="0"/>
        <v>18.5</v>
      </c>
      <c r="M62" s="91"/>
      <c r="N62" s="87">
        <f>SUMIF('Compras del Mes'!D$6:D$307,Inventario!D62,'Compras del Mes'!H$6:H$307)</f>
        <v>0</v>
      </c>
      <c r="O62" s="28" t="str">
        <f t="shared" si="1"/>
        <v/>
      </c>
      <c r="P62" s="28">
        <f>SUMIF('Compras del Mes'!D$6:D$307,Inventario!D62,'Compras del Mes'!I$6:I$307)</f>
        <v>0</v>
      </c>
      <c r="Q62" s="88"/>
      <c r="R62" s="87">
        <f t="shared" si="2"/>
        <v>2</v>
      </c>
      <c r="S62" s="28">
        <f t="shared" si="3"/>
        <v>9.25</v>
      </c>
      <c r="T62" s="28">
        <f t="shared" si="4"/>
        <v>18.5</v>
      </c>
      <c r="U62" s="88"/>
      <c r="V62" s="177">
        <f>SUMIF('Reporte de salida'!C$6:C$958,Inventario!B62,'Reporte de salida'!H$6:H$958)</f>
        <v>0</v>
      </c>
      <c r="W62" s="221">
        <f t="shared" si="5"/>
        <v>0</v>
      </c>
      <c r="Y62" s="87">
        <f t="shared" si="6"/>
        <v>2</v>
      </c>
      <c r="Z62" s="28">
        <f t="shared" si="7"/>
        <v>18.5</v>
      </c>
      <c r="AA62" s="56">
        <f t="shared" si="9"/>
        <v>9.25</v>
      </c>
      <c r="AB62" s="22">
        <f t="shared" si="8"/>
        <v>29</v>
      </c>
      <c r="AC62" s="25"/>
      <c r="AD62" s="25"/>
      <c r="AE62" s="26"/>
      <c r="AI62" s="23"/>
      <c r="AJ62" s="93"/>
      <c r="AK62" s="90"/>
      <c r="AL62" s="90"/>
      <c r="AM62" s="90"/>
      <c r="AN62" s="90"/>
      <c r="AO62" s="23"/>
      <c r="AP62" s="23"/>
    </row>
    <row r="63" spans="1:42" s="22" customFormat="1" ht="15" hidden="1" customHeight="1" x14ac:dyDescent="0.25">
      <c r="A63" s="24"/>
      <c r="B63" s="174" t="s">
        <v>299</v>
      </c>
      <c r="C63" s="24"/>
      <c r="D63" s="3" t="s">
        <v>299</v>
      </c>
      <c r="E63" s="3" t="s">
        <v>243</v>
      </c>
      <c r="F63" s="21"/>
      <c r="G63" s="1" t="s">
        <v>314</v>
      </c>
      <c r="H63" s="32">
        <v>1</v>
      </c>
      <c r="I63" s="95"/>
      <c r="J63" s="57">
        <f>[1]Inventario!Y63</f>
        <v>25</v>
      </c>
      <c r="K63" s="99">
        <f>[1]Inventario!AA63</f>
        <v>9.25</v>
      </c>
      <c r="L63" s="86">
        <f t="shared" si="0"/>
        <v>231.25</v>
      </c>
      <c r="M63" s="91"/>
      <c r="N63" s="87">
        <f>SUMIF('Compras del Mes'!D$6:D$307,Inventario!D63,'Compras del Mes'!H$6:H$307)</f>
        <v>0</v>
      </c>
      <c r="O63" s="28" t="str">
        <f t="shared" si="1"/>
        <v/>
      </c>
      <c r="P63" s="28">
        <f>SUMIF('Compras del Mes'!D$6:D$307,Inventario!D63,'Compras del Mes'!I$6:I$307)</f>
        <v>0</v>
      </c>
      <c r="Q63" s="88"/>
      <c r="R63" s="87">
        <f t="shared" si="2"/>
        <v>25</v>
      </c>
      <c r="S63" s="28">
        <f t="shared" si="3"/>
        <v>9.25</v>
      </c>
      <c r="T63" s="28">
        <f t="shared" si="4"/>
        <v>231.25</v>
      </c>
      <c r="U63" s="88"/>
      <c r="V63" s="177">
        <f>SUMIF('Reporte de salida'!C$6:C$958,Inventario!B63,'Reporte de salida'!H$6:H$958)</f>
        <v>1</v>
      </c>
      <c r="W63" s="221">
        <f t="shared" si="5"/>
        <v>9.25</v>
      </c>
      <c r="Y63" s="87">
        <f t="shared" si="6"/>
        <v>24</v>
      </c>
      <c r="Z63" s="28">
        <f t="shared" si="7"/>
        <v>222</v>
      </c>
      <c r="AA63" s="56">
        <f t="shared" si="9"/>
        <v>9.25</v>
      </c>
      <c r="AB63" s="22">
        <f t="shared" si="8"/>
        <v>30</v>
      </c>
      <c r="AC63" s="24" t="s">
        <v>230</v>
      </c>
      <c r="AD63" s="21" t="s">
        <v>179</v>
      </c>
      <c r="AE63" s="31" t="s">
        <v>4</v>
      </c>
      <c r="AI63" s="23"/>
      <c r="AJ63" s="93"/>
      <c r="AK63" s="90"/>
      <c r="AL63" s="90"/>
      <c r="AM63" s="90"/>
      <c r="AN63" s="90"/>
      <c r="AO63" s="23"/>
      <c r="AP63" s="23"/>
    </row>
    <row r="64" spans="1:42" s="22" customFormat="1" ht="15" hidden="1" customHeight="1" x14ac:dyDescent="0.25">
      <c r="A64" s="24"/>
      <c r="B64" s="174" t="s">
        <v>300</v>
      </c>
      <c r="C64" s="24"/>
      <c r="D64" s="3" t="s">
        <v>300</v>
      </c>
      <c r="E64" s="3" t="s">
        <v>243</v>
      </c>
      <c r="F64" s="21"/>
      <c r="G64" s="1" t="s">
        <v>314</v>
      </c>
      <c r="H64" s="32">
        <v>1</v>
      </c>
      <c r="I64" s="95"/>
      <c r="J64" s="57">
        <f>[1]Inventario!Y64</f>
        <v>18</v>
      </c>
      <c r="K64" s="99">
        <f>[1]Inventario!AA64</f>
        <v>9.25</v>
      </c>
      <c r="L64" s="86">
        <f t="shared" si="0"/>
        <v>166.5</v>
      </c>
      <c r="M64" s="91"/>
      <c r="N64" s="87">
        <f>SUMIF('Compras del Mes'!D$6:D$307,Inventario!D64,'Compras del Mes'!H$6:H$307)</f>
        <v>0</v>
      </c>
      <c r="O64" s="28" t="str">
        <f t="shared" si="1"/>
        <v/>
      </c>
      <c r="P64" s="28">
        <f>SUMIF('Compras del Mes'!D$6:D$307,Inventario!D64,'Compras del Mes'!I$6:I$307)</f>
        <v>0</v>
      </c>
      <c r="Q64" s="88"/>
      <c r="R64" s="87">
        <f t="shared" si="2"/>
        <v>18</v>
      </c>
      <c r="S64" s="28">
        <f t="shared" si="3"/>
        <v>9.25</v>
      </c>
      <c r="T64" s="28">
        <f t="shared" si="4"/>
        <v>166.5</v>
      </c>
      <c r="U64" s="88"/>
      <c r="V64" s="177">
        <f>SUMIF('Reporte de salida'!C$6:C$958,Inventario!B64,'Reporte de salida'!H$6:H$958)</f>
        <v>0</v>
      </c>
      <c r="W64" s="221">
        <f t="shared" si="5"/>
        <v>0</v>
      </c>
      <c r="Y64" s="87">
        <f t="shared" si="6"/>
        <v>18</v>
      </c>
      <c r="Z64" s="28">
        <f t="shared" si="7"/>
        <v>166.5</v>
      </c>
      <c r="AA64" s="56">
        <f t="shared" si="9"/>
        <v>9.25</v>
      </c>
      <c r="AB64" s="22">
        <f t="shared" si="8"/>
        <v>29</v>
      </c>
      <c r="AC64" s="24"/>
      <c r="AD64" s="21"/>
      <c r="AE64" s="31"/>
      <c r="AI64" s="23"/>
      <c r="AJ64" s="93"/>
      <c r="AK64" s="90"/>
      <c r="AL64" s="90"/>
      <c r="AM64" s="90"/>
      <c r="AN64" s="90"/>
      <c r="AO64" s="23"/>
      <c r="AP64" s="23"/>
    </row>
    <row r="65" spans="1:42" s="22" customFormat="1" ht="15" hidden="1" customHeight="1" x14ac:dyDescent="0.25">
      <c r="A65" s="24"/>
      <c r="B65" s="174" t="s">
        <v>301</v>
      </c>
      <c r="C65" s="24"/>
      <c r="D65" s="3" t="s">
        <v>301</v>
      </c>
      <c r="E65" s="3" t="s">
        <v>243</v>
      </c>
      <c r="F65" s="21"/>
      <c r="G65" s="1" t="s">
        <v>314</v>
      </c>
      <c r="H65" s="32">
        <v>1</v>
      </c>
      <c r="I65" s="95"/>
      <c r="J65" s="57">
        <f>[1]Inventario!Y65</f>
        <v>2</v>
      </c>
      <c r="K65" s="99">
        <f>[1]Inventario!AA65</f>
        <v>0</v>
      </c>
      <c r="L65" s="86">
        <f t="shared" si="0"/>
        <v>0</v>
      </c>
      <c r="M65" s="91"/>
      <c r="N65" s="87">
        <f>SUMIF('Compras del Mes'!D$6:D$307,Inventario!D65,'Compras del Mes'!H$6:H$307)</f>
        <v>0</v>
      </c>
      <c r="O65" s="28" t="str">
        <f t="shared" si="1"/>
        <v/>
      </c>
      <c r="P65" s="28">
        <f>SUMIF('Compras del Mes'!D$6:D$307,Inventario!D65,'Compras del Mes'!I$6:I$307)</f>
        <v>0</v>
      </c>
      <c r="Q65" s="88"/>
      <c r="R65" s="87">
        <f t="shared" si="2"/>
        <v>2</v>
      </c>
      <c r="S65" s="28" t="str">
        <f t="shared" si="3"/>
        <v>0</v>
      </c>
      <c r="T65" s="28">
        <f t="shared" si="4"/>
        <v>0</v>
      </c>
      <c r="U65" s="88"/>
      <c r="V65" s="177">
        <f>SUMIF('Reporte de salida'!C$6:C$958,Inventario!B65,'Reporte de salida'!H$6:H$958)</f>
        <v>0</v>
      </c>
      <c r="W65" s="221">
        <f t="shared" si="5"/>
        <v>0</v>
      </c>
      <c r="Y65" s="87">
        <f t="shared" si="6"/>
        <v>2</v>
      </c>
      <c r="Z65" s="28">
        <f t="shared" si="7"/>
        <v>0</v>
      </c>
      <c r="AA65" s="56">
        <f t="shared" si="9"/>
        <v>0</v>
      </c>
      <c r="AB65" s="22">
        <f t="shared" si="8"/>
        <v>29</v>
      </c>
      <c r="AC65" s="24"/>
      <c r="AD65" s="21"/>
      <c r="AE65" s="31"/>
      <c r="AI65" s="23"/>
      <c r="AJ65" s="93"/>
      <c r="AK65" s="90"/>
      <c r="AL65" s="90"/>
      <c r="AM65" s="90"/>
      <c r="AN65" s="90"/>
      <c r="AO65" s="23"/>
      <c r="AP65" s="23"/>
    </row>
    <row r="66" spans="1:42" s="22" customFormat="1" ht="15" hidden="1" customHeight="1" x14ac:dyDescent="0.25">
      <c r="A66" s="24"/>
      <c r="B66" s="174" t="s">
        <v>302</v>
      </c>
      <c r="C66" s="24"/>
      <c r="D66" s="3" t="s">
        <v>302</v>
      </c>
      <c r="E66" s="3" t="s">
        <v>243</v>
      </c>
      <c r="F66" s="21"/>
      <c r="G66" s="1" t="s">
        <v>314</v>
      </c>
      <c r="H66" s="32">
        <v>1</v>
      </c>
      <c r="I66" s="95"/>
      <c r="J66" s="57">
        <f>[1]Inventario!Y66</f>
        <v>2</v>
      </c>
      <c r="K66" s="99">
        <f>[1]Inventario!AA66</f>
        <v>0</v>
      </c>
      <c r="L66" s="86">
        <f t="shared" si="0"/>
        <v>0</v>
      </c>
      <c r="M66" s="91"/>
      <c r="N66" s="87">
        <f>SUMIF('Compras del Mes'!D$6:D$307,Inventario!D66,'Compras del Mes'!H$6:H$307)</f>
        <v>0</v>
      </c>
      <c r="O66" s="28" t="str">
        <f t="shared" si="1"/>
        <v/>
      </c>
      <c r="P66" s="28">
        <f>SUMIF('Compras del Mes'!D$6:D$307,Inventario!D66,'Compras del Mes'!I$6:I$307)</f>
        <v>0</v>
      </c>
      <c r="Q66" s="88"/>
      <c r="R66" s="87">
        <f t="shared" si="2"/>
        <v>2</v>
      </c>
      <c r="S66" s="28" t="str">
        <f t="shared" si="3"/>
        <v>0</v>
      </c>
      <c r="T66" s="28">
        <f t="shared" si="4"/>
        <v>0</v>
      </c>
      <c r="U66" s="88"/>
      <c r="V66" s="177">
        <f>SUMIF('Reporte de salida'!C$6:C$958,Inventario!B66,'Reporte de salida'!H$6:H$958)</f>
        <v>0</v>
      </c>
      <c r="W66" s="221">
        <f t="shared" si="5"/>
        <v>0</v>
      </c>
      <c r="Y66" s="87">
        <f t="shared" si="6"/>
        <v>2</v>
      </c>
      <c r="Z66" s="28">
        <f t="shared" si="7"/>
        <v>0</v>
      </c>
      <c r="AA66" s="56">
        <f t="shared" si="9"/>
        <v>0</v>
      </c>
      <c r="AB66" s="22">
        <f t="shared" si="8"/>
        <v>29</v>
      </c>
      <c r="AC66" s="24"/>
      <c r="AD66" s="21"/>
      <c r="AE66" s="31"/>
      <c r="AI66" s="23"/>
      <c r="AJ66" s="93"/>
      <c r="AK66" s="90"/>
      <c r="AL66" s="90"/>
      <c r="AM66" s="90"/>
      <c r="AN66" s="90"/>
      <c r="AO66" s="23"/>
      <c r="AP66" s="23"/>
    </row>
    <row r="67" spans="1:42" s="22" customFormat="1" ht="15" hidden="1" customHeight="1" x14ac:dyDescent="0.25">
      <c r="A67" s="24"/>
      <c r="B67" s="174" t="s">
        <v>303</v>
      </c>
      <c r="C67" s="24"/>
      <c r="D67" s="3" t="s">
        <v>303</v>
      </c>
      <c r="E67" s="3" t="s">
        <v>243</v>
      </c>
      <c r="F67" s="21"/>
      <c r="G67" s="1" t="s">
        <v>314</v>
      </c>
      <c r="H67" s="32">
        <v>1</v>
      </c>
      <c r="I67" s="95"/>
      <c r="J67" s="57">
        <f>[1]Inventario!Y67</f>
        <v>701</v>
      </c>
      <c r="K67" s="99">
        <f>[1]Inventario!AA67</f>
        <v>9.25</v>
      </c>
      <c r="L67" s="86">
        <f t="shared" si="0"/>
        <v>6484.25</v>
      </c>
      <c r="M67" s="91"/>
      <c r="N67" s="87">
        <f>SUMIF('Compras del Mes'!D$6:D$307,Inventario!D67,'Compras del Mes'!H$6:H$307)</f>
        <v>0</v>
      </c>
      <c r="O67" s="28" t="str">
        <f t="shared" si="1"/>
        <v/>
      </c>
      <c r="P67" s="28">
        <f>SUMIF('Compras del Mes'!D$6:D$307,Inventario!D67,'Compras del Mes'!I$6:I$307)</f>
        <v>0</v>
      </c>
      <c r="Q67" s="88"/>
      <c r="R67" s="87">
        <f t="shared" si="2"/>
        <v>701</v>
      </c>
      <c r="S67" s="28">
        <f t="shared" si="3"/>
        <v>9.25</v>
      </c>
      <c r="T67" s="28">
        <f t="shared" si="4"/>
        <v>6484.25</v>
      </c>
      <c r="U67" s="88"/>
      <c r="V67" s="177">
        <f>SUMIF('Reporte de salida'!C$6:C$958,Inventario!B67,'Reporte de salida'!H$6:H$958)</f>
        <v>8</v>
      </c>
      <c r="W67" s="221">
        <f t="shared" si="5"/>
        <v>74</v>
      </c>
      <c r="Y67" s="87">
        <f t="shared" si="6"/>
        <v>693</v>
      </c>
      <c r="Z67" s="28">
        <f t="shared" si="7"/>
        <v>6410.25</v>
      </c>
      <c r="AA67" s="56">
        <f t="shared" si="9"/>
        <v>9.25</v>
      </c>
      <c r="AB67" s="22">
        <f t="shared" si="8"/>
        <v>29</v>
      </c>
      <c r="AC67" s="24"/>
      <c r="AD67" s="21"/>
      <c r="AE67" s="31"/>
      <c r="AI67" s="23"/>
      <c r="AJ67" s="93"/>
      <c r="AK67" s="90"/>
      <c r="AL67" s="90"/>
      <c r="AM67" s="90"/>
      <c r="AN67" s="90"/>
      <c r="AO67" s="23"/>
      <c r="AP67" s="23"/>
    </row>
    <row r="68" spans="1:42" s="22" customFormat="1" ht="15" hidden="1" customHeight="1" x14ac:dyDescent="0.25">
      <c r="A68" s="24"/>
      <c r="B68" s="174" t="s">
        <v>304</v>
      </c>
      <c r="C68" s="24"/>
      <c r="D68" s="3" t="s">
        <v>304</v>
      </c>
      <c r="E68" s="3" t="s">
        <v>243</v>
      </c>
      <c r="F68" s="21"/>
      <c r="G68" s="1" t="s">
        <v>314</v>
      </c>
      <c r="H68" s="32">
        <v>1</v>
      </c>
      <c r="I68" s="95"/>
      <c r="J68" s="57">
        <f>[1]Inventario!Y68</f>
        <v>63</v>
      </c>
      <c r="K68" s="99">
        <f>[1]Inventario!AA68</f>
        <v>9.25</v>
      </c>
      <c r="L68" s="86">
        <f t="shared" si="0"/>
        <v>582.75</v>
      </c>
      <c r="M68" s="91"/>
      <c r="N68" s="87">
        <f>SUMIF('Compras del Mes'!D$6:D$307,Inventario!D68,'Compras del Mes'!H$6:H$307)</f>
        <v>0</v>
      </c>
      <c r="O68" s="28" t="str">
        <f t="shared" si="1"/>
        <v/>
      </c>
      <c r="P68" s="28">
        <f>SUMIF('Compras del Mes'!D$6:D$307,Inventario!D68,'Compras del Mes'!I$6:I$307)</f>
        <v>0</v>
      </c>
      <c r="Q68" s="88"/>
      <c r="R68" s="87">
        <f t="shared" si="2"/>
        <v>63</v>
      </c>
      <c r="S68" s="28">
        <f t="shared" si="3"/>
        <v>9.25</v>
      </c>
      <c r="T68" s="28">
        <f t="shared" si="4"/>
        <v>582.75</v>
      </c>
      <c r="U68" s="88"/>
      <c r="V68" s="177">
        <f>SUMIF('Reporte de salida'!C$6:C$958,Inventario!B68,'Reporte de salida'!H$6:H$958)</f>
        <v>0</v>
      </c>
      <c r="W68" s="221">
        <f t="shared" si="5"/>
        <v>0</v>
      </c>
      <c r="Y68" s="87">
        <f t="shared" si="6"/>
        <v>63</v>
      </c>
      <c r="Z68" s="28">
        <f t="shared" si="7"/>
        <v>582.75</v>
      </c>
      <c r="AA68" s="56">
        <f t="shared" si="9"/>
        <v>9.25</v>
      </c>
      <c r="AB68" s="22">
        <f t="shared" si="8"/>
        <v>29</v>
      </c>
      <c r="AC68" s="24"/>
      <c r="AD68" s="21"/>
      <c r="AE68" s="31"/>
      <c r="AI68" s="23"/>
      <c r="AJ68" s="94"/>
      <c r="AK68" s="90"/>
      <c r="AL68" s="90"/>
      <c r="AM68" s="90"/>
      <c r="AN68" s="90"/>
      <c r="AO68" s="23"/>
      <c r="AP68" s="23"/>
    </row>
    <row r="69" spans="1:42" s="22" customFormat="1" ht="15" hidden="1" customHeight="1" x14ac:dyDescent="0.25">
      <c r="A69" s="24"/>
      <c r="B69" s="174" t="s">
        <v>305</v>
      </c>
      <c r="C69" s="24"/>
      <c r="D69" s="3" t="s">
        <v>305</v>
      </c>
      <c r="E69" s="3" t="s">
        <v>243</v>
      </c>
      <c r="F69" s="21"/>
      <c r="G69" s="1" t="s">
        <v>314</v>
      </c>
      <c r="H69" s="32">
        <v>1</v>
      </c>
      <c r="I69" s="95"/>
      <c r="J69" s="57">
        <f>[1]Inventario!Y69</f>
        <v>51</v>
      </c>
      <c r="K69" s="99">
        <f>[1]Inventario!AA69</f>
        <v>9.25</v>
      </c>
      <c r="L69" s="86">
        <f t="shared" si="0"/>
        <v>471.75</v>
      </c>
      <c r="M69" s="91"/>
      <c r="N69" s="87">
        <f>SUMIF('Compras del Mes'!D$6:D$307,Inventario!D69,'Compras del Mes'!H$6:H$307)</f>
        <v>0</v>
      </c>
      <c r="O69" s="28" t="str">
        <f t="shared" si="1"/>
        <v/>
      </c>
      <c r="P69" s="28">
        <f>SUMIF('Compras del Mes'!D$6:D$307,Inventario!D69,'Compras del Mes'!I$6:I$307)</f>
        <v>0</v>
      </c>
      <c r="Q69" s="88"/>
      <c r="R69" s="87">
        <f t="shared" si="2"/>
        <v>51</v>
      </c>
      <c r="S69" s="28">
        <f t="shared" si="3"/>
        <v>9.25</v>
      </c>
      <c r="T69" s="28">
        <f t="shared" si="4"/>
        <v>471.75</v>
      </c>
      <c r="U69" s="88"/>
      <c r="V69" s="177">
        <f>SUMIF('Reporte de salida'!C$6:C$958,Inventario!B69,'Reporte de salida'!H$6:H$958)</f>
        <v>0</v>
      </c>
      <c r="W69" s="221">
        <f t="shared" si="5"/>
        <v>0</v>
      </c>
      <c r="Y69" s="87">
        <f t="shared" si="6"/>
        <v>51</v>
      </c>
      <c r="Z69" s="28">
        <f t="shared" si="7"/>
        <v>471.75</v>
      </c>
      <c r="AA69" s="56">
        <f t="shared" si="9"/>
        <v>9.25</v>
      </c>
      <c r="AB69" s="22">
        <f t="shared" si="8"/>
        <v>29</v>
      </c>
      <c r="AC69" s="24"/>
      <c r="AD69" s="21"/>
      <c r="AE69" s="31"/>
      <c r="AI69" s="23"/>
      <c r="AJ69" s="93"/>
      <c r="AK69" s="90"/>
      <c r="AL69" s="90"/>
      <c r="AM69" s="90"/>
      <c r="AN69" s="90"/>
      <c r="AO69" s="23"/>
      <c r="AP69" s="23"/>
    </row>
    <row r="70" spans="1:42" s="22" customFormat="1" ht="15" hidden="1" customHeight="1" x14ac:dyDescent="0.25">
      <c r="A70" s="24"/>
      <c r="B70" s="174" t="s">
        <v>306</v>
      </c>
      <c r="C70" s="24"/>
      <c r="D70" s="3" t="s">
        <v>306</v>
      </c>
      <c r="E70" s="3" t="s">
        <v>243</v>
      </c>
      <c r="F70" s="21"/>
      <c r="G70" s="1" t="s">
        <v>314</v>
      </c>
      <c r="H70" s="32">
        <v>1</v>
      </c>
      <c r="I70" s="95"/>
      <c r="J70" s="57">
        <f>[1]Inventario!Y70</f>
        <v>5</v>
      </c>
      <c r="K70" s="99">
        <f>[1]Inventario!AA70</f>
        <v>0</v>
      </c>
      <c r="L70" s="86">
        <f t="shared" si="0"/>
        <v>0</v>
      </c>
      <c r="M70" s="91"/>
      <c r="N70" s="87">
        <f>SUMIF('Compras del Mes'!D$6:D$307,Inventario!D70,'Compras del Mes'!H$6:H$307)</f>
        <v>0</v>
      </c>
      <c r="O70" s="28" t="str">
        <f t="shared" si="1"/>
        <v/>
      </c>
      <c r="P70" s="28">
        <f>SUMIF('Compras del Mes'!D$6:D$307,Inventario!D70,'Compras del Mes'!I$6:I$307)</f>
        <v>0</v>
      </c>
      <c r="Q70" s="88"/>
      <c r="R70" s="87">
        <f t="shared" si="2"/>
        <v>5</v>
      </c>
      <c r="S70" s="28" t="str">
        <f t="shared" si="3"/>
        <v>0</v>
      </c>
      <c r="T70" s="28">
        <f t="shared" si="4"/>
        <v>0</v>
      </c>
      <c r="U70" s="88"/>
      <c r="V70" s="177">
        <f>SUMIF('Reporte de salida'!C$6:C$958,Inventario!B70,'Reporte de salida'!H$6:H$958)</f>
        <v>0</v>
      </c>
      <c r="W70" s="221">
        <f t="shared" si="5"/>
        <v>0</v>
      </c>
      <c r="Y70" s="87">
        <f t="shared" si="6"/>
        <v>5</v>
      </c>
      <c r="Z70" s="28">
        <f t="shared" si="7"/>
        <v>0</v>
      </c>
      <c r="AA70" s="56">
        <f t="shared" si="9"/>
        <v>0</v>
      </c>
      <c r="AB70" s="22">
        <f t="shared" si="8"/>
        <v>55</v>
      </c>
      <c r="AC70" s="24"/>
      <c r="AD70" s="21"/>
      <c r="AE70" s="31"/>
      <c r="AI70" s="23"/>
      <c r="AJ70" s="93"/>
      <c r="AK70" s="90"/>
      <c r="AL70" s="90"/>
      <c r="AM70" s="90"/>
      <c r="AN70" s="90"/>
      <c r="AO70" s="23"/>
      <c r="AP70" s="23"/>
    </row>
    <row r="71" spans="1:42" s="22" customFormat="1" ht="15" hidden="1" customHeight="1" x14ac:dyDescent="0.25">
      <c r="A71" s="24"/>
      <c r="B71" s="174" t="s">
        <v>307</v>
      </c>
      <c r="C71" s="24"/>
      <c r="D71" s="3" t="s">
        <v>307</v>
      </c>
      <c r="E71" s="3" t="s">
        <v>243</v>
      </c>
      <c r="F71" s="21"/>
      <c r="G71" s="1" t="s">
        <v>314</v>
      </c>
      <c r="H71" s="32">
        <v>1</v>
      </c>
      <c r="I71" s="95"/>
      <c r="J71" s="57">
        <f>[1]Inventario!Y71</f>
        <v>14</v>
      </c>
      <c r="K71" s="99">
        <f>[1]Inventario!AA71</f>
        <v>0</v>
      </c>
      <c r="L71" s="86">
        <f t="shared" ref="L71:L134" si="10">+K71*J71</f>
        <v>0</v>
      </c>
      <c r="M71" s="91"/>
      <c r="N71" s="87">
        <f>SUMIF('Compras del Mes'!D$6:D$307,Inventario!D71,'Compras del Mes'!H$6:H$307)</f>
        <v>0</v>
      </c>
      <c r="O71" s="28" t="str">
        <f t="shared" ref="O71:O134" si="11">IF(P71=0,"",P71/N71)</f>
        <v/>
      </c>
      <c r="P71" s="28">
        <f>SUMIF('Compras del Mes'!D$6:D$307,Inventario!D71,'Compras del Mes'!I$6:I$307)</f>
        <v>0</v>
      </c>
      <c r="Q71" s="88"/>
      <c r="R71" s="87">
        <f t="shared" ref="R71:R134" si="12">+N71+J71</f>
        <v>14</v>
      </c>
      <c r="S71" s="28" t="str">
        <f t="shared" ref="S71:S134" si="13">IF(T71=0,"0",T71/R71)</f>
        <v>0</v>
      </c>
      <c r="T71" s="28">
        <f t="shared" ref="T71:T134" si="14">+P71+L71</f>
        <v>0</v>
      </c>
      <c r="U71" s="88"/>
      <c r="V71" s="177">
        <f>SUMIF('Reporte de salida'!C$6:C$958,Inventario!B71,'Reporte de salida'!H$6:H$958)</f>
        <v>0</v>
      </c>
      <c r="W71" s="221">
        <f t="shared" ref="W71:W134" si="15">+V71*S71</f>
        <v>0</v>
      </c>
      <c r="Y71" s="87">
        <f t="shared" ref="Y71:Y134" si="16">R71-V71</f>
        <v>14</v>
      </c>
      <c r="Z71" s="28">
        <f t="shared" ref="Z71:Z134" si="17">+S71*Y71</f>
        <v>0</v>
      </c>
      <c r="AA71" s="56">
        <f t="shared" ref="AA71:AA134" si="18">Z71/Y71</f>
        <v>0</v>
      </c>
      <c r="AB71" s="22">
        <f t="shared" ref="AB71:AB149" si="19">(LEN(D71))</f>
        <v>55</v>
      </c>
      <c r="AC71" s="24" t="s">
        <v>43</v>
      </c>
      <c r="AD71" s="21" t="s">
        <v>44</v>
      </c>
      <c r="AE71" s="31" t="s">
        <v>4</v>
      </c>
      <c r="AG71" s="92"/>
      <c r="AI71" s="23"/>
      <c r="AJ71" s="93"/>
      <c r="AK71" s="90"/>
      <c r="AL71" s="90"/>
      <c r="AM71" s="90"/>
      <c r="AN71" s="90"/>
      <c r="AO71" s="23"/>
      <c r="AP71" s="23"/>
    </row>
    <row r="72" spans="1:42" s="22" customFormat="1" ht="15" hidden="1" customHeight="1" x14ac:dyDescent="0.25">
      <c r="A72" s="24"/>
      <c r="B72" s="174" t="s">
        <v>308</v>
      </c>
      <c r="C72" s="24"/>
      <c r="D72" s="168" t="s">
        <v>308</v>
      </c>
      <c r="E72" s="3" t="s">
        <v>243</v>
      </c>
      <c r="F72" s="21"/>
      <c r="G72" s="1" t="s">
        <v>314</v>
      </c>
      <c r="H72" s="32">
        <v>1</v>
      </c>
      <c r="I72" s="95"/>
      <c r="J72" s="57">
        <f>[1]Inventario!Y72</f>
        <v>5</v>
      </c>
      <c r="K72" s="99">
        <f>[1]Inventario!AA72</f>
        <v>0</v>
      </c>
      <c r="L72" s="86">
        <f t="shared" si="10"/>
        <v>0</v>
      </c>
      <c r="M72" s="91"/>
      <c r="N72" s="87">
        <f>SUMIF('Compras del Mes'!D$6:D$307,Inventario!D72,'Compras del Mes'!H$6:H$307)</f>
        <v>0</v>
      </c>
      <c r="O72" s="28" t="str">
        <f t="shared" si="11"/>
        <v/>
      </c>
      <c r="P72" s="28">
        <f>SUMIF('Compras del Mes'!D$6:D$307,Inventario!D72,'Compras del Mes'!I$6:I$307)</f>
        <v>0</v>
      </c>
      <c r="Q72" s="88"/>
      <c r="R72" s="87">
        <f t="shared" si="12"/>
        <v>5</v>
      </c>
      <c r="S72" s="28" t="str">
        <f t="shared" si="13"/>
        <v>0</v>
      </c>
      <c r="T72" s="28">
        <f t="shared" si="14"/>
        <v>0</v>
      </c>
      <c r="U72" s="88"/>
      <c r="V72" s="177">
        <f>SUMIF('Reporte de salida'!C$6:C$958,Inventario!B72,'Reporte de salida'!H$6:H$958)</f>
        <v>0</v>
      </c>
      <c r="W72" s="221">
        <f t="shared" si="15"/>
        <v>0</v>
      </c>
      <c r="Y72" s="87">
        <f t="shared" si="16"/>
        <v>5</v>
      </c>
      <c r="Z72" s="28">
        <f t="shared" si="17"/>
        <v>0</v>
      </c>
      <c r="AA72" s="56">
        <f t="shared" si="18"/>
        <v>0</v>
      </c>
      <c r="AB72" s="22">
        <f t="shared" si="19"/>
        <v>55</v>
      </c>
      <c r="AC72" s="96"/>
      <c r="AD72" s="97"/>
      <c r="AE72" s="96"/>
      <c r="AG72" s="92"/>
      <c r="AI72" s="23"/>
      <c r="AJ72" s="93"/>
      <c r="AK72" s="90"/>
      <c r="AL72" s="90"/>
      <c r="AM72" s="90"/>
      <c r="AN72" s="90"/>
      <c r="AO72" s="23"/>
      <c r="AP72" s="23"/>
    </row>
    <row r="73" spans="1:42" s="22" customFormat="1" ht="15" hidden="1" customHeight="1" x14ac:dyDescent="0.25">
      <c r="A73" s="24"/>
      <c r="B73" s="174" t="s">
        <v>309</v>
      </c>
      <c r="C73" s="24"/>
      <c r="D73" s="3" t="s">
        <v>309</v>
      </c>
      <c r="E73" s="3" t="s">
        <v>243</v>
      </c>
      <c r="F73" s="21"/>
      <c r="G73" s="1" t="s">
        <v>314</v>
      </c>
      <c r="H73" s="32">
        <v>1</v>
      </c>
      <c r="I73" s="95"/>
      <c r="J73" s="57">
        <f>[1]Inventario!Y73</f>
        <v>10</v>
      </c>
      <c r="K73" s="99">
        <f>[1]Inventario!AA73</f>
        <v>0</v>
      </c>
      <c r="L73" s="86">
        <f t="shared" si="10"/>
        <v>0</v>
      </c>
      <c r="M73" s="91"/>
      <c r="N73" s="87">
        <f>SUMIF('Compras del Mes'!D$6:D$307,Inventario!D73,'Compras del Mes'!H$6:H$307)</f>
        <v>0</v>
      </c>
      <c r="O73" s="28" t="str">
        <f t="shared" si="11"/>
        <v/>
      </c>
      <c r="P73" s="28">
        <f>SUMIF('Compras del Mes'!D$6:D$307,Inventario!D73,'Compras del Mes'!I$6:I$307)</f>
        <v>0</v>
      </c>
      <c r="Q73" s="88"/>
      <c r="R73" s="87">
        <f t="shared" si="12"/>
        <v>10</v>
      </c>
      <c r="S73" s="28" t="str">
        <f t="shared" si="13"/>
        <v>0</v>
      </c>
      <c r="T73" s="28">
        <f t="shared" si="14"/>
        <v>0</v>
      </c>
      <c r="U73" s="88"/>
      <c r="V73" s="177">
        <f>SUMIF('Reporte de salida'!C$6:C$958,Inventario!B73,'Reporte de salida'!H$6:H$958)</f>
        <v>0</v>
      </c>
      <c r="W73" s="221">
        <f t="shared" si="15"/>
        <v>0</v>
      </c>
      <c r="Y73" s="87">
        <f t="shared" si="16"/>
        <v>10</v>
      </c>
      <c r="Z73" s="28">
        <f t="shared" si="17"/>
        <v>0</v>
      </c>
      <c r="AA73" s="56">
        <f t="shared" si="18"/>
        <v>0</v>
      </c>
      <c r="AB73" s="22">
        <f t="shared" si="19"/>
        <v>55</v>
      </c>
      <c r="AC73" s="96"/>
      <c r="AD73" s="97"/>
      <c r="AE73" s="96"/>
      <c r="AI73" s="23"/>
      <c r="AJ73" s="93"/>
      <c r="AK73" s="90"/>
      <c r="AL73" s="90"/>
      <c r="AM73" s="90"/>
      <c r="AN73" s="90"/>
      <c r="AO73" s="23"/>
      <c r="AP73" s="23"/>
    </row>
    <row r="74" spans="1:42" s="22" customFormat="1" ht="15" hidden="1" customHeight="1" x14ac:dyDescent="0.25">
      <c r="A74" s="24"/>
      <c r="B74" s="174" t="s">
        <v>310</v>
      </c>
      <c r="C74" s="24"/>
      <c r="D74" s="3" t="s">
        <v>310</v>
      </c>
      <c r="E74" s="3" t="s">
        <v>243</v>
      </c>
      <c r="F74" s="21"/>
      <c r="G74" s="1" t="s">
        <v>314</v>
      </c>
      <c r="H74" s="32">
        <v>1</v>
      </c>
      <c r="I74" s="95"/>
      <c r="J74" s="57">
        <f>[1]Inventario!Y74</f>
        <v>1954</v>
      </c>
      <c r="K74" s="99">
        <f>[1]Inventario!AA74</f>
        <v>30</v>
      </c>
      <c r="L74" s="86">
        <f t="shared" si="10"/>
        <v>58620</v>
      </c>
      <c r="M74" s="91"/>
      <c r="N74" s="87">
        <f>SUMIF('Compras del Mes'!D$6:D$307,Inventario!D74,'Compras del Mes'!H$6:H$307)</f>
        <v>0</v>
      </c>
      <c r="O74" s="28" t="str">
        <f t="shared" si="11"/>
        <v/>
      </c>
      <c r="P74" s="28">
        <f>SUMIF('Compras del Mes'!D$6:D$307,Inventario!D74,'Compras del Mes'!I$6:I$307)</f>
        <v>0</v>
      </c>
      <c r="Q74" s="88"/>
      <c r="R74" s="87">
        <f t="shared" si="12"/>
        <v>1954</v>
      </c>
      <c r="S74" s="28">
        <f t="shared" si="13"/>
        <v>30</v>
      </c>
      <c r="T74" s="28">
        <f t="shared" si="14"/>
        <v>58620</v>
      </c>
      <c r="U74" s="88"/>
      <c r="V74" s="177">
        <f>SUMIF('Reporte de salida'!C$6:C$958,Inventario!B74,'Reporte de salida'!H$6:H$958)</f>
        <v>72</v>
      </c>
      <c r="W74" s="221">
        <f t="shared" si="15"/>
        <v>2160</v>
      </c>
      <c r="Y74" s="87">
        <f t="shared" si="16"/>
        <v>1882</v>
      </c>
      <c r="Z74" s="28">
        <f t="shared" si="17"/>
        <v>56460</v>
      </c>
      <c r="AA74" s="56">
        <f t="shared" si="18"/>
        <v>30</v>
      </c>
      <c r="AB74" s="22">
        <f t="shared" si="19"/>
        <v>23</v>
      </c>
      <c r="AC74" s="96"/>
      <c r="AD74" s="97"/>
      <c r="AE74" s="96"/>
      <c r="AI74" s="23"/>
      <c r="AJ74" s="93"/>
      <c r="AK74" s="90"/>
      <c r="AL74" s="90"/>
      <c r="AM74" s="90"/>
      <c r="AN74" s="90"/>
      <c r="AO74" s="23"/>
      <c r="AP74" s="23"/>
    </row>
    <row r="75" spans="1:42" s="22" customFormat="1" ht="15" hidden="1" customHeight="1" x14ac:dyDescent="0.25">
      <c r="A75" s="24"/>
      <c r="B75" s="174" t="s">
        <v>311</v>
      </c>
      <c r="C75" s="24"/>
      <c r="D75" s="3" t="s">
        <v>311</v>
      </c>
      <c r="E75" s="3" t="s">
        <v>243</v>
      </c>
      <c r="F75" s="21"/>
      <c r="G75" s="1" t="s">
        <v>314</v>
      </c>
      <c r="H75" s="32">
        <v>1</v>
      </c>
      <c r="I75" s="95"/>
      <c r="J75" s="57">
        <f>[1]Inventario!Y75</f>
        <v>5</v>
      </c>
      <c r="K75" s="99">
        <f>[1]Inventario!AA75</f>
        <v>0</v>
      </c>
      <c r="L75" s="86">
        <f t="shared" si="10"/>
        <v>0</v>
      </c>
      <c r="M75" s="91"/>
      <c r="N75" s="87">
        <f>SUMIF('Compras del Mes'!D$6:D$307,Inventario!D75,'Compras del Mes'!H$6:H$307)</f>
        <v>0</v>
      </c>
      <c r="O75" s="28" t="str">
        <f t="shared" si="11"/>
        <v/>
      </c>
      <c r="P75" s="28">
        <f>SUMIF('Compras del Mes'!D$6:D$307,Inventario!D75,'Compras del Mes'!I$6:I$307)</f>
        <v>0</v>
      </c>
      <c r="Q75" s="88"/>
      <c r="R75" s="87">
        <f t="shared" si="12"/>
        <v>5</v>
      </c>
      <c r="S75" s="28" t="str">
        <f t="shared" si="13"/>
        <v>0</v>
      </c>
      <c r="T75" s="28">
        <f t="shared" si="14"/>
        <v>0</v>
      </c>
      <c r="U75" s="88"/>
      <c r="V75" s="177">
        <f>SUMIF('Reporte de salida'!C$6:C$958,Inventario!B75,'Reporte de salida'!H$6:H$958)</f>
        <v>0</v>
      </c>
      <c r="W75" s="221">
        <f t="shared" si="15"/>
        <v>0</v>
      </c>
      <c r="Y75" s="87">
        <f t="shared" si="16"/>
        <v>5</v>
      </c>
      <c r="Z75" s="28">
        <f t="shared" si="17"/>
        <v>0</v>
      </c>
      <c r="AA75" s="56">
        <f t="shared" si="18"/>
        <v>0</v>
      </c>
      <c r="AB75" s="22">
        <f t="shared" si="19"/>
        <v>29</v>
      </c>
      <c r="AC75" s="96"/>
      <c r="AD75" s="97"/>
      <c r="AE75" s="96"/>
      <c r="AI75" s="23"/>
      <c r="AJ75" s="93"/>
      <c r="AK75" s="90"/>
      <c r="AL75" s="90"/>
      <c r="AM75" s="90"/>
      <c r="AN75" s="90"/>
      <c r="AO75" s="23"/>
      <c r="AP75" s="23"/>
    </row>
    <row r="76" spans="1:42" s="22" customFormat="1" ht="15" hidden="1" customHeight="1" x14ac:dyDescent="0.25">
      <c r="A76" s="24"/>
      <c r="B76" s="174" t="s">
        <v>312</v>
      </c>
      <c r="C76" s="24"/>
      <c r="D76" s="180" t="s">
        <v>312</v>
      </c>
      <c r="E76" s="3" t="s">
        <v>243</v>
      </c>
      <c r="F76" s="21"/>
      <c r="G76" s="1" t="s">
        <v>316</v>
      </c>
      <c r="H76" s="32">
        <v>1</v>
      </c>
      <c r="I76" s="95"/>
      <c r="J76" s="57">
        <f>[1]Inventario!Y76</f>
        <v>38.5</v>
      </c>
      <c r="K76" s="99">
        <f>[1]Inventario!AA76</f>
        <v>0</v>
      </c>
      <c r="L76" s="86">
        <f t="shared" si="10"/>
        <v>0</v>
      </c>
      <c r="M76" s="91"/>
      <c r="N76" s="87">
        <f>SUMIF('Compras del Mes'!D$6:D$307,Inventario!D76,'Compras del Mes'!H$6:H$307)</f>
        <v>0</v>
      </c>
      <c r="O76" s="28" t="str">
        <f t="shared" si="11"/>
        <v/>
      </c>
      <c r="P76" s="28">
        <f>SUMIF('Compras del Mes'!D$6:D$307,Inventario!D76,'Compras del Mes'!I$6:I$307)</f>
        <v>0</v>
      </c>
      <c r="Q76" s="88"/>
      <c r="R76" s="87">
        <f t="shared" si="12"/>
        <v>38.5</v>
      </c>
      <c r="S76" s="28" t="str">
        <f t="shared" si="13"/>
        <v>0</v>
      </c>
      <c r="T76" s="28">
        <f t="shared" si="14"/>
        <v>0</v>
      </c>
      <c r="U76" s="88"/>
      <c r="V76" s="177">
        <f>SUMIF('Reporte de salida'!C$6:C$958,Inventario!B76,'Reporte de salida'!H$6:H$958)</f>
        <v>0</v>
      </c>
      <c r="W76" s="221">
        <f t="shared" si="15"/>
        <v>0</v>
      </c>
      <c r="Y76" s="87">
        <f t="shared" si="16"/>
        <v>38.5</v>
      </c>
      <c r="Z76" s="28">
        <f t="shared" si="17"/>
        <v>0</v>
      </c>
      <c r="AA76" s="56">
        <f t="shared" si="18"/>
        <v>0</v>
      </c>
      <c r="AB76" s="22">
        <f t="shared" si="19"/>
        <v>17</v>
      </c>
      <c r="AG76" s="92"/>
      <c r="AI76" s="23"/>
      <c r="AJ76" s="93"/>
      <c r="AK76" s="90"/>
      <c r="AL76" s="90"/>
      <c r="AM76" s="90"/>
      <c r="AN76" s="90"/>
      <c r="AO76" s="23"/>
      <c r="AP76" s="23"/>
    </row>
    <row r="77" spans="1:42" s="22" customFormat="1" ht="15" hidden="1" customHeight="1" x14ac:dyDescent="0.25">
      <c r="A77" s="24"/>
      <c r="B77" s="174" t="s">
        <v>313</v>
      </c>
      <c r="C77" s="24"/>
      <c r="D77" s="180" t="s">
        <v>313</v>
      </c>
      <c r="E77" s="3" t="s">
        <v>243</v>
      </c>
      <c r="F77" s="21"/>
      <c r="G77" s="1" t="s">
        <v>316</v>
      </c>
      <c r="H77" s="32">
        <v>1</v>
      </c>
      <c r="I77" s="95"/>
      <c r="J77" s="57">
        <f>[1]Inventario!Y77</f>
        <v>39.5</v>
      </c>
      <c r="K77" s="99">
        <f>[1]Inventario!AA77</f>
        <v>0</v>
      </c>
      <c r="L77" s="86">
        <f t="shared" si="10"/>
        <v>0</v>
      </c>
      <c r="M77" s="91"/>
      <c r="N77" s="87">
        <f>SUMIF('Compras del Mes'!D$6:D$307,Inventario!D77,'Compras del Mes'!H$6:H$307)</f>
        <v>0</v>
      </c>
      <c r="O77" s="28" t="str">
        <f t="shared" si="11"/>
        <v/>
      </c>
      <c r="P77" s="28">
        <f>SUMIF('Compras del Mes'!D$6:D$307,Inventario!D77,'Compras del Mes'!I$6:I$307)</f>
        <v>0</v>
      </c>
      <c r="Q77" s="88"/>
      <c r="R77" s="87">
        <f t="shared" si="12"/>
        <v>39.5</v>
      </c>
      <c r="S77" s="28" t="str">
        <f t="shared" si="13"/>
        <v>0</v>
      </c>
      <c r="T77" s="28">
        <f t="shared" si="14"/>
        <v>0</v>
      </c>
      <c r="U77" s="88"/>
      <c r="V77" s="177">
        <f>SUMIF('Reporte de salida'!C$6:C$958,Inventario!B77,'Reporte de salida'!H$6:H$958)</f>
        <v>0</v>
      </c>
      <c r="W77" s="221">
        <f t="shared" si="15"/>
        <v>0</v>
      </c>
      <c r="Y77" s="87">
        <f t="shared" si="16"/>
        <v>39.5</v>
      </c>
      <c r="Z77" s="28">
        <f t="shared" si="17"/>
        <v>0</v>
      </c>
      <c r="AA77" s="56">
        <f t="shared" si="18"/>
        <v>0</v>
      </c>
      <c r="AG77" s="92"/>
      <c r="AI77" s="23"/>
      <c r="AJ77" s="93"/>
      <c r="AK77" s="90"/>
      <c r="AL77" s="90"/>
      <c r="AM77" s="90"/>
      <c r="AN77" s="90"/>
      <c r="AO77" s="23"/>
      <c r="AP77" s="23"/>
    </row>
    <row r="78" spans="1:42" s="22" customFormat="1" ht="15" hidden="1" customHeight="1" x14ac:dyDescent="0.25">
      <c r="A78" s="24"/>
      <c r="B78" s="174" t="s">
        <v>962</v>
      </c>
      <c r="C78" s="24"/>
      <c r="D78" s="180" t="s">
        <v>962</v>
      </c>
      <c r="E78" s="3" t="s">
        <v>243</v>
      </c>
      <c r="F78" s="21"/>
      <c r="G78" s="1" t="s">
        <v>314</v>
      </c>
      <c r="H78" s="32">
        <v>1</v>
      </c>
      <c r="I78" s="95"/>
      <c r="J78" s="57">
        <f>[1]Inventario!Y78</f>
        <v>70</v>
      </c>
      <c r="K78" s="99">
        <f>[1]Inventario!AA78</f>
        <v>61.48994577205454</v>
      </c>
      <c r="L78" s="86">
        <f t="shared" si="10"/>
        <v>4304.2962040438179</v>
      </c>
      <c r="M78" s="91"/>
      <c r="N78" s="87">
        <f>SUMIF('Compras del Mes'!D$6:D$307,Inventario!D78,'Compras del Mes'!H$6:H$307)</f>
        <v>150</v>
      </c>
      <c r="O78" s="28">
        <f t="shared" si="11"/>
        <v>58.29</v>
      </c>
      <c r="P78" s="28">
        <f>SUMIF('Compras del Mes'!D$6:D$307,Inventario!D78,'Compras del Mes'!I$6:I$307)</f>
        <v>8743.5</v>
      </c>
      <c r="Q78" s="88"/>
      <c r="R78" s="87">
        <f t="shared" si="12"/>
        <v>220</v>
      </c>
      <c r="S78" s="28">
        <f t="shared" si="13"/>
        <v>59.308164563835533</v>
      </c>
      <c r="T78" s="28">
        <f t="shared" si="14"/>
        <v>13047.796204043818</v>
      </c>
      <c r="U78" s="88"/>
      <c r="V78" s="177">
        <f>SUMIF('Reporte de salida'!C$6:C$958,Inventario!B78,'Reporte de salida'!H$6:H$958)</f>
        <v>109</v>
      </c>
      <c r="W78" s="221">
        <f t="shared" si="15"/>
        <v>6464.5899374580731</v>
      </c>
      <c r="Y78" s="87">
        <f t="shared" si="16"/>
        <v>111</v>
      </c>
      <c r="Z78" s="28">
        <f t="shared" si="17"/>
        <v>6583.2062665857438</v>
      </c>
      <c r="AA78" s="56">
        <f t="shared" si="18"/>
        <v>59.308164563835533</v>
      </c>
      <c r="AG78" s="92"/>
      <c r="AI78" s="23"/>
      <c r="AJ78" s="93"/>
      <c r="AK78" s="90"/>
      <c r="AL78" s="90"/>
      <c r="AM78" s="90"/>
      <c r="AN78" s="90"/>
      <c r="AO78" s="23"/>
      <c r="AP78" s="23"/>
    </row>
    <row r="79" spans="1:42" s="22" customFormat="1" ht="15" hidden="1" customHeight="1" x14ac:dyDescent="0.25">
      <c r="A79" s="24"/>
      <c r="B79" s="174" t="s">
        <v>963</v>
      </c>
      <c r="C79" s="24"/>
      <c r="D79" s="180" t="s">
        <v>963</v>
      </c>
      <c r="E79" s="3" t="s">
        <v>243</v>
      </c>
      <c r="F79" s="21"/>
      <c r="G79" s="1" t="s">
        <v>315</v>
      </c>
      <c r="H79" s="32">
        <v>1</v>
      </c>
      <c r="I79" s="95"/>
      <c r="J79" s="57">
        <f>[1]Inventario!Y79</f>
        <v>29.97</v>
      </c>
      <c r="K79" s="99">
        <f>[1]Inventario!AA79</f>
        <v>10</v>
      </c>
      <c r="L79" s="86">
        <f t="shared" si="10"/>
        <v>299.7</v>
      </c>
      <c r="M79" s="91"/>
      <c r="N79" s="87">
        <f>SUMIF('Compras del Mes'!D$6:D$307,Inventario!D79,'Compras del Mes'!H$6:H$307)</f>
        <v>0</v>
      </c>
      <c r="O79" s="28" t="str">
        <f t="shared" si="11"/>
        <v/>
      </c>
      <c r="P79" s="28">
        <f>SUMIF('Compras del Mes'!D$6:D$307,Inventario!D79,'Compras del Mes'!I$6:I$307)</f>
        <v>0</v>
      </c>
      <c r="Q79" s="88"/>
      <c r="R79" s="87">
        <f t="shared" si="12"/>
        <v>29.97</v>
      </c>
      <c r="S79" s="28">
        <f t="shared" si="13"/>
        <v>10</v>
      </c>
      <c r="T79" s="28">
        <f t="shared" si="14"/>
        <v>299.7</v>
      </c>
      <c r="U79" s="88"/>
      <c r="V79" s="177">
        <f>SUMIF('Reporte de salida'!C$6:C$958,Inventario!B79,'Reporte de salida'!H$6:H$958)</f>
        <v>0</v>
      </c>
      <c r="W79" s="221">
        <f t="shared" si="15"/>
        <v>0</v>
      </c>
      <c r="Y79" s="87">
        <f t="shared" si="16"/>
        <v>29.97</v>
      </c>
      <c r="Z79" s="28">
        <f t="shared" si="17"/>
        <v>299.7</v>
      </c>
      <c r="AA79" s="56">
        <f t="shared" si="18"/>
        <v>10</v>
      </c>
      <c r="AG79" s="92"/>
      <c r="AI79" s="23"/>
      <c r="AJ79" s="93"/>
      <c r="AK79" s="90"/>
      <c r="AL79" s="90"/>
      <c r="AM79" s="90"/>
      <c r="AN79" s="90"/>
      <c r="AO79" s="23"/>
      <c r="AP79" s="23"/>
    </row>
    <row r="80" spans="1:42" s="22" customFormat="1" ht="15" hidden="1" customHeight="1" x14ac:dyDescent="0.25">
      <c r="A80" s="24"/>
      <c r="B80" s="174" t="s">
        <v>1127</v>
      </c>
      <c r="C80" s="24"/>
      <c r="D80" s="180" t="s">
        <v>1127</v>
      </c>
      <c r="E80" s="3" t="s">
        <v>243</v>
      </c>
      <c r="F80" s="21"/>
      <c r="G80" s="1" t="s">
        <v>314</v>
      </c>
      <c r="H80" s="32">
        <v>1</v>
      </c>
      <c r="I80" s="95"/>
      <c r="J80" s="57">
        <f>[1]Inventario!Y80</f>
        <v>6</v>
      </c>
      <c r="K80" s="99">
        <f>[1]Inventario!AA80</f>
        <v>1439.6601388888892</v>
      </c>
      <c r="L80" s="86">
        <f t="shared" si="10"/>
        <v>8637.9608333333344</v>
      </c>
      <c r="M80" s="91"/>
      <c r="N80" s="87">
        <f>SUMIF('Compras del Mes'!D$6:D$307,Inventario!D80,'Compras del Mes'!H$6:H$307)</f>
        <v>0</v>
      </c>
      <c r="O80" s="28" t="str">
        <f t="shared" si="11"/>
        <v/>
      </c>
      <c r="P80" s="28">
        <f>SUMIF('Compras del Mes'!D$6:D$307,Inventario!D80,'Compras del Mes'!I$6:I$307)</f>
        <v>0</v>
      </c>
      <c r="Q80" s="88"/>
      <c r="R80" s="87">
        <f t="shared" si="12"/>
        <v>6</v>
      </c>
      <c r="S80" s="28">
        <f t="shared" si="13"/>
        <v>1439.6601388888892</v>
      </c>
      <c r="T80" s="28">
        <f t="shared" si="14"/>
        <v>8637.9608333333344</v>
      </c>
      <c r="U80" s="88"/>
      <c r="V80" s="177">
        <f>SUMIF('Reporte de salida'!C$6:C$958,Inventario!B80,'Reporte de salida'!H$6:H$958)</f>
        <v>0</v>
      </c>
      <c r="W80" s="221">
        <f t="shared" si="15"/>
        <v>0</v>
      </c>
      <c r="Y80" s="87">
        <f t="shared" si="16"/>
        <v>6</v>
      </c>
      <c r="Z80" s="28">
        <f t="shared" si="17"/>
        <v>8637.9608333333344</v>
      </c>
      <c r="AA80" s="56">
        <f t="shared" si="18"/>
        <v>1439.6601388888892</v>
      </c>
      <c r="AG80" s="92"/>
      <c r="AI80" s="23"/>
      <c r="AJ80" s="93"/>
      <c r="AK80" s="90"/>
      <c r="AL80" s="90"/>
      <c r="AM80" s="90"/>
      <c r="AN80" s="90"/>
      <c r="AO80" s="23"/>
      <c r="AP80" s="23"/>
    </row>
    <row r="81" spans="1:42" s="22" customFormat="1" ht="15" hidden="1" customHeight="1" x14ac:dyDescent="0.25">
      <c r="A81" s="24"/>
      <c r="B81" s="174" t="s">
        <v>1128</v>
      </c>
      <c r="C81" s="24"/>
      <c r="D81" s="180" t="s">
        <v>1128</v>
      </c>
      <c r="E81" s="3" t="s">
        <v>243</v>
      </c>
      <c r="F81" s="21"/>
      <c r="G81" s="1" t="s">
        <v>314</v>
      </c>
      <c r="H81" s="32">
        <v>1</v>
      </c>
      <c r="I81" s="95"/>
      <c r="J81" s="57">
        <f>[1]Inventario!Y81</f>
        <v>3</v>
      </c>
      <c r="K81" s="99">
        <f>[1]Inventario!AA81</f>
        <v>1409.2268571428569</v>
      </c>
      <c r="L81" s="86">
        <f t="shared" si="10"/>
        <v>4227.6805714285711</v>
      </c>
      <c r="M81" s="91"/>
      <c r="N81" s="87">
        <f>SUMIF('Compras del Mes'!D$6:D$307,Inventario!D81,'Compras del Mes'!H$6:H$307)</f>
        <v>0</v>
      </c>
      <c r="O81" s="28" t="str">
        <f t="shared" si="11"/>
        <v/>
      </c>
      <c r="P81" s="28">
        <f>SUMIF('Compras del Mes'!D$6:D$307,Inventario!D81,'Compras del Mes'!I$6:I$307)</f>
        <v>0</v>
      </c>
      <c r="Q81" s="88"/>
      <c r="R81" s="87">
        <f t="shared" si="12"/>
        <v>3</v>
      </c>
      <c r="S81" s="28">
        <f t="shared" si="13"/>
        <v>1409.2268571428569</v>
      </c>
      <c r="T81" s="28">
        <f t="shared" si="14"/>
        <v>4227.6805714285711</v>
      </c>
      <c r="U81" s="88"/>
      <c r="V81" s="177">
        <f>SUMIF('Reporte de salida'!C$6:C$958,Inventario!B81,'Reporte de salida'!H$6:H$958)</f>
        <v>1</v>
      </c>
      <c r="W81" s="221">
        <f t="shared" si="15"/>
        <v>1409.2268571428569</v>
      </c>
      <c r="Y81" s="87">
        <f t="shared" si="16"/>
        <v>2</v>
      </c>
      <c r="Z81" s="28">
        <f t="shared" si="17"/>
        <v>2818.4537142857139</v>
      </c>
      <c r="AA81" s="56">
        <f t="shared" si="18"/>
        <v>1409.2268571428569</v>
      </c>
      <c r="AG81" s="92"/>
      <c r="AI81" s="23"/>
      <c r="AJ81" s="93"/>
      <c r="AK81" s="90"/>
      <c r="AL81" s="90"/>
      <c r="AM81" s="90"/>
      <c r="AN81" s="90"/>
      <c r="AO81" s="23"/>
      <c r="AP81" s="23"/>
    </row>
    <row r="82" spans="1:42" s="22" customFormat="1" ht="15" hidden="1" customHeight="1" x14ac:dyDescent="0.25">
      <c r="A82" s="24"/>
      <c r="B82" s="174" t="s">
        <v>1129</v>
      </c>
      <c r="C82" s="24"/>
      <c r="D82" s="180" t="s">
        <v>1129</v>
      </c>
      <c r="E82" s="3" t="s">
        <v>243</v>
      </c>
      <c r="F82" s="21"/>
      <c r="G82" s="1" t="s">
        <v>314</v>
      </c>
      <c r="H82" s="32">
        <v>1</v>
      </c>
      <c r="I82" s="95"/>
      <c r="J82" s="57">
        <f>[1]Inventario!Y82</f>
        <v>4</v>
      </c>
      <c r="K82" s="99">
        <f>[1]Inventario!AA82</f>
        <v>1439.0141666666666</v>
      </c>
      <c r="L82" s="86">
        <f t="shared" si="10"/>
        <v>5756.0566666666664</v>
      </c>
      <c r="M82" s="91"/>
      <c r="N82" s="87">
        <f>SUMIF('Compras del Mes'!D$6:D$307,Inventario!D82,'Compras del Mes'!H$6:H$307)</f>
        <v>0</v>
      </c>
      <c r="O82" s="28" t="str">
        <f t="shared" si="11"/>
        <v/>
      </c>
      <c r="P82" s="28">
        <f>SUMIF('Compras del Mes'!D$6:D$307,Inventario!D82,'Compras del Mes'!I$6:I$307)</f>
        <v>0</v>
      </c>
      <c r="Q82" s="88"/>
      <c r="R82" s="87">
        <f t="shared" si="12"/>
        <v>4</v>
      </c>
      <c r="S82" s="28">
        <f t="shared" si="13"/>
        <v>1439.0141666666666</v>
      </c>
      <c r="T82" s="28">
        <f t="shared" si="14"/>
        <v>5756.0566666666664</v>
      </c>
      <c r="U82" s="88"/>
      <c r="V82" s="177">
        <f>SUMIF('Reporte de salida'!C$6:C$958,Inventario!B82,'Reporte de salida'!H$6:H$958)</f>
        <v>1</v>
      </c>
      <c r="W82" s="221">
        <f t="shared" si="15"/>
        <v>1439.0141666666666</v>
      </c>
      <c r="Y82" s="87">
        <f t="shared" si="16"/>
        <v>3</v>
      </c>
      <c r="Z82" s="28">
        <f t="shared" si="17"/>
        <v>4317.0424999999996</v>
      </c>
      <c r="AA82" s="56">
        <f t="shared" si="18"/>
        <v>1439.0141666666666</v>
      </c>
      <c r="AG82" s="92"/>
      <c r="AI82" s="23"/>
      <c r="AJ82" s="93"/>
      <c r="AK82" s="90"/>
      <c r="AL82" s="90"/>
      <c r="AM82" s="90"/>
      <c r="AN82" s="90"/>
      <c r="AO82" s="23"/>
      <c r="AP82" s="23"/>
    </row>
    <row r="83" spans="1:42" s="22" customFormat="1" ht="15" hidden="1" customHeight="1" x14ac:dyDescent="0.25">
      <c r="A83" s="24"/>
      <c r="B83" s="174" t="s">
        <v>1130</v>
      </c>
      <c r="C83" s="24"/>
      <c r="D83" s="180" t="s">
        <v>1130</v>
      </c>
      <c r="E83" s="3" t="s">
        <v>243</v>
      </c>
      <c r="F83" s="21"/>
      <c r="G83" s="1" t="s">
        <v>314</v>
      </c>
      <c r="H83" s="32">
        <v>1</v>
      </c>
      <c r="I83" s="95"/>
      <c r="J83" s="57">
        <f>[1]Inventario!Y83</f>
        <v>5</v>
      </c>
      <c r="K83" s="99">
        <f>[1]Inventario!AA83</f>
        <v>1409.2271428571428</v>
      </c>
      <c r="L83" s="86">
        <f t="shared" si="10"/>
        <v>7046.1357142857141</v>
      </c>
      <c r="M83" s="91"/>
      <c r="N83" s="87">
        <f>SUMIF('Compras del Mes'!D$6:D$307,Inventario!D83,'Compras del Mes'!H$6:H$307)</f>
        <v>0</v>
      </c>
      <c r="O83" s="28" t="str">
        <f t="shared" si="11"/>
        <v/>
      </c>
      <c r="P83" s="28">
        <f>SUMIF('Compras del Mes'!D$6:D$307,Inventario!D83,'Compras del Mes'!I$6:I$307)</f>
        <v>0</v>
      </c>
      <c r="Q83" s="88"/>
      <c r="R83" s="87">
        <f t="shared" si="12"/>
        <v>5</v>
      </c>
      <c r="S83" s="28">
        <f t="shared" si="13"/>
        <v>1409.2271428571428</v>
      </c>
      <c r="T83" s="28">
        <f t="shared" si="14"/>
        <v>7046.1357142857141</v>
      </c>
      <c r="U83" s="88"/>
      <c r="V83" s="177">
        <f>SUMIF('Reporte de salida'!C$6:C$958,Inventario!B83,'Reporte de salida'!H$6:H$958)</f>
        <v>1</v>
      </c>
      <c r="W83" s="221">
        <f t="shared" si="15"/>
        <v>1409.2271428571428</v>
      </c>
      <c r="Y83" s="87">
        <f t="shared" si="16"/>
        <v>4</v>
      </c>
      <c r="Z83" s="28">
        <f t="shared" si="17"/>
        <v>5636.9085714285711</v>
      </c>
      <c r="AA83" s="56">
        <f t="shared" si="18"/>
        <v>1409.2271428571428</v>
      </c>
      <c r="AG83" s="92"/>
      <c r="AI83" s="23"/>
      <c r="AJ83" s="93"/>
      <c r="AK83" s="90"/>
      <c r="AL83" s="90"/>
      <c r="AM83" s="90"/>
      <c r="AN83" s="90"/>
      <c r="AO83" s="23"/>
      <c r="AP83" s="23"/>
    </row>
    <row r="84" spans="1:42" s="22" customFormat="1" ht="15" hidden="1" customHeight="1" x14ac:dyDescent="0.25">
      <c r="A84" s="24"/>
      <c r="B84" s="174" t="s">
        <v>1132</v>
      </c>
      <c r="C84" s="24"/>
      <c r="D84" s="180" t="s">
        <v>1132</v>
      </c>
      <c r="E84" s="3" t="s">
        <v>243</v>
      </c>
      <c r="F84" s="21"/>
      <c r="G84" s="1" t="s">
        <v>314</v>
      </c>
      <c r="H84" s="32">
        <v>1</v>
      </c>
      <c r="I84" s="95"/>
      <c r="J84" s="57">
        <f>[1]Inventario!Y84</f>
        <v>5</v>
      </c>
      <c r="K84" s="99">
        <f>[1]Inventario!AA84</f>
        <v>1157.0590166666666</v>
      </c>
      <c r="L84" s="86">
        <f t="shared" si="10"/>
        <v>5785.2950833333325</v>
      </c>
      <c r="M84" s="91"/>
      <c r="N84" s="87">
        <f>SUMIF('Compras del Mes'!D$6:D$307,Inventario!D84,'Compras del Mes'!H$6:H$307)</f>
        <v>0</v>
      </c>
      <c r="O84" s="28" t="str">
        <f t="shared" si="11"/>
        <v/>
      </c>
      <c r="P84" s="28">
        <f>SUMIF('Compras del Mes'!D$6:D$307,Inventario!D84,'Compras del Mes'!I$6:I$307)</f>
        <v>0</v>
      </c>
      <c r="Q84" s="88"/>
      <c r="R84" s="87">
        <f t="shared" si="12"/>
        <v>5</v>
      </c>
      <c r="S84" s="28">
        <f t="shared" si="13"/>
        <v>1157.0590166666666</v>
      </c>
      <c r="T84" s="28">
        <f t="shared" si="14"/>
        <v>5785.2950833333325</v>
      </c>
      <c r="U84" s="88"/>
      <c r="V84" s="177">
        <f>SUMIF('Reporte de salida'!C$6:C$958,Inventario!B84,'Reporte de salida'!H$6:H$958)</f>
        <v>0</v>
      </c>
      <c r="W84" s="221">
        <f t="shared" si="15"/>
        <v>0</v>
      </c>
      <c r="Y84" s="87">
        <f t="shared" si="16"/>
        <v>5</v>
      </c>
      <c r="Z84" s="28">
        <f t="shared" si="17"/>
        <v>5785.2950833333325</v>
      </c>
      <c r="AA84" s="56">
        <f t="shared" si="18"/>
        <v>1157.0590166666666</v>
      </c>
      <c r="AG84" s="92"/>
      <c r="AI84" s="23"/>
      <c r="AJ84" s="93"/>
      <c r="AK84" s="90"/>
      <c r="AL84" s="90"/>
      <c r="AM84" s="90"/>
      <c r="AN84" s="90"/>
      <c r="AO84" s="23"/>
      <c r="AP84" s="23"/>
    </row>
    <row r="85" spans="1:42" s="22" customFormat="1" ht="15" hidden="1" customHeight="1" x14ac:dyDescent="0.25">
      <c r="A85" s="24"/>
      <c r="B85" s="174" t="s">
        <v>1133</v>
      </c>
      <c r="C85" s="24"/>
      <c r="D85" s="180" t="s">
        <v>1133</v>
      </c>
      <c r="E85" s="3" t="s">
        <v>243</v>
      </c>
      <c r="F85" s="21"/>
      <c r="G85" s="1" t="s">
        <v>314</v>
      </c>
      <c r="H85" s="32">
        <v>1</v>
      </c>
      <c r="I85" s="95"/>
      <c r="J85" s="57">
        <f>[1]Inventario!Y85</f>
        <v>6</v>
      </c>
      <c r="K85" s="99">
        <f>[1]Inventario!AA85</f>
        <v>1115.0099499999999</v>
      </c>
      <c r="L85" s="86">
        <f t="shared" si="10"/>
        <v>6690.0596999999998</v>
      </c>
      <c r="M85" s="91"/>
      <c r="N85" s="87">
        <f>SUMIF('Compras del Mes'!D$6:D$307,Inventario!D85,'Compras del Mes'!H$6:H$307)</f>
        <v>0</v>
      </c>
      <c r="O85" s="28" t="str">
        <f t="shared" si="11"/>
        <v/>
      </c>
      <c r="P85" s="28">
        <f>SUMIF('Compras del Mes'!D$6:D$307,Inventario!D85,'Compras del Mes'!I$6:I$307)</f>
        <v>0</v>
      </c>
      <c r="Q85" s="88"/>
      <c r="R85" s="87">
        <f t="shared" si="12"/>
        <v>6</v>
      </c>
      <c r="S85" s="28">
        <f t="shared" si="13"/>
        <v>1115.0099499999999</v>
      </c>
      <c r="T85" s="28">
        <f t="shared" si="14"/>
        <v>6690.0596999999998</v>
      </c>
      <c r="U85" s="88"/>
      <c r="V85" s="177">
        <f>SUMIF('Reporte de salida'!C$6:C$958,Inventario!B85,'Reporte de salida'!H$6:H$958)</f>
        <v>0</v>
      </c>
      <c r="W85" s="221">
        <f t="shared" si="15"/>
        <v>0</v>
      </c>
      <c r="Y85" s="87">
        <f t="shared" si="16"/>
        <v>6</v>
      </c>
      <c r="Z85" s="28">
        <f t="shared" si="17"/>
        <v>6690.0596999999998</v>
      </c>
      <c r="AA85" s="56">
        <f t="shared" si="18"/>
        <v>1115.0099499999999</v>
      </c>
      <c r="AG85" s="92"/>
      <c r="AI85" s="23"/>
      <c r="AJ85" s="93"/>
      <c r="AK85" s="90"/>
      <c r="AL85" s="90"/>
      <c r="AM85" s="90"/>
      <c r="AN85" s="90"/>
      <c r="AO85" s="23"/>
      <c r="AP85" s="23"/>
    </row>
    <row r="86" spans="1:42" s="22" customFormat="1" ht="15" hidden="1" customHeight="1" x14ac:dyDescent="0.25">
      <c r="A86" s="24"/>
      <c r="B86" s="174" t="s">
        <v>1131</v>
      </c>
      <c r="C86" s="24"/>
      <c r="D86" s="180" t="s">
        <v>1131</v>
      </c>
      <c r="E86" s="3" t="s">
        <v>243</v>
      </c>
      <c r="F86" s="21"/>
      <c r="G86" s="1" t="s">
        <v>314</v>
      </c>
      <c r="H86" s="32">
        <v>1</v>
      </c>
      <c r="I86" s="95"/>
      <c r="J86" s="57">
        <f>[1]Inventario!Y86</f>
        <v>6</v>
      </c>
      <c r="K86" s="99">
        <f>[1]Inventario!AA86</f>
        <v>1115.0099499999999</v>
      </c>
      <c r="L86" s="86">
        <f t="shared" si="10"/>
        <v>6690.0596999999998</v>
      </c>
      <c r="M86" s="91"/>
      <c r="N86" s="87">
        <f>SUMIF('Compras del Mes'!D$6:D$307,Inventario!D86,'Compras del Mes'!H$6:H$307)</f>
        <v>0</v>
      </c>
      <c r="O86" s="28" t="str">
        <f t="shared" si="11"/>
        <v/>
      </c>
      <c r="P86" s="28">
        <f>SUMIF('Compras del Mes'!D$6:D$307,Inventario!D86,'Compras del Mes'!I$6:I$307)</f>
        <v>0</v>
      </c>
      <c r="Q86" s="88"/>
      <c r="R86" s="87">
        <f t="shared" si="12"/>
        <v>6</v>
      </c>
      <c r="S86" s="28">
        <f t="shared" si="13"/>
        <v>1115.0099499999999</v>
      </c>
      <c r="T86" s="28">
        <f t="shared" si="14"/>
        <v>6690.0596999999998</v>
      </c>
      <c r="U86" s="88"/>
      <c r="V86" s="177">
        <f>SUMIF('Reporte de salida'!C$6:C$958,Inventario!B86,'Reporte de salida'!H$6:H$958)</f>
        <v>0</v>
      </c>
      <c r="W86" s="221">
        <f t="shared" si="15"/>
        <v>0</v>
      </c>
      <c r="Y86" s="87">
        <f t="shared" si="16"/>
        <v>6</v>
      </c>
      <c r="Z86" s="28">
        <f t="shared" si="17"/>
        <v>6690.0596999999998</v>
      </c>
      <c r="AA86" s="56">
        <f t="shared" si="18"/>
        <v>1115.0099499999999</v>
      </c>
      <c r="AG86" s="92"/>
      <c r="AI86" s="23"/>
      <c r="AJ86" s="93"/>
      <c r="AK86" s="90"/>
      <c r="AL86" s="90"/>
      <c r="AM86" s="90"/>
      <c r="AN86" s="90"/>
      <c r="AO86" s="23"/>
      <c r="AP86" s="23"/>
    </row>
    <row r="87" spans="1:42" s="22" customFormat="1" ht="15" hidden="1" customHeight="1" x14ac:dyDescent="0.25">
      <c r="A87" s="24"/>
      <c r="B87" s="174" t="s">
        <v>1134</v>
      </c>
      <c r="C87" s="24"/>
      <c r="D87" s="180" t="s">
        <v>1134</v>
      </c>
      <c r="E87" s="3" t="s">
        <v>243</v>
      </c>
      <c r="F87" s="21"/>
      <c r="G87" s="1" t="s">
        <v>314</v>
      </c>
      <c r="H87" s="32">
        <v>1</v>
      </c>
      <c r="I87" s="95"/>
      <c r="J87" s="57">
        <f>[1]Inventario!Y87</f>
        <v>5</v>
      </c>
      <c r="K87" s="99">
        <f>[1]Inventario!AA87</f>
        <v>1115.0099499999999</v>
      </c>
      <c r="L87" s="86">
        <f t="shared" si="10"/>
        <v>5575.0497499999992</v>
      </c>
      <c r="M87" s="91"/>
      <c r="N87" s="87">
        <f>SUMIF('Compras del Mes'!D$6:D$307,Inventario!D87,'Compras del Mes'!H$6:H$307)</f>
        <v>0</v>
      </c>
      <c r="O87" s="28" t="str">
        <f t="shared" si="11"/>
        <v/>
      </c>
      <c r="P87" s="28">
        <f>SUMIF('Compras del Mes'!D$6:D$307,Inventario!D87,'Compras del Mes'!I$6:I$307)</f>
        <v>0</v>
      </c>
      <c r="Q87" s="88"/>
      <c r="R87" s="87">
        <f t="shared" si="12"/>
        <v>5</v>
      </c>
      <c r="S87" s="28">
        <f t="shared" si="13"/>
        <v>1115.0099499999999</v>
      </c>
      <c r="T87" s="28">
        <f t="shared" si="14"/>
        <v>5575.0497499999992</v>
      </c>
      <c r="U87" s="88"/>
      <c r="V87" s="177">
        <f>SUMIF('Reporte de salida'!C$6:C$958,Inventario!B87,'Reporte de salida'!H$6:H$958)</f>
        <v>0</v>
      </c>
      <c r="W87" s="221">
        <f t="shared" si="15"/>
        <v>0</v>
      </c>
      <c r="Y87" s="87">
        <f t="shared" si="16"/>
        <v>5</v>
      </c>
      <c r="Z87" s="28">
        <f t="shared" si="17"/>
        <v>5575.0497499999992</v>
      </c>
      <c r="AA87" s="56">
        <f t="shared" si="18"/>
        <v>1115.0099499999999</v>
      </c>
      <c r="AG87" s="92"/>
      <c r="AI87" s="23"/>
      <c r="AJ87" s="93"/>
      <c r="AK87" s="90"/>
      <c r="AL87" s="90"/>
      <c r="AM87" s="90"/>
      <c r="AN87" s="90"/>
      <c r="AO87" s="23"/>
      <c r="AP87" s="23"/>
    </row>
    <row r="88" spans="1:42" s="22" customFormat="1" ht="15" hidden="1" customHeight="1" x14ac:dyDescent="0.25">
      <c r="A88" s="24"/>
      <c r="B88" s="174" t="s">
        <v>1140</v>
      </c>
      <c r="C88" s="24"/>
      <c r="D88" s="180" t="s">
        <v>1140</v>
      </c>
      <c r="E88" s="3" t="s">
        <v>243</v>
      </c>
      <c r="F88" s="21"/>
      <c r="G88" s="1" t="s">
        <v>314</v>
      </c>
      <c r="H88" s="32">
        <v>1</v>
      </c>
      <c r="I88" s="95"/>
      <c r="J88" s="57">
        <f>[1]Inventario!Y88</f>
        <v>96</v>
      </c>
      <c r="K88" s="99">
        <f>[1]Inventario!AA88</f>
        <v>0</v>
      </c>
      <c r="L88" s="86">
        <f t="shared" si="10"/>
        <v>0</v>
      </c>
      <c r="M88" s="91"/>
      <c r="N88" s="87">
        <f>SUMIF('Compras del Mes'!D$6:D$307,Inventario!D88,'Compras del Mes'!H$6:H$307)</f>
        <v>0</v>
      </c>
      <c r="O88" s="28" t="str">
        <f t="shared" si="11"/>
        <v/>
      </c>
      <c r="P88" s="28">
        <f>SUMIF('Compras del Mes'!D$6:D$307,Inventario!D88,'Compras del Mes'!I$6:I$307)</f>
        <v>0</v>
      </c>
      <c r="Q88" s="88"/>
      <c r="R88" s="87">
        <f t="shared" si="12"/>
        <v>96</v>
      </c>
      <c r="S88" s="28" t="str">
        <f t="shared" si="13"/>
        <v>0</v>
      </c>
      <c r="T88" s="28">
        <f t="shared" si="14"/>
        <v>0</v>
      </c>
      <c r="U88" s="88"/>
      <c r="V88" s="177">
        <f>SUMIF('Reporte de salida'!C$6:C$958,Inventario!B88,'Reporte de salida'!H$6:H$958)</f>
        <v>10</v>
      </c>
      <c r="W88" s="221">
        <f t="shared" si="15"/>
        <v>0</v>
      </c>
      <c r="Y88" s="87">
        <f t="shared" si="16"/>
        <v>86</v>
      </c>
      <c r="Z88" s="28">
        <f t="shared" si="17"/>
        <v>0</v>
      </c>
      <c r="AA88" s="56">
        <f t="shared" si="18"/>
        <v>0</v>
      </c>
      <c r="AG88" s="92"/>
      <c r="AI88" s="23"/>
      <c r="AJ88" s="93"/>
      <c r="AK88" s="90"/>
      <c r="AL88" s="90"/>
      <c r="AM88" s="90"/>
      <c r="AN88" s="90"/>
      <c r="AO88" s="23"/>
      <c r="AP88" s="23"/>
    </row>
    <row r="89" spans="1:42" s="22" customFormat="1" ht="15" hidden="1" customHeight="1" x14ac:dyDescent="0.25">
      <c r="A89" s="24"/>
      <c r="B89" s="174" t="s">
        <v>1147</v>
      </c>
      <c r="C89" s="24"/>
      <c r="D89" s="218" t="s">
        <v>1147</v>
      </c>
      <c r="E89" s="3" t="s">
        <v>243</v>
      </c>
      <c r="F89" s="21"/>
      <c r="G89" s="1" t="s">
        <v>314</v>
      </c>
      <c r="H89" s="32">
        <v>1</v>
      </c>
      <c r="I89" s="95"/>
      <c r="J89" s="57">
        <f>[1]Inventario!Y89</f>
        <v>0</v>
      </c>
      <c r="K89" s="99">
        <f>[1]Inventario!AA89</f>
        <v>0</v>
      </c>
      <c r="L89" s="86">
        <f t="shared" si="10"/>
        <v>0</v>
      </c>
      <c r="M89" s="91"/>
      <c r="N89" s="87">
        <f>SUMIF('Compras del Mes'!D$6:D$307,Inventario!D89,'Compras del Mes'!H$6:H$307)</f>
        <v>0</v>
      </c>
      <c r="O89" s="28" t="str">
        <f t="shared" si="11"/>
        <v/>
      </c>
      <c r="P89" s="28">
        <f>SUMIF('Compras del Mes'!D$6:D$307,Inventario!D89,'Compras del Mes'!I$6:I$307)</f>
        <v>0</v>
      </c>
      <c r="Q89" s="88"/>
      <c r="R89" s="87">
        <f t="shared" si="12"/>
        <v>0</v>
      </c>
      <c r="S89" s="28" t="str">
        <f t="shared" si="13"/>
        <v>0</v>
      </c>
      <c r="T89" s="28">
        <f t="shared" si="14"/>
        <v>0</v>
      </c>
      <c r="U89" s="88"/>
      <c r="V89" s="177">
        <f>SUMIF('Reporte de salida'!C$6:C$958,Inventario!B89,'Reporte de salida'!H$6:H$958)</f>
        <v>0</v>
      </c>
      <c r="W89" s="221">
        <f t="shared" si="15"/>
        <v>0</v>
      </c>
      <c r="Y89" s="87">
        <f t="shared" si="16"/>
        <v>0</v>
      </c>
      <c r="Z89" s="28">
        <f t="shared" si="17"/>
        <v>0</v>
      </c>
      <c r="AA89" s="56">
        <v>0</v>
      </c>
      <c r="AG89" s="92"/>
      <c r="AI89" s="23"/>
      <c r="AJ89" s="93"/>
      <c r="AK89" s="90"/>
      <c r="AL89" s="90"/>
      <c r="AM89" s="90"/>
      <c r="AN89" s="90"/>
      <c r="AO89" s="23"/>
      <c r="AP89" s="23"/>
    </row>
    <row r="90" spans="1:42" s="22" customFormat="1" ht="15" hidden="1" customHeight="1" x14ac:dyDescent="0.25">
      <c r="A90" s="24">
        <v>0</v>
      </c>
      <c r="B90" s="174" t="s">
        <v>1154</v>
      </c>
      <c r="C90" s="24"/>
      <c r="D90" s="218" t="s">
        <v>1154</v>
      </c>
      <c r="E90" s="3" t="s">
        <v>243</v>
      </c>
      <c r="F90" s="21"/>
      <c r="G90" s="1" t="s">
        <v>314</v>
      </c>
      <c r="H90" s="32">
        <v>1</v>
      </c>
      <c r="I90" s="95"/>
      <c r="J90" s="57">
        <f>[1]Inventario!Y90</f>
        <v>0</v>
      </c>
      <c r="K90" s="99">
        <f>[1]Inventario!AA90</f>
        <v>0</v>
      </c>
      <c r="L90" s="86">
        <f t="shared" si="10"/>
        <v>0</v>
      </c>
      <c r="M90" s="91"/>
      <c r="N90" s="87">
        <f>SUMIF('Compras del Mes'!D$6:D$307,Inventario!D90,'Compras del Mes'!H$6:H$307)</f>
        <v>0</v>
      </c>
      <c r="O90" s="28" t="str">
        <f t="shared" si="11"/>
        <v/>
      </c>
      <c r="P90" s="28">
        <f>SUMIF('Compras del Mes'!D$6:D$307,Inventario!D90,'Compras del Mes'!I$6:I$307)</f>
        <v>0</v>
      </c>
      <c r="Q90" s="88"/>
      <c r="R90" s="87">
        <f t="shared" si="12"/>
        <v>0</v>
      </c>
      <c r="S90" s="28" t="str">
        <f t="shared" si="13"/>
        <v>0</v>
      </c>
      <c r="T90" s="28">
        <f t="shared" si="14"/>
        <v>0</v>
      </c>
      <c r="U90" s="88"/>
      <c r="V90" s="177">
        <f>SUMIF('Reporte de salida'!C$6:C$958,Inventario!B90,'Reporte de salida'!H$6:H$958)</f>
        <v>0</v>
      </c>
      <c r="W90" s="221">
        <f t="shared" si="15"/>
        <v>0</v>
      </c>
      <c r="Y90" s="87">
        <f t="shared" si="16"/>
        <v>0</v>
      </c>
      <c r="Z90" s="28">
        <f t="shared" si="17"/>
        <v>0</v>
      </c>
      <c r="AA90" s="56">
        <v>0</v>
      </c>
      <c r="AG90" s="92"/>
      <c r="AI90" s="23"/>
      <c r="AJ90" s="93"/>
      <c r="AK90" s="90"/>
      <c r="AL90" s="90"/>
      <c r="AM90" s="90"/>
      <c r="AN90" s="90"/>
      <c r="AO90" s="23"/>
      <c r="AP90" s="23"/>
    </row>
    <row r="91" spans="1:42" s="22" customFormat="1" ht="15" hidden="1" customHeight="1" x14ac:dyDescent="0.25">
      <c r="A91" s="24"/>
      <c r="B91" s="174" t="s">
        <v>1192</v>
      </c>
      <c r="C91" s="24"/>
      <c r="D91" s="218" t="s">
        <v>1192</v>
      </c>
      <c r="E91" s="3" t="s">
        <v>243</v>
      </c>
      <c r="F91" s="21"/>
      <c r="G91" s="1" t="s">
        <v>314</v>
      </c>
      <c r="H91" s="32">
        <v>1</v>
      </c>
      <c r="I91" s="95"/>
      <c r="J91" s="57">
        <f>[1]Inventario!Y91</f>
        <v>0</v>
      </c>
      <c r="K91" s="99">
        <f>[1]Inventario!AA91</f>
        <v>0</v>
      </c>
      <c r="L91" s="86">
        <f t="shared" si="10"/>
        <v>0</v>
      </c>
      <c r="M91" s="91"/>
      <c r="N91" s="87">
        <f>SUMIF('Compras del Mes'!D$6:D$307,Inventario!D91,'Compras del Mes'!H$6:H$307)</f>
        <v>27</v>
      </c>
      <c r="O91" s="28">
        <f t="shared" si="11"/>
        <v>86.338888888888889</v>
      </c>
      <c r="P91" s="28">
        <f>SUMIF('Compras del Mes'!D$6:D$307,Inventario!D91,'Compras del Mes'!I$6:I$307)</f>
        <v>2331.15</v>
      </c>
      <c r="Q91" s="88"/>
      <c r="R91" s="87">
        <f t="shared" si="12"/>
        <v>27</v>
      </c>
      <c r="S91" s="28">
        <f t="shared" si="13"/>
        <v>86.338888888888889</v>
      </c>
      <c r="T91" s="28">
        <f t="shared" si="14"/>
        <v>2331.15</v>
      </c>
      <c r="U91" s="88"/>
      <c r="V91" s="177">
        <f>SUMIF('Reporte de salida'!C$6:C$958,Inventario!B91,'Reporte de salida'!H$6:H$958)</f>
        <v>27</v>
      </c>
      <c r="W91" s="221">
        <f t="shared" si="15"/>
        <v>2331.15</v>
      </c>
      <c r="Y91" s="87">
        <f t="shared" si="16"/>
        <v>0</v>
      </c>
      <c r="Z91" s="28">
        <f t="shared" si="17"/>
        <v>0</v>
      </c>
      <c r="AA91" s="56">
        <v>0</v>
      </c>
      <c r="AG91" s="92"/>
      <c r="AI91" s="23"/>
      <c r="AJ91" s="93"/>
      <c r="AK91" s="90"/>
      <c r="AL91" s="90"/>
      <c r="AM91" s="90"/>
      <c r="AN91" s="90"/>
      <c r="AO91" s="23"/>
      <c r="AP91" s="23"/>
    </row>
    <row r="92" spans="1:42" s="22" customFormat="1" ht="15" hidden="1" customHeight="1" x14ac:dyDescent="0.25">
      <c r="A92" s="24"/>
      <c r="B92" s="174" t="s">
        <v>1193</v>
      </c>
      <c r="C92" s="24"/>
      <c r="D92" s="33" t="s">
        <v>1193</v>
      </c>
      <c r="E92" s="21" t="s">
        <v>243</v>
      </c>
      <c r="F92" s="21"/>
      <c r="G92" s="169" t="s">
        <v>314</v>
      </c>
      <c r="H92" s="32">
        <v>1</v>
      </c>
      <c r="I92" s="95"/>
      <c r="J92" s="57">
        <f>[1]Inventario!Y92</f>
        <v>0</v>
      </c>
      <c r="K92" s="99">
        <f>[1]Inventario!AA92</f>
        <v>0</v>
      </c>
      <c r="L92" s="86">
        <f t="shared" si="10"/>
        <v>0</v>
      </c>
      <c r="M92" s="91"/>
      <c r="N92" s="87">
        <f>SUMIF('Compras del Mes'!D$6:D$307,Inventario!D92,'Compras del Mes'!H$6:H$307)</f>
        <v>10</v>
      </c>
      <c r="O92" s="28">
        <f t="shared" si="11"/>
        <v>52.64</v>
      </c>
      <c r="P92" s="28">
        <f>SUMIF('Compras del Mes'!D$6:D$307,Inventario!D92,'Compras del Mes'!I$6:I$307)</f>
        <v>526.4</v>
      </c>
      <c r="Q92" s="88"/>
      <c r="R92" s="87">
        <f t="shared" si="12"/>
        <v>10</v>
      </c>
      <c r="S92" s="28">
        <f t="shared" si="13"/>
        <v>52.64</v>
      </c>
      <c r="T92" s="28">
        <f t="shared" si="14"/>
        <v>526.4</v>
      </c>
      <c r="U92" s="88"/>
      <c r="V92" s="177">
        <f>SUMIF('Reporte de salida'!C$6:C$958,Inventario!B92,'Reporte de salida'!H$6:H$958)</f>
        <v>10</v>
      </c>
      <c r="W92" s="221">
        <f t="shared" si="15"/>
        <v>526.4</v>
      </c>
      <c r="Y92" s="87">
        <f t="shared" si="16"/>
        <v>0</v>
      </c>
      <c r="Z92" s="28">
        <f t="shared" si="17"/>
        <v>0</v>
      </c>
      <c r="AA92" s="56">
        <v>0</v>
      </c>
      <c r="AB92" s="22">
        <f t="shared" si="19"/>
        <v>30</v>
      </c>
      <c r="AI92" s="23"/>
      <c r="AJ92" s="93"/>
      <c r="AK92" s="90"/>
      <c r="AL92" s="90"/>
      <c r="AM92" s="90"/>
      <c r="AN92" s="90"/>
      <c r="AO92" s="23"/>
      <c r="AP92" s="23"/>
    </row>
    <row r="93" spans="1:42" s="22" customFormat="1" ht="15" hidden="1" customHeight="1" x14ac:dyDescent="0.25">
      <c r="A93" s="24"/>
      <c r="B93" s="174" t="s">
        <v>1194</v>
      </c>
      <c r="C93" s="24"/>
      <c r="D93" s="33" t="s">
        <v>1194</v>
      </c>
      <c r="E93" s="21" t="s">
        <v>243</v>
      </c>
      <c r="F93" s="21"/>
      <c r="G93" s="169" t="s">
        <v>314</v>
      </c>
      <c r="H93" s="32">
        <v>1</v>
      </c>
      <c r="I93" s="95"/>
      <c r="J93" s="57">
        <f>[1]Inventario!Y93</f>
        <v>7</v>
      </c>
      <c r="K93" s="99">
        <f>[1]Inventario!AA93</f>
        <v>104.36707000000001</v>
      </c>
      <c r="L93" s="86">
        <f t="shared" si="10"/>
        <v>730.56949000000009</v>
      </c>
      <c r="M93" s="91"/>
      <c r="N93" s="87">
        <f>SUMIF('Compras del Mes'!D$6:D$307,Inventario!D93,'Compras del Mes'!H$6:H$307)</f>
        <v>4</v>
      </c>
      <c r="O93" s="28">
        <f t="shared" si="11"/>
        <v>92.385000000000005</v>
      </c>
      <c r="P93" s="28">
        <f>SUMIF('Compras del Mes'!D$6:D$307,Inventario!D93,'Compras del Mes'!I$6:I$307)</f>
        <v>369.54</v>
      </c>
      <c r="Q93" s="88"/>
      <c r="R93" s="87">
        <f t="shared" si="12"/>
        <v>11</v>
      </c>
      <c r="S93" s="28">
        <f t="shared" si="13"/>
        <v>100.00995363636365</v>
      </c>
      <c r="T93" s="28">
        <f t="shared" si="14"/>
        <v>1100.1094900000001</v>
      </c>
      <c r="U93" s="88"/>
      <c r="V93" s="177">
        <f>SUMIF('Reporte de salida'!C$6:C$958,Inventario!B93,'Reporte de salida'!H$6:H$958)</f>
        <v>11</v>
      </c>
      <c r="W93" s="221">
        <f t="shared" si="15"/>
        <v>1100.1094900000001</v>
      </c>
      <c r="Y93" s="87">
        <f t="shared" si="16"/>
        <v>0</v>
      </c>
      <c r="Z93" s="28">
        <f t="shared" si="17"/>
        <v>0</v>
      </c>
      <c r="AA93" s="56">
        <v>0</v>
      </c>
      <c r="AB93" s="22">
        <f t="shared" si="19"/>
        <v>26</v>
      </c>
      <c r="AI93" s="23"/>
      <c r="AJ93" s="93"/>
      <c r="AK93" s="90"/>
      <c r="AL93" s="90"/>
      <c r="AM93" s="90"/>
      <c r="AN93" s="90"/>
      <c r="AO93" s="23"/>
      <c r="AP93" s="23"/>
    </row>
    <row r="94" spans="1:42" s="22" customFormat="1" ht="15" hidden="1" customHeight="1" x14ac:dyDescent="0.25">
      <c r="A94" s="24"/>
      <c r="B94" s="174" t="s">
        <v>1919</v>
      </c>
      <c r="C94" s="24"/>
      <c r="D94" s="33" t="s">
        <v>1919</v>
      </c>
      <c r="E94" s="21" t="s">
        <v>243</v>
      </c>
      <c r="F94" s="21"/>
      <c r="G94" s="169" t="s">
        <v>314</v>
      </c>
      <c r="H94" s="32">
        <v>1</v>
      </c>
      <c r="I94" s="95"/>
      <c r="J94" s="57">
        <f>[1]Inventario!Y94</f>
        <v>0</v>
      </c>
      <c r="K94" s="99">
        <f>[1]Inventario!AA94</f>
        <v>0</v>
      </c>
      <c r="L94" s="86">
        <f t="shared" si="10"/>
        <v>0</v>
      </c>
      <c r="M94" s="91"/>
      <c r="N94" s="87">
        <f>SUMIF('Compras del Mes'!D$6:D$307,Inventario!D94,'Compras del Mes'!H$6:H$307)</f>
        <v>24</v>
      </c>
      <c r="O94" s="28">
        <f t="shared" si="11"/>
        <v>52.558333333333337</v>
      </c>
      <c r="P94" s="28">
        <f>SUMIF('Compras del Mes'!D$6:D$307,Inventario!D94,'Compras del Mes'!I$6:I$307)</f>
        <v>1261.4000000000001</v>
      </c>
      <c r="Q94" s="88"/>
      <c r="R94" s="87">
        <f t="shared" si="12"/>
        <v>24</v>
      </c>
      <c r="S94" s="28">
        <f t="shared" si="13"/>
        <v>52.558333333333337</v>
      </c>
      <c r="T94" s="28">
        <f t="shared" si="14"/>
        <v>1261.4000000000001</v>
      </c>
      <c r="U94" s="88"/>
      <c r="V94" s="177">
        <f>SUMIF('Reporte de salida'!C$6:C$958,Inventario!B94,'Reporte de salida'!H$6:H$958)</f>
        <v>24</v>
      </c>
      <c r="W94" s="221">
        <f t="shared" si="15"/>
        <v>1261.4000000000001</v>
      </c>
      <c r="Y94" s="87">
        <f t="shared" si="16"/>
        <v>0</v>
      </c>
      <c r="Z94" s="28">
        <f t="shared" si="17"/>
        <v>0</v>
      </c>
      <c r="AA94" s="56">
        <v>0</v>
      </c>
      <c r="AB94" s="22">
        <f t="shared" si="19"/>
        <v>34</v>
      </c>
      <c r="AI94" s="23"/>
      <c r="AJ94" s="93"/>
      <c r="AK94" s="90"/>
      <c r="AL94" s="90"/>
      <c r="AM94" s="90"/>
      <c r="AN94" s="90"/>
      <c r="AO94" s="23"/>
      <c r="AP94" s="23"/>
    </row>
    <row r="95" spans="1:42" s="22" customFormat="1" ht="15" hidden="1" customHeight="1" x14ac:dyDescent="0.25">
      <c r="A95" s="24"/>
      <c r="B95" s="174" t="s">
        <v>1955</v>
      </c>
      <c r="C95" s="24"/>
      <c r="D95" s="33" t="s">
        <v>1955</v>
      </c>
      <c r="E95" s="21" t="s">
        <v>243</v>
      </c>
      <c r="F95" s="21"/>
      <c r="G95" s="169" t="s">
        <v>314</v>
      </c>
      <c r="H95" s="32">
        <v>1</v>
      </c>
      <c r="I95" s="95"/>
      <c r="J95" s="57">
        <f>[1]Inventario!Y95</f>
        <v>0</v>
      </c>
      <c r="K95" s="99">
        <f>[1]Inventario!AA95</f>
        <v>0</v>
      </c>
      <c r="L95" s="86">
        <f t="shared" si="10"/>
        <v>0</v>
      </c>
      <c r="M95" s="91"/>
      <c r="N95" s="87">
        <f>SUMIF('Compras del Mes'!D$6:D$307,Inventario!D95,'Compras del Mes'!H$6:H$307)</f>
        <v>0</v>
      </c>
      <c r="O95" s="28" t="str">
        <f t="shared" si="11"/>
        <v/>
      </c>
      <c r="P95" s="28">
        <f>SUMIF('Compras del Mes'!D$6:D$307,Inventario!D95,'Compras del Mes'!I$6:I$307)</f>
        <v>0</v>
      </c>
      <c r="Q95" s="88"/>
      <c r="R95" s="87">
        <f t="shared" si="12"/>
        <v>0</v>
      </c>
      <c r="S95" s="28" t="str">
        <f t="shared" si="13"/>
        <v>0</v>
      </c>
      <c r="T95" s="28">
        <f t="shared" si="14"/>
        <v>0</v>
      </c>
      <c r="U95" s="88"/>
      <c r="V95" s="177">
        <f>SUMIF('Reporte de salida'!C$6:C$958,Inventario!B95,'Reporte de salida'!H$6:H$958)</f>
        <v>0</v>
      </c>
      <c r="W95" s="221">
        <f t="shared" si="15"/>
        <v>0</v>
      </c>
      <c r="Y95" s="87">
        <f t="shared" si="16"/>
        <v>0</v>
      </c>
      <c r="Z95" s="28">
        <f t="shared" si="17"/>
        <v>0</v>
      </c>
      <c r="AA95" s="56">
        <v>0</v>
      </c>
      <c r="AB95" s="22">
        <f t="shared" si="19"/>
        <v>28</v>
      </c>
      <c r="AG95" s="92"/>
      <c r="AI95" s="23"/>
      <c r="AJ95" s="93"/>
      <c r="AK95" s="90"/>
      <c r="AL95" s="90"/>
      <c r="AM95" s="90"/>
      <c r="AN95" s="90"/>
      <c r="AO95" s="23"/>
      <c r="AP95" s="23"/>
    </row>
    <row r="96" spans="1:42" s="22" customFormat="1" ht="15" hidden="1" customHeight="1" x14ac:dyDescent="0.25">
      <c r="A96" s="24"/>
      <c r="B96" s="174" t="s">
        <v>2048</v>
      </c>
      <c r="C96" s="24"/>
      <c r="D96" s="33" t="s">
        <v>2048</v>
      </c>
      <c r="E96" s="21" t="s">
        <v>243</v>
      </c>
      <c r="F96" s="21"/>
      <c r="G96" s="169" t="s">
        <v>314</v>
      </c>
      <c r="H96" s="32">
        <v>1</v>
      </c>
      <c r="I96" s="95"/>
      <c r="J96" s="57">
        <f>[1]Inventario!Y96</f>
        <v>4</v>
      </c>
      <c r="K96" s="99">
        <f>[1]Inventario!AA96</f>
        <v>32.68</v>
      </c>
      <c r="L96" s="86">
        <f t="shared" si="10"/>
        <v>130.72</v>
      </c>
      <c r="M96" s="91"/>
      <c r="N96" s="87">
        <f>SUMIF('Compras del Mes'!D$6:D$307,Inventario!D96,'Compras del Mes'!H$6:H$307)</f>
        <v>0</v>
      </c>
      <c r="O96" s="28" t="str">
        <f t="shared" si="11"/>
        <v/>
      </c>
      <c r="P96" s="28">
        <f>SUMIF('Compras del Mes'!D$6:D$307,Inventario!D96,'Compras del Mes'!I$6:I$307)</f>
        <v>0</v>
      </c>
      <c r="Q96" s="88"/>
      <c r="R96" s="87">
        <f t="shared" si="12"/>
        <v>4</v>
      </c>
      <c r="S96" s="28">
        <f t="shared" si="13"/>
        <v>32.68</v>
      </c>
      <c r="T96" s="28">
        <f t="shared" si="14"/>
        <v>130.72</v>
      </c>
      <c r="U96" s="88"/>
      <c r="V96" s="177">
        <f>SUMIF('Reporte de salida'!C$6:C$958,Inventario!B96,'Reporte de salida'!H$6:H$958)</f>
        <v>0</v>
      </c>
      <c r="W96" s="221">
        <f t="shared" si="15"/>
        <v>0</v>
      </c>
      <c r="Y96" s="87">
        <f t="shared" si="16"/>
        <v>4</v>
      </c>
      <c r="Z96" s="28">
        <f t="shared" si="17"/>
        <v>130.72</v>
      </c>
      <c r="AA96" s="56">
        <f t="shared" si="18"/>
        <v>32.68</v>
      </c>
      <c r="AB96" s="22">
        <f t="shared" si="19"/>
        <v>35</v>
      </c>
      <c r="AI96" s="23"/>
      <c r="AJ96" s="93"/>
      <c r="AK96" s="90"/>
      <c r="AL96" s="90"/>
      <c r="AM96" s="90"/>
      <c r="AN96" s="90"/>
      <c r="AO96" s="23"/>
      <c r="AP96" s="23"/>
    </row>
    <row r="97" spans="1:42" s="22" customFormat="1" ht="15" hidden="1" customHeight="1" x14ac:dyDescent="0.25">
      <c r="A97" s="24"/>
      <c r="B97" s="174" t="s">
        <v>2112</v>
      </c>
      <c r="C97" s="24"/>
      <c r="D97" s="33" t="s">
        <v>2112</v>
      </c>
      <c r="E97" s="21" t="s">
        <v>243</v>
      </c>
      <c r="F97" s="21"/>
      <c r="G97" s="169" t="s">
        <v>314</v>
      </c>
      <c r="H97" s="32">
        <v>1</v>
      </c>
      <c r="I97" s="95"/>
      <c r="J97" s="57">
        <f>[1]Inventario!Y97</f>
        <v>0</v>
      </c>
      <c r="K97" s="99">
        <f>[1]Inventario!AA97</f>
        <v>0</v>
      </c>
      <c r="L97" s="86">
        <f t="shared" si="10"/>
        <v>0</v>
      </c>
      <c r="M97" s="91"/>
      <c r="N97" s="87">
        <f>SUMIF('Compras del Mes'!D$6:D$307,Inventario!D97,'Compras del Mes'!H$6:H$307)</f>
        <v>12</v>
      </c>
      <c r="O97" s="28">
        <f t="shared" si="11"/>
        <v>15</v>
      </c>
      <c r="P97" s="28">
        <f>SUMIF('Compras del Mes'!D$6:D$307,Inventario!D97,'Compras del Mes'!I$6:I$307)</f>
        <v>180</v>
      </c>
      <c r="Q97" s="88"/>
      <c r="R97" s="87">
        <f t="shared" si="12"/>
        <v>12</v>
      </c>
      <c r="S97" s="28">
        <f t="shared" si="13"/>
        <v>15</v>
      </c>
      <c r="T97" s="28">
        <f t="shared" si="14"/>
        <v>180</v>
      </c>
      <c r="U97" s="88"/>
      <c r="V97" s="177">
        <f>SUMIF('Reporte de salida'!C$6:C$958,Inventario!B97,'Reporte de salida'!H$6:H$958)</f>
        <v>12</v>
      </c>
      <c r="W97" s="221">
        <f t="shared" si="15"/>
        <v>180</v>
      </c>
      <c r="Y97" s="87">
        <f t="shared" si="16"/>
        <v>0</v>
      </c>
      <c r="Z97" s="28">
        <f t="shared" si="17"/>
        <v>0</v>
      </c>
      <c r="AA97" s="56">
        <v>0</v>
      </c>
      <c r="AB97" s="22">
        <f t="shared" si="19"/>
        <v>37</v>
      </c>
      <c r="AI97" s="23"/>
      <c r="AJ97" s="93"/>
      <c r="AK97" s="90"/>
      <c r="AL97" s="90"/>
      <c r="AM97" s="90"/>
      <c r="AN97" s="90"/>
      <c r="AO97" s="23"/>
      <c r="AP97" s="23"/>
    </row>
    <row r="98" spans="1:42" s="22" customFormat="1" ht="15" hidden="1" customHeight="1" x14ac:dyDescent="0.25">
      <c r="A98" s="24"/>
      <c r="B98" s="174" t="s">
        <v>317</v>
      </c>
      <c r="C98" s="24"/>
      <c r="D98" s="33" t="s">
        <v>317</v>
      </c>
      <c r="E98" s="21" t="s">
        <v>128</v>
      </c>
      <c r="F98" s="21"/>
      <c r="G98" s="169" t="s">
        <v>314</v>
      </c>
      <c r="H98" s="32">
        <v>1</v>
      </c>
      <c r="I98" s="95"/>
      <c r="J98" s="57">
        <f>[1]Inventario!Y98</f>
        <v>2812</v>
      </c>
      <c r="K98" s="99">
        <f>[1]Inventario!AA98</f>
        <v>7</v>
      </c>
      <c r="L98" s="86">
        <f t="shared" si="10"/>
        <v>19684</v>
      </c>
      <c r="M98" s="91"/>
      <c r="N98" s="87">
        <f>SUMIF('Compras del Mes'!D$6:D$307,Inventario!D98,'Compras del Mes'!H$6:H$307)</f>
        <v>0</v>
      </c>
      <c r="O98" s="28" t="str">
        <f t="shared" si="11"/>
        <v/>
      </c>
      <c r="P98" s="28">
        <f>SUMIF('Compras del Mes'!D$6:D$307,Inventario!D98,'Compras del Mes'!I$6:I$307)</f>
        <v>0</v>
      </c>
      <c r="Q98" s="88"/>
      <c r="R98" s="87">
        <f t="shared" si="12"/>
        <v>2812</v>
      </c>
      <c r="S98" s="28">
        <f t="shared" si="13"/>
        <v>7</v>
      </c>
      <c r="T98" s="28">
        <f t="shared" si="14"/>
        <v>19684</v>
      </c>
      <c r="U98" s="88"/>
      <c r="V98" s="177">
        <f>SUMIF('Reporte de salida'!C$6:C$958,Inventario!B98,'Reporte de salida'!H$6:H$958)</f>
        <v>30</v>
      </c>
      <c r="W98" s="221">
        <f t="shared" si="15"/>
        <v>210</v>
      </c>
      <c r="Y98" s="87">
        <f t="shared" si="16"/>
        <v>2782</v>
      </c>
      <c r="Z98" s="28">
        <f t="shared" si="17"/>
        <v>19474</v>
      </c>
      <c r="AA98" s="56">
        <f t="shared" si="18"/>
        <v>7</v>
      </c>
      <c r="AB98" s="22">
        <f t="shared" si="19"/>
        <v>30</v>
      </c>
      <c r="AI98" s="23"/>
      <c r="AJ98" s="93"/>
      <c r="AK98" s="90"/>
      <c r="AL98" s="90"/>
      <c r="AM98" s="90"/>
      <c r="AN98" s="90"/>
      <c r="AO98" s="23"/>
      <c r="AP98" s="23"/>
    </row>
    <row r="99" spans="1:42" s="22" customFormat="1" ht="15" hidden="1" customHeight="1" x14ac:dyDescent="0.25">
      <c r="A99" s="24"/>
      <c r="B99" s="174" t="s">
        <v>318</v>
      </c>
      <c r="C99" s="24"/>
      <c r="D99" s="33" t="s">
        <v>318</v>
      </c>
      <c r="E99" s="21" t="s">
        <v>128</v>
      </c>
      <c r="F99" s="21"/>
      <c r="G99" s="169" t="s">
        <v>314</v>
      </c>
      <c r="H99" s="32">
        <v>1</v>
      </c>
      <c r="I99" s="95"/>
      <c r="J99" s="57">
        <f>[1]Inventario!Y99</f>
        <v>1052</v>
      </c>
      <c r="K99" s="99">
        <f>[1]Inventario!AA99</f>
        <v>0.750888023972067</v>
      </c>
      <c r="L99" s="86">
        <f t="shared" si="10"/>
        <v>789.93420121861448</v>
      </c>
      <c r="M99" s="91"/>
      <c r="N99" s="87">
        <f>SUMIF('Compras del Mes'!D$6:D$307,Inventario!D99,'Compras del Mes'!H$6:H$307)</f>
        <v>2330</v>
      </c>
      <c r="O99" s="28">
        <f t="shared" si="11"/>
        <v>0.54047210300429183</v>
      </c>
      <c r="P99" s="28">
        <f>SUMIF('Compras del Mes'!D$6:D$307,Inventario!D99,'Compras del Mes'!I$6:I$307)</f>
        <v>1259.3</v>
      </c>
      <c r="Q99" s="88"/>
      <c r="R99" s="87">
        <f t="shared" si="12"/>
        <v>3382</v>
      </c>
      <c r="S99" s="28">
        <f t="shared" si="13"/>
        <v>0.6059237732757583</v>
      </c>
      <c r="T99" s="28">
        <f t="shared" si="14"/>
        <v>2049.2342012186145</v>
      </c>
      <c r="U99" s="88"/>
      <c r="V99" s="177">
        <f>SUMIF('Reporte de salida'!C$6:C$958,Inventario!B99,'Reporte de salida'!H$6:H$958)</f>
        <v>871</v>
      </c>
      <c r="W99" s="221">
        <f t="shared" si="15"/>
        <v>527.75960652318554</v>
      </c>
      <c r="Y99" s="87">
        <f t="shared" si="16"/>
        <v>2511</v>
      </c>
      <c r="Z99" s="28">
        <f t="shared" si="17"/>
        <v>1521.474594695429</v>
      </c>
      <c r="AA99" s="56">
        <f t="shared" si="18"/>
        <v>0.6059237732757583</v>
      </c>
      <c r="AB99" s="22">
        <f t="shared" si="19"/>
        <v>30</v>
      </c>
      <c r="AC99" s="96"/>
      <c r="AD99" s="97"/>
      <c r="AE99" s="96"/>
      <c r="AG99" s="92"/>
      <c r="AI99" s="23"/>
      <c r="AJ99" s="93"/>
      <c r="AK99" s="90"/>
      <c r="AL99" s="90"/>
      <c r="AM99" s="90"/>
      <c r="AN99" s="90"/>
      <c r="AO99" s="23"/>
      <c r="AP99" s="23"/>
    </row>
    <row r="100" spans="1:42" s="22" customFormat="1" ht="15" hidden="1" customHeight="1" x14ac:dyDescent="0.25">
      <c r="A100" s="24"/>
      <c r="B100" s="174" t="s">
        <v>319</v>
      </c>
      <c r="C100" s="24"/>
      <c r="D100" s="33" t="s">
        <v>319</v>
      </c>
      <c r="E100" s="21" t="s">
        <v>128</v>
      </c>
      <c r="F100" s="21"/>
      <c r="G100" s="169" t="s">
        <v>314</v>
      </c>
      <c r="H100" s="32">
        <v>1</v>
      </c>
      <c r="I100" s="95"/>
      <c r="J100" s="57">
        <f>[1]Inventario!Y100</f>
        <v>818</v>
      </c>
      <c r="K100" s="99">
        <f>[1]Inventario!AA100</f>
        <v>2.94</v>
      </c>
      <c r="L100" s="86">
        <f t="shared" si="10"/>
        <v>2404.92</v>
      </c>
      <c r="M100" s="91"/>
      <c r="N100" s="87">
        <f>SUMIF('Compras del Mes'!D$6:D$307,Inventario!D100,'Compras del Mes'!H$6:H$307)</f>
        <v>0</v>
      </c>
      <c r="O100" s="28" t="str">
        <f t="shared" si="11"/>
        <v/>
      </c>
      <c r="P100" s="28">
        <f>SUMIF('Compras del Mes'!D$6:D$307,Inventario!D100,'Compras del Mes'!I$6:I$307)</f>
        <v>0</v>
      </c>
      <c r="Q100" s="88"/>
      <c r="R100" s="87">
        <f t="shared" si="12"/>
        <v>818</v>
      </c>
      <c r="S100" s="28">
        <f t="shared" si="13"/>
        <v>2.94</v>
      </c>
      <c r="T100" s="28">
        <f t="shared" si="14"/>
        <v>2404.92</v>
      </c>
      <c r="U100" s="88"/>
      <c r="V100" s="177">
        <f>SUMIF('Reporte de salida'!C$6:C$958,Inventario!B100,'Reporte de salida'!H$6:H$958)</f>
        <v>0</v>
      </c>
      <c r="W100" s="221">
        <f t="shared" si="15"/>
        <v>0</v>
      </c>
      <c r="Y100" s="87">
        <f t="shared" si="16"/>
        <v>818</v>
      </c>
      <c r="Z100" s="28">
        <f t="shared" si="17"/>
        <v>2404.92</v>
      </c>
      <c r="AA100" s="56">
        <f t="shared" si="18"/>
        <v>2.94</v>
      </c>
      <c r="AB100" s="22">
        <f t="shared" si="19"/>
        <v>25</v>
      </c>
      <c r="AC100" s="96" t="s">
        <v>231</v>
      </c>
      <c r="AD100" s="97" t="s">
        <v>229</v>
      </c>
      <c r="AE100" s="96" t="s">
        <v>4</v>
      </c>
      <c r="AG100" s="92"/>
      <c r="AI100" s="23"/>
      <c r="AJ100" s="93"/>
      <c r="AK100" s="90"/>
      <c r="AL100" s="90"/>
      <c r="AM100" s="90"/>
      <c r="AN100" s="90"/>
      <c r="AO100" s="23"/>
      <c r="AP100" s="23"/>
    </row>
    <row r="101" spans="1:42" s="22" customFormat="1" ht="15" hidden="1" customHeight="1" x14ac:dyDescent="0.25">
      <c r="A101" s="24"/>
      <c r="B101" s="174" t="s">
        <v>320</v>
      </c>
      <c r="C101" s="24"/>
      <c r="D101" s="33" t="s">
        <v>320</v>
      </c>
      <c r="E101" s="21" t="s">
        <v>128</v>
      </c>
      <c r="F101" s="21"/>
      <c r="G101" s="169" t="s">
        <v>314</v>
      </c>
      <c r="H101" s="32">
        <v>1</v>
      </c>
      <c r="I101" s="95"/>
      <c r="J101" s="57">
        <f>[1]Inventario!Y101</f>
        <v>12503</v>
      </c>
      <c r="K101" s="99">
        <f>[1]Inventario!AA101</f>
        <v>0.75750800996796008</v>
      </c>
      <c r="L101" s="86">
        <f t="shared" si="10"/>
        <v>9471.1226486294054</v>
      </c>
      <c r="M101" s="91"/>
      <c r="N101" s="87">
        <f>SUMIF('Compras del Mes'!D$6:D$307,Inventario!D101,'Compras del Mes'!H$6:H$307)</f>
        <v>0</v>
      </c>
      <c r="O101" s="28" t="str">
        <f t="shared" si="11"/>
        <v/>
      </c>
      <c r="P101" s="28">
        <f>SUMIF('Compras del Mes'!D$6:D$307,Inventario!D101,'Compras del Mes'!I$6:I$307)</f>
        <v>0</v>
      </c>
      <c r="Q101" s="88"/>
      <c r="R101" s="87">
        <f t="shared" si="12"/>
        <v>12503</v>
      </c>
      <c r="S101" s="28">
        <f t="shared" si="13"/>
        <v>0.75750800996796008</v>
      </c>
      <c r="T101" s="28">
        <f t="shared" si="14"/>
        <v>9471.1226486294054</v>
      </c>
      <c r="U101" s="88"/>
      <c r="V101" s="177">
        <f>SUMIF('Reporte de salida'!C$6:C$958,Inventario!B101,'Reporte de salida'!H$6:H$958)</f>
        <v>330</v>
      </c>
      <c r="W101" s="221">
        <f t="shared" si="15"/>
        <v>249.97764328942682</v>
      </c>
      <c r="Y101" s="87">
        <f t="shared" si="16"/>
        <v>12173</v>
      </c>
      <c r="Z101" s="28">
        <f t="shared" si="17"/>
        <v>9221.1450053399785</v>
      </c>
      <c r="AA101" s="56">
        <f t="shared" si="18"/>
        <v>0.75750800996796008</v>
      </c>
      <c r="AB101" s="22">
        <f t="shared" si="19"/>
        <v>25</v>
      </c>
      <c r="AC101" s="96"/>
      <c r="AD101" s="97"/>
      <c r="AE101" s="96"/>
      <c r="AI101" s="23"/>
      <c r="AJ101" s="93"/>
      <c r="AK101" s="90"/>
      <c r="AL101" s="90"/>
      <c r="AM101" s="90"/>
      <c r="AN101" s="90"/>
      <c r="AO101" s="23"/>
      <c r="AP101" s="23"/>
    </row>
    <row r="102" spans="1:42" s="22" customFormat="1" ht="15" hidden="1" customHeight="1" x14ac:dyDescent="0.25">
      <c r="A102" s="24"/>
      <c r="B102" s="174" t="s">
        <v>321</v>
      </c>
      <c r="C102" s="24"/>
      <c r="D102" s="33" t="s">
        <v>321</v>
      </c>
      <c r="E102" s="21" t="s">
        <v>128</v>
      </c>
      <c r="F102" s="21"/>
      <c r="G102" s="169" t="s">
        <v>314</v>
      </c>
      <c r="H102" s="32">
        <v>1</v>
      </c>
      <c r="I102" s="95"/>
      <c r="J102" s="57">
        <f>[1]Inventario!Y102</f>
        <v>160</v>
      </c>
      <c r="K102" s="99">
        <f>[1]Inventario!AA102</f>
        <v>0</v>
      </c>
      <c r="L102" s="86">
        <f t="shared" si="10"/>
        <v>0</v>
      </c>
      <c r="M102" s="91"/>
      <c r="N102" s="87">
        <f>SUMIF('Compras del Mes'!D$6:D$307,Inventario!D102,'Compras del Mes'!H$6:H$307)</f>
        <v>0</v>
      </c>
      <c r="O102" s="28" t="str">
        <f t="shared" si="11"/>
        <v/>
      </c>
      <c r="P102" s="28">
        <f>SUMIF('Compras del Mes'!D$6:D$307,Inventario!D102,'Compras del Mes'!I$6:I$307)</f>
        <v>0</v>
      </c>
      <c r="Q102" s="88"/>
      <c r="R102" s="87">
        <f t="shared" si="12"/>
        <v>160</v>
      </c>
      <c r="S102" s="28" t="str">
        <f t="shared" si="13"/>
        <v>0</v>
      </c>
      <c r="T102" s="28">
        <f t="shared" si="14"/>
        <v>0</v>
      </c>
      <c r="U102" s="88"/>
      <c r="V102" s="177">
        <f>SUMIF('Reporte de salida'!C$6:C$958,Inventario!B102,'Reporte de salida'!H$6:H$958)</f>
        <v>0</v>
      </c>
      <c r="W102" s="221">
        <f t="shared" si="15"/>
        <v>0</v>
      </c>
      <c r="Y102" s="87">
        <f t="shared" si="16"/>
        <v>160</v>
      </c>
      <c r="Z102" s="28">
        <f t="shared" si="17"/>
        <v>0</v>
      </c>
      <c r="AA102" s="56">
        <f t="shared" si="18"/>
        <v>0</v>
      </c>
      <c r="AB102" s="22">
        <f t="shared" si="19"/>
        <v>38</v>
      </c>
      <c r="AC102" s="96"/>
      <c r="AD102" s="97"/>
      <c r="AE102" s="96"/>
      <c r="AI102" s="23"/>
      <c r="AJ102" s="93"/>
      <c r="AK102" s="90"/>
      <c r="AL102" s="90"/>
      <c r="AM102" s="90"/>
      <c r="AN102" s="90"/>
      <c r="AO102" s="23"/>
      <c r="AP102" s="23"/>
    </row>
    <row r="103" spans="1:42" s="22" customFormat="1" ht="15" hidden="1" customHeight="1" x14ac:dyDescent="0.25">
      <c r="A103" s="24"/>
      <c r="B103" s="174" t="s">
        <v>322</v>
      </c>
      <c r="C103" s="24"/>
      <c r="D103" s="33" t="s">
        <v>322</v>
      </c>
      <c r="E103" s="21" t="s">
        <v>128</v>
      </c>
      <c r="F103" s="21"/>
      <c r="G103" s="169" t="s">
        <v>314</v>
      </c>
      <c r="H103" s="32">
        <v>1</v>
      </c>
      <c r="I103" s="95"/>
      <c r="J103" s="57">
        <f>[1]Inventario!Y103</f>
        <v>143</v>
      </c>
      <c r="K103" s="99">
        <f>[1]Inventario!AA103</f>
        <v>2.86</v>
      </c>
      <c r="L103" s="86">
        <f t="shared" si="10"/>
        <v>408.97999999999996</v>
      </c>
      <c r="M103" s="91"/>
      <c r="N103" s="87">
        <f>SUMIF('Compras del Mes'!D$6:D$307,Inventario!D103,'Compras del Mes'!H$6:H$307)</f>
        <v>0</v>
      </c>
      <c r="O103" s="28" t="str">
        <f t="shared" si="11"/>
        <v/>
      </c>
      <c r="P103" s="28">
        <f>SUMIF('Compras del Mes'!D$6:D$307,Inventario!D103,'Compras del Mes'!I$6:I$307)</f>
        <v>0</v>
      </c>
      <c r="Q103" s="88"/>
      <c r="R103" s="87">
        <f t="shared" si="12"/>
        <v>143</v>
      </c>
      <c r="S103" s="28">
        <f t="shared" si="13"/>
        <v>2.86</v>
      </c>
      <c r="T103" s="28">
        <f t="shared" si="14"/>
        <v>408.97999999999996</v>
      </c>
      <c r="U103" s="88"/>
      <c r="V103" s="177">
        <f>SUMIF('Reporte de salida'!C$6:C$958,Inventario!B103,'Reporte de salida'!H$6:H$958)</f>
        <v>0</v>
      </c>
      <c r="W103" s="221">
        <f t="shared" si="15"/>
        <v>0</v>
      </c>
      <c r="Y103" s="87">
        <f t="shared" si="16"/>
        <v>143</v>
      </c>
      <c r="Z103" s="28">
        <f t="shared" si="17"/>
        <v>408.97999999999996</v>
      </c>
      <c r="AA103" s="56">
        <f t="shared" si="18"/>
        <v>2.86</v>
      </c>
      <c r="AB103" s="22">
        <f t="shared" si="19"/>
        <v>25</v>
      </c>
      <c r="AC103" s="96"/>
      <c r="AD103" s="97"/>
      <c r="AE103" s="96"/>
      <c r="AI103" s="23"/>
      <c r="AJ103" s="93"/>
      <c r="AK103" s="90"/>
      <c r="AL103" s="90"/>
      <c r="AM103" s="90"/>
      <c r="AN103" s="90"/>
      <c r="AO103" s="23"/>
      <c r="AP103" s="23"/>
    </row>
    <row r="104" spans="1:42" s="22" customFormat="1" ht="15" hidden="1" customHeight="1" x14ac:dyDescent="0.25">
      <c r="A104" s="24"/>
      <c r="B104" s="258" t="s">
        <v>323</v>
      </c>
      <c r="C104" s="24"/>
      <c r="D104" s="33" t="s">
        <v>323</v>
      </c>
      <c r="E104" s="21" t="s">
        <v>128</v>
      </c>
      <c r="F104" s="21"/>
      <c r="G104" s="169" t="s">
        <v>314</v>
      </c>
      <c r="H104" s="32">
        <v>1</v>
      </c>
      <c r="I104" s="95"/>
      <c r="J104" s="57">
        <f>[1]Inventario!Y104</f>
        <v>18998</v>
      </c>
      <c r="K104" s="99">
        <f>[1]Inventario!AA104</f>
        <v>2.5</v>
      </c>
      <c r="L104" s="86">
        <f t="shared" si="10"/>
        <v>47495</v>
      </c>
      <c r="M104" s="91"/>
      <c r="N104" s="87">
        <f>SUMIF('Compras del Mes'!D$6:D$307,Inventario!D104,'Compras del Mes'!H$6:H$307)</f>
        <v>0</v>
      </c>
      <c r="O104" s="28" t="str">
        <f t="shared" si="11"/>
        <v/>
      </c>
      <c r="P104" s="28">
        <f>SUMIF('Compras del Mes'!D$6:D$307,Inventario!D104,'Compras del Mes'!I$6:I$307)</f>
        <v>0</v>
      </c>
      <c r="Q104" s="88"/>
      <c r="R104" s="87">
        <f t="shared" si="12"/>
        <v>18998</v>
      </c>
      <c r="S104" s="28">
        <f t="shared" si="13"/>
        <v>2.5</v>
      </c>
      <c r="T104" s="28">
        <f t="shared" si="14"/>
        <v>47495</v>
      </c>
      <c r="U104" s="88"/>
      <c r="V104" s="177">
        <f>SUMIF('Reporte de salida'!C$6:C$958,Inventario!B104,'Reporte de salida'!H$6:H$958)</f>
        <v>0</v>
      </c>
      <c r="W104" s="221">
        <f t="shared" si="15"/>
        <v>0</v>
      </c>
      <c r="Y104" s="87">
        <f t="shared" si="16"/>
        <v>18998</v>
      </c>
      <c r="Z104" s="28">
        <f t="shared" si="17"/>
        <v>47495</v>
      </c>
      <c r="AA104" s="56">
        <f t="shared" si="18"/>
        <v>2.5</v>
      </c>
      <c r="AB104" s="22">
        <f t="shared" si="19"/>
        <v>35</v>
      </c>
      <c r="AC104" s="96"/>
      <c r="AD104" s="97"/>
      <c r="AE104" s="96"/>
      <c r="AI104" s="23"/>
      <c r="AJ104" s="93"/>
      <c r="AK104" s="90"/>
      <c r="AL104" s="90"/>
      <c r="AM104" s="90"/>
      <c r="AN104" s="90"/>
      <c r="AO104" s="23"/>
      <c r="AP104" s="23"/>
    </row>
    <row r="105" spans="1:42" s="22" customFormat="1" ht="15" hidden="1" customHeight="1" x14ac:dyDescent="0.25">
      <c r="A105" s="24"/>
      <c r="B105" s="174" t="s">
        <v>324</v>
      </c>
      <c r="C105" s="24"/>
      <c r="D105" s="33" t="s">
        <v>324</v>
      </c>
      <c r="E105" s="21" t="s">
        <v>128</v>
      </c>
      <c r="F105" s="21"/>
      <c r="G105" s="169" t="s">
        <v>314</v>
      </c>
      <c r="H105" s="32">
        <v>1</v>
      </c>
      <c r="I105" s="95"/>
      <c r="J105" s="57">
        <f>[1]Inventario!Y105</f>
        <v>0</v>
      </c>
      <c r="K105" s="99">
        <f>[1]Inventario!AA105</f>
        <v>0</v>
      </c>
      <c r="L105" s="86">
        <f t="shared" si="10"/>
        <v>0</v>
      </c>
      <c r="M105" s="91"/>
      <c r="N105" s="87">
        <f>SUMIF('Compras del Mes'!D$6:D$307,Inventario!D105,'Compras del Mes'!H$6:H$307)</f>
        <v>0</v>
      </c>
      <c r="O105" s="28" t="str">
        <f t="shared" si="11"/>
        <v/>
      </c>
      <c r="P105" s="28">
        <f>SUMIF('Compras del Mes'!D$6:D$307,Inventario!D105,'Compras del Mes'!I$6:I$307)</f>
        <v>0</v>
      </c>
      <c r="Q105" s="88"/>
      <c r="R105" s="87">
        <f t="shared" si="12"/>
        <v>0</v>
      </c>
      <c r="S105" s="28" t="str">
        <f t="shared" si="13"/>
        <v>0</v>
      </c>
      <c r="T105" s="28">
        <f t="shared" si="14"/>
        <v>0</v>
      </c>
      <c r="U105" s="88"/>
      <c r="V105" s="177">
        <f>SUMIF('Reporte de salida'!C$6:C$958,Inventario!B105,'Reporte de salida'!H$6:H$958)</f>
        <v>0</v>
      </c>
      <c r="W105" s="221">
        <f t="shared" si="15"/>
        <v>0</v>
      </c>
      <c r="Y105" s="87">
        <f t="shared" si="16"/>
        <v>0</v>
      </c>
      <c r="Z105" s="28">
        <f t="shared" si="17"/>
        <v>0</v>
      </c>
      <c r="AA105" s="56">
        <v>0</v>
      </c>
      <c r="AB105" s="22">
        <f t="shared" si="19"/>
        <v>29</v>
      </c>
      <c r="AC105" s="96"/>
      <c r="AD105" s="97"/>
      <c r="AE105" s="96"/>
      <c r="AI105" s="23"/>
      <c r="AJ105" s="93"/>
      <c r="AK105" s="90"/>
      <c r="AL105" s="90"/>
      <c r="AM105" s="90"/>
      <c r="AN105" s="90"/>
      <c r="AO105" s="23"/>
      <c r="AP105" s="23"/>
    </row>
    <row r="106" spans="1:42" s="22" customFormat="1" ht="15" hidden="1" customHeight="1" x14ac:dyDescent="0.25">
      <c r="A106" s="24"/>
      <c r="B106" s="174" t="s">
        <v>325</v>
      </c>
      <c r="C106" s="24"/>
      <c r="D106" s="33" t="s">
        <v>325</v>
      </c>
      <c r="E106" s="21" t="s">
        <v>128</v>
      </c>
      <c r="F106" s="21"/>
      <c r="G106" s="169" t="s">
        <v>314</v>
      </c>
      <c r="H106" s="32">
        <v>1</v>
      </c>
      <c r="I106" s="95"/>
      <c r="J106" s="57">
        <f>[1]Inventario!Y106</f>
        <v>11039</v>
      </c>
      <c r="K106" s="99">
        <f>[1]Inventario!AA106</f>
        <v>0.45</v>
      </c>
      <c r="L106" s="86">
        <f t="shared" si="10"/>
        <v>4967.55</v>
      </c>
      <c r="M106" s="91"/>
      <c r="N106" s="87">
        <f>SUMIF('Compras del Mes'!D$6:D$307,Inventario!D106,'Compras del Mes'!H$6:H$307)</f>
        <v>0</v>
      </c>
      <c r="O106" s="28" t="str">
        <f t="shared" si="11"/>
        <v/>
      </c>
      <c r="P106" s="28">
        <f>SUMIF('Compras del Mes'!D$6:D$307,Inventario!D106,'Compras del Mes'!I$6:I$307)</f>
        <v>0</v>
      </c>
      <c r="Q106" s="88"/>
      <c r="R106" s="87">
        <f t="shared" si="12"/>
        <v>11039</v>
      </c>
      <c r="S106" s="28">
        <f t="shared" si="13"/>
        <v>0.45</v>
      </c>
      <c r="T106" s="28">
        <f t="shared" si="14"/>
        <v>4967.55</v>
      </c>
      <c r="U106" s="88"/>
      <c r="V106" s="177">
        <f>SUMIF('Reporte de salida'!C$6:C$958,Inventario!B106,'Reporte de salida'!H$6:H$958)</f>
        <v>0</v>
      </c>
      <c r="W106" s="221">
        <f t="shared" si="15"/>
        <v>0</v>
      </c>
      <c r="Y106" s="87">
        <f t="shared" si="16"/>
        <v>11039</v>
      </c>
      <c r="Z106" s="28">
        <f t="shared" si="17"/>
        <v>4967.55</v>
      </c>
      <c r="AA106" s="56">
        <f t="shared" si="18"/>
        <v>0.45</v>
      </c>
      <c r="AB106" s="22">
        <f t="shared" si="19"/>
        <v>25</v>
      </c>
      <c r="AC106" s="96"/>
      <c r="AD106" s="97"/>
      <c r="AE106" s="96"/>
      <c r="AI106" s="23"/>
      <c r="AJ106" s="93"/>
      <c r="AK106" s="90"/>
      <c r="AL106" s="90"/>
      <c r="AM106" s="90"/>
      <c r="AN106" s="90"/>
      <c r="AO106" s="23"/>
      <c r="AP106" s="23"/>
    </row>
    <row r="107" spans="1:42" s="22" customFormat="1" ht="15" hidden="1" customHeight="1" x14ac:dyDescent="0.25">
      <c r="A107" s="24"/>
      <c r="B107" s="174" t="s">
        <v>326</v>
      </c>
      <c r="C107" s="24"/>
      <c r="D107" s="33" t="s">
        <v>326</v>
      </c>
      <c r="E107" s="21" t="s">
        <v>128</v>
      </c>
      <c r="F107" s="21"/>
      <c r="G107" s="169" t="s">
        <v>314</v>
      </c>
      <c r="H107" s="32">
        <v>1</v>
      </c>
      <c r="I107" s="95"/>
      <c r="J107" s="57">
        <f>[1]Inventario!Y107</f>
        <v>896</v>
      </c>
      <c r="K107" s="99">
        <f>[1]Inventario!AA107</f>
        <v>0.4</v>
      </c>
      <c r="L107" s="86">
        <f t="shared" si="10"/>
        <v>358.40000000000003</v>
      </c>
      <c r="M107" s="91"/>
      <c r="N107" s="87">
        <f>SUMIF('Compras del Mes'!D$6:D$307,Inventario!D107,'Compras del Mes'!H$6:H$307)</f>
        <v>0</v>
      </c>
      <c r="O107" s="28" t="str">
        <f t="shared" si="11"/>
        <v/>
      </c>
      <c r="P107" s="28">
        <f>SUMIF('Compras del Mes'!D$6:D$307,Inventario!D107,'Compras del Mes'!I$6:I$307)</f>
        <v>0</v>
      </c>
      <c r="Q107" s="88"/>
      <c r="R107" s="87">
        <f t="shared" si="12"/>
        <v>896</v>
      </c>
      <c r="S107" s="28">
        <f t="shared" si="13"/>
        <v>0.4</v>
      </c>
      <c r="T107" s="28">
        <f t="shared" si="14"/>
        <v>358.40000000000003</v>
      </c>
      <c r="U107" s="88"/>
      <c r="V107" s="177">
        <f>SUMIF('Reporte de salida'!C$6:C$958,Inventario!B107,'Reporte de salida'!H$6:H$958)</f>
        <v>20</v>
      </c>
      <c r="W107" s="221">
        <f t="shared" si="15"/>
        <v>8</v>
      </c>
      <c r="Y107" s="87">
        <f t="shared" si="16"/>
        <v>876</v>
      </c>
      <c r="Z107" s="28">
        <f t="shared" si="17"/>
        <v>350.40000000000003</v>
      </c>
      <c r="AA107" s="56">
        <f t="shared" si="18"/>
        <v>0.4</v>
      </c>
      <c r="AB107" s="22">
        <f t="shared" si="19"/>
        <v>23</v>
      </c>
      <c r="AC107" s="96" t="s">
        <v>232</v>
      </c>
      <c r="AD107" s="97" t="s">
        <v>168</v>
      </c>
      <c r="AE107" s="96" t="s">
        <v>4</v>
      </c>
      <c r="AI107" s="23"/>
      <c r="AJ107" s="93"/>
      <c r="AK107" s="90"/>
      <c r="AL107" s="90"/>
      <c r="AM107" s="90"/>
      <c r="AN107" s="90"/>
      <c r="AO107" s="23"/>
      <c r="AP107" s="23"/>
    </row>
    <row r="108" spans="1:42" s="22" customFormat="1" ht="15" hidden="1" customHeight="1" x14ac:dyDescent="0.25">
      <c r="A108" s="24"/>
      <c r="B108" s="174" t="s">
        <v>327</v>
      </c>
      <c r="C108" s="24"/>
      <c r="D108" s="33" t="s">
        <v>327</v>
      </c>
      <c r="E108" s="21" t="s">
        <v>128</v>
      </c>
      <c r="F108" s="21"/>
      <c r="G108" s="169" t="s">
        <v>314</v>
      </c>
      <c r="H108" s="32">
        <v>1</v>
      </c>
      <c r="I108" s="95"/>
      <c r="J108" s="57">
        <f>[1]Inventario!Y108</f>
        <v>640</v>
      </c>
      <c r="K108" s="99">
        <f>[1]Inventario!AA108</f>
        <v>0</v>
      </c>
      <c r="L108" s="86">
        <f t="shared" si="10"/>
        <v>0</v>
      </c>
      <c r="M108" s="91"/>
      <c r="N108" s="87">
        <f>SUMIF('Compras del Mes'!D$6:D$307,Inventario!D108,'Compras del Mes'!H$6:H$307)</f>
        <v>0</v>
      </c>
      <c r="O108" s="28" t="str">
        <f t="shared" si="11"/>
        <v/>
      </c>
      <c r="P108" s="28">
        <f>SUMIF('Compras del Mes'!D$6:D$307,Inventario!D108,'Compras del Mes'!I$6:I$307)</f>
        <v>0</v>
      </c>
      <c r="Q108" s="88"/>
      <c r="R108" s="87">
        <f t="shared" si="12"/>
        <v>640</v>
      </c>
      <c r="S108" s="28" t="str">
        <f t="shared" si="13"/>
        <v>0</v>
      </c>
      <c r="T108" s="28">
        <f t="shared" si="14"/>
        <v>0</v>
      </c>
      <c r="U108" s="88"/>
      <c r="V108" s="177">
        <f>SUMIF('Reporte de salida'!C$6:C$958,Inventario!B108,'Reporte de salida'!H$6:H$958)</f>
        <v>0</v>
      </c>
      <c r="W108" s="221">
        <f t="shared" si="15"/>
        <v>0</v>
      </c>
      <c r="Y108" s="87">
        <f t="shared" si="16"/>
        <v>640</v>
      </c>
      <c r="Z108" s="28">
        <f t="shared" si="17"/>
        <v>0</v>
      </c>
      <c r="AA108" s="56">
        <f t="shared" si="18"/>
        <v>0</v>
      </c>
      <c r="AB108" s="22">
        <f t="shared" si="19"/>
        <v>32</v>
      </c>
      <c r="AC108" s="24"/>
      <c r="AD108" s="21"/>
      <c r="AE108" s="31"/>
      <c r="AI108" s="23"/>
      <c r="AJ108" s="93"/>
      <c r="AK108" s="90"/>
      <c r="AL108" s="90"/>
      <c r="AM108" s="90"/>
      <c r="AN108" s="90"/>
      <c r="AO108" s="23"/>
      <c r="AP108" s="23"/>
    </row>
    <row r="109" spans="1:42" s="22" customFormat="1" ht="15" hidden="1" customHeight="1" x14ac:dyDescent="0.25">
      <c r="A109" s="24"/>
      <c r="B109" s="174" t="s">
        <v>1109</v>
      </c>
      <c r="C109" s="24"/>
      <c r="D109" s="33" t="s">
        <v>1109</v>
      </c>
      <c r="E109" s="21" t="s">
        <v>128</v>
      </c>
      <c r="F109" s="21"/>
      <c r="G109" s="169" t="s">
        <v>314</v>
      </c>
      <c r="H109" s="32">
        <v>1</v>
      </c>
      <c r="I109" s="95"/>
      <c r="J109" s="57">
        <f>[1]Inventario!Y109</f>
        <v>2956</v>
      </c>
      <c r="K109" s="99">
        <f>[1]Inventario!AA109</f>
        <v>1.3399999999999999</v>
      </c>
      <c r="L109" s="86">
        <f t="shared" si="10"/>
        <v>3961.0399999999995</v>
      </c>
      <c r="M109" s="91"/>
      <c r="N109" s="87">
        <f>SUMIF('Compras del Mes'!D$6:D$307,Inventario!D109,'Compras del Mes'!H$6:H$307)</f>
        <v>0</v>
      </c>
      <c r="O109" s="28" t="str">
        <f t="shared" si="11"/>
        <v/>
      </c>
      <c r="P109" s="28">
        <f>SUMIF('Compras del Mes'!D$6:D$307,Inventario!D109,'Compras del Mes'!I$6:I$307)</f>
        <v>0</v>
      </c>
      <c r="Q109" s="88"/>
      <c r="R109" s="87">
        <f t="shared" si="12"/>
        <v>2956</v>
      </c>
      <c r="S109" s="28">
        <f t="shared" si="13"/>
        <v>1.3399999999999999</v>
      </c>
      <c r="T109" s="28">
        <f t="shared" si="14"/>
        <v>3961.0399999999995</v>
      </c>
      <c r="U109" s="88"/>
      <c r="V109" s="177">
        <f>SUMIF('Reporte de salida'!C$6:C$958,Inventario!B109,'Reporte de salida'!H$6:H$958)</f>
        <v>1269</v>
      </c>
      <c r="W109" s="221">
        <f t="shared" si="15"/>
        <v>1700.4599999999998</v>
      </c>
      <c r="Y109" s="87">
        <f t="shared" si="16"/>
        <v>1687</v>
      </c>
      <c r="Z109" s="28">
        <f t="shared" si="17"/>
        <v>2260.58</v>
      </c>
      <c r="AA109" s="56">
        <f t="shared" si="18"/>
        <v>1.3399999999999999</v>
      </c>
      <c r="AB109" s="22">
        <f t="shared" si="19"/>
        <v>34</v>
      </c>
      <c r="AC109" s="24"/>
      <c r="AD109" s="21"/>
      <c r="AE109" s="31"/>
      <c r="AG109" s="92"/>
      <c r="AI109" s="23"/>
      <c r="AJ109" s="93"/>
      <c r="AK109" s="90"/>
      <c r="AL109" s="90"/>
      <c r="AM109" s="90"/>
      <c r="AN109" s="90"/>
      <c r="AO109" s="23"/>
      <c r="AP109" s="23"/>
    </row>
    <row r="110" spans="1:42" s="22" customFormat="1" ht="15" hidden="1" customHeight="1" x14ac:dyDescent="0.25">
      <c r="A110" s="24"/>
      <c r="B110" s="174" t="s">
        <v>328</v>
      </c>
      <c r="C110" s="24"/>
      <c r="D110" s="33" t="s">
        <v>328</v>
      </c>
      <c r="E110" s="21" t="s">
        <v>128</v>
      </c>
      <c r="F110" s="21"/>
      <c r="G110" s="169" t="s">
        <v>314</v>
      </c>
      <c r="H110" s="32">
        <v>1</v>
      </c>
      <c r="I110" s="95"/>
      <c r="J110" s="57">
        <f>[1]Inventario!Y110</f>
        <v>275</v>
      </c>
      <c r="K110" s="99">
        <f>[1]Inventario!AA110</f>
        <v>4.68</v>
      </c>
      <c r="L110" s="86">
        <f t="shared" si="10"/>
        <v>1287</v>
      </c>
      <c r="M110" s="91"/>
      <c r="N110" s="87">
        <f>SUMIF('Compras del Mes'!D$6:D$307,Inventario!D110,'Compras del Mes'!H$6:H$307)</f>
        <v>0</v>
      </c>
      <c r="O110" s="28" t="str">
        <f t="shared" si="11"/>
        <v/>
      </c>
      <c r="P110" s="28">
        <f>SUMIF('Compras del Mes'!D$6:D$307,Inventario!D110,'Compras del Mes'!I$6:I$307)</f>
        <v>0</v>
      </c>
      <c r="Q110" s="88"/>
      <c r="R110" s="87">
        <f t="shared" si="12"/>
        <v>275</v>
      </c>
      <c r="S110" s="28">
        <f t="shared" si="13"/>
        <v>4.68</v>
      </c>
      <c r="T110" s="28">
        <f t="shared" si="14"/>
        <v>1287</v>
      </c>
      <c r="U110" s="88"/>
      <c r="V110" s="177">
        <f>SUMIF('Reporte de salida'!C$6:C$958,Inventario!B110,'Reporte de salida'!H$6:H$958)</f>
        <v>0</v>
      </c>
      <c r="W110" s="221">
        <f t="shared" si="15"/>
        <v>0</v>
      </c>
      <c r="Y110" s="87">
        <f t="shared" si="16"/>
        <v>275</v>
      </c>
      <c r="Z110" s="28">
        <f t="shared" si="17"/>
        <v>1287</v>
      </c>
      <c r="AA110" s="56">
        <f t="shared" si="18"/>
        <v>4.68</v>
      </c>
      <c r="AB110" s="22">
        <f t="shared" si="19"/>
        <v>27</v>
      </c>
      <c r="AC110" s="24"/>
      <c r="AD110" s="21"/>
      <c r="AE110" s="31"/>
      <c r="AG110" s="92"/>
      <c r="AI110" s="23"/>
      <c r="AJ110" s="93"/>
      <c r="AK110" s="90"/>
      <c r="AL110" s="90"/>
      <c r="AM110" s="90"/>
      <c r="AN110" s="90"/>
      <c r="AO110" s="23"/>
      <c r="AP110" s="23"/>
    </row>
    <row r="111" spans="1:42" s="22" customFormat="1" ht="15" hidden="1" customHeight="1" x14ac:dyDescent="0.25">
      <c r="A111" s="24"/>
      <c r="B111" s="174" t="s">
        <v>329</v>
      </c>
      <c r="C111" s="24"/>
      <c r="D111" s="33" t="s">
        <v>329</v>
      </c>
      <c r="E111" s="21" t="s">
        <v>128</v>
      </c>
      <c r="F111" s="21"/>
      <c r="G111" s="169" t="s">
        <v>314</v>
      </c>
      <c r="H111" s="32">
        <v>1</v>
      </c>
      <c r="I111" s="95"/>
      <c r="J111" s="57">
        <f>[1]Inventario!Y111</f>
        <v>7590</v>
      </c>
      <c r="K111" s="99">
        <f>[1]Inventario!AA111</f>
        <v>0</v>
      </c>
      <c r="L111" s="86">
        <f t="shared" si="10"/>
        <v>0</v>
      </c>
      <c r="M111" s="91"/>
      <c r="N111" s="87">
        <f>SUMIF('Compras del Mes'!D$6:D$307,Inventario!D111,'Compras del Mes'!H$6:H$307)</f>
        <v>0</v>
      </c>
      <c r="O111" s="28" t="str">
        <f t="shared" si="11"/>
        <v/>
      </c>
      <c r="P111" s="28">
        <f>SUMIF('Compras del Mes'!D$6:D$307,Inventario!D111,'Compras del Mes'!I$6:I$307)</f>
        <v>0</v>
      </c>
      <c r="Q111" s="88"/>
      <c r="R111" s="87">
        <f t="shared" si="12"/>
        <v>7590</v>
      </c>
      <c r="S111" s="28" t="str">
        <f t="shared" si="13"/>
        <v>0</v>
      </c>
      <c r="T111" s="28">
        <f t="shared" si="14"/>
        <v>0</v>
      </c>
      <c r="U111" s="88"/>
      <c r="V111" s="177">
        <f>SUMIF('Reporte de salida'!C$6:C$958,Inventario!B111,'Reporte de salida'!H$6:H$958)</f>
        <v>0</v>
      </c>
      <c r="W111" s="221">
        <f t="shared" si="15"/>
        <v>0</v>
      </c>
      <c r="Y111" s="87">
        <f t="shared" si="16"/>
        <v>7590</v>
      </c>
      <c r="Z111" s="28">
        <f t="shared" si="17"/>
        <v>0</v>
      </c>
      <c r="AA111" s="56">
        <f t="shared" si="18"/>
        <v>0</v>
      </c>
      <c r="AB111" s="22">
        <f t="shared" si="19"/>
        <v>25</v>
      </c>
      <c r="AC111" s="24"/>
      <c r="AD111" s="21"/>
      <c r="AE111" s="31"/>
      <c r="AI111" s="23"/>
      <c r="AJ111" s="93"/>
      <c r="AK111" s="90"/>
      <c r="AL111" s="90"/>
      <c r="AM111" s="90"/>
      <c r="AN111" s="90"/>
      <c r="AO111" s="23"/>
      <c r="AP111" s="23"/>
    </row>
    <row r="112" spans="1:42" s="22" customFormat="1" ht="15" hidden="1" customHeight="1" x14ac:dyDescent="0.25">
      <c r="A112" s="24"/>
      <c r="B112" s="174" t="s">
        <v>330</v>
      </c>
      <c r="C112" s="24"/>
      <c r="D112" s="33" t="s">
        <v>330</v>
      </c>
      <c r="E112" s="21" t="s">
        <v>128</v>
      </c>
      <c r="F112" s="21"/>
      <c r="G112" s="169" t="s">
        <v>314</v>
      </c>
      <c r="H112" s="32">
        <v>1</v>
      </c>
      <c r="I112" s="95"/>
      <c r="J112" s="57">
        <f>[1]Inventario!Y112</f>
        <v>0</v>
      </c>
      <c r="K112" s="99">
        <f>[1]Inventario!AA112</f>
        <v>0</v>
      </c>
      <c r="L112" s="86">
        <f t="shared" si="10"/>
        <v>0</v>
      </c>
      <c r="M112" s="91"/>
      <c r="N112" s="87">
        <f>SUMIF('Compras del Mes'!D$6:D$307,Inventario!D112,'Compras del Mes'!H$6:H$307)</f>
        <v>200</v>
      </c>
      <c r="O112" s="28">
        <f t="shared" si="11"/>
        <v>0.44</v>
      </c>
      <c r="P112" s="28">
        <f>SUMIF('Compras del Mes'!D$6:D$307,Inventario!D112,'Compras del Mes'!I$6:I$307)</f>
        <v>88</v>
      </c>
      <c r="Q112" s="88"/>
      <c r="R112" s="87">
        <f t="shared" si="12"/>
        <v>200</v>
      </c>
      <c r="S112" s="28">
        <f t="shared" si="13"/>
        <v>0.44</v>
      </c>
      <c r="T112" s="28">
        <f t="shared" si="14"/>
        <v>88</v>
      </c>
      <c r="U112" s="88"/>
      <c r="V112" s="177">
        <f>SUMIF('Reporte de salida'!C$6:C$958,Inventario!B112,'Reporte de salida'!H$6:H$958)</f>
        <v>0</v>
      </c>
      <c r="W112" s="221">
        <f t="shared" si="15"/>
        <v>0</v>
      </c>
      <c r="Y112" s="87">
        <f t="shared" si="16"/>
        <v>200</v>
      </c>
      <c r="Z112" s="28">
        <f t="shared" si="17"/>
        <v>88</v>
      </c>
      <c r="AA112" s="56">
        <f t="shared" si="18"/>
        <v>0.44</v>
      </c>
      <c r="AB112" s="22">
        <f t="shared" si="19"/>
        <v>23</v>
      </c>
      <c r="AC112" s="24"/>
      <c r="AD112" s="21"/>
      <c r="AE112" s="31"/>
      <c r="AI112" s="23"/>
      <c r="AJ112" s="94"/>
      <c r="AK112" s="90"/>
      <c r="AL112" s="90"/>
      <c r="AM112" s="90"/>
      <c r="AN112" s="90"/>
      <c r="AO112" s="23"/>
      <c r="AP112" s="23"/>
    </row>
    <row r="113" spans="1:42" s="22" customFormat="1" ht="15" hidden="1" customHeight="1" x14ac:dyDescent="0.25">
      <c r="A113" s="24"/>
      <c r="B113" s="174" t="s">
        <v>331</v>
      </c>
      <c r="C113" s="24"/>
      <c r="D113" s="33" t="s">
        <v>331</v>
      </c>
      <c r="E113" s="21" t="s">
        <v>128</v>
      </c>
      <c r="F113" s="21"/>
      <c r="G113" s="169" t="s">
        <v>314</v>
      </c>
      <c r="H113" s="32">
        <v>1</v>
      </c>
      <c r="I113" s="95"/>
      <c r="J113" s="57">
        <f>[1]Inventario!Y113</f>
        <v>902</v>
      </c>
      <c r="K113" s="99">
        <f>[1]Inventario!AA113</f>
        <v>0</v>
      </c>
      <c r="L113" s="86">
        <f t="shared" si="10"/>
        <v>0</v>
      </c>
      <c r="M113" s="91"/>
      <c r="N113" s="87">
        <f>SUMIF('Compras del Mes'!D$6:D$307,Inventario!D113,'Compras del Mes'!H$6:H$307)</f>
        <v>0</v>
      </c>
      <c r="O113" s="28" t="str">
        <f t="shared" si="11"/>
        <v/>
      </c>
      <c r="P113" s="28">
        <f>SUMIF('Compras del Mes'!D$6:D$307,Inventario!D113,'Compras del Mes'!I$6:I$307)</f>
        <v>0</v>
      </c>
      <c r="Q113" s="88"/>
      <c r="R113" s="87">
        <f t="shared" si="12"/>
        <v>902</v>
      </c>
      <c r="S113" s="28" t="str">
        <f t="shared" si="13"/>
        <v>0</v>
      </c>
      <c r="T113" s="28">
        <f t="shared" si="14"/>
        <v>0</v>
      </c>
      <c r="U113" s="88"/>
      <c r="V113" s="177">
        <f>SUMIF('Reporte de salida'!C$6:C$958,Inventario!B113,'Reporte de salida'!H$6:H$958)</f>
        <v>0</v>
      </c>
      <c r="W113" s="221">
        <f t="shared" si="15"/>
        <v>0</v>
      </c>
      <c r="Y113" s="87">
        <f t="shared" si="16"/>
        <v>902</v>
      </c>
      <c r="Z113" s="28">
        <f t="shared" si="17"/>
        <v>0</v>
      </c>
      <c r="AA113" s="56">
        <f t="shared" si="18"/>
        <v>0</v>
      </c>
      <c r="AB113" s="22">
        <f t="shared" si="19"/>
        <v>13</v>
      </c>
      <c r="AC113" s="24"/>
      <c r="AD113" s="21"/>
      <c r="AE113" s="31"/>
      <c r="AI113" s="23"/>
      <c r="AJ113" s="93"/>
      <c r="AK113" s="90"/>
      <c r="AL113" s="90"/>
      <c r="AM113" s="90"/>
      <c r="AN113" s="90"/>
      <c r="AO113" s="23"/>
      <c r="AP113" s="23"/>
    </row>
    <row r="114" spans="1:42" s="22" customFormat="1" ht="15" hidden="1" customHeight="1" x14ac:dyDescent="0.25">
      <c r="A114" s="24"/>
      <c r="B114" s="174" t="s">
        <v>332</v>
      </c>
      <c r="C114" s="24"/>
      <c r="D114" s="33" t="s">
        <v>332</v>
      </c>
      <c r="E114" s="21" t="s">
        <v>128</v>
      </c>
      <c r="F114" s="21"/>
      <c r="G114" s="169" t="s">
        <v>314</v>
      </c>
      <c r="H114" s="32">
        <v>1</v>
      </c>
      <c r="I114" s="95"/>
      <c r="J114" s="57">
        <f>[1]Inventario!Y114</f>
        <v>9</v>
      </c>
      <c r="K114" s="99">
        <f>[1]Inventario!AA114</f>
        <v>0</v>
      </c>
      <c r="L114" s="86">
        <f t="shared" si="10"/>
        <v>0</v>
      </c>
      <c r="M114" s="91"/>
      <c r="N114" s="87">
        <f>SUMIF('Compras del Mes'!D$6:D$307,Inventario!D114,'Compras del Mes'!H$6:H$307)</f>
        <v>0</v>
      </c>
      <c r="O114" s="28" t="str">
        <f t="shared" si="11"/>
        <v/>
      </c>
      <c r="P114" s="28">
        <f>SUMIF('Compras del Mes'!D$6:D$307,Inventario!D114,'Compras del Mes'!I$6:I$307)</f>
        <v>0</v>
      </c>
      <c r="Q114" s="88"/>
      <c r="R114" s="87">
        <f t="shared" si="12"/>
        <v>9</v>
      </c>
      <c r="S114" s="28" t="str">
        <f t="shared" si="13"/>
        <v>0</v>
      </c>
      <c r="T114" s="28">
        <f t="shared" si="14"/>
        <v>0</v>
      </c>
      <c r="U114" s="88"/>
      <c r="V114" s="177">
        <f>SUMIF('Reporte de salida'!C$6:C$958,Inventario!B114,'Reporte de salida'!H$6:H$958)</f>
        <v>0</v>
      </c>
      <c r="W114" s="221">
        <f t="shared" si="15"/>
        <v>0</v>
      </c>
      <c r="Y114" s="87">
        <f t="shared" si="16"/>
        <v>9</v>
      </c>
      <c r="Z114" s="28">
        <f t="shared" si="17"/>
        <v>0</v>
      </c>
      <c r="AA114" s="56">
        <f t="shared" si="18"/>
        <v>0</v>
      </c>
      <c r="AB114" s="22">
        <f t="shared" si="19"/>
        <v>25</v>
      </c>
      <c r="AC114" s="24"/>
      <c r="AD114" s="21"/>
      <c r="AE114" s="31"/>
      <c r="AI114" s="23"/>
      <c r="AJ114" s="93"/>
      <c r="AK114" s="90"/>
      <c r="AL114" s="90"/>
      <c r="AM114" s="90"/>
      <c r="AN114" s="90"/>
      <c r="AO114" s="23"/>
      <c r="AP114" s="23"/>
    </row>
    <row r="115" spans="1:42" s="22" customFormat="1" ht="15" hidden="1" customHeight="1" x14ac:dyDescent="0.25">
      <c r="A115" s="24"/>
      <c r="B115" s="174" t="s">
        <v>333</v>
      </c>
      <c r="C115" s="24"/>
      <c r="D115" s="33" t="s">
        <v>333</v>
      </c>
      <c r="E115" s="21" t="s">
        <v>128</v>
      </c>
      <c r="F115" s="21"/>
      <c r="G115" s="169" t="s">
        <v>314</v>
      </c>
      <c r="H115" s="32">
        <v>1</v>
      </c>
      <c r="I115" s="95"/>
      <c r="J115" s="57">
        <f>[1]Inventario!Y115</f>
        <v>8</v>
      </c>
      <c r="K115" s="99">
        <f>[1]Inventario!AA115</f>
        <v>0</v>
      </c>
      <c r="L115" s="86">
        <f t="shared" si="10"/>
        <v>0</v>
      </c>
      <c r="M115" s="91"/>
      <c r="N115" s="87">
        <f>SUMIF('Compras del Mes'!D$6:D$307,Inventario!D115,'Compras del Mes'!H$6:H$307)</f>
        <v>0</v>
      </c>
      <c r="O115" s="28" t="str">
        <f t="shared" si="11"/>
        <v/>
      </c>
      <c r="P115" s="28">
        <f>SUMIF('Compras del Mes'!D$6:D$307,Inventario!D115,'Compras del Mes'!I$6:I$307)</f>
        <v>0</v>
      </c>
      <c r="Q115" s="88"/>
      <c r="R115" s="87">
        <f t="shared" si="12"/>
        <v>8</v>
      </c>
      <c r="S115" s="28" t="str">
        <f t="shared" si="13"/>
        <v>0</v>
      </c>
      <c r="T115" s="28">
        <f t="shared" si="14"/>
        <v>0</v>
      </c>
      <c r="U115" s="88"/>
      <c r="V115" s="177">
        <f>SUMIF('Reporte de salida'!C$6:C$958,Inventario!B115,'Reporte de salida'!H$6:H$958)</f>
        <v>0</v>
      </c>
      <c r="W115" s="221">
        <f t="shared" si="15"/>
        <v>0</v>
      </c>
      <c r="Y115" s="87">
        <f t="shared" si="16"/>
        <v>8</v>
      </c>
      <c r="Z115" s="28">
        <f t="shared" si="17"/>
        <v>0</v>
      </c>
      <c r="AA115" s="56">
        <f t="shared" si="18"/>
        <v>0</v>
      </c>
      <c r="AB115" s="22">
        <f t="shared" si="19"/>
        <v>25</v>
      </c>
      <c r="AC115" s="24"/>
      <c r="AD115" s="21"/>
      <c r="AE115" s="31"/>
      <c r="AI115" s="23"/>
      <c r="AJ115" s="93"/>
      <c r="AK115" s="90"/>
      <c r="AL115" s="90"/>
      <c r="AM115" s="90"/>
      <c r="AN115" s="90"/>
      <c r="AO115" s="23"/>
      <c r="AP115" s="23"/>
    </row>
    <row r="116" spans="1:42" s="22" customFormat="1" ht="15" hidden="1" customHeight="1" x14ac:dyDescent="0.25">
      <c r="A116" s="24"/>
      <c r="B116" s="174" t="s">
        <v>334</v>
      </c>
      <c r="C116" s="24"/>
      <c r="D116" s="33" t="s">
        <v>334</v>
      </c>
      <c r="E116" s="21" t="s">
        <v>128</v>
      </c>
      <c r="F116" s="21"/>
      <c r="G116" s="169" t="s">
        <v>314</v>
      </c>
      <c r="H116" s="32">
        <v>1</v>
      </c>
      <c r="I116" s="95"/>
      <c r="J116" s="57">
        <f>[1]Inventario!Y116</f>
        <v>241</v>
      </c>
      <c r="K116" s="99">
        <f>[1]Inventario!AA116</f>
        <v>17.649999999999999</v>
      </c>
      <c r="L116" s="86">
        <f t="shared" si="10"/>
        <v>4253.6499999999996</v>
      </c>
      <c r="M116" s="91"/>
      <c r="N116" s="87">
        <f>SUMIF('Compras del Mes'!D$6:D$307,Inventario!D116,'Compras del Mes'!H$6:H$307)</f>
        <v>0</v>
      </c>
      <c r="O116" s="28" t="str">
        <f t="shared" si="11"/>
        <v/>
      </c>
      <c r="P116" s="28">
        <f>SUMIF('Compras del Mes'!D$6:D$307,Inventario!D116,'Compras del Mes'!I$6:I$307)</f>
        <v>0</v>
      </c>
      <c r="Q116" s="88"/>
      <c r="R116" s="87">
        <f t="shared" si="12"/>
        <v>241</v>
      </c>
      <c r="S116" s="28">
        <f t="shared" si="13"/>
        <v>17.649999999999999</v>
      </c>
      <c r="T116" s="28">
        <f t="shared" si="14"/>
        <v>4253.6499999999996</v>
      </c>
      <c r="U116" s="88"/>
      <c r="V116" s="177">
        <f>SUMIF('Reporte de salida'!C$6:C$958,Inventario!B116,'Reporte de salida'!H$6:H$958)</f>
        <v>0</v>
      </c>
      <c r="W116" s="221">
        <f t="shared" si="15"/>
        <v>0</v>
      </c>
      <c r="Y116" s="87">
        <f t="shared" si="16"/>
        <v>241</v>
      </c>
      <c r="Z116" s="28">
        <f t="shared" si="17"/>
        <v>4253.6499999999996</v>
      </c>
      <c r="AA116" s="56">
        <f t="shared" si="18"/>
        <v>17.649999999999999</v>
      </c>
      <c r="AB116" s="22">
        <f t="shared" si="19"/>
        <v>25</v>
      </c>
      <c r="AC116" s="96"/>
      <c r="AD116" s="97"/>
      <c r="AE116" s="96"/>
      <c r="AI116" s="23"/>
      <c r="AJ116" s="93"/>
      <c r="AK116" s="90"/>
      <c r="AL116" s="90"/>
      <c r="AM116" s="90"/>
      <c r="AN116" s="90"/>
      <c r="AO116" s="23"/>
      <c r="AP116" s="23"/>
    </row>
    <row r="117" spans="1:42" s="22" customFormat="1" ht="15" hidden="1" customHeight="1" x14ac:dyDescent="0.25">
      <c r="A117" s="24"/>
      <c r="B117" s="174" t="s">
        <v>335</v>
      </c>
      <c r="C117" s="24"/>
      <c r="D117" s="33" t="s">
        <v>335</v>
      </c>
      <c r="E117" s="21" t="s">
        <v>128</v>
      </c>
      <c r="F117" s="21"/>
      <c r="G117" s="169" t="s">
        <v>314</v>
      </c>
      <c r="H117" s="32">
        <v>1</v>
      </c>
      <c r="I117" s="95"/>
      <c r="J117" s="57">
        <f>[1]Inventario!Y117</f>
        <v>20</v>
      </c>
      <c r="K117" s="99">
        <f>[1]Inventario!AA117</f>
        <v>0</v>
      </c>
      <c r="L117" s="86">
        <f t="shared" si="10"/>
        <v>0</v>
      </c>
      <c r="M117" s="91"/>
      <c r="N117" s="87">
        <f>SUMIF('Compras del Mes'!D$6:D$307,Inventario!D117,'Compras del Mes'!H$6:H$307)</f>
        <v>0</v>
      </c>
      <c r="O117" s="28" t="str">
        <f t="shared" si="11"/>
        <v/>
      </c>
      <c r="P117" s="28">
        <f>SUMIF('Compras del Mes'!D$6:D$307,Inventario!D117,'Compras del Mes'!I$6:I$307)</f>
        <v>0</v>
      </c>
      <c r="Q117" s="88"/>
      <c r="R117" s="87">
        <f t="shared" si="12"/>
        <v>20</v>
      </c>
      <c r="S117" s="28" t="str">
        <f t="shared" si="13"/>
        <v>0</v>
      </c>
      <c r="T117" s="28">
        <f t="shared" si="14"/>
        <v>0</v>
      </c>
      <c r="U117" s="88"/>
      <c r="V117" s="177">
        <f>SUMIF('Reporte de salida'!C$6:C$958,Inventario!B117,'Reporte de salida'!H$6:H$958)</f>
        <v>0</v>
      </c>
      <c r="W117" s="221">
        <f t="shared" si="15"/>
        <v>0</v>
      </c>
      <c r="Y117" s="87">
        <f t="shared" si="16"/>
        <v>20</v>
      </c>
      <c r="Z117" s="28">
        <f t="shared" si="17"/>
        <v>0</v>
      </c>
      <c r="AA117" s="56">
        <f t="shared" si="18"/>
        <v>0</v>
      </c>
      <c r="AB117" s="22">
        <f t="shared" si="19"/>
        <v>24</v>
      </c>
      <c r="AC117" s="96"/>
      <c r="AD117" s="97"/>
      <c r="AE117" s="96"/>
      <c r="AI117" s="23"/>
      <c r="AJ117" s="93"/>
      <c r="AK117" s="90"/>
      <c r="AL117" s="90"/>
      <c r="AM117" s="90"/>
      <c r="AN117" s="90"/>
      <c r="AO117" s="23"/>
      <c r="AP117" s="23"/>
    </row>
    <row r="118" spans="1:42" s="22" customFormat="1" ht="15" hidden="1" customHeight="1" x14ac:dyDescent="0.25">
      <c r="A118" s="24"/>
      <c r="B118" s="174" t="s">
        <v>336</v>
      </c>
      <c r="C118" s="24"/>
      <c r="D118" s="33" t="s">
        <v>336</v>
      </c>
      <c r="E118" s="21" t="s">
        <v>128</v>
      </c>
      <c r="F118" s="21"/>
      <c r="G118" s="169" t="s">
        <v>314</v>
      </c>
      <c r="H118" s="32">
        <v>1</v>
      </c>
      <c r="I118" s="95"/>
      <c r="J118" s="57">
        <f>[1]Inventario!Y118</f>
        <v>10</v>
      </c>
      <c r="K118" s="99">
        <f>[1]Inventario!AA118</f>
        <v>0</v>
      </c>
      <c r="L118" s="86">
        <f t="shared" si="10"/>
        <v>0</v>
      </c>
      <c r="M118" s="91"/>
      <c r="N118" s="87">
        <f>SUMIF('Compras del Mes'!D$6:D$307,Inventario!D118,'Compras del Mes'!H$6:H$307)</f>
        <v>0</v>
      </c>
      <c r="O118" s="28" t="str">
        <f t="shared" si="11"/>
        <v/>
      </c>
      <c r="P118" s="28">
        <f>SUMIF('Compras del Mes'!D$6:D$307,Inventario!D118,'Compras del Mes'!I$6:I$307)</f>
        <v>0</v>
      </c>
      <c r="Q118" s="88"/>
      <c r="R118" s="87">
        <f t="shared" si="12"/>
        <v>10</v>
      </c>
      <c r="S118" s="28" t="str">
        <f t="shared" si="13"/>
        <v>0</v>
      </c>
      <c r="T118" s="28">
        <f t="shared" si="14"/>
        <v>0</v>
      </c>
      <c r="U118" s="88"/>
      <c r="V118" s="177">
        <f>SUMIF('Reporte de salida'!C$6:C$958,Inventario!B118,'Reporte de salida'!H$6:H$958)</f>
        <v>0</v>
      </c>
      <c r="W118" s="221">
        <f t="shared" si="15"/>
        <v>0</v>
      </c>
      <c r="Y118" s="87">
        <f t="shared" si="16"/>
        <v>10</v>
      </c>
      <c r="Z118" s="28">
        <f t="shared" si="17"/>
        <v>0</v>
      </c>
      <c r="AA118" s="56">
        <f t="shared" si="18"/>
        <v>0</v>
      </c>
      <c r="AB118" s="22">
        <f t="shared" si="19"/>
        <v>20</v>
      </c>
      <c r="AC118" s="96"/>
      <c r="AD118" s="97"/>
      <c r="AE118" s="96"/>
      <c r="AG118" s="92"/>
      <c r="AI118" s="23"/>
      <c r="AJ118" s="93"/>
      <c r="AK118" s="90"/>
      <c r="AL118" s="90"/>
      <c r="AM118" s="90"/>
      <c r="AN118" s="90"/>
      <c r="AO118" s="23"/>
      <c r="AP118" s="23"/>
    </row>
    <row r="119" spans="1:42" s="22" customFormat="1" ht="15" hidden="1" customHeight="1" x14ac:dyDescent="0.25">
      <c r="A119" s="24"/>
      <c r="B119" s="174" t="s">
        <v>337</v>
      </c>
      <c r="C119" s="24"/>
      <c r="D119" s="33" t="s">
        <v>337</v>
      </c>
      <c r="E119" s="21" t="s">
        <v>128</v>
      </c>
      <c r="F119" s="21"/>
      <c r="G119" s="169" t="s">
        <v>314</v>
      </c>
      <c r="H119" s="32">
        <v>1</v>
      </c>
      <c r="I119" s="95"/>
      <c r="J119" s="57">
        <f>[1]Inventario!Y119</f>
        <v>808</v>
      </c>
      <c r="K119" s="99">
        <f>[1]Inventario!AA119</f>
        <v>0</v>
      </c>
      <c r="L119" s="86">
        <f t="shared" si="10"/>
        <v>0</v>
      </c>
      <c r="M119" s="91"/>
      <c r="N119" s="87">
        <f>SUMIF('Compras del Mes'!D$6:D$307,Inventario!D119,'Compras del Mes'!H$6:H$307)</f>
        <v>0</v>
      </c>
      <c r="O119" s="28" t="str">
        <f t="shared" si="11"/>
        <v/>
      </c>
      <c r="P119" s="28">
        <f>SUMIF('Compras del Mes'!D$6:D$307,Inventario!D119,'Compras del Mes'!I$6:I$307)</f>
        <v>0</v>
      </c>
      <c r="Q119" s="88"/>
      <c r="R119" s="87">
        <f t="shared" si="12"/>
        <v>808</v>
      </c>
      <c r="S119" s="28" t="str">
        <f t="shared" si="13"/>
        <v>0</v>
      </c>
      <c r="T119" s="28">
        <f t="shared" si="14"/>
        <v>0</v>
      </c>
      <c r="U119" s="88"/>
      <c r="V119" s="177">
        <f>SUMIF('Reporte de salida'!C$6:C$958,Inventario!B119,'Reporte de salida'!H$6:H$958)</f>
        <v>0</v>
      </c>
      <c r="W119" s="221">
        <f t="shared" si="15"/>
        <v>0</v>
      </c>
      <c r="Y119" s="87">
        <f t="shared" si="16"/>
        <v>808</v>
      </c>
      <c r="Z119" s="28">
        <f t="shared" si="17"/>
        <v>0</v>
      </c>
      <c r="AA119" s="56">
        <f t="shared" si="18"/>
        <v>0</v>
      </c>
      <c r="AB119" s="22">
        <f t="shared" si="19"/>
        <v>35</v>
      </c>
      <c r="AI119" s="23"/>
      <c r="AJ119" s="93"/>
      <c r="AK119" s="90"/>
      <c r="AL119" s="90"/>
      <c r="AM119" s="90"/>
      <c r="AN119" s="90"/>
      <c r="AO119" s="23"/>
      <c r="AP119" s="23"/>
    </row>
    <row r="120" spans="1:42" s="22" customFormat="1" ht="15" hidden="1" customHeight="1" x14ac:dyDescent="0.25">
      <c r="A120" s="24"/>
      <c r="B120" s="174" t="s">
        <v>338</v>
      </c>
      <c r="C120" s="24"/>
      <c r="D120" s="33" t="s">
        <v>338</v>
      </c>
      <c r="E120" s="21" t="s">
        <v>128</v>
      </c>
      <c r="F120" s="21"/>
      <c r="G120" s="169" t="s">
        <v>314</v>
      </c>
      <c r="H120" s="32">
        <v>1</v>
      </c>
      <c r="I120" s="95"/>
      <c r="J120" s="57">
        <f>[1]Inventario!Y120</f>
        <v>97</v>
      </c>
      <c r="K120" s="99">
        <f>[1]Inventario!AA120</f>
        <v>0</v>
      </c>
      <c r="L120" s="86">
        <f t="shared" si="10"/>
        <v>0</v>
      </c>
      <c r="M120" s="91"/>
      <c r="N120" s="87">
        <f>SUMIF('Compras del Mes'!D$6:D$307,Inventario!D120,'Compras del Mes'!H$6:H$307)</f>
        <v>0</v>
      </c>
      <c r="O120" s="28" t="str">
        <f t="shared" si="11"/>
        <v/>
      </c>
      <c r="P120" s="28">
        <f>SUMIF('Compras del Mes'!D$6:D$307,Inventario!D120,'Compras del Mes'!I$6:I$307)</f>
        <v>0</v>
      </c>
      <c r="Q120" s="88"/>
      <c r="R120" s="87">
        <f t="shared" si="12"/>
        <v>97</v>
      </c>
      <c r="S120" s="28" t="str">
        <f t="shared" si="13"/>
        <v>0</v>
      </c>
      <c r="T120" s="28">
        <f t="shared" si="14"/>
        <v>0</v>
      </c>
      <c r="U120" s="88"/>
      <c r="V120" s="177">
        <f>SUMIF('Reporte de salida'!C$6:C$958,Inventario!B120,'Reporte de salida'!H$6:H$958)</f>
        <v>0</v>
      </c>
      <c r="W120" s="221">
        <f t="shared" si="15"/>
        <v>0</v>
      </c>
      <c r="Y120" s="87">
        <f t="shared" si="16"/>
        <v>97</v>
      </c>
      <c r="Z120" s="28">
        <f t="shared" si="17"/>
        <v>0</v>
      </c>
      <c r="AA120" s="56">
        <f t="shared" si="18"/>
        <v>0</v>
      </c>
      <c r="AB120" s="22">
        <f t="shared" si="19"/>
        <v>37</v>
      </c>
      <c r="AI120" s="23"/>
      <c r="AJ120" s="94"/>
      <c r="AK120" s="90"/>
      <c r="AL120" s="90"/>
      <c r="AM120" s="90"/>
      <c r="AN120" s="90"/>
      <c r="AO120" s="23"/>
      <c r="AP120" s="23"/>
    </row>
    <row r="121" spans="1:42" s="22" customFormat="1" ht="15" hidden="1" customHeight="1" x14ac:dyDescent="0.25">
      <c r="A121" s="24"/>
      <c r="B121" s="174" t="s">
        <v>339</v>
      </c>
      <c r="C121" s="24"/>
      <c r="D121" s="33" t="s">
        <v>339</v>
      </c>
      <c r="E121" s="21" t="s">
        <v>128</v>
      </c>
      <c r="F121" s="21"/>
      <c r="G121" s="169" t="s">
        <v>314</v>
      </c>
      <c r="H121" s="32">
        <v>1</v>
      </c>
      <c r="I121" s="95"/>
      <c r="J121" s="57">
        <f>[1]Inventario!Y121</f>
        <v>259</v>
      </c>
      <c r="K121" s="99">
        <f>[1]Inventario!AA121</f>
        <v>0</v>
      </c>
      <c r="L121" s="86">
        <f t="shared" si="10"/>
        <v>0</v>
      </c>
      <c r="M121" s="91"/>
      <c r="N121" s="87">
        <f>SUMIF('Compras del Mes'!D$6:D$307,Inventario!D121,'Compras del Mes'!H$6:H$307)</f>
        <v>0</v>
      </c>
      <c r="O121" s="28" t="str">
        <f t="shared" si="11"/>
        <v/>
      </c>
      <c r="P121" s="28">
        <f>SUMIF('Compras del Mes'!D$6:D$307,Inventario!D121,'Compras del Mes'!I$6:I$307)</f>
        <v>0</v>
      </c>
      <c r="Q121" s="88"/>
      <c r="R121" s="87">
        <f t="shared" si="12"/>
        <v>259</v>
      </c>
      <c r="S121" s="28" t="str">
        <f t="shared" si="13"/>
        <v>0</v>
      </c>
      <c r="T121" s="28">
        <f t="shared" si="14"/>
        <v>0</v>
      </c>
      <c r="U121" s="88"/>
      <c r="V121" s="177">
        <f>SUMIF('Reporte de salida'!C$6:C$958,Inventario!B121,'Reporte de salida'!H$6:H$958)</f>
        <v>0</v>
      </c>
      <c r="W121" s="221">
        <f t="shared" si="15"/>
        <v>0</v>
      </c>
      <c r="Y121" s="87">
        <f t="shared" si="16"/>
        <v>259</v>
      </c>
      <c r="Z121" s="28">
        <f t="shared" si="17"/>
        <v>0</v>
      </c>
      <c r="AA121" s="56">
        <f t="shared" si="18"/>
        <v>0</v>
      </c>
      <c r="AB121" s="22">
        <f t="shared" si="19"/>
        <v>21</v>
      </c>
      <c r="AC121" s="25"/>
      <c r="AD121" s="25"/>
      <c r="AE121" s="26"/>
      <c r="AI121" s="23"/>
      <c r="AJ121" s="93"/>
      <c r="AK121" s="90"/>
      <c r="AL121" s="90"/>
      <c r="AM121" s="90"/>
      <c r="AN121" s="90"/>
      <c r="AO121" s="23"/>
      <c r="AP121" s="23"/>
    </row>
    <row r="122" spans="1:42" s="22" customFormat="1" ht="15" hidden="1" customHeight="1" x14ac:dyDescent="0.25">
      <c r="A122" s="24"/>
      <c r="B122" s="174" t="s">
        <v>340</v>
      </c>
      <c r="C122" s="24"/>
      <c r="D122" s="33" t="s">
        <v>340</v>
      </c>
      <c r="E122" s="21" t="s">
        <v>128</v>
      </c>
      <c r="F122" s="21"/>
      <c r="G122" s="169" t="s">
        <v>314</v>
      </c>
      <c r="H122" s="32">
        <v>1</v>
      </c>
      <c r="I122" s="95"/>
      <c r="J122" s="57">
        <f>[1]Inventario!Y122</f>
        <v>8974</v>
      </c>
      <c r="K122" s="99">
        <f>[1]Inventario!AA122</f>
        <v>1.77</v>
      </c>
      <c r="L122" s="86">
        <f t="shared" si="10"/>
        <v>15883.98</v>
      </c>
      <c r="M122" s="91"/>
      <c r="N122" s="87">
        <f>SUMIF('Compras del Mes'!D$6:D$307,Inventario!D122,'Compras del Mes'!H$6:H$307)</f>
        <v>0</v>
      </c>
      <c r="O122" s="28" t="str">
        <f t="shared" si="11"/>
        <v/>
      </c>
      <c r="P122" s="28">
        <f>SUMIF('Compras del Mes'!D$6:D$307,Inventario!D122,'Compras del Mes'!I$6:I$307)</f>
        <v>0</v>
      </c>
      <c r="Q122" s="88"/>
      <c r="R122" s="87">
        <f t="shared" si="12"/>
        <v>8974</v>
      </c>
      <c r="S122" s="28">
        <f t="shared" si="13"/>
        <v>1.77</v>
      </c>
      <c r="T122" s="28">
        <f t="shared" si="14"/>
        <v>15883.98</v>
      </c>
      <c r="U122" s="88"/>
      <c r="V122" s="177">
        <f>SUMIF('Reporte de salida'!C$6:C$958,Inventario!B122,'Reporte de salida'!H$6:H$958)</f>
        <v>0</v>
      </c>
      <c r="W122" s="221">
        <f t="shared" si="15"/>
        <v>0</v>
      </c>
      <c r="Y122" s="87">
        <f t="shared" si="16"/>
        <v>8974</v>
      </c>
      <c r="Z122" s="28">
        <f t="shared" si="17"/>
        <v>15883.98</v>
      </c>
      <c r="AA122" s="56">
        <f t="shared" si="18"/>
        <v>1.77</v>
      </c>
      <c r="AB122" s="22">
        <f t="shared" si="19"/>
        <v>28</v>
      </c>
      <c r="AC122" s="25"/>
      <c r="AD122" s="25"/>
      <c r="AE122" s="26"/>
      <c r="AI122" s="23"/>
      <c r="AJ122" s="93"/>
      <c r="AK122" s="90"/>
      <c r="AL122" s="90"/>
      <c r="AM122" s="90"/>
      <c r="AN122" s="90"/>
      <c r="AO122" s="23"/>
      <c r="AP122" s="23"/>
    </row>
    <row r="123" spans="1:42" s="22" customFormat="1" ht="15" hidden="1" customHeight="1" x14ac:dyDescent="0.25">
      <c r="A123" s="24"/>
      <c r="B123" s="174" t="s">
        <v>341</v>
      </c>
      <c r="C123" s="24"/>
      <c r="D123" s="33" t="s">
        <v>341</v>
      </c>
      <c r="E123" s="21" t="s">
        <v>128</v>
      </c>
      <c r="F123" s="21"/>
      <c r="G123" s="169" t="s">
        <v>314</v>
      </c>
      <c r="H123" s="32">
        <v>1</v>
      </c>
      <c r="I123" s="95"/>
      <c r="J123" s="57">
        <f>[1]Inventario!Y123</f>
        <v>10471</v>
      </c>
      <c r="K123" s="99">
        <f>[1]Inventario!AA123</f>
        <v>1.9985295469166438</v>
      </c>
      <c r="L123" s="86">
        <f t="shared" si="10"/>
        <v>20926.602885764176</v>
      </c>
      <c r="M123" s="91"/>
      <c r="N123" s="87">
        <f>SUMIF('Compras del Mes'!D$6:D$307,Inventario!D123,'Compras del Mes'!H$6:H$307)</f>
        <v>0</v>
      </c>
      <c r="O123" s="28" t="str">
        <f t="shared" si="11"/>
        <v/>
      </c>
      <c r="P123" s="28">
        <f>SUMIF('Compras del Mes'!D$6:D$307,Inventario!D123,'Compras del Mes'!I$6:I$307)</f>
        <v>0</v>
      </c>
      <c r="Q123" s="88"/>
      <c r="R123" s="87">
        <f t="shared" si="12"/>
        <v>10471</v>
      </c>
      <c r="S123" s="28">
        <f t="shared" si="13"/>
        <v>1.9985295469166438</v>
      </c>
      <c r="T123" s="28">
        <f t="shared" si="14"/>
        <v>20926.602885764176</v>
      </c>
      <c r="U123" s="88"/>
      <c r="V123" s="177">
        <f>SUMIF('Reporte de salida'!C$6:C$958,Inventario!B123,'Reporte de salida'!H$6:H$958)</f>
        <v>0</v>
      </c>
      <c r="W123" s="221">
        <f t="shared" si="15"/>
        <v>0</v>
      </c>
      <c r="Y123" s="87">
        <f t="shared" si="16"/>
        <v>10471</v>
      </c>
      <c r="Z123" s="28">
        <f t="shared" si="17"/>
        <v>20926.602885764176</v>
      </c>
      <c r="AA123" s="56">
        <f t="shared" si="18"/>
        <v>1.9985295469166438</v>
      </c>
      <c r="AB123" s="22">
        <f t="shared" si="19"/>
        <v>26</v>
      </c>
      <c r="AC123" s="25"/>
      <c r="AD123" s="25"/>
      <c r="AE123" s="26"/>
      <c r="AI123" s="23"/>
      <c r="AJ123" s="93"/>
      <c r="AK123" s="90"/>
      <c r="AL123" s="90"/>
      <c r="AM123" s="90"/>
      <c r="AN123" s="90"/>
      <c r="AO123" s="23"/>
      <c r="AP123" s="23"/>
    </row>
    <row r="124" spans="1:42" s="22" customFormat="1" ht="15" hidden="1" customHeight="1" x14ac:dyDescent="0.25">
      <c r="A124" s="24"/>
      <c r="B124" s="174" t="s">
        <v>342</v>
      </c>
      <c r="C124" s="24"/>
      <c r="D124" s="33" t="s">
        <v>342</v>
      </c>
      <c r="E124" s="21" t="s">
        <v>128</v>
      </c>
      <c r="F124" s="21"/>
      <c r="G124" s="169" t="s">
        <v>314</v>
      </c>
      <c r="H124" s="32">
        <v>1</v>
      </c>
      <c r="I124" s="95"/>
      <c r="J124" s="57">
        <f>[1]Inventario!Y124</f>
        <v>1342</v>
      </c>
      <c r="K124" s="99">
        <f>[1]Inventario!AA124</f>
        <v>1.0900000000000001</v>
      </c>
      <c r="L124" s="86">
        <f t="shared" si="10"/>
        <v>1462.7800000000002</v>
      </c>
      <c r="M124" s="91"/>
      <c r="N124" s="87">
        <f>SUMIF('Compras del Mes'!D$6:D$307,Inventario!D124,'Compras del Mes'!H$6:H$307)</f>
        <v>0</v>
      </c>
      <c r="O124" s="28" t="str">
        <f t="shared" si="11"/>
        <v/>
      </c>
      <c r="P124" s="28">
        <f>SUMIF('Compras del Mes'!D$6:D$307,Inventario!D124,'Compras del Mes'!I$6:I$307)</f>
        <v>0</v>
      </c>
      <c r="Q124" s="88"/>
      <c r="R124" s="87">
        <f t="shared" si="12"/>
        <v>1342</v>
      </c>
      <c r="S124" s="28">
        <f t="shared" si="13"/>
        <v>1.0900000000000001</v>
      </c>
      <c r="T124" s="28">
        <f t="shared" si="14"/>
        <v>1462.7800000000002</v>
      </c>
      <c r="U124" s="88"/>
      <c r="V124" s="177">
        <f>SUMIF('Reporte de salida'!C$6:C$958,Inventario!B124,'Reporte de salida'!H$6:H$958)</f>
        <v>0</v>
      </c>
      <c r="W124" s="221">
        <f t="shared" si="15"/>
        <v>0</v>
      </c>
      <c r="Y124" s="87">
        <f t="shared" si="16"/>
        <v>1342</v>
      </c>
      <c r="Z124" s="28">
        <f t="shared" si="17"/>
        <v>1462.7800000000002</v>
      </c>
      <c r="AA124" s="56">
        <f t="shared" si="18"/>
        <v>1.0900000000000001</v>
      </c>
      <c r="AB124" s="22">
        <f t="shared" si="19"/>
        <v>24</v>
      </c>
      <c r="AC124" s="25"/>
      <c r="AD124" s="25"/>
      <c r="AE124" s="26"/>
      <c r="AI124" s="23"/>
      <c r="AJ124" s="93"/>
      <c r="AK124" s="90"/>
      <c r="AL124" s="90"/>
      <c r="AM124" s="90"/>
      <c r="AN124" s="90"/>
      <c r="AO124" s="23"/>
      <c r="AP124" s="23"/>
    </row>
    <row r="125" spans="1:42" s="22" customFormat="1" ht="15" hidden="1" customHeight="1" x14ac:dyDescent="0.25">
      <c r="A125" s="24"/>
      <c r="B125" s="174" t="s">
        <v>343</v>
      </c>
      <c r="C125" s="24"/>
      <c r="D125" s="33" t="s">
        <v>343</v>
      </c>
      <c r="E125" s="21" t="s">
        <v>128</v>
      </c>
      <c r="F125" s="21"/>
      <c r="G125" s="169" t="s">
        <v>314</v>
      </c>
      <c r="H125" s="32">
        <v>1</v>
      </c>
      <c r="I125" s="95"/>
      <c r="J125" s="57">
        <f>[1]Inventario!Y125</f>
        <v>805</v>
      </c>
      <c r="K125" s="99">
        <f>[1]Inventario!AA125</f>
        <v>0.36</v>
      </c>
      <c r="L125" s="86">
        <f t="shared" si="10"/>
        <v>289.8</v>
      </c>
      <c r="M125" s="91"/>
      <c r="N125" s="87">
        <f>SUMIF('Compras del Mes'!D$6:D$307,Inventario!D125,'Compras del Mes'!H$6:H$307)</f>
        <v>0</v>
      </c>
      <c r="O125" s="28" t="str">
        <f t="shared" si="11"/>
        <v/>
      </c>
      <c r="P125" s="28">
        <f>SUMIF('Compras del Mes'!D$6:D$307,Inventario!D125,'Compras del Mes'!I$6:I$307)</f>
        <v>0</v>
      </c>
      <c r="Q125" s="88"/>
      <c r="R125" s="87">
        <f t="shared" si="12"/>
        <v>805</v>
      </c>
      <c r="S125" s="28">
        <f t="shared" si="13"/>
        <v>0.36</v>
      </c>
      <c r="T125" s="28">
        <f t="shared" si="14"/>
        <v>289.8</v>
      </c>
      <c r="U125" s="88"/>
      <c r="V125" s="177">
        <f>SUMIF('Reporte de salida'!C$6:C$958,Inventario!B125,'Reporte de salida'!H$6:H$958)</f>
        <v>0</v>
      </c>
      <c r="W125" s="221">
        <f t="shared" si="15"/>
        <v>0</v>
      </c>
      <c r="Y125" s="87">
        <f t="shared" si="16"/>
        <v>805</v>
      </c>
      <c r="Z125" s="28">
        <f t="shared" si="17"/>
        <v>289.8</v>
      </c>
      <c r="AA125" s="56">
        <f t="shared" si="18"/>
        <v>0.36</v>
      </c>
      <c r="AB125" s="22">
        <f t="shared" si="19"/>
        <v>27</v>
      </c>
      <c r="AC125" s="25"/>
      <c r="AD125" s="25"/>
      <c r="AE125" s="26"/>
      <c r="AI125" s="23"/>
      <c r="AJ125" s="93"/>
      <c r="AK125" s="90"/>
      <c r="AL125" s="90"/>
      <c r="AM125" s="90"/>
      <c r="AN125" s="90"/>
      <c r="AO125" s="23"/>
      <c r="AP125" s="23"/>
    </row>
    <row r="126" spans="1:42" s="22" customFormat="1" ht="15" hidden="1" customHeight="1" x14ac:dyDescent="0.25">
      <c r="A126" s="24"/>
      <c r="B126" s="174" t="s">
        <v>344</v>
      </c>
      <c r="C126" s="24"/>
      <c r="D126" s="33" t="s">
        <v>344</v>
      </c>
      <c r="E126" s="21" t="s">
        <v>128</v>
      </c>
      <c r="F126" s="21"/>
      <c r="G126" s="169" t="s">
        <v>314</v>
      </c>
      <c r="H126" s="32">
        <v>1</v>
      </c>
      <c r="I126" s="95"/>
      <c r="J126" s="57">
        <f>[1]Inventario!Y126</f>
        <v>0</v>
      </c>
      <c r="K126" s="99">
        <f>[1]Inventario!AA126</f>
        <v>0</v>
      </c>
      <c r="L126" s="86">
        <f t="shared" si="10"/>
        <v>0</v>
      </c>
      <c r="M126" s="91"/>
      <c r="N126" s="87">
        <f>SUMIF('Compras del Mes'!D$6:D$307,Inventario!D126,'Compras del Mes'!H$6:H$307)</f>
        <v>2000</v>
      </c>
      <c r="O126" s="28">
        <f t="shared" si="11"/>
        <v>0.50919999999999999</v>
      </c>
      <c r="P126" s="28">
        <f>SUMIF('Compras del Mes'!D$6:D$307,Inventario!D126,'Compras del Mes'!I$6:I$307)</f>
        <v>1018.4</v>
      </c>
      <c r="Q126" s="88"/>
      <c r="R126" s="87">
        <f t="shared" si="12"/>
        <v>2000</v>
      </c>
      <c r="S126" s="28">
        <f t="shared" si="13"/>
        <v>0.50919999999999999</v>
      </c>
      <c r="T126" s="28">
        <f t="shared" si="14"/>
        <v>1018.4</v>
      </c>
      <c r="U126" s="88"/>
      <c r="V126" s="177">
        <f>SUMIF('Reporte de salida'!C$6:C$958,Inventario!B126,'Reporte de salida'!H$6:H$958)</f>
        <v>0</v>
      </c>
      <c r="W126" s="221">
        <f t="shared" si="15"/>
        <v>0</v>
      </c>
      <c r="Y126" s="87">
        <f t="shared" si="16"/>
        <v>2000</v>
      </c>
      <c r="Z126" s="28">
        <f t="shared" si="17"/>
        <v>1018.4</v>
      </c>
      <c r="AA126" s="56">
        <f t="shared" si="18"/>
        <v>0.50919999999999999</v>
      </c>
      <c r="AB126" s="22">
        <f t="shared" si="19"/>
        <v>29</v>
      </c>
      <c r="AC126" s="25"/>
      <c r="AD126" s="25"/>
      <c r="AE126" s="26"/>
      <c r="AI126" s="23"/>
      <c r="AJ126" s="93"/>
      <c r="AK126" s="90"/>
      <c r="AL126" s="90"/>
      <c r="AM126" s="90"/>
      <c r="AN126" s="90"/>
      <c r="AO126" s="23"/>
      <c r="AP126" s="23"/>
    </row>
    <row r="127" spans="1:42" s="22" customFormat="1" ht="15" hidden="1" customHeight="1" x14ac:dyDescent="0.25">
      <c r="A127" s="24"/>
      <c r="B127" s="174" t="s">
        <v>345</v>
      </c>
      <c r="C127" s="24"/>
      <c r="D127" s="33" t="s">
        <v>345</v>
      </c>
      <c r="E127" s="21" t="s">
        <v>128</v>
      </c>
      <c r="F127" s="21"/>
      <c r="G127" s="169" t="s">
        <v>314</v>
      </c>
      <c r="H127" s="32">
        <v>1</v>
      </c>
      <c r="I127" s="95"/>
      <c r="J127" s="57">
        <f>[1]Inventario!Y127</f>
        <v>424</v>
      </c>
      <c r="K127" s="99">
        <f>[1]Inventario!AA127</f>
        <v>0</v>
      </c>
      <c r="L127" s="86">
        <f t="shared" si="10"/>
        <v>0</v>
      </c>
      <c r="M127" s="91"/>
      <c r="N127" s="87">
        <f>SUMIF('Compras del Mes'!D$6:D$307,Inventario!D127,'Compras del Mes'!H$6:H$307)</f>
        <v>0</v>
      </c>
      <c r="O127" s="28" t="str">
        <f t="shared" si="11"/>
        <v/>
      </c>
      <c r="P127" s="28">
        <f>SUMIF('Compras del Mes'!D$6:D$307,Inventario!D127,'Compras del Mes'!I$6:I$307)</f>
        <v>0</v>
      </c>
      <c r="Q127" s="88"/>
      <c r="R127" s="87">
        <f t="shared" si="12"/>
        <v>424</v>
      </c>
      <c r="S127" s="28" t="str">
        <f t="shared" si="13"/>
        <v>0</v>
      </c>
      <c r="T127" s="28">
        <f t="shared" si="14"/>
        <v>0</v>
      </c>
      <c r="U127" s="88"/>
      <c r="V127" s="177">
        <f>SUMIF('Reporte de salida'!C$6:C$958,Inventario!B127,'Reporte de salida'!H$6:H$958)</f>
        <v>0</v>
      </c>
      <c r="W127" s="221">
        <f t="shared" si="15"/>
        <v>0</v>
      </c>
      <c r="Y127" s="87">
        <f t="shared" si="16"/>
        <v>424</v>
      </c>
      <c r="Z127" s="28">
        <f t="shared" si="17"/>
        <v>0</v>
      </c>
      <c r="AA127" s="56">
        <f t="shared" si="18"/>
        <v>0</v>
      </c>
      <c r="AB127" s="22">
        <f t="shared" si="19"/>
        <v>27</v>
      </c>
      <c r="AC127" s="25"/>
      <c r="AD127" s="25"/>
      <c r="AE127" s="26"/>
      <c r="AG127" s="92"/>
      <c r="AI127" s="23"/>
      <c r="AJ127" s="93"/>
      <c r="AK127" s="90"/>
      <c r="AL127" s="90"/>
      <c r="AM127" s="90"/>
      <c r="AN127" s="90"/>
      <c r="AO127" s="23"/>
      <c r="AP127" s="23"/>
    </row>
    <row r="128" spans="1:42" s="22" customFormat="1" ht="15" hidden="1" customHeight="1" x14ac:dyDescent="0.25">
      <c r="A128" s="24"/>
      <c r="B128" s="174" t="s">
        <v>346</v>
      </c>
      <c r="C128" s="24"/>
      <c r="D128" s="33" t="s">
        <v>346</v>
      </c>
      <c r="E128" s="21" t="s">
        <v>128</v>
      </c>
      <c r="F128" s="21"/>
      <c r="G128" s="169" t="s">
        <v>314</v>
      </c>
      <c r="H128" s="32">
        <v>1</v>
      </c>
      <c r="I128" s="95"/>
      <c r="J128" s="57">
        <f>[1]Inventario!Y128</f>
        <v>1145</v>
      </c>
      <c r="K128" s="99">
        <f>[1]Inventario!AA128</f>
        <v>2</v>
      </c>
      <c r="L128" s="86">
        <f t="shared" si="10"/>
        <v>2290</v>
      </c>
      <c r="M128" s="91"/>
      <c r="N128" s="87">
        <f>SUMIF('Compras del Mes'!D$6:D$307,Inventario!D128,'Compras del Mes'!H$6:H$307)</f>
        <v>0</v>
      </c>
      <c r="O128" s="28" t="str">
        <f t="shared" si="11"/>
        <v/>
      </c>
      <c r="P128" s="28">
        <f>SUMIF('Compras del Mes'!D$6:D$307,Inventario!D128,'Compras del Mes'!I$6:I$307)</f>
        <v>0</v>
      </c>
      <c r="Q128" s="88"/>
      <c r="R128" s="87">
        <f t="shared" si="12"/>
        <v>1145</v>
      </c>
      <c r="S128" s="28">
        <f t="shared" si="13"/>
        <v>2</v>
      </c>
      <c r="T128" s="28">
        <f t="shared" si="14"/>
        <v>2290</v>
      </c>
      <c r="U128" s="88"/>
      <c r="V128" s="177">
        <f>SUMIF('Reporte de salida'!C$6:C$958,Inventario!B128,'Reporte de salida'!H$6:H$958)</f>
        <v>0</v>
      </c>
      <c r="W128" s="221">
        <f t="shared" si="15"/>
        <v>0</v>
      </c>
      <c r="Y128" s="87">
        <f t="shared" si="16"/>
        <v>1145</v>
      </c>
      <c r="Z128" s="28">
        <f t="shared" si="17"/>
        <v>2290</v>
      </c>
      <c r="AA128" s="56">
        <f t="shared" si="18"/>
        <v>2</v>
      </c>
      <c r="AB128" s="22">
        <f t="shared" si="19"/>
        <v>21</v>
      </c>
      <c r="AC128" s="25"/>
      <c r="AD128" s="25"/>
      <c r="AE128" s="26"/>
      <c r="AI128" s="23"/>
      <c r="AJ128" s="93"/>
      <c r="AK128" s="90"/>
      <c r="AL128" s="90"/>
      <c r="AM128" s="90"/>
      <c r="AN128" s="90"/>
      <c r="AO128" s="23"/>
      <c r="AP128" s="23"/>
    </row>
    <row r="129" spans="1:42" s="22" customFormat="1" ht="15" hidden="1" customHeight="1" x14ac:dyDescent="0.25">
      <c r="A129" s="24"/>
      <c r="B129" s="174" t="s">
        <v>347</v>
      </c>
      <c r="C129" s="24"/>
      <c r="D129" s="33" t="s">
        <v>347</v>
      </c>
      <c r="E129" s="21" t="s">
        <v>128</v>
      </c>
      <c r="F129" s="21"/>
      <c r="G129" s="169" t="s">
        <v>314</v>
      </c>
      <c r="H129" s="32">
        <v>1</v>
      </c>
      <c r="I129" s="95"/>
      <c r="J129" s="57">
        <f>[1]Inventario!Y129</f>
        <v>190</v>
      </c>
      <c r="K129" s="99">
        <f>[1]Inventario!AA129</f>
        <v>2.4300000000000002</v>
      </c>
      <c r="L129" s="86">
        <f t="shared" si="10"/>
        <v>461.70000000000005</v>
      </c>
      <c r="M129" s="91"/>
      <c r="N129" s="87">
        <f>SUMIF('Compras del Mes'!D$6:D$307,Inventario!D129,'Compras del Mes'!H$6:H$307)</f>
        <v>0</v>
      </c>
      <c r="O129" s="28" t="str">
        <f t="shared" si="11"/>
        <v/>
      </c>
      <c r="P129" s="28">
        <f>SUMIF('Compras del Mes'!D$6:D$307,Inventario!D129,'Compras del Mes'!I$6:I$307)</f>
        <v>0</v>
      </c>
      <c r="Q129" s="88"/>
      <c r="R129" s="87">
        <f t="shared" si="12"/>
        <v>190</v>
      </c>
      <c r="S129" s="28">
        <f t="shared" si="13"/>
        <v>2.4300000000000002</v>
      </c>
      <c r="T129" s="28">
        <f t="shared" si="14"/>
        <v>461.70000000000005</v>
      </c>
      <c r="U129" s="88"/>
      <c r="V129" s="177">
        <f>SUMIF('Reporte de salida'!C$6:C$958,Inventario!B129,'Reporte de salida'!H$6:H$958)</f>
        <v>0</v>
      </c>
      <c r="W129" s="221">
        <f t="shared" si="15"/>
        <v>0</v>
      </c>
      <c r="Y129" s="87">
        <f t="shared" si="16"/>
        <v>190</v>
      </c>
      <c r="Z129" s="28">
        <f t="shared" si="17"/>
        <v>461.70000000000005</v>
      </c>
      <c r="AA129" s="56">
        <f t="shared" si="18"/>
        <v>2.4300000000000002</v>
      </c>
      <c r="AB129" s="22">
        <f t="shared" si="19"/>
        <v>43</v>
      </c>
      <c r="AC129" s="25"/>
      <c r="AD129" s="25"/>
      <c r="AE129" s="26"/>
      <c r="AI129" s="23"/>
      <c r="AJ129" s="93"/>
      <c r="AK129" s="90"/>
      <c r="AL129" s="90"/>
      <c r="AM129" s="90"/>
      <c r="AN129" s="90"/>
      <c r="AO129" s="23"/>
      <c r="AP129" s="23"/>
    </row>
    <row r="130" spans="1:42" s="22" customFormat="1" ht="15" hidden="1" customHeight="1" x14ac:dyDescent="0.25">
      <c r="A130" s="24"/>
      <c r="B130" s="174" t="s">
        <v>348</v>
      </c>
      <c r="C130" s="24"/>
      <c r="D130" s="33" t="s">
        <v>348</v>
      </c>
      <c r="E130" s="21" t="s">
        <v>128</v>
      </c>
      <c r="F130" s="21"/>
      <c r="G130" s="169" t="s">
        <v>440</v>
      </c>
      <c r="H130" s="32">
        <v>1</v>
      </c>
      <c r="I130" s="95"/>
      <c r="J130" s="57">
        <f>[1]Inventario!Y130</f>
        <v>18</v>
      </c>
      <c r="K130" s="99">
        <f>[1]Inventario!AA130</f>
        <v>0</v>
      </c>
      <c r="L130" s="86">
        <f t="shared" si="10"/>
        <v>0</v>
      </c>
      <c r="M130" s="91"/>
      <c r="N130" s="87">
        <f>SUMIF('Compras del Mes'!D$6:D$307,Inventario!D130,'Compras del Mes'!H$6:H$307)</f>
        <v>0</v>
      </c>
      <c r="O130" s="28" t="str">
        <f t="shared" si="11"/>
        <v/>
      </c>
      <c r="P130" s="28">
        <f>SUMIF('Compras del Mes'!D$6:D$307,Inventario!D130,'Compras del Mes'!I$6:I$307)</f>
        <v>0</v>
      </c>
      <c r="Q130" s="88"/>
      <c r="R130" s="87">
        <f t="shared" si="12"/>
        <v>18</v>
      </c>
      <c r="S130" s="28" t="str">
        <f t="shared" si="13"/>
        <v>0</v>
      </c>
      <c r="T130" s="28">
        <f t="shared" si="14"/>
        <v>0</v>
      </c>
      <c r="U130" s="88"/>
      <c r="V130" s="177">
        <f>SUMIF('Reporte de salida'!C$6:C$958,Inventario!B130,'Reporte de salida'!H$6:H$958)</f>
        <v>0</v>
      </c>
      <c r="W130" s="221">
        <f t="shared" si="15"/>
        <v>0</v>
      </c>
      <c r="Y130" s="87">
        <f t="shared" si="16"/>
        <v>18</v>
      </c>
      <c r="Z130" s="28">
        <f t="shared" si="17"/>
        <v>0</v>
      </c>
      <c r="AA130" s="56">
        <f t="shared" si="18"/>
        <v>0</v>
      </c>
      <c r="AB130" s="22">
        <f t="shared" si="19"/>
        <v>33</v>
      </c>
      <c r="AC130" s="25"/>
      <c r="AD130" s="25"/>
      <c r="AE130" s="26"/>
      <c r="AI130" s="23"/>
      <c r="AJ130" s="93"/>
      <c r="AK130" s="90"/>
      <c r="AL130" s="90"/>
      <c r="AM130" s="90"/>
      <c r="AN130" s="90"/>
      <c r="AO130" s="23"/>
      <c r="AP130" s="23"/>
    </row>
    <row r="131" spans="1:42" s="22" customFormat="1" ht="15" hidden="1" customHeight="1" x14ac:dyDescent="0.25">
      <c r="A131" s="24"/>
      <c r="B131" s="174" t="s">
        <v>1110</v>
      </c>
      <c r="C131" s="24"/>
      <c r="D131" s="33" t="s">
        <v>1110</v>
      </c>
      <c r="E131" s="21" t="s">
        <v>128</v>
      </c>
      <c r="F131" s="21"/>
      <c r="G131" s="169" t="s">
        <v>314</v>
      </c>
      <c r="H131" s="32">
        <v>1</v>
      </c>
      <c r="I131" s="95"/>
      <c r="J131" s="57">
        <f>[1]Inventario!Y131</f>
        <v>2632</v>
      </c>
      <c r="K131" s="99">
        <f>[1]Inventario!AA131</f>
        <v>1.59</v>
      </c>
      <c r="L131" s="86">
        <f t="shared" si="10"/>
        <v>4184.88</v>
      </c>
      <c r="M131" s="91"/>
      <c r="N131" s="87">
        <f>SUMIF('Compras del Mes'!D$6:D$307,Inventario!D131,'Compras del Mes'!H$6:H$307)</f>
        <v>0</v>
      </c>
      <c r="O131" s="28" t="str">
        <f t="shared" si="11"/>
        <v/>
      </c>
      <c r="P131" s="28">
        <f>SUMIF('Compras del Mes'!D$6:D$307,Inventario!D131,'Compras del Mes'!I$6:I$307)</f>
        <v>0</v>
      </c>
      <c r="Q131" s="88"/>
      <c r="R131" s="87">
        <f t="shared" si="12"/>
        <v>2632</v>
      </c>
      <c r="S131" s="28">
        <f t="shared" si="13"/>
        <v>1.59</v>
      </c>
      <c r="T131" s="28">
        <f t="shared" si="14"/>
        <v>4184.88</v>
      </c>
      <c r="U131" s="88"/>
      <c r="V131" s="177">
        <f>SUMIF('Reporte de salida'!C$6:C$958,Inventario!B131,'Reporte de salida'!H$6:H$958)</f>
        <v>100</v>
      </c>
      <c r="W131" s="221">
        <f t="shared" si="15"/>
        <v>159</v>
      </c>
      <c r="Y131" s="87">
        <f t="shared" si="16"/>
        <v>2532</v>
      </c>
      <c r="Z131" s="28">
        <f t="shared" si="17"/>
        <v>4025.88</v>
      </c>
      <c r="AA131" s="56">
        <f t="shared" si="18"/>
        <v>1.59</v>
      </c>
      <c r="AB131" s="22">
        <f t="shared" si="19"/>
        <v>35</v>
      </c>
      <c r="AC131" s="25"/>
      <c r="AD131" s="25"/>
      <c r="AE131" s="26"/>
      <c r="AI131" s="23"/>
      <c r="AJ131" s="93"/>
      <c r="AK131" s="90"/>
      <c r="AL131" s="90"/>
      <c r="AM131" s="90"/>
      <c r="AN131" s="90"/>
      <c r="AO131" s="23"/>
      <c r="AP131" s="23"/>
    </row>
    <row r="132" spans="1:42" s="22" customFormat="1" ht="15" hidden="1" customHeight="1" x14ac:dyDescent="0.25">
      <c r="A132" s="24"/>
      <c r="B132" s="258" t="s">
        <v>349</v>
      </c>
      <c r="C132" s="24"/>
      <c r="D132" s="33" t="s">
        <v>349</v>
      </c>
      <c r="E132" s="21" t="s">
        <v>128</v>
      </c>
      <c r="F132" s="21"/>
      <c r="G132" s="169" t="s">
        <v>314</v>
      </c>
      <c r="H132" s="32">
        <v>1</v>
      </c>
      <c r="I132" s="95"/>
      <c r="J132" s="57">
        <f>[1]Inventario!Y132</f>
        <v>183</v>
      </c>
      <c r="K132" s="99">
        <f>[1]Inventario!AA132</f>
        <v>1.06</v>
      </c>
      <c r="L132" s="86">
        <f t="shared" si="10"/>
        <v>193.98000000000002</v>
      </c>
      <c r="M132" s="91"/>
      <c r="N132" s="87">
        <f>SUMIF('Compras del Mes'!D$6:D$307,Inventario!D132,'Compras del Mes'!H$6:H$307)</f>
        <v>0</v>
      </c>
      <c r="O132" s="28" t="str">
        <f t="shared" si="11"/>
        <v/>
      </c>
      <c r="P132" s="28">
        <f>SUMIF('Compras del Mes'!D$6:D$307,Inventario!D132,'Compras del Mes'!I$6:I$307)</f>
        <v>0</v>
      </c>
      <c r="Q132" s="88"/>
      <c r="R132" s="87">
        <f t="shared" si="12"/>
        <v>183</v>
      </c>
      <c r="S132" s="28">
        <f t="shared" si="13"/>
        <v>1.06</v>
      </c>
      <c r="T132" s="28">
        <f t="shared" si="14"/>
        <v>193.98000000000002</v>
      </c>
      <c r="U132" s="88"/>
      <c r="V132" s="177">
        <f>SUMIF('Reporte de salida'!C$6:C$958,Inventario!B132,'Reporte de salida'!H$6:H$958)</f>
        <v>50</v>
      </c>
      <c r="W132" s="221">
        <f t="shared" si="15"/>
        <v>53</v>
      </c>
      <c r="Y132" s="87">
        <f t="shared" si="16"/>
        <v>133</v>
      </c>
      <c r="Z132" s="28">
        <f t="shared" si="17"/>
        <v>140.98000000000002</v>
      </c>
      <c r="AA132" s="56">
        <f t="shared" si="18"/>
        <v>1.06</v>
      </c>
      <c r="AB132" s="22">
        <f t="shared" si="19"/>
        <v>27</v>
      </c>
      <c r="AC132" s="25"/>
      <c r="AD132" s="25"/>
      <c r="AE132" s="26"/>
      <c r="AI132" s="23"/>
      <c r="AJ132" s="93"/>
      <c r="AK132" s="90"/>
      <c r="AL132" s="90"/>
      <c r="AM132" s="90"/>
      <c r="AN132" s="90"/>
      <c r="AO132" s="23"/>
      <c r="AP132" s="23"/>
    </row>
    <row r="133" spans="1:42" s="22" customFormat="1" ht="15" hidden="1" customHeight="1" x14ac:dyDescent="0.25">
      <c r="A133" s="24"/>
      <c r="B133" s="174" t="s">
        <v>350</v>
      </c>
      <c r="C133" s="24"/>
      <c r="D133" s="33" t="s">
        <v>350</v>
      </c>
      <c r="E133" s="21" t="s">
        <v>128</v>
      </c>
      <c r="F133" s="21"/>
      <c r="G133" s="169" t="s">
        <v>314</v>
      </c>
      <c r="H133" s="32">
        <v>1</v>
      </c>
      <c r="I133" s="95"/>
      <c r="J133" s="57">
        <f>[1]Inventario!Y133</f>
        <v>277</v>
      </c>
      <c r="K133" s="99">
        <f>[1]Inventario!AA133</f>
        <v>7.1428571428571425E-2</v>
      </c>
      <c r="L133" s="86">
        <f t="shared" si="10"/>
        <v>19.785714285714285</v>
      </c>
      <c r="M133" s="91"/>
      <c r="N133" s="87">
        <f>SUMIF('Compras del Mes'!D$6:D$307,Inventario!D133,'Compras del Mes'!H$6:H$307)</f>
        <v>0</v>
      </c>
      <c r="O133" s="28" t="str">
        <f t="shared" si="11"/>
        <v/>
      </c>
      <c r="P133" s="28">
        <f>SUMIF('Compras del Mes'!D$6:D$307,Inventario!D133,'Compras del Mes'!I$6:I$307)</f>
        <v>0</v>
      </c>
      <c r="Q133" s="88"/>
      <c r="R133" s="87">
        <f t="shared" si="12"/>
        <v>277</v>
      </c>
      <c r="S133" s="28">
        <f t="shared" si="13"/>
        <v>7.1428571428571425E-2</v>
      </c>
      <c r="T133" s="28">
        <f t="shared" si="14"/>
        <v>19.785714285714285</v>
      </c>
      <c r="U133" s="88"/>
      <c r="V133" s="177">
        <f>SUMIF('Reporte de salida'!C$6:C$958,Inventario!B133,'Reporte de salida'!H$6:H$958)</f>
        <v>277</v>
      </c>
      <c r="W133" s="221">
        <f t="shared" si="15"/>
        <v>19.785714285714285</v>
      </c>
      <c r="Y133" s="87">
        <f t="shared" si="16"/>
        <v>0</v>
      </c>
      <c r="Z133" s="28">
        <f t="shared" si="17"/>
        <v>0</v>
      </c>
      <c r="AA133" s="56">
        <v>0</v>
      </c>
      <c r="AB133" s="22">
        <f t="shared" si="19"/>
        <v>27</v>
      </c>
      <c r="AC133" s="25"/>
      <c r="AD133" s="25"/>
      <c r="AE133" s="26"/>
      <c r="AI133" s="23"/>
      <c r="AJ133" s="93"/>
      <c r="AK133" s="90"/>
      <c r="AL133" s="90"/>
      <c r="AM133" s="90"/>
      <c r="AN133" s="90"/>
      <c r="AO133" s="23"/>
      <c r="AP133" s="23"/>
    </row>
    <row r="134" spans="1:42" s="22" customFormat="1" ht="15" hidden="1" customHeight="1" x14ac:dyDescent="0.25">
      <c r="A134" s="24"/>
      <c r="B134" s="174" t="s">
        <v>351</v>
      </c>
      <c r="C134" s="24"/>
      <c r="D134" s="33" t="s">
        <v>351</v>
      </c>
      <c r="E134" s="21" t="s">
        <v>128</v>
      </c>
      <c r="F134" s="21"/>
      <c r="G134" s="169" t="s">
        <v>314</v>
      </c>
      <c r="H134" s="32">
        <v>1</v>
      </c>
      <c r="I134" s="95"/>
      <c r="J134" s="57">
        <f>[1]Inventario!Y134</f>
        <v>3086</v>
      </c>
      <c r="K134" s="99">
        <f>[1]Inventario!AA134</f>
        <v>0</v>
      </c>
      <c r="L134" s="86">
        <f t="shared" si="10"/>
        <v>0</v>
      </c>
      <c r="M134" s="91"/>
      <c r="N134" s="87">
        <f>SUMIF('Compras del Mes'!D$6:D$307,Inventario!D134,'Compras del Mes'!H$6:H$307)</f>
        <v>0</v>
      </c>
      <c r="O134" s="28" t="str">
        <f t="shared" si="11"/>
        <v/>
      </c>
      <c r="P134" s="28">
        <f>SUMIF('Compras del Mes'!D$6:D$307,Inventario!D134,'Compras del Mes'!I$6:I$307)</f>
        <v>0</v>
      </c>
      <c r="Q134" s="88"/>
      <c r="R134" s="87">
        <f t="shared" si="12"/>
        <v>3086</v>
      </c>
      <c r="S134" s="28" t="str">
        <f t="shared" si="13"/>
        <v>0</v>
      </c>
      <c r="T134" s="28">
        <f t="shared" si="14"/>
        <v>0</v>
      </c>
      <c r="U134" s="88"/>
      <c r="V134" s="177">
        <f>SUMIF('Reporte de salida'!C$6:C$958,Inventario!B134,'Reporte de salida'!H$6:H$958)</f>
        <v>0</v>
      </c>
      <c r="W134" s="221">
        <f t="shared" si="15"/>
        <v>0</v>
      </c>
      <c r="Y134" s="87">
        <f t="shared" si="16"/>
        <v>3086</v>
      </c>
      <c r="Z134" s="28">
        <f t="shared" si="17"/>
        <v>0</v>
      </c>
      <c r="AA134" s="56">
        <f t="shared" si="18"/>
        <v>0</v>
      </c>
      <c r="AB134" s="22">
        <f t="shared" si="19"/>
        <v>31</v>
      </c>
      <c r="AC134" s="25"/>
      <c r="AD134" s="25"/>
      <c r="AE134" s="26"/>
      <c r="AI134" s="23"/>
      <c r="AJ134" s="93"/>
      <c r="AK134" s="90"/>
      <c r="AL134" s="90"/>
      <c r="AM134" s="90"/>
      <c r="AN134" s="90"/>
      <c r="AO134" s="23"/>
      <c r="AP134" s="23"/>
    </row>
    <row r="135" spans="1:42" s="22" customFormat="1" ht="15" hidden="1" customHeight="1" x14ac:dyDescent="0.25">
      <c r="A135" s="24"/>
      <c r="B135" s="174" t="s">
        <v>352</v>
      </c>
      <c r="C135" s="24"/>
      <c r="D135" s="33" t="s">
        <v>352</v>
      </c>
      <c r="E135" s="21" t="s">
        <v>128</v>
      </c>
      <c r="F135" s="21"/>
      <c r="G135" s="169" t="s">
        <v>314</v>
      </c>
      <c r="H135" s="32">
        <v>1</v>
      </c>
      <c r="I135" s="95"/>
      <c r="J135" s="57">
        <f>[1]Inventario!Y135</f>
        <v>0</v>
      </c>
      <c r="K135" s="99">
        <f>[1]Inventario!AA135</f>
        <v>0</v>
      </c>
      <c r="L135" s="86">
        <f t="shared" ref="L135:L198" si="20">+K135*J135</f>
        <v>0</v>
      </c>
      <c r="M135" s="91"/>
      <c r="N135" s="87">
        <f>SUMIF('Compras del Mes'!D$6:D$307,Inventario!D135,'Compras del Mes'!H$6:H$307)</f>
        <v>0</v>
      </c>
      <c r="O135" s="28" t="str">
        <f t="shared" ref="O135:O198" si="21">IF(P135=0,"",P135/N135)</f>
        <v/>
      </c>
      <c r="P135" s="28">
        <f>SUMIF('Compras del Mes'!D$6:D$307,Inventario!D135,'Compras del Mes'!I$6:I$307)</f>
        <v>0</v>
      </c>
      <c r="Q135" s="88"/>
      <c r="R135" s="87">
        <f t="shared" ref="R135:R198" si="22">+N135+J135</f>
        <v>0</v>
      </c>
      <c r="S135" s="28" t="str">
        <f t="shared" ref="S135:S198" si="23">IF(T135=0,"0",T135/R135)</f>
        <v>0</v>
      </c>
      <c r="T135" s="28">
        <f t="shared" ref="T135:T198" si="24">+P135+L135</f>
        <v>0</v>
      </c>
      <c r="U135" s="88"/>
      <c r="V135" s="177">
        <f>SUMIF('Reporte de salida'!C$6:C$958,Inventario!B135,'Reporte de salida'!H$6:H$958)</f>
        <v>0</v>
      </c>
      <c r="W135" s="221">
        <f t="shared" ref="W135:W198" si="25">+V135*S135</f>
        <v>0</v>
      </c>
      <c r="Y135" s="87">
        <f t="shared" ref="Y135:Y198" si="26">R135-V135</f>
        <v>0</v>
      </c>
      <c r="Z135" s="28">
        <f t="shared" ref="Z135:Z198" si="27">+S135*Y135</f>
        <v>0</v>
      </c>
      <c r="AA135" s="56">
        <v>0</v>
      </c>
      <c r="AB135" s="22">
        <f t="shared" si="19"/>
        <v>23</v>
      </c>
      <c r="AC135" s="25"/>
      <c r="AD135" s="25"/>
      <c r="AE135" s="26"/>
      <c r="AI135" s="23"/>
      <c r="AJ135" s="93"/>
      <c r="AK135" s="90"/>
      <c r="AL135" s="90"/>
      <c r="AM135" s="90"/>
      <c r="AN135" s="90"/>
      <c r="AO135" s="23"/>
      <c r="AP135" s="23"/>
    </row>
    <row r="136" spans="1:42" s="22" customFormat="1" ht="15" hidden="1" customHeight="1" x14ac:dyDescent="0.25">
      <c r="A136" s="24"/>
      <c r="B136" s="174" t="s">
        <v>353</v>
      </c>
      <c r="C136" s="24"/>
      <c r="D136" s="33" t="s">
        <v>353</v>
      </c>
      <c r="E136" s="21" t="s">
        <v>128</v>
      </c>
      <c r="F136" s="21"/>
      <c r="G136" s="169" t="s">
        <v>314</v>
      </c>
      <c r="H136" s="32">
        <v>1</v>
      </c>
      <c r="I136" s="95"/>
      <c r="J136" s="57">
        <f>[1]Inventario!Y136</f>
        <v>1798</v>
      </c>
      <c r="K136" s="99">
        <f>[1]Inventario!AA136</f>
        <v>1.5</v>
      </c>
      <c r="L136" s="86">
        <f t="shared" si="20"/>
        <v>2697</v>
      </c>
      <c r="M136" s="91"/>
      <c r="N136" s="87">
        <f>SUMIF('Compras del Mes'!D$6:D$307,Inventario!D136,'Compras del Mes'!H$6:H$307)</f>
        <v>0</v>
      </c>
      <c r="O136" s="28" t="str">
        <f t="shared" si="21"/>
        <v/>
      </c>
      <c r="P136" s="28">
        <f>SUMIF('Compras del Mes'!D$6:D$307,Inventario!D136,'Compras del Mes'!I$6:I$307)</f>
        <v>0</v>
      </c>
      <c r="Q136" s="88"/>
      <c r="R136" s="87">
        <f t="shared" si="22"/>
        <v>1798</v>
      </c>
      <c r="S136" s="28">
        <f t="shared" si="23"/>
        <v>1.5</v>
      </c>
      <c r="T136" s="28">
        <f t="shared" si="24"/>
        <v>2697</v>
      </c>
      <c r="U136" s="88"/>
      <c r="V136" s="177">
        <f>SUMIF('Reporte de salida'!C$6:C$958,Inventario!B136,'Reporte de salida'!H$6:H$958)</f>
        <v>28</v>
      </c>
      <c r="W136" s="221">
        <f t="shared" si="25"/>
        <v>42</v>
      </c>
      <c r="Y136" s="87">
        <f t="shared" si="26"/>
        <v>1770</v>
      </c>
      <c r="Z136" s="28">
        <f t="shared" si="27"/>
        <v>2655</v>
      </c>
      <c r="AA136" s="56">
        <f t="shared" ref="AA136:AA198" si="28">Z136/Y136</f>
        <v>1.5</v>
      </c>
      <c r="AB136" s="22">
        <f t="shared" si="19"/>
        <v>25</v>
      </c>
      <c r="AC136" s="25"/>
      <c r="AD136" s="25"/>
      <c r="AE136" s="26"/>
      <c r="AI136" s="23"/>
      <c r="AJ136" s="93"/>
      <c r="AK136" s="90"/>
      <c r="AL136" s="90"/>
      <c r="AM136" s="90"/>
      <c r="AN136" s="90"/>
      <c r="AO136" s="23"/>
      <c r="AP136" s="23"/>
    </row>
    <row r="137" spans="1:42" s="22" customFormat="1" ht="15" hidden="1" customHeight="1" x14ac:dyDescent="0.25">
      <c r="A137" s="24"/>
      <c r="B137" s="174" t="s">
        <v>354</v>
      </c>
      <c r="C137" s="24"/>
      <c r="D137" s="33" t="s">
        <v>354</v>
      </c>
      <c r="E137" s="21" t="s">
        <v>128</v>
      </c>
      <c r="F137" s="21"/>
      <c r="G137" s="169" t="s">
        <v>314</v>
      </c>
      <c r="H137" s="32">
        <v>1</v>
      </c>
      <c r="I137" s="95"/>
      <c r="J137" s="57">
        <f>[1]Inventario!Y137</f>
        <v>262</v>
      </c>
      <c r="K137" s="99">
        <f>[1]Inventario!AA137</f>
        <v>2.71</v>
      </c>
      <c r="L137" s="86">
        <f t="shared" si="20"/>
        <v>710.02</v>
      </c>
      <c r="M137" s="91"/>
      <c r="N137" s="87">
        <f>SUMIF('Compras del Mes'!D$6:D$307,Inventario!D137,'Compras del Mes'!H$6:H$307)</f>
        <v>0</v>
      </c>
      <c r="O137" s="28" t="str">
        <f t="shared" si="21"/>
        <v/>
      </c>
      <c r="P137" s="28">
        <f>SUMIF('Compras del Mes'!D$6:D$307,Inventario!D137,'Compras del Mes'!I$6:I$307)</f>
        <v>0</v>
      </c>
      <c r="Q137" s="88"/>
      <c r="R137" s="87">
        <f t="shared" si="22"/>
        <v>262</v>
      </c>
      <c r="S137" s="28">
        <f t="shared" si="23"/>
        <v>2.71</v>
      </c>
      <c r="T137" s="28">
        <f t="shared" si="24"/>
        <v>710.02</v>
      </c>
      <c r="U137" s="88"/>
      <c r="V137" s="177">
        <f>SUMIF('Reporte de salida'!C$6:C$958,Inventario!B137,'Reporte de salida'!H$6:H$958)</f>
        <v>0</v>
      </c>
      <c r="W137" s="221">
        <f t="shared" si="25"/>
        <v>0</v>
      </c>
      <c r="Y137" s="87">
        <f t="shared" si="26"/>
        <v>262</v>
      </c>
      <c r="Z137" s="28">
        <f t="shared" si="27"/>
        <v>710.02</v>
      </c>
      <c r="AA137" s="56">
        <f t="shared" si="28"/>
        <v>2.71</v>
      </c>
      <c r="AB137" s="22">
        <f t="shared" si="19"/>
        <v>25</v>
      </c>
      <c r="AC137" s="25"/>
      <c r="AD137" s="25"/>
      <c r="AE137" s="26"/>
      <c r="AI137" s="23"/>
      <c r="AJ137" s="93"/>
      <c r="AK137" s="90"/>
      <c r="AL137" s="90"/>
      <c r="AM137" s="90"/>
      <c r="AN137" s="90"/>
      <c r="AO137" s="23"/>
      <c r="AP137" s="23"/>
    </row>
    <row r="138" spans="1:42" s="22" customFormat="1" ht="15" hidden="1" customHeight="1" x14ac:dyDescent="0.25">
      <c r="A138" s="24"/>
      <c r="B138" s="174" t="s">
        <v>355</v>
      </c>
      <c r="C138" s="24"/>
      <c r="D138" s="33" t="s">
        <v>355</v>
      </c>
      <c r="E138" s="21" t="s">
        <v>128</v>
      </c>
      <c r="F138" s="21"/>
      <c r="G138" s="169" t="s">
        <v>314</v>
      </c>
      <c r="H138" s="32">
        <v>1</v>
      </c>
      <c r="I138" s="95"/>
      <c r="J138" s="57">
        <f>[1]Inventario!Y138</f>
        <v>200</v>
      </c>
      <c r="K138" s="99">
        <f>[1]Inventario!AA138</f>
        <v>0</v>
      </c>
      <c r="L138" s="86">
        <f t="shared" si="20"/>
        <v>0</v>
      </c>
      <c r="M138" s="91"/>
      <c r="N138" s="87">
        <f>SUMIF('Compras del Mes'!D$6:D$307,Inventario!D138,'Compras del Mes'!H$6:H$307)</f>
        <v>0</v>
      </c>
      <c r="O138" s="28" t="str">
        <f t="shared" si="21"/>
        <v/>
      </c>
      <c r="P138" s="28">
        <f>SUMIF('Compras del Mes'!D$6:D$307,Inventario!D138,'Compras del Mes'!I$6:I$307)</f>
        <v>0</v>
      </c>
      <c r="Q138" s="88"/>
      <c r="R138" s="87">
        <f t="shared" si="22"/>
        <v>200</v>
      </c>
      <c r="S138" s="28" t="str">
        <f t="shared" si="23"/>
        <v>0</v>
      </c>
      <c r="T138" s="28">
        <f t="shared" si="24"/>
        <v>0</v>
      </c>
      <c r="U138" s="88"/>
      <c r="V138" s="177">
        <f>SUMIF('Reporte de salida'!C$6:C$958,Inventario!B138,'Reporte de salida'!H$6:H$958)</f>
        <v>0</v>
      </c>
      <c r="W138" s="221">
        <f t="shared" si="25"/>
        <v>0</v>
      </c>
      <c r="Y138" s="87">
        <f t="shared" si="26"/>
        <v>200</v>
      </c>
      <c r="Z138" s="28">
        <f t="shared" si="27"/>
        <v>0</v>
      </c>
      <c r="AA138" s="56">
        <f t="shared" si="28"/>
        <v>0</v>
      </c>
      <c r="AB138" s="22">
        <f t="shared" si="19"/>
        <v>27</v>
      </c>
      <c r="AC138" s="25"/>
      <c r="AD138" s="25"/>
      <c r="AE138" s="26"/>
      <c r="AI138" s="23"/>
      <c r="AJ138" s="93"/>
      <c r="AK138" s="90"/>
      <c r="AL138" s="90"/>
      <c r="AM138" s="90"/>
      <c r="AN138" s="90"/>
      <c r="AO138" s="23"/>
      <c r="AP138" s="23"/>
    </row>
    <row r="139" spans="1:42" s="22" customFormat="1" ht="15" hidden="1" customHeight="1" x14ac:dyDescent="0.25">
      <c r="A139" s="24"/>
      <c r="B139" s="174" t="s">
        <v>356</v>
      </c>
      <c r="C139" s="24"/>
      <c r="D139" s="33" t="s">
        <v>356</v>
      </c>
      <c r="E139" s="21" t="s">
        <v>128</v>
      </c>
      <c r="F139" s="21"/>
      <c r="G139" s="169" t="s">
        <v>314</v>
      </c>
      <c r="H139" s="32">
        <v>1</v>
      </c>
      <c r="I139" s="95"/>
      <c r="J139" s="57">
        <f>[1]Inventario!Y139</f>
        <v>349</v>
      </c>
      <c r="K139" s="99">
        <f>[1]Inventario!AA139</f>
        <v>2</v>
      </c>
      <c r="L139" s="86">
        <f t="shared" si="20"/>
        <v>698</v>
      </c>
      <c r="M139" s="91"/>
      <c r="N139" s="87">
        <f>SUMIF('Compras del Mes'!D$6:D$307,Inventario!D139,'Compras del Mes'!H$6:H$307)</f>
        <v>0</v>
      </c>
      <c r="O139" s="28" t="str">
        <f t="shared" si="21"/>
        <v/>
      </c>
      <c r="P139" s="28">
        <f>SUMIF('Compras del Mes'!D$6:D$307,Inventario!D139,'Compras del Mes'!I$6:I$307)</f>
        <v>0</v>
      </c>
      <c r="Q139" s="88"/>
      <c r="R139" s="87">
        <f t="shared" si="22"/>
        <v>349</v>
      </c>
      <c r="S139" s="28">
        <f t="shared" si="23"/>
        <v>2</v>
      </c>
      <c r="T139" s="28">
        <f t="shared" si="24"/>
        <v>698</v>
      </c>
      <c r="U139" s="88"/>
      <c r="V139" s="177">
        <f>SUMIF('Reporte de salida'!C$6:C$958,Inventario!B139,'Reporte de salida'!H$6:H$958)</f>
        <v>50</v>
      </c>
      <c r="W139" s="221">
        <f t="shared" si="25"/>
        <v>100</v>
      </c>
      <c r="Y139" s="87">
        <f t="shared" si="26"/>
        <v>299</v>
      </c>
      <c r="Z139" s="28">
        <f t="shared" si="27"/>
        <v>598</v>
      </c>
      <c r="AA139" s="56">
        <f t="shared" si="28"/>
        <v>2</v>
      </c>
      <c r="AB139" s="22">
        <f t="shared" si="19"/>
        <v>21</v>
      </c>
      <c r="AC139" s="25"/>
      <c r="AD139" s="25"/>
      <c r="AE139" s="26"/>
      <c r="AI139" s="23"/>
      <c r="AJ139" s="93"/>
      <c r="AK139" s="90"/>
      <c r="AL139" s="90"/>
      <c r="AM139" s="90"/>
      <c r="AN139" s="90"/>
      <c r="AO139" s="23"/>
      <c r="AP139" s="23"/>
    </row>
    <row r="140" spans="1:42" s="22" customFormat="1" ht="15" hidden="1" customHeight="1" x14ac:dyDescent="0.25">
      <c r="A140" s="24"/>
      <c r="B140" s="174" t="s">
        <v>357</v>
      </c>
      <c r="C140" s="24"/>
      <c r="D140" s="33" t="s">
        <v>357</v>
      </c>
      <c r="E140" s="21" t="s">
        <v>128</v>
      </c>
      <c r="F140" s="21"/>
      <c r="G140" s="169" t="s">
        <v>314</v>
      </c>
      <c r="H140" s="32">
        <v>1</v>
      </c>
      <c r="I140" s="95"/>
      <c r="J140" s="57">
        <f>[1]Inventario!Y140</f>
        <v>1905</v>
      </c>
      <c r="K140" s="99">
        <f>[1]Inventario!AA140</f>
        <v>0.65</v>
      </c>
      <c r="L140" s="86">
        <f t="shared" si="20"/>
        <v>1238.25</v>
      </c>
      <c r="M140" s="91"/>
      <c r="N140" s="87">
        <f>SUMIF('Compras del Mes'!D$6:D$307,Inventario!D140,'Compras del Mes'!H$6:H$307)</f>
        <v>0</v>
      </c>
      <c r="O140" s="28" t="str">
        <f t="shared" si="21"/>
        <v/>
      </c>
      <c r="P140" s="28">
        <f>SUMIF('Compras del Mes'!D$6:D$307,Inventario!D140,'Compras del Mes'!I$6:I$307)</f>
        <v>0</v>
      </c>
      <c r="Q140" s="88"/>
      <c r="R140" s="87">
        <f t="shared" si="22"/>
        <v>1905</v>
      </c>
      <c r="S140" s="28">
        <f t="shared" si="23"/>
        <v>0.65</v>
      </c>
      <c r="T140" s="28">
        <f t="shared" si="24"/>
        <v>1238.25</v>
      </c>
      <c r="U140" s="88"/>
      <c r="V140" s="177">
        <f>SUMIF('Reporte de salida'!C$6:C$958,Inventario!B140,'Reporte de salida'!H$6:H$958)</f>
        <v>0</v>
      </c>
      <c r="W140" s="221">
        <f t="shared" si="25"/>
        <v>0</v>
      </c>
      <c r="Y140" s="87">
        <f t="shared" si="26"/>
        <v>1905</v>
      </c>
      <c r="Z140" s="28">
        <f t="shared" si="27"/>
        <v>1238.25</v>
      </c>
      <c r="AA140" s="56">
        <f t="shared" si="28"/>
        <v>0.65</v>
      </c>
      <c r="AB140" s="22">
        <f t="shared" si="19"/>
        <v>32</v>
      </c>
      <c r="AC140" s="25"/>
      <c r="AD140" s="25"/>
      <c r="AE140" s="26"/>
      <c r="AI140" s="23"/>
      <c r="AJ140" s="93"/>
      <c r="AK140" s="90"/>
      <c r="AL140" s="90"/>
      <c r="AM140" s="90"/>
      <c r="AN140" s="90"/>
      <c r="AO140" s="23"/>
      <c r="AP140" s="23"/>
    </row>
    <row r="141" spans="1:42" s="22" customFormat="1" ht="15" hidden="1" customHeight="1" x14ac:dyDescent="0.25">
      <c r="A141" s="24"/>
      <c r="B141" s="174" t="s">
        <v>358</v>
      </c>
      <c r="C141" s="24"/>
      <c r="D141" s="33" t="s">
        <v>358</v>
      </c>
      <c r="E141" s="21" t="s">
        <v>128</v>
      </c>
      <c r="F141" s="21"/>
      <c r="G141" s="169" t="s">
        <v>314</v>
      </c>
      <c r="H141" s="32">
        <v>1</v>
      </c>
      <c r="I141" s="95"/>
      <c r="J141" s="57">
        <f>[1]Inventario!Y141</f>
        <v>1774</v>
      </c>
      <c r="K141" s="99">
        <f>[1]Inventario!AA141</f>
        <v>0</v>
      </c>
      <c r="L141" s="86">
        <f t="shared" si="20"/>
        <v>0</v>
      </c>
      <c r="M141" s="91"/>
      <c r="N141" s="87">
        <f>SUMIF('Compras del Mes'!D$6:D$307,Inventario!D141,'Compras del Mes'!H$6:H$307)</f>
        <v>0</v>
      </c>
      <c r="O141" s="28" t="str">
        <f t="shared" si="21"/>
        <v/>
      </c>
      <c r="P141" s="28">
        <f>SUMIF('Compras del Mes'!D$6:D$307,Inventario!D141,'Compras del Mes'!I$6:I$307)</f>
        <v>0</v>
      </c>
      <c r="Q141" s="88"/>
      <c r="R141" s="87">
        <f t="shared" si="22"/>
        <v>1774</v>
      </c>
      <c r="S141" s="28" t="str">
        <f t="shared" si="23"/>
        <v>0</v>
      </c>
      <c r="T141" s="28">
        <f t="shared" si="24"/>
        <v>0</v>
      </c>
      <c r="U141" s="88"/>
      <c r="V141" s="177">
        <f>SUMIF('Reporte de salida'!C$6:C$958,Inventario!B141,'Reporte de salida'!H$6:H$958)</f>
        <v>0</v>
      </c>
      <c r="W141" s="221">
        <f t="shared" si="25"/>
        <v>0</v>
      </c>
      <c r="Y141" s="87">
        <f t="shared" si="26"/>
        <v>1774</v>
      </c>
      <c r="Z141" s="28">
        <f t="shared" si="27"/>
        <v>0</v>
      </c>
      <c r="AA141" s="56">
        <f t="shared" si="28"/>
        <v>0</v>
      </c>
      <c r="AB141" s="22">
        <f t="shared" si="19"/>
        <v>33</v>
      </c>
      <c r="AC141" s="25"/>
      <c r="AD141" s="25"/>
      <c r="AE141" s="26"/>
      <c r="AI141" s="23"/>
      <c r="AJ141" s="93"/>
      <c r="AK141" s="90"/>
      <c r="AL141" s="90"/>
      <c r="AM141" s="90"/>
      <c r="AN141" s="90"/>
      <c r="AO141" s="23"/>
      <c r="AP141" s="23"/>
    </row>
    <row r="142" spans="1:42" s="22" customFormat="1" ht="15" hidden="1" customHeight="1" x14ac:dyDescent="0.25">
      <c r="A142" s="24"/>
      <c r="B142" s="174" t="s">
        <v>359</v>
      </c>
      <c r="C142" s="24"/>
      <c r="D142" s="33" t="s">
        <v>359</v>
      </c>
      <c r="E142" s="21" t="s">
        <v>128</v>
      </c>
      <c r="F142" s="21"/>
      <c r="G142" s="169" t="s">
        <v>314</v>
      </c>
      <c r="H142" s="32">
        <v>1</v>
      </c>
      <c r="I142" s="95"/>
      <c r="J142" s="57">
        <f>[1]Inventario!Y142</f>
        <v>25</v>
      </c>
      <c r="K142" s="99">
        <f>[1]Inventario!AA142</f>
        <v>0</v>
      </c>
      <c r="L142" s="86">
        <f t="shared" si="20"/>
        <v>0</v>
      </c>
      <c r="M142" s="91"/>
      <c r="N142" s="87">
        <f>SUMIF('Compras del Mes'!D$6:D$307,Inventario!D142,'Compras del Mes'!H$6:H$307)</f>
        <v>0</v>
      </c>
      <c r="O142" s="28" t="str">
        <f t="shared" si="21"/>
        <v/>
      </c>
      <c r="P142" s="28">
        <f>SUMIF('Compras del Mes'!D$6:D$307,Inventario!D142,'Compras del Mes'!I$6:I$307)</f>
        <v>0</v>
      </c>
      <c r="Q142" s="88"/>
      <c r="R142" s="87">
        <f t="shared" si="22"/>
        <v>25</v>
      </c>
      <c r="S142" s="28" t="str">
        <f t="shared" si="23"/>
        <v>0</v>
      </c>
      <c r="T142" s="28">
        <f t="shared" si="24"/>
        <v>0</v>
      </c>
      <c r="U142" s="88"/>
      <c r="V142" s="177">
        <f>SUMIF('Reporte de salida'!C$6:C$958,Inventario!B142,'Reporte de salida'!H$6:H$958)</f>
        <v>0</v>
      </c>
      <c r="W142" s="221">
        <f t="shared" si="25"/>
        <v>0</v>
      </c>
      <c r="Y142" s="87">
        <f t="shared" si="26"/>
        <v>25</v>
      </c>
      <c r="Z142" s="28">
        <f t="shared" si="27"/>
        <v>0</v>
      </c>
      <c r="AA142" s="56">
        <f t="shared" si="28"/>
        <v>0</v>
      </c>
      <c r="AB142" s="22">
        <f t="shared" si="19"/>
        <v>30</v>
      </c>
      <c r="AC142" s="25"/>
      <c r="AD142" s="25"/>
      <c r="AE142" s="26"/>
      <c r="AI142" s="23"/>
      <c r="AJ142" s="93"/>
      <c r="AK142" s="90"/>
      <c r="AL142" s="90"/>
      <c r="AM142" s="90"/>
      <c r="AN142" s="90"/>
      <c r="AO142" s="23"/>
      <c r="AP142" s="23"/>
    </row>
    <row r="143" spans="1:42" s="22" customFormat="1" ht="15" hidden="1" customHeight="1" x14ac:dyDescent="0.25">
      <c r="A143" s="24"/>
      <c r="B143" s="174" t="s">
        <v>360</v>
      </c>
      <c r="C143" s="24"/>
      <c r="D143" s="33" t="s">
        <v>360</v>
      </c>
      <c r="E143" s="21" t="s">
        <v>128</v>
      </c>
      <c r="F143" s="21"/>
      <c r="G143" s="169" t="s">
        <v>314</v>
      </c>
      <c r="H143" s="32">
        <v>1</v>
      </c>
      <c r="I143" s="95"/>
      <c r="J143" s="57">
        <f>[1]Inventario!Y143</f>
        <v>47</v>
      </c>
      <c r="K143" s="99">
        <f>[1]Inventario!AA143</f>
        <v>3.27</v>
      </c>
      <c r="L143" s="86">
        <f t="shared" si="20"/>
        <v>153.69</v>
      </c>
      <c r="M143" s="91"/>
      <c r="N143" s="87">
        <f>SUMIF('Compras del Mes'!D$6:D$307,Inventario!D143,'Compras del Mes'!H$6:H$307)</f>
        <v>0</v>
      </c>
      <c r="O143" s="28" t="str">
        <f t="shared" si="21"/>
        <v/>
      </c>
      <c r="P143" s="28">
        <f>SUMIF('Compras del Mes'!D$6:D$307,Inventario!D143,'Compras del Mes'!I$6:I$307)</f>
        <v>0</v>
      </c>
      <c r="Q143" s="88"/>
      <c r="R143" s="87">
        <f t="shared" si="22"/>
        <v>47</v>
      </c>
      <c r="S143" s="28">
        <f t="shared" si="23"/>
        <v>3.27</v>
      </c>
      <c r="T143" s="28">
        <f t="shared" si="24"/>
        <v>153.69</v>
      </c>
      <c r="U143" s="88"/>
      <c r="V143" s="177">
        <f>SUMIF('Reporte de salida'!C$6:C$958,Inventario!B143,'Reporte de salida'!H$6:H$958)</f>
        <v>0</v>
      </c>
      <c r="W143" s="221">
        <f t="shared" si="25"/>
        <v>0</v>
      </c>
      <c r="Y143" s="87">
        <f t="shared" si="26"/>
        <v>47</v>
      </c>
      <c r="Z143" s="28">
        <f t="shared" si="27"/>
        <v>153.69</v>
      </c>
      <c r="AA143" s="56">
        <f t="shared" si="28"/>
        <v>3.27</v>
      </c>
      <c r="AB143" s="22">
        <f t="shared" si="19"/>
        <v>39</v>
      </c>
      <c r="AC143" s="25"/>
      <c r="AD143" s="25"/>
      <c r="AE143" s="26"/>
      <c r="AI143" s="23"/>
      <c r="AJ143" s="93"/>
      <c r="AK143" s="90"/>
      <c r="AL143" s="90"/>
      <c r="AM143" s="90"/>
      <c r="AN143" s="90"/>
      <c r="AO143" s="23"/>
      <c r="AP143" s="23"/>
    </row>
    <row r="144" spans="1:42" s="22" customFormat="1" ht="15" hidden="1" customHeight="1" x14ac:dyDescent="0.25">
      <c r="A144" s="24"/>
      <c r="B144" s="174" t="s">
        <v>361</v>
      </c>
      <c r="C144" s="24"/>
      <c r="D144" s="33" t="s">
        <v>361</v>
      </c>
      <c r="E144" s="21" t="s">
        <v>128</v>
      </c>
      <c r="F144" s="21"/>
      <c r="G144" s="169" t="s">
        <v>314</v>
      </c>
      <c r="H144" s="32">
        <v>1</v>
      </c>
      <c r="I144" s="95"/>
      <c r="J144" s="57">
        <f>[1]Inventario!Y144</f>
        <v>11309</v>
      </c>
      <c r="K144" s="99">
        <f>[1]Inventario!AA144</f>
        <v>0</v>
      </c>
      <c r="L144" s="86">
        <f t="shared" si="20"/>
        <v>0</v>
      </c>
      <c r="M144" s="91"/>
      <c r="N144" s="87">
        <f>SUMIF('Compras del Mes'!D$6:D$307,Inventario!D144,'Compras del Mes'!H$6:H$307)</f>
        <v>0</v>
      </c>
      <c r="O144" s="28" t="str">
        <f t="shared" si="21"/>
        <v/>
      </c>
      <c r="P144" s="28">
        <f>SUMIF('Compras del Mes'!D$6:D$307,Inventario!D144,'Compras del Mes'!I$6:I$307)</f>
        <v>0</v>
      </c>
      <c r="Q144" s="88"/>
      <c r="R144" s="87">
        <f t="shared" si="22"/>
        <v>11309</v>
      </c>
      <c r="S144" s="28" t="str">
        <f t="shared" si="23"/>
        <v>0</v>
      </c>
      <c r="T144" s="28">
        <f t="shared" si="24"/>
        <v>0</v>
      </c>
      <c r="U144" s="88"/>
      <c r="V144" s="177">
        <f>SUMIF('Reporte de salida'!C$6:C$958,Inventario!B144,'Reporte de salida'!H$6:H$958)</f>
        <v>0</v>
      </c>
      <c r="W144" s="221">
        <f t="shared" si="25"/>
        <v>0</v>
      </c>
      <c r="Y144" s="87">
        <f t="shared" si="26"/>
        <v>11309</v>
      </c>
      <c r="Z144" s="28">
        <f t="shared" si="27"/>
        <v>0</v>
      </c>
      <c r="AA144" s="56">
        <f t="shared" si="28"/>
        <v>0</v>
      </c>
      <c r="AB144" s="22">
        <f t="shared" si="19"/>
        <v>35</v>
      </c>
      <c r="AC144" s="25"/>
      <c r="AD144" s="25"/>
      <c r="AE144" s="26"/>
      <c r="AI144" s="23"/>
      <c r="AJ144" s="93"/>
      <c r="AK144" s="90"/>
      <c r="AL144" s="90"/>
      <c r="AM144" s="90"/>
      <c r="AN144" s="90"/>
      <c r="AO144" s="23"/>
      <c r="AP144" s="23"/>
    </row>
    <row r="145" spans="1:42" s="22" customFormat="1" ht="15" hidden="1" customHeight="1" x14ac:dyDescent="0.25">
      <c r="A145" s="24"/>
      <c r="B145" s="174" t="s">
        <v>362</v>
      </c>
      <c r="C145" s="24"/>
      <c r="D145" s="33" t="s">
        <v>362</v>
      </c>
      <c r="E145" s="21" t="s">
        <v>128</v>
      </c>
      <c r="F145" s="21"/>
      <c r="G145" s="169" t="s">
        <v>314</v>
      </c>
      <c r="H145" s="32">
        <v>1</v>
      </c>
      <c r="I145" s="95"/>
      <c r="J145" s="57">
        <f>[1]Inventario!Y145</f>
        <v>193</v>
      </c>
      <c r="K145" s="99">
        <f>[1]Inventario!AA145</f>
        <v>0</v>
      </c>
      <c r="L145" s="86">
        <f t="shared" si="20"/>
        <v>0</v>
      </c>
      <c r="M145" s="91"/>
      <c r="N145" s="87">
        <f>SUMIF('Compras del Mes'!D$6:D$307,Inventario!D145,'Compras del Mes'!H$6:H$307)</f>
        <v>0</v>
      </c>
      <c r="O145" s="28" t="str">
        <f t="shared" si="21"/>
        <v/>
      </c>
      <c r="P145" s="28">
        <f>SUMIF('Compras del Mes'!D$6:D$307,Inventario!D145,'Compras del Mes'!I$6:I$307)</f>
        <v>0</v>
      </c>
      <c r="Q145" s="88"/>
      <c r="R145" s="87">
        <f t="shared" si="22"/>
        <v>193</v>
      </c>
      <c r="S145" s="28" t="str">
        <f t="shared" si="23"/>
        <v>0</v>
      </c>
      <c r="T145" s="28">
        <f t="shared" si="24"/>
        <v>0</v>
      </c>
      <c r="U145" s="88"/>
      <c r="V145" s="177">
        <f>SUMIF('Reporte de salida'!C$6:C$958,Inventario!B145,'Reporte de salida'!H$6:H$958)</f>
        <v>0</v>
      </c>
      <c r="W145" s="221">
        <f t="shared" si="25"/>
        <v>0</v>
      </c>
      <c r="Y145" s="87">
        <f t="shared" si="26"/>
        <v>193</v>
      </c>
      <c r="Z145" s="28">
        <f t="shared" si="27"/>
        <v>0</v>
      </c>
      <c r="AA145" s="56">
        <f t="shared" si="28"/>
        <v>0</v>
      </c>
      <c r="AB145" s="22">
        <f t="shared" si="19"/>
        <v>20</v>
      </c>
      <c r="AC145" s="25"/>
      <c r="AD145" s="25"/>
      <c r="AE145" s="26"/>
      <c r="AI145" s="23"/>
      <c r="AJ145" s="93"/>
      <c r="AK145" s="90"/>
      <c r="AL145" s="90"/>
      <c r="AM145" s="90"/>
      <c r="AN145" s="90"/>
      <c r="AO145" s="23"/>
      <c r="AP145" s="23"/>
    </row>
    <row r="146" spans="1:42" s="22" customFormat="1" ht="15" hidden="1" customHeight="1" x14ac:dyDescent="0.25">
      <c r="A146" s="24"/>
      <c r="B146" s="174" t="s">
        <v>363</v>
      </c>
      <c r="C146" s="24"/>
      <c r="D146" s="33" t="s">
        <v>363</v>
      </c>
      <c r="E146" s="21" t="s">
        <v>128</v>
      </c>
      <c r="F146" s="21"/>
      <c r="G146" s="169" t="s">
        <v>314</v>
      </c>
      <c r="H146" s="32">
        <v>1</v>
      </c>
      <c r="I146" s="95"/>
      <c r="J146" s="57">
        <f>[1]Inventario!Y146</f>
        <v>978</v>
      </c>
      <c r="K146" s="99">
        <f>[1]Inventario!AA146</f>
        <v>0</v>
      </c>
      <c r="L146" s="86">
        <f t="shared" si="20"/>
        <v>0</v>
      </c>
      <c r="M146" s="91"/>
      <c r="N146" s="87">
        <f>SUMIF('Compras del Mes'!D$6:D$307,Inventario!D146,'Compras del Mes'!H$6:H$307)</f>
        <v>0</v>
      </c>
      <c r="O146" s="28" t="str">
        <f t="shared" si="21"/>
        <v/>
      </c>
      <c r="P146" s="28">
        <f>SUMIF('Compras del Mes'!D$6:D$307,Inventario!D146,'Compras del Mes'!I$6:I$307)</f>
        <v>0</v>
      </c>
      <c r="Q146" s="88"/>
      <c r="R146" s="87">
        <f t="shared" si="22"/>
        <v>978</v>
      </c>
      <c r="S146" s="28" t="str">
        <f t="shared" si="23"/>
        <v>0</v>
      </c>
      <c r="T146" s="28">
        <f t="shared" si="24"/>
        <v>0</v>
      </c>
      <c r="U146" s="88"/>
      <c r="V146" s="177">
        <f>SUMIF('Reporte de salida'!C$6:C$958,Inventario!B146,'Reporte de salida'!H$6:H$958)</f>
        <v>24</v>
      </c>
      <c r="W146" s="221">
        <f t="shared" si="25"/>
        <v>0</v>
      </c>
      <c r="Y146" s="87">
        <f t="shared" si="26"/>
        <v>954</v>
      </c>
      <c r="Z146" s="28">
        <f t="shared" si="27"/>
        <v>0</v>
      </c>
      <c r="AA146" s="56">
        <f t="shared" si="28"/>
        <v>0</v>
      </c>
      <c r="AB146" s="22">
        <f t="shared" si="19"/>
        <v>32</v>
      </c>
      <c r="AC146" s="25"/>
      <c r="AD146" s="25"/>
      <c r="AE146" s="26"/>
      <c r="AI146" s="23"/>
      <c r="AJ146" s="93"/>
      <c r="AK146" s="90"/>
      <c r="AL146" s="90"/>
      <c r="AM146" s="90"/>
      <c r="AN146" s="90"/>
      <c r="AO146" s="23"/>
      <c r="AP146" s="23"/>
    </row>
    <row r="147" spans="1:42" s="22" customFormat="1" ht="15" hidden="1" customHeight="1" x14ac:dyDescent="0.25">
      <c r="A147" s="24"/>
      <c r="B147" s="174" t="s">
        <v>364</v>
      </c>
      <c r="C147" s="24"/>
      <c r="D147" s="33" t="s">
        <v>364</v>
      </c>
      <c r="E147" s="21" t="s">
        <v>128</v>
      </c>
      <c r="F147" s="21"/>
      <c r="G147" s="169" t="s">
        <v>314</v>
      </c>
      <c r="H147" s="32">
        <v>1</v>
      </c>
      <c r="I147" s="95"/>
      <c r="J147" s="57">
        <f>[1]Inventario!Y147</f>
        <v>45</v>
      </c>
      <c r="K147" s="99">
        <f>[1]Inventario!AA147</f>
        <v>0</v>
      </c>
      <c r="L147" s="86">
        <f t="shared" si="20"/>
        <v>0</v>
      </c>
      <c r="M147" s="91"/>
      <c r="N147" s="87">
        <f>SUMIF('Compras del Mes'!D$6:D$307,Inventario!D147,'Compras del Mes'!H$6:H$307)</f>
        <v>0</v>
      </c>
      <c r="O147" s="28" t="str">
        <f t="shared" si="21"/>
        <v/>
      </c>
      <c r="P147" s="28">
        <f>SUMIF('Compras del Mes'!D$6:D$307,Inventario!D147,'Compras del Mes'!I$6:I$307)</f>
        <v>0</v>
      </c>
      <c r="Q147" s="88"/>
      <c r="R147" s="87">
        <f t="shared" si="22"/>
        <v>45</v>
      </c>
      <c r="S147" s="28" t="str">
        <f t="shared" si="23"/>
        <v>0</v>
      </c>
      <c r="T147" s="28">
        <f t="shared" si="24"/>
        <v>0</v>
      </c>
      <c r="U147" s="88"/>
      <c r="V147" s="177">
        <f>SUMIF('Reporte de salida'!C$6:C$958,Inventario!B147,'Reporte de salida'!H$6:H$958)</f>
        <v>0</v>
      </c>
      <c r="W147" s="221">
        <f t="shared" si="25"/>
        <v>0</v>
      </c>
      <c r="Y147" s="87">
        <f t="shared" si="26"/>
        <v>45</v>
      </c>
      <c r="Z147" s="28">
        <f t="shared" si="27"/>
        <v>0</v>
      </c>
      <c r="AA147" s="56">
        <f t="shared" si="28"/>
        <v>0</v>
      </c>
      <c r="AB147" s="22">
        <f t="shared" si="19"/>
        <v>32</v>
      </c>
      <c r="AC147" s="25"/>
      <c r="AD147" s="25"/>
      <c r="AE147" s="26"/>
      <c r="AI147" s="23"/>
      <c r="AJ147" s="93"/>
      <c r="AK147" s="90"/>
      <c r="AL147" s="90"/>
      <c r="AM147" s="90"/>
      <c r="AN147" s="90"/>
      <c r="AO147" s="23"/>
      <c r="AP147" s="23"/>
    </row>
    <row r="148" spans="1:42" s="22" customFormat="1" ht="15" hidden="1" customHeight="1" x14ac:dyDescent="0.25">
      <c r="A148" s="24"/>
      <c r="B148" s="174" t="s">
        <v>365</v>
      </c>
      <c r="C148" s="24"/>
      <c r="D148" s="33" t="s">
        <v>365</v>
      </c>
      <c r="E148" s="21" t="s">
        <v>128</v>
      </c>
      <c r="F148" s="21"/>
      <c r="G148" s="169" t="s">
        <v>314</v>
      </c>
      <c r="H148" s="32">
        <v>1</v>
      </c>
      <c r="I148" s="95"/>
      <c r="J148" s="57">
        <f>[1]Inventario!Y148</f>
        <v>1057</v>
      </c>
      <c r="K148" s="99">
        <f>[1]Inventario!AA148</f>
        <v>2.94</v>
      </c>
      <c r="L148" s="86">
        <f t="shared" si="20"/>
        <v>3107.58</v>
      </c>
      <c r="M148" s="91"/>
      <c r="N148" s="87">
        <f>SUMIF('Compras del Mes'!D$6:D$307,Inventario!D148,'Compras del Mes'!H$6:H$307)</f>
        <v>0</v>
      </c>
      <c r="O148" s="28" t="str">
        <f t="shared" si="21"/>
        <v/>
      </c>
      <c r="P148" s="28">
        <f>SUMIF('Compras del Mes'!D$6:D$307,Inventario!D148,'Compras del Mes'!I$6:I$307)</f>
        <v>0</v>
      </c>
      <c r="Q148" s="88"/>
      <c r="R148" s="87">
        <f t="shared" si="22"/>
        <v>1057</v>
      </c>
      <c r="S148" s="28">
        <f t="shared" si="23"/>
        <v>2.94</v>
      </c>
      <c r="T148" s="28">
        <f t="shared" si="24"/>
        <v>3107.58</v>
      </c>
      <c r="U148" s="88"/>
      <c r="V148" s="177">
        <f>SUMIF('Reporte de salida'!C$6:C$958,Inventario!B148,'Reporte de salida'!H$6:H$958)</f>
        <v>0</v>
      </c>
      <c r="W148" s="221">
        <f t="shared" si="25"/>
        <v>0</v>
      </c>
      <c r="Y148" s="87">
        <f t="shared" si="26"/>
        <v>1057</v>
      </c>
      <c r="Z148" s="28">
        <f t="shared" si="27"/>
        <v>3107.58</v>
      </c>
      <c r="AA148" s="56">
        <f t="shared" si="28"/>
        <v>2.94</v>
      </c>
      <c r="AB148" s="22">
        <f t="shared" si="19"/>
        <v>40</v>
      </c>
      <c r="AC148" s="25"/>
      <c r="AD148" s="25"/>
      <c r="AE148" s="26"/>
      <c r="AI148" s="23"/>
      <c r="AJ148" s="93"/>
      <c r="AK148" s="90"/>
      <c r="AL148" s="90"/>
      <c r="AM148" s="90"/>
      <c r="AN148" s="90"/>
      <c r="AO148" s="23"/>
      <c r="AP148" s="23"/>
    </row>
    <row r="149" spans="1:42" s="22" customFormat="1" ht="15" hidden="1" customHeight="1" x14ac:dyDescent="0.25">
      <c r="A149" s="24"/>
      <c r="B149" s="174" t="s">
        <v>366</v>
      </c>
      <c r="C149" s="24"/>
      <c r="D149" s="33" t="s">
        <v>366</v>
      </c>
      <c r="E149" s="21" t="s">
        <v>128</v>
      </c>
      <c r="F149" s="21"/>
      <c r="G149" s="169" t="s">
        <v>314</v>
      </c>
      <c r="H149" s="32">
        <v>1</v>
      </c>
      <c r="I149" s="95"/>
      <c r="J149" s="57">
        <f>[1]Inventario!Y149</f>
        <v>1214</v>
      </c>
      <c r="K149" s="99">
        <f>[1]Inventario!AA149</f>
        <v>1.96</v>
      </c>
      <c r="L149" s="86">
        <f t="shared" si="20"/>
        <v>2379.44</v>
      </c>
      <c r="M149" s="91"/>
      <c r="N149" s="87">
        <f>SUMIF('Compras del Mes'!D$6:D$307,Inventario!D149,'Compras del Mes'!H$6:H$307)</f>
        <v>0</v>
      </c>
      <c r="O149" s="28" t="str">
        <f t="shared" si="21"/>
        <v/>
      </c>
      <c r="P149" s="28">
        <f>SUMIF('Compras del Mes'!D$6:D$307,Inventario!D149,'Compras del Mes'!I$6:I$307)</f>
        <v>0</v>
      </c>
      <c r="Q149" s="88"/>
      <c r="R149" s="87">
        <f t="shared" si="22"/>
        <v>1214</v>
      </c>
      <c r="S149" s="28">
        <f t="shared" si="23"/>
        <v>1.96</v>
      </c>
      <c r="T149" s="28">
        <f t="shared" si="24"/>
        <v>2379.44</v>
      </c>
      <c r="U149" s="88"/>
      <c r="V149" s="177">
        <f>SUMIF('Reporte de salida'!C$6:C$958,Inventario!B149,'Reporte de salida'!H$6:H$958)</f>
        <v>612</v>
      </c>
      <c r="W149" s="221">
        <f t="shared" si="25"/>
        <v>1199.52</v>
      </c>
      <c r="Y149" s="87">
        <f t="shared" si="26"/>
        <v>602</v>
      </c>
      <c r="Z149" s="28">
        <f t="shared" si="27"/>
        <v>1179.92</v>
      </c>
      <c r="AA149" s="56">
        <f t="shared" si="28"/>
        <v>1.9600000000000002</v>
      </c>
      <c r="AB149" s="22">
        <f t="shared" si="19"/>
        <v>36</v>
      </c>
      <c r="AC149" s="25"/>
      <c r="AD149" s="25"/>
      <c r="AE149" s="26"/>
      <c r="AI149" s="23"/>
      <c r="AJ149" s="93"/>
      <c r="AK149" s="90"/>
      <c r="AL149" s="90"/>
      <c r="AM149" s="90"/>
      <c r="AN149" s="90"/>
      <c r="AO149" s="23"/>
      <c r="AP149" s="23"/>
    </row>
    <row r="150" spans="1:42" s="22" customFormat="1" ht="15" hidden="1" customHeight="1" x14ac:dyDescent="0.25">
      <c r="A150" s="24"/>
      <c r="B150" s="174" t="s">
        <v>367</v>
      </c>
      <c r="C150" s="24"/>
      <c r="D150" s="33" t="s">
        <v>367</v>
      </c>
      <c r="E150" s="21" t="s">
        <v>128</v>
      </c>
      <c r="F150" s="21"/>
      <c r="G150" s="169" t="s">
        <v>314</v>
      </c>
      <c r="H150" s="32">
        <v>1</v>
      </c>
      <c r="I150" s="95"/>
      <c r="J150" s="57">
        <f>[1]Inventario!Y150</f>
        <v>101</v>
      </c>
      <c r="K150" s="99">
        <f>[1]Inventario!AA150</f>
        <v>0</v>
      </c>
      <c r="L150" s="86">
        <f t="shared" si="20"/>
        <v>0</v>
      </c>
      <c r="M150" s="91"/>
      <c r="N150" s="87">
        <f>SUMIF('Compras del Mes'!D$6:D$307,Inventario!D150,'Compras del Mes'!H$6:H$307)</f>
        <v>0</v>
      </c>
      <c r="O150" s="28" t="str">
        <f t="shared" si="21"/>
        <v/>
      </c>
      <c r="P150" s="28">
        <f>SUMIF('Compras del Mes'!D$6:D$307,Inventario!D150,'Compras del Mes'!I$6:I$307)</f>
        <v>0</v>
      </c>
      <c r="Q150" s="88"/>
      <c r="R150" s="87">
        <f t="shared" si="22"/>
        <v>101</v>
      </c>
      <c r="S150" s="28" t="str">
        <f t="shared" si="23"/>
        <v>0</v>
      </c>
      <c r="T150" s="28">
        <f t="shared" si="24"/>
        <v>0</v>
      </c>
      <c r="U150" s="88"/>
      <c r="V150" s="177">
        <f>SUMIF('Reporte de salida'!C$6:C$958,Inventario!B150,'Reporte de salida'!H$6:H$958)</f>
        <v>0</v>
      </c>
      <c r="W150" s="221">
        <f t="shared" si="25"/>
        <v>0</v>
      </c>
      <c r="Y150" s="87">
        <f t="shared" si="26"/>
        <v>101</v>
      </c>
      <c r="Z150" s="28">
        <f t="shared" si="27"/>
        <v>0</v>
      </c>
      <c r="AA150" s="56">
        <f t="shared" si="28"/>
        <v>0</v>
      </c>
      <c r="AB150" s="22">
        <f t="shared" ref="AB150:AB230" si="29">(LEN(D150))</f>
        <v>40</v>
      </c>
      <c r="AC150" s="25"/>
      <c r="AD150" s="25"/>
      <c r="AE150" s="26"/>
      <c r="AI150" s="23"/>
      <c r="AJ150" s="93"/>
      <c r="AK150" s="90"/>
      <c r="AL150" s="90"/>
      <c r="AM150" s="90"/>
      <c r="AN150" s="90"/>
      <c r="AO150" s="23"/>
      <c r="AP150" s="23"/>
    </row>
    <row r="151" spans="1:42" s="22" customFormat="1" ht="15" hidden="1" customHeight="1" x14ac:dyDescent="0.25">
      <c r="A151" s="24"/>
      <c r="B151" s="174" t="s">
        <v>368</v>
      </c>
      <c r="C151" s="24"/>
      <c r="D151" s="33" t="s">
        <v>368</v>
      </c>
      <c r="E151" s="21" t="s">
        <v>128</v>
      </c>
      <c r="F151" s="21"/>
      <c r="G151" s="169" t="s">
        <v>314</v>
      </c>
      <c r="H151" s="32">
        <v>1</v>
      </c>
      <c r="I151" s="95"/>
      <c r="J151" s="57">
        <f>[1]Inventario!Y151</f>
        <v>382</v>
      </c>
      <c r="K151" s="99">
        <f>[1]Inventario!AA151</f>
        <v>0</v>
      </c>
      <c r="L151" s="86">
        <f t="shared" si="20"/>
        <v>0</v>
      </c>
      <c r="M151" s="91"/>
      <c r="N151" s="87">
        <f>SUMIF('Compras del Mes'!D$6:D$307,Inventario!D151,'Compras del Mes'!H$6:H$307)</f>
        <v>0</v>
      </c>
      <c r="O151" s="28" t="str">
        <f t="shared" si="21"/>
        <v/>
      </c>
      <c r="P151" s="28">
        <f>SUMIF('Compras del Mes'!D$6:D$307,Inventario!D151,'Compras del Mes'!I$6:I$307)</f>
        <v>0</v>
      </c>
      <c r="Q151" s="88"/>
      <c r="R151" s="87">
        <f t="shared" si="22"/>
        <v>382</v>
      </c>
      <c r="S151" s="28" t="str">
        <f t="shared" si="23"/>
        <v>0</v>
      </c>
      <c r="T151" s="28">
        <f t="shared" si="24"/>
        <v>0</v>
      </c>
      <c r="U151" s="88"/>
      <c r="V151" s="177">
        <f>SUMIF('Reporte de salida'!C$6:C$958,Inventario!B151,'Reporte de salida'!H$6:H$958)</f>
        <v>0</v>
      </c>
      <c r="W151" s="221">
        <f t="shared" si="25"/>
        <v>0</v>
      </c>
      <c r="Y151" s="87">
        <f t="shared" si="26"/>
        <v>382</v>
      </c>
      <c r="Z151" s="28">
        <f t="shared" si="27"/>
        <v>0</v>
      </c>
      <c r="AA151" s="56">
        <f t="shared" si="28"/>
        <v>0</v>
      </c>
      <c r="AB151" s="22">
        <f t="shared" si="29"/>
        <v>23</v>
      </c>
      <c r="AC151" s="25"/>
      <c r="AD151" s="25"/>
      <c r="AE151" s="26"/>
      <c r="AI151" s="23"/>
      <c r="AJ151" s="93"/>
      <c r="AK151" s="90"/>
      <c r="AL151" s="90"/>
      <c r="AM151" s="90"/>
      <c r="AN151" s="90"/>
      <c r="AO151" s="23"/>
      <c r="AP151" s="23"/>
    </row>
    <row r="152" spans="1:42" s="22" customFormat="1" ht="15" hidden="1" customHeight="1" x14ac:dyDescent="0.25">
      <c r="A152" s="24"/>
      <c r="B152" s="174" t="s">
        <v>369</v>
      </c>
      <c r="C152" s="24"/>
      <c r="D152" s="33" t="s">
        <v>369</v>
      </c>
      <c r="E152" s="21" t="s">
        <v>128</v>
      </c>
      <c r="F152" s="21"/>
      <c r="G152" s="169" t="s">
        <v>314</v>
      </c>
      <c r="H152" s="32">
        <v>1</v>
      </c>
      <c r="I152" s="95"/>
      <c r="J152" s="57">
        <f>[1]Inventario!Y152</f>
        <v>2872</v>
      </c>
      <c r="K152" s="99">
        <f>[1]Inventario!AA152</f>
        <v>0</v>
      </c>
      <c r="L152" s="86">
        <f t="shared" si="20"/>
        <v>0</v>
      </c>
      <c r="M152" s="91"/>
      <c r="N152" s="87">
        <f>SUMIF('Compras del Mes'!D$6:D$307,Inventario!D152,'Compras del Mes'!H$6:H$307)</f>
        <v>0</v>
      </c>
      <c r="O152" s="28" t="str">
        <f t="shared" si="21"/>
        <v/>
      </c>
      <c r="P152" s="28">
        <f>SUMIF('Compras del Mes'!D$6:D$307,Inventario!D152,'Compras del Mes'!I$6:I$307)</f>
        <v>0</v>
      </c>
      <c r="Q152" s="88"/>
      <c r="R152" s="87">
        <f t="shared" si="22"/>
        <v>2872</v>
      </c>
      <c r="S152" s="28" t="str">
        <f t="shared" si="23"/>
        <v>0</v>
      </c>
      <c r="T152" s="28">
        <f t="shared" si="24"/>
        <v>0</v>
      </c>
      <c r="U152" s="88"/>
      <c r="V152" s="177">
        <f>SUMIF('Reporte de salida'!C$6:C$958,Inventario!B152,'Reporte de salida'!H$6:H$958)</f>
        <v>0</v>
      </c>
      <c r="W152" s="221">
        <f t="shared" si="25"/>
        <v>0</v>
      </c>
      <c r="Y152" s="87">
        <f t="shared" si="26"/>
        <v>2872</v>
      </c>
      <c r="Z152" s="28">
        <f t="shared" si="27"/>
        <v>0</v>
      </c>
      <c r="AA152" s="56">
        <f t="shared" si="28"/>
        <v>0</v>
      </c>
      <c r="AB152" s="22">
        <f t="shared" si="29"/>
        <v>28</v>
      </c>
      <c r="AC152" s="25"/>
      <c r="AD152" s="25"/>
      <c r="AE152" s="26"/>
      <c r="AI152" s="23"/>
      <c r="AJ152" s="93"/>
      <c r="AK152" s="90"/>
      <c r="AL152" s="90"/>
      <c r="AM152" s="90"/>
      <c r="AN152" s="90"/>
      <c r="AO152" s="23"/>
      <c r="AP152" s="23"/>
    </row>
    <row r="153" spans="1:42" s="22" customFormat="1" ht="15" hidden="1" customHeight="1" x14ac:dyDescent="0.25">
      <c r="A153" s="24"/>
      <c r="B153" s="174" t="s">
        <v>370</v>
      </c>
      <c r="C153" s="24"/>
      <c r="D153" s="33" t="s">
        <v>370</v>
      </c>
      <c r="E153" s="21" t="s">
        <v>128</v>
      </c>
      <c r="F153" s="21"/>
      <c r="G153" s="169" t="s">
        <v>314</v>
      </c>
      <c r="H153" s="32">
        <v>1</v>
      </c>
      <c r="I153" s="95"/>
      <c r="J153" s="57">
        <f>[1]Inventario!Y153</f>
        <v>765</v>
      </c>
      <c r="K153" s="99">
        <f>[1]Inventario!AA153</f>
        <v>0</v>
      </c>
      <c r="L153" s="86">
        <f t="shared" si="20"/>
        <v>0</v>
      </c>
      <c r="M153" s="91"/>
      <c r="N153" s="87">
        <f>SUMIF('Compras del Mes'!D$6:D$307,Inventario!D153,'Compras del Mes'!H$6:H$307)</f>
        <v>0</v>
      </c>
      <c r="O153" s="28" t="str">
        <f t="shared" si="21"/>
        <v/>
      </c>
      <c r="P153" s="28">
        <f>SUMIF('Compras del Mes'!D$6:D$307,Inventario!D153,'Compras del Mes'!I$6:I$307)</f>
        <v>0</v>
      </c>
      <c r="Q153" s="88"/>
      <c r="R153" s="87">
        <f t="shared" si="22"/>
        <v>765</v>
      </c>
      <c r="S153" s="28" t="str">
        <f t="shared" si="23"/>
        <v>0</v>
      </c>
      <c r="T153" s="28">
        <f t="shared" si="24"/>
        <v>0</v>
      </c>
      <c r="U153" s="88"/>
      <c r="V153" s="177">
        <f>SUMIF('Reporte de salida'!C$6:C$958,Inventario!B153,'Reporte de salida'!H$6:H$958)</f>
        <v>0</v>
      </c>
      <c r="W153" s="221">
        <f t="shared" si="25"/>
        <v>0</v>
      </c>
      <c r="Y153" s="87">
        <f t="shared" si="26"/>
        <v>765</v>
      </c>
      <c r="Z153" s="28">
        <f t="shared" si="27"/>
        <v>0</v>
      </c>
      <c r="AA153" s="56">
        <f t="shared" si="28"/>
        <v>0</v>
      </c>
      <c r="AB153" s="22">
        <f t="shared" si="29"/>
        <v>52</v>
      </c>
      <c r="AC153" s="24"/>
      <c r="AD153" s="21"/>
      <c r="AE153" s="31"/>
      <c r="AI153" s="23"/>
      <c r="AJ153" s="93"/>
      <c r="AK153" s="90"/>
      <c r="AL153" s="90"/>
      <c r="AM153" s="90"/>
      <c r="AN153" s="90"/>
      <c r="AO153" s="23"/>
      <c r="AP153" s="23"/>
    </row>
    <row r="154" spans="1:42" s="22" customFormat="1" ht="15" hidden="1" customHeight="1" x14ac:dyDescent="0.25">
      <c r="A154" s="24"/>
      <c r="B154" s="174" t="s">
        <v>371</v>
      </c>
      <c r="C154" s="24"/>
      <c r="D154" s="33" t="s">
        <v>371</v>
      </c>
      <c r="E154" s="21" t="s">
        <v>128</v>
      </c>
      <c r="F154" s="21"/>
      <c r="G154" s="169" t="s">
        <v>314</v>
      </c>
      <c r="H154" s="32">
        <v>1</v>
      </c>
      <c r="I154" s="95"/>
      <c r="J154" s="57">
        <f>[1]Inventario!Y154</f>
        <v>983</v>
      </c>
      <c r="K154" s="99">
        <f>[1]Inventario!AA154</f>
        <v>0</v>
      </c>
      <c r="L154" s="86">
        <f t="shared" si="20"/>
        <v>0</v>
      </c>
      <c r="M154" s="91"/>
      <c r="N154" s="87">
        <f>SUMIF('Compras del Mes'!D$6:D$307,Inventario!D154,'Compras del Mes'!H$6:H$307)</f>
        <v>0</v>
      </c>
      <c r="O154" s="28" t="str">
        <f t="shared" si="21"/>
        <v/>
      </c>
      <c r="P154" s="28">
        <f>SUMIF('Compras del Mes'!D$6:D$307,Inventario!D154,'Compras del Mes'!I$6:I$307)</f>
        <v>0</v>
      </c>
      <c r="Q154" s="88"/>
      <c r="R154" s="87">
        <f t="shared" si="22"/>
        <v>983</v>
      </c>
      <c r="S154" s="28" t="str">
        <f t="shared" si="23"/>
        <v>0</v>
      </c>
      <c r="T154" s="28">
        <f t="shared" si="24"/>
        <v>0</v>
      </c>
      <c r="U154" s="88"/>
      <c r="V154" s="177">
        <f>SUMIF('Reporte de salida'!C$6:C$958,Inventario!B154,'Reporte de salida'!H$6:H$958)</f>
        <v>50</v>
      </c>
      <c r="W154" s="221">
        <f t="shared" si="25"/>
        <v>0</v>
      </c>
      <c r="Y154" s="87">
        <f t="shared" si="26"/>
        <v>933</v>
      </c>
      <c r="Z154" s="28">
        <f t="shared" si="27"/>
        <v>0</v>
      </c>
      <c r="AA154" s="56">
        <f t="shared" si="28"/>
        <v>0</v>
      </c>
      <c r="AB154" s="22">
        <f t="shared" si="29"/>
        <v>38</v>
      </c>
      <c r="AC154" s="24"/>
      <c r="AD154" s="21"/>
      <c r="AE154" s="31"/>
      <c r="AI154" s="23"/>
      <c r="AJ154" s="93"/>
      <c r="AK154" s="90"/>
      <c r="AL154" s="90"/>
      <c r="AM154" s="90"/>
      <c r="AN154" s="90"/>
      <c r="AO154" s="23"/>
      <c r="AP154" s="23"/>
    </row>
    <row r="155" spans="1:42" s="22" customFormat="1" ht="15" hidden="1" customHeight="1" x14ac:dyDescent="0.25">
      <c r="A155" s="24"/>
      <c r="B155" s="174" t="s">
        <v>372</v>
      </c>
      <c r="C155" s="24"/>
      <c r="D155" s="33" t="s">
        <v>372</v>
      </c>
      <c r="E155" s="21" t="s">
        <v>128</v>
      </c>
      <c r="F155" s="21"/>
      <c r="G155" s="169" t="s">
        <v>314</v>
      </c>
      <c r="H155" s="32">
        <v>1</v>
      </c>
      <c r="I155" s="95"/>
      <c r="J155" s="57">
        <f>[1]Inventario!Y155</f>
        <v>75</v>
      </c>
      <c r="K155" s="99">
        <f>[1]Inventario!AA155</f>
        <v>0</v>
      </c>
      <c r="L155" s="86">
        <f t="shared" si="20"/>
        <v>0</v>
      </c>
      <c r="M155" s="91"/>
      <c r="N155" s="87">
        <f>SUMIF('Compras del Mes'!D$6:D$307,Inventario!D155,'Compras del Mes'!H$6:H$307)</f>
        <v>0</v>
      </c>
      <c r="O155" s="28" t="str">
        <f t="shared" si="21"/>
        <v/>
      </c>
      <c r="P155" s="28">
        <f>SUMIF('Compras del Mes'!D$6:D$307,Inventario!D155,'Compras del Mes'!I$6:I$307)</f>
        <v>0</v>
      </c>
      <c r="Q155" s="88"/>
      <c r="R155" s="87">
        <f t="shared" si="22"/>
        <v>75</v>
      </c>
      <c r="S155" s="28" t="str">
        <f t="shared" si="23"/>
        <v>0</v>
      </c>
      <c r="T155" s="28">
        <f t="shared" si="24"/>
        <v>0</v>
      </c>
      <c r="U155" s="88"/>
      <c r="V155" s="177">
        <f>SUMIF('Reporte de salida'!C$6:C$958,Inventario!B155,'Reporte de salida'!H$6:H$958)</f>
        <v>0</v>
      </c>
      <c r="W155" s="221">
        <f t="shared" si="25"/>
        <v>0</v>
      </c>
      <c r="Y155" s="87">
        <f t="shared" si="26"/>
        <v>75</v>
      </c>
      <c r="Z155" s="28">
        <f t="shared" si="27"/>
        <v>0</v>
      </c>
      <c r="AA155" s="56">
        <f t="shared" si="28"/>
        <v>0</v>
      </c>
      <c r="AB155" s="22">
        <f t="shared" si="29"/>
        <v>23</v>
      </c>
      <c r="AC155" s="24"/>
      <c r="AD155" s="21"/>
      <c r="AE155" s="31"/>
      <c r="AI155" s="23"/>
      <c r="AJ155" s="93"/>
      <c r="AK155" s="90"/>
      <c r="AL155" s="90"/>
      <c r="AM155" s="90"/>
      <c r="AN155" s="90"/>
      <c r="AO155" s="23"/>
      <c r="AP155" s="23"/>
    </row>
    <row r="156" spans="1:42" s="22" customFormat="1" ht="15" hidden="1" customHeight="1" x14ac:dyDescent="0.25">
      <c r="A156" s="24"/>
      <c r="B156" s="174" t="s">
        <v>373</v>
      </c>
      <c r="C156" s="24"/>
      <c r="D156" s="33" t="s">
        <v>373</v>
      </c>
      <c r="E156" s="21" t="s">
        <v>128</v>
      </c>
      <c r="F156" s="21"/>
      <c r="G156" s="169" t="s">
        <v>314</v>
      </c>
      <c r="H156" s="32">
        <v>1</v>
      </c>
      <c r="I156" s="95"/>
      <c r="J156" s="57">
        <f>[1]Inventario!Y156</f>
        <v>2171</v>
      </c>
      <c r="K156" s="99">
        <f>[1]Inventario!AA156</f>
        <v>0.73</v>
      </c>
      <c r="L156" s="86">
        <f t="shared" si="20"/>
        <v>1584.83</v>
      </c>
      <c r="M156" s="91"/>
      <c r="N156" s="87">
        <f>SUMIF('Compras del Mes'!D$6:D$307,Inventario!D156,'Compras del Mes'!H$6:H$307)</f>
        <v>0</v>
      </c>
      <c r="O156" s="28" t="str">
        <f t="shared" si="21"/>
        <v/>
      </c>
      <c r="P156" s="28">
        <f>SUMIF('Compras del Mes'!D$6:D$307,Inventario!D156,'Compras del Mes'!I$6:I$307)</f>
        <v>0</v>
      </c>
      <c r="Q156" s="88"/>
      <c r="R156" s="87">
        <f t="shared" si="22"/>
        <v>2171</v>
      </c>
      <c r="S156" s="28">
        <f t="shared" si="23"/>
        <v>0.73</v>
      </c>
      <c r="T156" s="28">
        <f t="shared" si="24"/>
        <v>1584.83</v>
      </c>
      <c r="U156" s="88"/>
      <c r="V156" s="177">
        <f>SUMIF('Reporte de salida'!C$6:C$958,Inventario!B156,'Reporte de salida'!H$6:H$958)</f>
        <v>0</v>
      </c>
      <c r="W156" s="221">
        <f t="shared" si="25"/>
        <v>0</v>
      </c>
      <c r="Y156" s="87">
        <f t="shared" si="26"/>
        <v>2171</v>
      </c>
      <c r="Z156" s="28">
        <f t="shared" si="27"/>
        <v>1584.83</v>
      </c>
      <c r="AA156" s="56">
        <f t="shared" si="28"/>
        <v>0.73</v>
      </c>
      <c r="AB156" s="22">
        <f t="shared" si="29"/>
        <v>27</v>
      </c>
      <c r="AC156" s="24"/>
      <c r="AD156" s="21"/>
      <c r="AE156" s="31"/>
      <c r="AI156" s="23"/>
      <c r="AJ156" s="93"/>
      <c r="AK156" s="90"/>
      <c r="AL156" s="90"/>
      <c r="AM156" s="90"/>
      <c r="AN156" s="90"/>
      <c r="AO156" s="23"/>
      <c r="AP156" s="23"/>
    </row>
    <row r="157" spans="1:42" s="22" customFormat="1" ht="15" hidden="1" customHeight="1" x14ac:dyDescent="0.25">
      <c r="A157" s="24"/>
      <c r="B157" s="174" t="s">
        <v>374</v>
      </c>
      <c r="C157" s="24"/>
      <c r="D157" s="33" t="s">
        <v>374</v>
      </c>
      <c r="E157" s="21" t="s">
        <v>128</v>
      </c>
      <c r="F157" s="21"/>
      <c r="G157" s="169" t="s">
        <v>314</v>
      </c>
      <c r="H157" s="32">
        <v>1</v>
      </c>
      <c r="I157" s="95"/>
      <c r="J157" s="57">
        <f>[1]Inventario!Y157</f>
        <v>612</v>
      </c>
      <c r="K157" s="99">
        <f>[1]Inventario!AA157</f>
        <v>0</v>
      </c>
      <c r="L157" s="86">
        <f t="shared" si="20"/>
        <v>0</v>
      </c>
      <c r="M157" s="91"/>
      <c r="N157" s="87">
        <f>SUMIF('Compras del Mes'!D$6:D$307,Inventario!D157,'Compras del Mes'!H$6:H$307)</f>
        <v>0</v>
      </c>
      <c r="O157" s="28" t="str">
        <f t="shared" si="21"/>
        <v/>
      </c>
      <c r="P157" s="28">
        <f>SUMIF('Compras del Mes'!D$6:D$307,Inventario!D157,'Compras del Mes'!I$6:I$307)</f>
        <v>0</v>
      </c>
      <c r="Q157" s="88"/>
      <c r="R157" s="87">
        <f t="shared" si="22"/>
        <v>612</v>
      </c>
      <c r="S157" s="28" t="str">
        <f t="shared" si="23"/>
        <v>0</v>
      </c>
      <c r="T157" s="28">
        <f t="shared" si="24"/>
        <v>0</v>
      </c>
      <c r="U157" s="88"/>
      <c r="V157" s="177">
        <f>SUMIF('Reporte de salida'!C$6:C$958,Inventario!B157,'Reporte de salida'!H$6:H$958)</f>
        <v>0</v>
      </c>
      <c r="W157" s="221">
        <f t="shared" si="25"/>
        <v>0</v>
      </c>
      <c r="Y157" s="87">
        <f t="shared" si="26"/>
        <v>612</v>
      </c>
      <c r="Z157" s="28">
        <f t="shared" si="27"/>
        <v>0</v>
      </c>
      <c r="AA157" s="56">
        <f t="shared" si="28"/>
        <v>0</v>
      </c>
      <c r="AB157" s="22">
        <f t="shared" si="29"/>
        <v>21</v>
      </c>
      <c r="AC157" s="24"/>
      <c r="AD157" s="21"/>
      <c r="AE157" s="31"/>
      <c r="AI157" s="23"/>
      <c r="AJ157" s="93"/>
      <c r="AK157" s="90"/>
      <c r="AL157" s="90"/>
      <c r="AM157" s="90"/>
      <c r="AN157" s="90"/>
      <c r="AO157" s="23"/>
      <c r="AP157" s="23"/>
    </row>
    <row r="158" spans="1:42" s="22" customFormat="1" ht="15" hidden="1" customHeight="1" x14ac:dyDescent="0.25">
      <c r="A158" s="24"/>
      <c r="B158" s="174" t="s">
        <v>375</v>
      </c>
      <c r="C158" s="24"/>
      <c r="D158" s="33" t="s">
        <v>375</v>
      </c>
      <c r="E158" s="21" t="s">
        <v>128</v>
      </c>
      <c r="F158" s="21"/>
      <c r="G158" s="169" t="s">
        <v>314</v>
      </c>
      <c r="H158" s="32">
        <v>1</v>
      </c>
      <c r="I158" s="95"/>
      <c r="J158" s="57">
        <f>[1]Inventario!Y158</f>
        <v>200</v>
      </c>
      <c r="K158" s="99">
        <f>[1]Inventario!AA158</f>
        <v>0</v>
      </c>
      <c r="L158" s="86">
        <f t="shared" si="20"/>
        <v>0</v>
      </c>
      <c r="M158" s="91"/>
      <c r="N158" s="87">
        <f>SUMIF('Compras del Mes'!D$6:D$307,Inventario!D158,'Compras del Mes'!H$6:H$307)</f>
        <v>0</v>
      </c>
      <c r="O158" s="28" t="str">
        <f t="shared" si="21"/>
        <v/>
      </c>
      <c r="P158" s="28">
        <f>SUMIF('Compras del Mes'!D$6:D$307,Inventario!D158,'Compras del Mes'!I$6:I$307)</f>
        <v>0</v>
      </c>
      <c r="Q158" s="88"/>
      <c r="R158" s="87">
        <f t="shared" si="22"/>
        <v>200</v>
      </c>
      <c r="S158" s="28" t="str">
        <f t="shared" si="23"/>
        <v>0</v>
      </c>
      <c r="T158" s="28">
        <f t="shared" si="24"/>
        <v>0</v>
      </c>
      <c r="U158" s="88"/>
      <c r="V158" s="177">
        <f>SUMIF('Reporte de salida'!C$6:C$958,Inventario!B158,'Reporte de salida'!H$6:H$958)</f>
        <v>0</v>
      </c>
      <c r="W158" s="221">
        <f t="shared" si="25"/>
        <v>0</v>
      </c>
      <c r="Y158" s="87">
        <f t="shared" si="26"/>
        <v>200</v>
      </c>
      <c r="Z158" s="28">
        <f t="shared" si="27"/>
        <v>0</v>
      </c>
      <c r="AA158" s="56">
        <f t="shared" si="28"/>
        <v>0</v>
      </c>
      <c r="AB158" s="22">
        <f t="shared" si="29"/>
        <v>25</v>
      </c>
      <c r="AC158" s="24"/>
      <c r="AD158" s="21"/>
      <c r="AE158" s="31"/>
      <c r="AI158" s="23"/>
      <c r="AJ158" s="93"/>
      <c r="AK158" s="90"/>
      <c r="AL158" s="90"/>
      <c r="AM158" s="90"/>
      <c r="AN158" s="90"/>
      <c r="AO158" s="23"/>
      <c r="AP158" s="23"/>
    </row>
    <row r="159" spans="1:42" s="22" customFormat="1" ht="15" hidden="1" customHeight="1" x14ac:dyDescent="0.25">
      <c r="A159" s="24"/>
      <c r="B159" s="174" t="s">
        <v>376</v>
      </c>
      <c r="C159" s="24"/>
      <c r="D159" s="33" t="s">
        <v>376</v>
      </c>
      <c r="E159" s="21" t="s">
        <v>128</v>
      </c>
      <c r="F159" s="21"/>
      <c r="G159" s="169" t="s">
        <v>314</v>
      </c>
      <c r="H159" s="32">
        <v>1</v>
      </c>
      <c r="I159" s="95"/>
      <c r="J159" s="57">
        <f>[1]Inventario!Y159</f>
        <v>867</v>
      </c>
      <c r="K159" s="99">
        <f>[1]Inventario!AA159</f>
        <v>1.2195496438553164</v>
      </c>
      <c r="L159" s="86">
        <f t="shared" si="20"/>
        <v>1057.3495412225593</v>
      </c>
      <c r="M159" s="91"/>
      <c r="N159" s="87">
        <f>SUMIF('Compras del Mes'!D$6:D$307,Inventario!D159,'Compras del Mes'!H$6:H$307)</f>
        <v>2800</v>
      </c>
      <c r="O159" s="28">
        <f t="shared" si="21"/>
        <v>0.8968571428571428</v>
      </c>
      <c r="P159" s="28">
        <f>SUMIF('Compras del Mes'!D$6:D$307,Inventario!D159,'Compras del Mes'!I$6:I$307)</f>
        <v>2511.1999999999998</v>
      </c>
      <c r="Q159" s="88"/>
      <c r="R159" s="87">
        <f t="shared" si="22"/>
        <v>3667</v>
      </c>
      <c r="S159" s="28">
        <f t="shared" si="23"/>
        <v>0.97315231557746362</v>
      </c>
      <c r="T159" s="28">
        <f t="shared" si="24"/>
        <v>3568.5495412225591</v>
      </c>
      <c r="U159" s="88"/>
      <c r="V159" s="177">
        <f>SUMIF('Reporte de salida'!C$6:C$958,Inventario!B159,'Reporte de salida'!H$6:H$958)</f>
        <v>666</v>
      </c>
      <c r="W159" s="221">
        <f t="shared" si="25"/>
        <v>648.11944217459074</v>
      </c>
      <c r="Y159" s="87">
        <f t="shared" si="26"/>
        <v>3001</v>
      </c>
      <c r="Z159" s="28">
        <f t="shared" si="27"/>
        <v>2920.4300990479683</v>
      </c>
      <c r="AA159" s="56">
        <f t="shared" si="28"/>
        <v>0.97315231557746362</v>
      </c>
      <c r="AB159" s="22">
        <f t="shared" si="29"/>
        <v>30</v>
      </c>
      <c r="AC159" s="24"/>
      <c r="AD159" s="21"/>
      <c r="AE159" s="31"/>
      <c r="AI159" s="23"/>
      <c r="AJ159" s="93"/>
      <c r="AK159" s="90"/>
      <c r="AL159" s="90"/>
      <c r="AM159" s="90"/>
      <c r="AN159" s="90"/>
      <c r="AO159" s="23"/>
      <c r="AP159" s="23"/>
    </row>
    <row r="160" spans="1:42" s="22" customFormat="1" ht="15" hidden="1" customHeight="1" x14ac:dyDescent="0.25">
      <c r="A160" s="24"/>
      <c r="B160" s="174" t="s">
        <v>377</v>
      </c>
      <c r="C160" s="24"/>
      <c r="D160" s="33" t="s">
        <v>377</v>
      </c>
      <c r="E160" s="21" t="s">
        <v>128</v>
      </c>
      <c r="F160" s="21"/>
      <c r="G160" s="169" t="s">
        <v>314</v>
      </c>
      <c r="H160" s="32">
        <v>1</v>
      </c>
      <c r="I160" s="95"/>
      <c r="J160" s="57">
        <f>[1]Inventario!Y160</f>
        <v>400</v>
      </c>
      <c r="K160" s="99">
        <f>[1]Inventario!AA160</f>
        <v>1.45</v>
      </c>
      <c r="L160" s="86">
        <f t="shared" si="20"/>
        <v>580</v>
      </c>
      <c r="M160" s="91"/>
      <c r="N160" s="87">
        <f>SUMIF('Compras del Mes'!D$6:D$307,Inventario!D160,'Compras del Mes'!H$6:H$307)</f>
        <v>0</v>
      </c>
      <c r="O160" s="28" t="str">
        <f t="shared" si="21"/>
        <v/>
      </c>
      <c r="P160" s="28">
        <f>SUMIF('Compras del Mes'!D$6:D$307,Inventario!D160,'Compras del Mes'!I$6:I$307)</f>
        <v>0</v>
      </c>
      <c r="Q160" s="88"/>
      <c r="R160" s="87">
        <f t="shared" si="22"/>
        <v>400</v>
      </c>
      <c r="S160" s="28">
        <f t="shared" si="23"/>
        <v>1.45</v>
      </c>
      <c r="T160" s="28">
        <f t="shared" si="24"/>
        <v>580</v>
      </c>
      <c r="U160" s="88"/>
      <c r="V160" s="177">
        <f>SUMIF('Reporte de salida'!C$6:C$958,Inventario!B160,'Reporte de salida'!H$6:H$958)</f>
        <v>0</v>
      </c>
      <c r="W160" s="221">
        <f t="shared" si="25"/>
        <v>0</v>
      </c>
      <c r="Y160" s="87">
        <f t="shared" si="26"/>
        <v>400</v>
      </c>
      <c r="Z160" s="28">
        <f t="shared" si="27"/>
        <v>580</v>
      </c>
      <c r="AA160" s="56">
        <f t="shared" si="28"/>
        <v>1.45</v>
      </c>
      <c r="AB160" s="22">
        <f t="shared" si="29"/>
        <v>27</v>
      </c>
      <c r="AC160" s="24"/>
      <c r="AD160" s="21"/>
      <c r="AE160" s="31"/>
      <c r="AI160" s="23"/>
      <c r="AJ160" s="93"/>
      <c r="AK160" s="90"/>
      <c r="AL160" s="90"/>
      <c r="AM160" s="90"/>
      <c r="AN160" s="90"/>
      <c r="AO160" s="23"/>
      <c r="AP160" s="23"/>
    </row>
    <row r="161" spans="1:42" s="22" customFormat="1" ht="15" hidden="1" customHeight="1" x14ac:dyDescent="0.25">
      <c r="A161" s="24"/>
      <c r="B161" s="174" t="s">
        <v>378</v>
      </c>
      <c r="C161" s="24"/>
      <c r="D161" s="33" t="s">
        <v>378</v>
      </c>
      <c r="E161" s="21" t="s">
        <v>128</v>
      </c>
      <c r="F161" s="21"/>
      <c r="G161" s="169" t="s">
        <v>314</v>
      </c>
      <c r="H161" s="32">
        <v>1</v>
      </c>
      <c r="I161" s="95"/>
      <c r="J161" s="57">
        <f>[1]Inventario!Y161</f>
        <v>114</v>
      </c>
      <c r="K161" s="99">
        <f>[1]Inventario!AA161</f>
        <v>0</v>
      </c>
      <c r="L161" s="86">
        <f t="shared" si="20"/>
        <v>0</v>
      </c>
      <c r="M161" s="91"/>
      <c r="N161" s="87">
        <f>SUMIF('Compras del Mes'!D$6:D$307,Inventario!D161,'Compras del Mes'!H$6:H$307)</f>
        <v>0</v>
      </c>
      <c r="O161" s="28" t="str">
        <f t="shared" si="21"/>
        <v/>
      </c>
      <c r="P161" s="28">
        <f>SUMIF('Compras del Mes'!D$6:D$307,Inventario!D161,'Compras del Mes'!I$6:I$307)</f>
        <v>0</v>
      </c>
      <c r="Q161" s="88"/>
      <c r="R161" s="87">
        <f t="shared" si="22"/>
        <v>114</v>
      </c>
      <c r="S161" s="28" t="str">
        <f t="shared" si="23"/>
        <v>0</v>
      </c>
      <c r="T161" s="28">
        <f t="shared" si="24"/>
        <v>0</v>
      </c>
      <c r="U161" s="88"/>
      <c r="V161" s="177">
        <f>SUMIF('Reporte de salida'!C$6:C$958,Inventario!B161,'Reporte de salida'!H$6:H$958)</f>
        <v>0</v>
      </c>
      <c r="W161" s="221">
        <f t="shared" si="25"/>
        <v>0</v>
      </c>
      <c r="Y161" s="87">
        <f t="shared" si="26"/>
        <v>114</v>
      </c>
      <c r="Z161" s="28">
        <f t="shared" si="27"/>
        <v>0</v>
      </c>
      <c r="AA161" s="56">
        <f t="shared" si="28"/>
        <v>0</v>
      </c>
      <c r="AB161" s="22">
        <f t="shared" si="29"/>
        <v>27</v>
      </c>
      <c r="AC161" s="24"/>
      <c r="AD161" s="21"/>
      <c r="AE161" s="31"/>
      <c r="AI161" s="23"/>
      <c r="AJ161" s="93"/>
      <c r="AK161" s="90"/>
      <c r="AL161" s="90"/>
      <c r="AM161" s="90"/>
      <c r="AN161" s="90"/>
      <c r="AO161" s="23"/>
      <c r="AP161" s="23"/>
    </row>
    <row r="162" spans="1:42" s="22" customFormat="1" ht="15" hidden="1" customHeight="1" x14ac:dyDescent="0.25">
      <c r="A162" s="24"/>
      <c r="B162" s="174" t="s">
        <v>379</v>
      </c>
      <c r="C162" s="24"/>
      <c r="D162" s="33" t="s">
        <v>379</v>
      </c>
      <c r="E162" s="21" t="s">
        <v>128</v>
      </c>
      <c r="F162" s="21"/>
      <c r="G162" s="169" t="s">
        <v>314</v>
      </c>
      <c r="H162" s="32">
        <v>1</v>
      </c>
      <c r="I162" s="95"/>
      <c r="J162" s="57">
        <f>[1]Inventario!Y162</f>
        <v>961</v>
      </c>
      <c r="K162" s="99">
        <f>[1]Inventario!AA162</f>
        <v>0</v>
      </c>
      <c r="L162" s="86">
        <f t="shared" si="20"/>
        <v>0</v>
      </c>
      <c r="M162" s="91"/>
      <c r="N162" s="87">
        <f>SUMIF('Compras del Mes'!D$6:D$307,Inventario!D162,'Compras del Mes'!H$6:H$307)</f>
        <v>0</v>
      </c>
      <c r="O162" s="28" t="str">
        <f t="shared" si="21"/>
        <v/>
      </c>
      <c r="P162" s="28">
        <f>SUMIF('Compras del Mes'!D$6:D$307,Inventario!D162,'Compras del Mes'!I$6:I$307)</f>
        <v>0</v>
      </c>
      <c r="Q162" s="88"/>
      <c r="R162" s="87">
        <f t="shared" si="22"/>
        <v>961</v>
      </c>
      <c r="S162" s="28" t="str">
        <f t="shared" si="23"/>
        <v>0</v>
      </c>
      <c r="T162" s="28">
        <f t="shared" si="24"/>
        <v>0</v>
      </c>
      <c r="U162" s="88"/>
      <c r="V162" s="177">
        <f>SUMIF('Reporte de salida'!C$6:C$958,Inventario!B162,'Reporte de salida'!H$6:H$958)</f>
        <v>0</v>
      </c>
      <c r="W162" s="221">
        <f t="shared" si="25"/>
        <v>0</v>
      </c>
      <c r="Y162" s="87">
        <f t="shared" si="26"/>
        <v>961</v>
      </c>
      <c r="Z162" s="28">
        <f t="shared" si="27"/>
        <v>0</v>
      </c>
      <c r="AA162" s="56">
        <f t="shared" si="28"/>
        <v>0</v>
      </c>
      <c r="AB162" s="22">
        <f t="shared" si="29"/>
        <v>25</v>
      </c>
      <c r="AC162" s="24"/>
      <c r="AD162" s="21"/>
      <c r="AE162" s="31"/>
      <c r="AI162" s="23"/>
      <c r="AJ162" s="93"/>
      <c r="AK162" s="90"/>
      <c r="AL162" s="90"/>
      <c r="AM162" s="90"/>
      <c r="AN162" s="90"/>
      <c r="AO162" s="23"/>
      <c r="AP162" s="23"/>
    </row>
    <row r="163" spans="1:42" s="22" customFormat="1" ht="15" hidden="1" customHeight="1" x14ac:dyDescent="0.25">
      <c r="A163" s="24"/>
      <c r="B163" s="174" t="s">
        <v>380</v>
      </c>
      <c r="C163" s="24"/>
      <c r="D163" s="33" t="s">
        <v>380</v>
      </c>
      <c r="E163" s="21" t="s">
        <v>128</v>
      </c>
      <c r="F163" s="21"/>
      <c r="G163" s="169" t="s">
        <v>314</v>
      </c>
      <c r="H163" s="32">
        <v>1</v>
      </c>
      <c r="I163" s="95"/>
      <c r="J163" s="57">
        <f>[1]Inventario!Y163</f>
        <v>951</v>
      </c>
      <c r="K163" s="99">
        <f>[1]Inventario!AA163</f>
        <v>2</v>
      </c>
      <c r="L163" s="86">
        <f t="shared" si="20"/>
        <v>1902</v>
      </c>
      <c r="M163" s="91"/>
      <c r="N163" s="87">
        <f>SUMIF('Compras del Mes'!D$6:D$307,Inventario!D163,'Compras del Mes'!H$6:H$307)</f>
        <v>0</v>
      </c>
      <c r="O163" s="28" t="str">
        <f t="shared" si="21"/>
        <v/>
      </c>
      <c r="P163" s="28">
        <f>SUMIF('Compras del Mes'!D$6:D$307,Inventario!D163,'Compras del Mes'!I$6:I$307)</f>
        <v>0</v>
      </c>
      <c r="Q163" s="88"/>
      <c r="R163" s="87">
        <f t="shared" si="22"/>
        <v>951</v>
      </c>
      <c r="S163" s="28">
        <f t="shared" si="23"/>
        <v>2</v>
      </c>
      <c r="T163" s="28">
        <f t="shared" si="24"/>
        <v>1902</v>
      </c>
      <c r="U163" s="88"/>
      <c r="V163" s="177">
        <f>SUMIF('Reporte de salida'!C$6:C$958,Inventario!B163,'Reporte de salida'!H$6:H$958)</f>
        <v>0</v>
      </c>
      <c r="W163" s="221">
        <f t="shared" si="25"/>
        <v>0</v>
      </c>
      <c r="Y163" s="87">
        <f t="shared" si="26"/>
        <v>951</v>
      </c>
      <c r="Z163" s="28">
        <f t="shared" si="27"/>
        <v>1902</v>
      </c>
      <c r="AA163" s="56">
        <f t="shared" si="28"/>
        <v>2</v>
      </c>
      <c r="AB163" s="22">
        <f t="shared" si="29"/>
        <v>27</v>
      </c>
      <c r="AC163" s="24"/>
      <c r="AD163" s="21"/>
      <c r="AE163" s="31"/>
      <c r="AI163" s="23"/>
      <c r="AJ163" s="93"/>
      <c r="AK163" s="90"/>
      <c r="AL163" s="90"/>
      <c r="AM163" s="90"/>
      <c r="AN163" s="90"/>
      <c r="AO163" s="23"/>
      <c r="AP163" s="23"/>
    </row>
    <row r="164" spans="1:42" s="22" customFormat="1" ht="15" hidden="1" customHeight="1" x14ac:dyDescent="0.25">
      <c r="A164" s="24"/>
      <c r="B164" s="174" t="s">
        <v>381</v>
      </c>
      <c r="C164" s="24"/>
      <c r="D164" s="33" t="s">
        <v>381</v>
      </c>
      <c r="E164" s="21" t="s">
        <v>128</v>
      </c>
      <c r="F164" s="21"/>
      <c r="G164" s="169" t="s">
        <v>314</v>
      </c>
      <c r="H164" s="32">
        <v>1</v>
      </c>
      <c r="I164" s="95"/>
      <c r="J164" s="57">
        <f>[1]Inventario!Y164</f>
        <v>752</v>
      </c>
      <c r="K164" s="99">
        <f>[1]Inventario!AA164</f>
        <v>0</v>
      </c>
      <c r="L164" s="86">
        <f t="shared" si="20"/>
        <v>0</v>
      </c>
      <c r="M164" s="91"/>
      <c r="N164" s="87">
        <f>SUMIF('Compras del Mes'!D$6:D$307,Inventario!D164,'Compras del Mes'!H$6:H$307)</f>
        <v>0</v>
      </c>
      <c r="O164" s="28" t="str">
        <f t="shared" si="21"/>
        <v/>
      </c>
      <c r="P164" s="28">
        <f>SUMIF('Compras del Mes'!D$6:D$307,Inventario!D164,'Compras del Mes'!I$6:I$307)</f>
        <v>0</v>
      </c>
      <c r="Q164" s="88"/>
      <c r="R164" s="87">
        <f t="shared" si="22"/>
        <v>752</v>
      </c>
      <c r="S164" s="28" t="str">
        <f t="shared" si="23"/>
        <v>0</v>
      </c>
      <c r="T164" s="28">
        <f t="shared" si="24"/>
        <v>0</v>
      </c>
      <c r="U164" s="88"/>
      <c r="V164" s="177">
        <f>SUMIF('Reporte de salida'!C$6:C$958,Inventario!B164,'Reporte de salida'!H$6:H$958)</f>
        <v>0</v>
      </c>
      <c r="W164" s="221">
        <f t="shared" si="25"/>
        <v>0</v>
      </c>
      <c r="Y164" s="87">
        <f t="shared" si="26"/>
        <v>752</v>
      </c>
      <c r="Z164" s="28">
        <f t="shared" si="27"/>
        <v>0</v>
      </c>
      <c r="AA164" s="56">
        <f t="shared" si="28"/>
        <v>0</v>
      </c>
      <c r="AB164" s="22">
        <f t="shared" si="29"/>
        <v>25</v>
      </c>
      <c r="AC164" s="24"/>
      <c r="AD164" s="21"/>
      <c r="AE164" s="31"/>
      <c r="AI164" s="23"/>
      <c r="AJ164" s="93"/>
      <c r="AK164" s="90"/>
      <c r="AL164" s="90"/>
      <c r="AM164" s="90"/>
      <c r="AN164" s="90"/>
      <c r="AO164" s="23"/>
      <c r="AP164" s="23"/>
    </row>
    <row r="165" spans="1:42" s="22" customFormat="1" ht="15" hidden="1" customHeight="1" x14ac:dyDescent="0.25">
      <c r="A165" s="24"/>
      <c r="B165" s="174" t="s">
        <v>382</v>
      </c>
      <c r="C165" s="24"/>
      <c r="D165" s="33" t="s">
        <v>382</v>
      </c>
      <c r="E165" s="21" t="s">
        <v>128</v>
      </c>
      <c r="F165" s="21"/>
      <c r="G165" s="169" t="s">
        <v>314</v>
      </c>
      <c r="H165" s="32">
        <v>1</v>
      </c>
      <c r="I165" s="95"/>
      <c r="J165" s="57">
        <f>[1]Inventario!Y165</f>
        <v>192</v>
      </c>
      <c r="K165" s="99">
        <f>[1]Inventario!AA165</f>
        <v>1.06</v>
      </c>
      <c r="L165" s="86">
        <f t="shared" si="20"/>
        <v>203.52</v>
      </c>
      <c r="M165" s="91"/>
      <c r="N165" s="87">
        <f>SUMIF('Compras del Mes'!D$6:D$307,Inventario!D165,'Compras del Mes'!H$6:H$307)</f>
        <v>0</v>
      </c>
      <c r="O165" s="28" t="str">
        <f t="shared" si="21"/>
        <v/>
      </c>
      <c r="P165" s="28">
        <f>SUMIF('Compras del Mes'!D$6:D$307,Inventario!D165,'Compras del Mes'!I$6:I$307)</f>
        <v>0</v>
      </c>
      <c r="Q165" s="88"/>
      <c r="R165" s="87">
        <f t="shared" si="22"/>
        <v>192</v>
      </c>
      <c r="S165" s="28">
        <f t="shared" si="23"/>
        <v>1.06</v>
      </c>
      <c r="T165" s="28">
        <f t="shared" si="24"/>
        <v>203.52</v>
      </c>
      <c r="U165" s="88"/>
      <c r="V165" s="177">
        <f>SUMIF('Reporte de salida'!C$6:C$958,Inventario!B165,'Reporte de salida'!H$6:H$958)</f>
        <v>0</v>
      </c>
      <c r="W165" s="221">
        <f t="shared" si="25"/>
        <v>0</v>
      </c>
      <c r="Y165" s="87">
        <f t="shared" si="26"/>
        <v>192</v>
      </c>
      <c r="Z165" s="28">
        <f t="shared" si="27"/>
        <v>203.52</v>
      </c>
      <c r="AA165" s="56">
        <f t="shared" si="28"/>
        <v>1.06</v>
      </c>
      <c r="AB165" s="22">
        <f t="shared" si="29"/>
        <v>31</v>
      </c>
      <c r="AC165" s="24"/>
      <c r="AD165" s="21"/>
      <c r="AE165" s="31"/>
      <c r="AI165" s="23"/>
      <c r="AJ165" s="93"/>
      <c r="AK165" s="90"/>
      <c r="AL165" s="90"/>
      <c r="AM165" s="90"/>
      <c r="AN165" s="90"/>
      <c r="AO165" s="23"/>
      <c r="AP165" s="23"/>
    </row>
    <row r="166" spans="1:42" s="22" customFormat="1" ht="15" hidden="1" customHeight="1" x14ac:dyDescent="0.25">
      <c r="A166" s="24"/>
      <c r="B166" s="174" t="s">
        <v>383</v>
      </c>
      <c r="C166" s="24"/>
      <c r="D166" s="33" t="s">
        <v>383</v>
      </c>
      <c r="E166" s="21" t="s">
        <v>128</v>
      </c>
      <c r="F166" s="21"/>
      <c r="G166" s="169" t="s">
        <v>314</v>
      </c>
      <c r="H166" s="32">
        <v>1</v>
      </c>
      <c r="I166" s="95"/>
      <c r="J166" s="57">
        <f>[1]Inventario!Y166</f>
        <v>2100</v>
      </c>
      <c r="K166" s="99">
        <f>[1]Inventario!AA166</f>
        <v>1.06</v>
      </c>
      <c r="L166" s="86">
        <f t="shared" si="20"/>
        <v>2226</v>
      </c>
      <c r="M166" s="91"/>
      <c r="N166" s="87">
        <f>SUMIF('Compras del Mes'!D$6:D$307,Inventario!D166,'Compras del Mes'!H$6:H$307)</f>
        <v>0</v>
      </c>
      <c r="O166" s="28" t="str">
        <f t="shared" si="21"/>
        <v/>
      </c>
      <c r="P166" s="28">
        <f>SUMIF('Compras del Mes'!D$6:D$307,Inventario!D166,'Compras del Mes'!I$6:I$307)</f>
        <v>0</v>
      </c>
      <c r="Q166" s="88"/>
      <c r="R166" s="87">
        <f t="shared" si="22"/>
        <v>2100</v>
      </c>
      <c r="S166" s="28">
        <f t="shared" si="23"/>
        <v>1.06</v>
      </c>
      <c r="T166" s="28">
        <f t="shared" si="24"/>
        <v>2226</v>
      </c>
      <c r="U166" s="88"/>
      <c r="V166" s="177">
        <f>SUMIF('Reporte de salida'!C$6:C$958,Inventario!B166,'Reporte de salida'!H$6:H$958)</f>
        <v>140</v>
      </c>
      <c r="W166" s="221">
        <f t="shared" si="25"/>
        <v>148.4</v>
      </c>
      <c r="Y166" s="87">
        <f t="shared" si="26"/>
        <v>1960</v>
      </c>
      <c r="Z166" s="28">
        <f t="shared" si="27"/>
        <v>2077.6</v>
      </c>
      <c r="AA166" s="56">
        <f t="shared" si="28"/>
        <v>1.06</v>
      </c>
      <c r="AB166" s="22">
        <f t="shared" ref="AB166:AB171" si="30">(LEN(D166))</f>
        <v>39</v>
      </c>
      <c r="AC166" s="24"/>
      <c r="AD166" s="21"/>
      <c r="AE166" s="31"/>
      <c r="AI166" s="23"/>
      <c r="AJ166" s="93"/>
      <c r="AK166" s="90"/>
      <c r="AL166" s="90"/>
      <c r="AM166" s="90"/>
      <c r="AN166" s="90"/>
      <c r="AO166" s="23"/>
      <c r="AP166" s="23"/>
    </row>
    <row r="167" spans="1:42" s="22" customFormat="1" ht="15" hidden="1" customHeight="1" x14ac:dyDescent="0.25">
      <c r="A167" s="24"/>
      <c r="B167" s="174" t="s">
        <v>384</v>
      </c>
      <c r="C167" s="24"/>
      <c r="D167" s="33" t="s">
        <v>384</v>
      </c>
      <c r="E167" s="21" t="s">
        <v>128</v>
      </c>
      <c r="F167" s="21"/>
      <c r="G167" s="169" t="s">
        <v>314</v>
      </c>
      <c r="H167" s="32">
        <v>1</v>
      </c>
      <c r="I167" s="95"/>
      <c r="J167" s="57">
        <f>[1]Inventario!Y167</f>
        <v>184</v>
      </c>
      <c r="K167" s="99">
        <f>[1]Inventario!AA167</f>
        <v>0</v>
      </c>
      <c r="L167" s="86">
        <f t="shared" si="20"/>
        <v>0</v>
      </c>
      <c r="M167" s="91"/>
      <c r="N167" s="87">
        <f>SUMIF('Compras del Mes'!D$6:D$307,Inventario!D167,'Compras del Mes'!H$6:H$307)</f>
        <v>0</v>
      </c>
      <c r="O167" s="28" t="str">
        <f t="shared" si="21"/>
        <v/>
      </c>
      <c r="P167" s="28">
        <f>SUMIF('Compras del Mes'!D$6:D$307,Inventario!D167,'Compras del Mes'!I$6:I$307)</f>
        <v>0</v>
      </c>
      <c r="Q167" s="88"/>
      <c r="R167" s="87">
        <f t="shared" si="22"/>
        <v>184</v>
      </c>
      <c r="S167" s="28" t="str">
        <f t="shared" si="23"/>
        <v>0</v>
      </c>
      <c r="T167" s="28">
        <f t="shared" si="24"/>
        <v>0</v>
      </c>
      <c r="U167" s="88"/>
      <c r="V167" s="177">
        <f>SUMIF('Reporte de salida'!C$6:C$958,Inventario!B167,'Reporte de salida'!H$6:H$958)</f>
        <v>0</v>
      </c>
      <c r="W167" s="221">
        <f t="shared" si="25"/>
        <v>0</v>
      </c>
      <c r="Y167" s="87">
        <f t="shared" si="26"/>
        <v>184</v>
      </c>
      <c r="Z167" s="28">
        <f t="shared" si="27"/>
        <v>0</v>
      </c>
      <c r="AA167" s="56">
        <f t="shared" si="28"/>
        <v>0</v>
      </c>
      <c r="AB167" s="22">
        <f t="shared" si="30"/>
        <v>26</v>
      </c>
      <c r="AC167" s="24"/>
      <c r="AD167" s="21"/>
      <c r="AE167" s="31"/>
      <c r="AI167" s="23"/>
      <c r="AJ167" s="93"/>
      <c r="AK167" s="90"/>
      <c r="AL167" s="90"/>
      <c r="AM167" s="90"/>
      <c r="AN167" s="90"/>
      <c r="AO167" s="23"/>
      <c r="AP167" s="23"/>
    </row>
    <row r="168" spans="1:42" s="22" customFormat="1" ht="15" hidden="1" customHeight="1" x14ac:dyDescent="0.25">
      <c r="A168" s="24"/>
      <c r="B168" s="174" t="s">
        <v>385</v>
      </c>
      <c r="C168" s="24"/>
      <c r="D168" s="33" t="s">
        <v>385</v>
      </c>
      <c r="E168" s="21" t="s">
        <v>128</v>
      </c>
      <c r="F168" s="21"/>
      <c r="G168" s="169" t="s">
        <v>314</v>
      </c>
      <c r="H168" s="32">
        <v>1</v>
      </c>
      <c r="I168" s="95"/>
      <c r="J168" s="57">
        <f>[1]Inventario!Y168</f>
        <v>743</v>
      </c>
      <c r="K168" s="99">
        <f>[1]Inventario!AA168</f>
        <v>0</v>
      </c>
      <c r="L168" s="86">
        <f t="shared" si="20"/>
        <v>0</v>
      </c>
      <c r="M168" s="91"/>
      <c r="N168" s="87">
        <f>SUMIF('Compras del Mes'!D$6:D$307,Inventario!D168,'Compras del Mes'!H$6:H$307)</f>
        <v>0</v>
      </c>
      <c r="O168" s="28" t="str">
        <f t="shared" si="21"/>
        <v/>
      </c>
      <c r="P168" s="28">
        <f>SUMIF('Compras del Mes'!D$6:D$307,Inventario!D168,'Compras del Mes'!I$6:I$307)</f>
        <v>0</v>
      </c>
      <c r="Q168" s="88"/>
      <c r="R168" s="87">
        <f t="shared" si="22"/>
        <v>743</v>
      </c>
      <c r="S168" s="28" t="str">
        <f t="shared" si="23"/>
        <v>0</v>
      </c>
      <c r="T168" s="28">
        <f t="shared" si="24"/>
        <v>0</v>
      </c>
      <c r="U168" s="88"/>
      <c r="V168" s="177">
        <f>SUMIF('Reporte de salida'!C$6:C$958,Inventario!B168,'Reporte de salida'!H$6:H$958)</f>
        <v>0</v>
      </c>
      <c r="W168" s="221">
        <f t="shared" si="25"/>
        <v>0</v>
      </c>
      <c r="Y168" s="87">
        <f t="shared" si="26"/>
        <v>743</v>
      </c>
      <c r="Z168" s="28">
        <f t="shared" si="27"/>
        <v>0</v>
      </c>
      <c r="AA168" s="56">
        <f t="shared" si="28"/>
        <v>0</v>
      </c>
      <c r="AB168" s="22">
        <f t="shared" si="30"/>
        <v>26</v>
      </c>
      <c r="AC168" s="24"/>
      <c r="AD168" s="21"/>
      <c r="AE168" s="31"/>
      <c r="AI168" s="23"/>
      <c r="AJ168" s="93"/>
      <c r="AK168" s="90"/>
      <c r="AL168" s="90"/>
      <c r="AM168" s="90"/>
      <c r="AN168" s="90"/>
      <c r="AO168" s="23"/>
      <c r="AP168" s="23"/>
    </row>
    <row r="169" spans="1:42" s="22" customFormat="1" ht="15" hidden="1" customHeight="1" x14ac:dyDescent="0.25">
      <c r="A169" s="24"/>
      <c r="B169" s="174" t="s">
        <v>386</v>
      </c>
      <c r="C169" s="24"/>
      <c r="D169" s="33" t="s">
        <v>386</v>
      </c>
      <c r="E169" s="21" t="s">
        <v>128</v>
      </c>
      <c r="F169" s="21"/>
      <c r="G169" s="169" t="s">
        <v>314</v>
      </c>
      <c r="H169" s="32">
        <v>1</v>
      </c>
      <c r="I169" s="95"/>
      <c r="J169" s="57">
        <f>[1]Inventario!Y169</f>
        <v>3766</v>
      </c>
      <c r="K169" s="99">
        <f>[1]Inventario!AA169</f>
        <v>0</v>
      </c>
      <c r="L169" s="86">
        <f t="shared" si="20"/>
        <v>0</v>
      </c>
      <c r="M169" s="91"/>
      <c r="N169" s="87">
        <f>SUMIF('Compras del Mes'!D$6:D$307,Inventario!D169,'Compras del Mes'!H$6:H$307)</f>
        <v>0</v>
      </c>
      <c r="O169" s="28" t="str">
        <f t="shared" si="21"/>
        <v/>
      </c>
      <c r="P169" s="28">
        <f>SUMIF('Compras del Mes'!D$6:D$307,Inventario!D169,'Compras del Mes'!I$6:I$307)</f>
        <v>0</v>
      </c>
      <c r="Q169" s="88"/>
      <c r="R169" s="87">
        <f t="shared" si="22"/>
        <v>3766</v>
      </c>
      <c r="S169" s="28" t="str">
        <f t="shared" si="23"/>
        <v>0</v>
      </c>
      <c r="T169" s="28">
        <f t="shared" si="24"/>
        <v>0</v>
      </c>
      <c r="U169" s="88"/>
      <c r="V169" s="177">
        <f>SUMIF('Reporte de salida'!C$6:C$958,Inventario!B169,'Reporte de salida'!H$6:H$958)</f>
        <v>0</v>
      </c>
      <c r="W169" s="221">
        <f t="shared" si="25"/>
        <v>0</v>
      </c>
      <c r="Y169" s="87">
        <f t="shared" si="26"/>
        <v>3766</v>
      </c>
      <c r="Z169" s="28">
        <f t="shared" si="27"/>
        <v>0</v>
      </c>
      <c r="AA169" s="56">
        <f t="shared" si="28"/>
        <v>0</v>
      </c>
      <c r="AB169" s="22">
        <f t="shared" si="30"/>
        <v>26</v>
      </c>
      <c r="AC169" s="24"/>
      <c r="AD169" s="21"/>
      <c r="AE169" s="31"/>
      <c r="AI169" s="23"/>
      <c r="AJ169" s="93"/>
      <c r="AK169" s="90"/>
      <c r="AL169" s="90"/>
      <c r="AM169" s="90"/>
      <c r="AN169" s="90"/>
      <c r="AO169" s="23"/>
      <c r="AP169" s="23"/>
    </row>
    <row r="170" spans="1:42" s="22" customFormat="1" ht="15" hidden="1" customHeight="1" x14ac:dyDescent="0.25">
      <c r="A170" s="24"/>
      <c r="B170" s="174" t="s">
        <v>387</v>
      </c>
      <c r="C170" s="24"/>
      <c r="D170" s="179" t="s">
        <v>387</v>
      </c>
      <c r="E170" s="21" t="s">
        <v>128</v>
      </c>
      <c r="F170" s="21"/>
      <c r="G170" s="169" t="s">
        <v>314</v>
      </c>
      <c r="H170" s="32">
        <v>1</v>
      </c>
      <c r="I170" s="95"/>
      <c r="J170" s="57">
        <f>[1]Inventario!Y170</f>
        <v>509</v>
      </c>
      <c r="K170" s="99">
        <f>[1]Inventario!AA170</f>
        <v>7.0000000000000007E-2</v>
      </c>
      <c r="L170" s="86">
        <f t="shared" si="20"/>
        <v>35.630000000000003</v>
      </c>
      <c r="M170" s="91"/>
      <c r="N170" s="87">
        <f>SUMIF('Compras del Mes'!D$6:D$307,Inventario!D170,'Compras del Mes'!H$6:H$307)</f>
        <v>0</v>
      </c>
      <c r="O170" s="28" t="str">
        <f t="shared" si="21"/>
        <v/>
      </c>
      <c r="P170" s="28">
        <f>SUMIF('Compras del Mes'!D$6:D$307,Inventario!D170,'Compras del Mes'!I$6:I$307)</f>
        <v>0</v>
      </c>
      <c r="Q170" s="88"/>
      <c r="R170" s="87">
        <f t="shared" si="22"/>
        <v>509</v>
      </c>
      <c r="S170" s="28">
        <f t="shared" si="23"/>
        <v>7.0000000000000007E-2</v>
      </c>
      <c r="T170" s="28">
        <f t="shared" si="24"/>
        <v>35.630000000000003</v>
      </c>
      <c r="U170" s="88"/>
      <c r="V170" s="177">
        <f>SUMIF('Reporte de salida'!C$6:C$958,Inventario!B170,'Reporte de salida'!H$6:H$958)</f>
        <v>0</v>
      </c>
      <c r="W170" s="221">
        <f t="shared" si="25"/>
        <v>0</v>
      </c>
      <c r="Y170" s="87">
        <f t="shared" si="26"/>
        <v>509</v>
      </c>
      <c r="Z170" s="28">
        <f t="shared" si="27"/>
        <v>35.630000000000003</v>
      </c>
      <c r="AA170" s="56">
        <f t="shared" si="28"/>
        <v>7.0000000000000007E-2</v>
      </c>
      <c r="AB170" s="22">
        <f t="shared" si="30"/>
        <v>26</v>
      </c>
      <c r="AC170" s="24"/>
      <c r="AD170" s="21"/>
      <c r="AE170" s="31"/>
      <c r="AI170" s="23"/>
      <c r="AJ170" s="93"/>
      <c r="AK170" s="90"/>
      <c r="AL170" s="90"/>
      <c r="AM170" s="90"/>
      <c r="AN170" s="90"/>
      <c r="AO170" s="23"/>
      <c r="AP170" s="23"/>
    </row>
    <row r="171" spans="1:42" s="22" customFormat="1" ht="15" hidden="1" customHeight="1" x14ac:dyDescent="0.25">
      <c r="A171" s="24"/>
      <c r="B171" s="174" t="s">
        <v>388</v>
      </c>
      <c r="C171" s="24"/>
      <c r="D171" s="33" t="s">
        <v>388</v>
      </c>
      <c r="E171" s="21" t="s">
        <v>128</v>
      </c>
      <c r="F171" s="21"/>
      <c r="G171" s="169" t="s">
        <v>314</v>
      </c>
      <c r="H171" s="32">
        <v>1</v>
      </c>
      <c r="I171" s="95"/>
      <c r="J171" s="57">
        <f>[1]Inventario!Y171</f>
        <v>44</v>
      </c>
      <c r="K171" s="99">
        <f>[1]Inventario!AA171</f>
        <v>0</v>
      </c>
      <c r="L171" s="86">
        <f t="shared" si="20"/>
        <v>0</v>
      </c>
      <c r="M171" s="91"/>
      <c r="N171" s="87">
        <f>SUMIF('Compras del Mes'!D$6:D$307,Inventario!D171,'Compras del Mes'!H$6:H$307)</f>
        <v>0</v>
      </c>
      <c r="O171" s="28" t="str">
        <f t="shared" si="21"/>
        <v/>
      </c>
      <c r="P171" s="28">
        <f>SUMIF('Compras del Mes'!D$6:D$307,Inventario!D171,'Compras del Mes'!I$6:I$307)</f>
        <v>0</v>
      </c>
      <c r="Q171" s="88"/>
      <c r="R171" s="87">
        <f t="shared" si="22"/>
        <v>44</v>
      </c>
      <c r="S171" s="28" t="str">
        <f t="shared" si="23"/>
        <v>0</v>
      </c>
      <c r="T171" s="28">
        <f t="shared" si="24"/>
        <v>0</v>
      </c>
      <c r="U171" s="88"/>
      <c r="V171" s="177">
        <f>SUMIF('Reporte de salida'!C$6:C$958,Inventario!B171,'Reporte de salida'!H$6:H$958)</f>
        <v>0</v>
      </c>
      <c r="W171" s="221">
        <f t="shared" si="25"/>
        <v>0</v>
      </c>
      <c r="Y171" s="87">
        <f t="shared" si="26"/>
        <v>44</v>
      </c>
      <c r="Z171" s="28">
        <f t="shared" si="27"/>
        <v>0</v>
      </c>
      <c r="AA171" s="56">
        <f t="shared" si="28"/>
        <v>0</v>
      </c>
      <c r="AB171" s="22">
        <f t="shared" si="30"/>
        <v>31</v>
      </c>
      <c r="AC171" s="24"/>
      <c r="AD171" s="21"/>
      <c r="AE171" s="31"/>
      <c r="AI171" s="23"/>
      <c r="AJ171" s="93"/>
      <c r="AK171" s="90"/>
      <c r="AL171" s="90"/>
      <c r="AM171" s="90"/>
      <c r="AN171" s="90"/>
      <c r="AO171" s="23"/>
      <c r="AP171" s="23"/>
    </row>
    <row r="172" spans="1:42" s="22" customFormat="1" ht="15" hidden="1" customHeight="1" x14ac:dyDescent="0.25">
      <c r="A172" s="24"/>
      <c r="B172" s="174" t="s">
        <v>389</v>
      </c>
      <c r="C172" s="24"/>
      <c r="D172" s="33" t="s">
        <v>389</v>
      </c>
      <c r="E172" s="21" t="s">
        <v>128</v>
      </c>
      <c r="F172" s="21"/>
      <c r="G172" s="169" t="s">
        <v>440</v>
      </c>
      <c r="H172" s="32">
        <v>1</v>
      </c>
      <c r="I172" s="95"/>
      <c r="J172" s="57">
        <f>[1]Inventario!Y172</f>
        <v>51</v>
      </c>
      <c r="K172" s="99">
        <f>[1]Inventario!AA172</f>
        <v>0</v>
      </c>
      <c r="L172" s="86">
        <f t="shared" si="20"/>
        <v>0</v>
      </c>
      <c r="M172" s="91"/>
      <c r="N172" s="87">
        <f>SUMIF('Compras del Mes'!D$6:D$307,Inventario!D172,'Compras del Mes'!H$6:H$307)</f>
        <v>0</v>
      </c>
      <c r="O172" s="28" t="str">
        <f t="shared" si="21"/>
        <v/>
      </c>
      <c r="P172" s="28">
        <f>SUMIF('Compras del Mes'!D$6:D$307,Inventario!D172,'Compras del Mes'!I$6:I$307)</f>
        <v>0</v>
      </c>
      <c r="Q172" s="88"/>
      <c r="R172" s="87">
        <f t="shared" si="22"/>
        <v>51</v>
      </c>
      <c r="S172" s="28" t="str">
        <f t="shared" si="23"/>
        <v>0</v>
      </c>
      <c r="T172" s="28">
        <f t="shared" si="24"/>
        <v>0</v>
      </c>
      <c r="U172" s="88"/>
      <c r="V172" s="177">
        <f>SUMIF('Reporte de salida'!C$6:C$958,Inventario!B172,'Reporte de salida'!H$6:H$958)</f>
        <v>0</v>
      </c>
      <c r="W172" s="221">
        <f t="shared" si="25"/>
        <v>0</v>
      </c>
      <c r="Y172" s="87">
        <f t="shared" si="26"/>
        <v>51</v>
      </c>
      <c r="Z172" s="28">
        <f t="shared" si="27"/>
        <v>0</v>
      </c>
      <c r="AA172" s="56">
        <f t="shared" si="28"/>
        <v>0</v>
      </c>
      <c r="AB172" s="22">
        <f t="shared" si="29"/>
        <v>39</v>
      </c>
      <c r="AC172" s="24"/>
      <c r="AD172" s="21"/>
      <c r="AE172" s="31"/>
      <c r="AI172" s="23"/>
      <c r="AJ172" s="93"/>
      <c r="AK172" s="90"/>
      <c r="AL172" s="90"/>
      <c r="AM172" s="90"/>
      <c r="AN172" s="90"/>
      <c r="AO172" s="23"/>
      <c r="AP172" s="23"/>
    </row>
    <row r="173" spans="1:42" s="22" customFormat="1" ht="15" hidden="1" customHeight="1" x14ac:dyDescent="0.25">
      <c r="A173" s="24"/>
      <c r="B173" s="174" t="s">
        <v>390</v>
      </c>
      <c r="C173" s="24"/>
      <c r="D173" s="33" t="s">
        <v>390</v>
      </c>
      <c r="E173" s="21" t="s">
        <v>128</v>
      </c>
      <c r="F173" s="21"/>
      <c r="G173" s="169" t="s">
        <v>314</v>
      </c>
      <c r="H173" s="32">
        <v>1</v>
      </c>
      <c r="I173" s="95"/>
      <c r="J173" s="57">
        <f>[1]Inventario!Y173</f>
        <v>4730</v>
      </c>
      <c r="K173" s="99">
        <f>[1]Inventario!AA173</f>
        <v>0</v>
      </c>
      <c r="L173" s="86">
        <f t="shared" si="20"/>
        <v>0</v>
      </c>
      <c r="M173" s="91"/>
      <c r="N173" s="87">
        <f>SUMIF('Compras del Mes'!D$6:D$307,Inventario!D173,'Compras del Mes'!H$6:H$307)</f>
        <v>0</v>
      </c>
      <c r="O173" s="28" t="str">
        <f t="shared" si="21"/>
        <v/>
      </c>
      <c r="P173" s="28">
        <f>SUMIF('Compras del Mes'!D$6:D$307,Inventario!D173,'Compras del Mes'!I$6:I$307)</f>
        <v>0</v>
      </c>
      <c r="Q173" s="88"/>
      <c r="R173" s="87">
        <f t="shared" si="22"/>
        <v>4730</v>
      </c>
      <c r="S173" s="28" t="str">
        <f t="shared" si="23"/>
        <v>0</v>
      </c>
      <c r="T173" s="28">
        <f t="shared" si="24"/>
        <v>0</v>
      </c>
      <c r="U173" s="88"/>
      <c r="V173" s="177">
        <f>SUMIF('Reporte de salida'!C$6:C$958,Inventario!B173,'Reporte de salida'!H$6:H$958)</f>
        <v>0</v>
      </c>
      <c r="W173" s="221">
        <f t="shared" si="25"/>
        <v>0</v>
      </c>
      <c r="Y173" s="87">
        <f t="shared" si="26"/>
        <v>4730</v>
      </c>
      <c r="Z173" s="28">
        <f t="shared" si="27"/>
        <v>0</v>
      </c>
      <c r="AA173" s="56">
        <f t="shared" si="28"/>
        <v>0</v>
      </c>
      <c r="AB173" s="22">
        <f t="shared" si="29"/>
        <v>26</v>
      </c>
      <c r="AC173" s="24"/>
      <c r="AD173" s="21"/>
      <c r="AE173" s="31"/>
      <c r="AI173" s="23"/>
      <c r="AJ173" s="93"/>
      <c r="AK173" s="90"/>
      <c r="AL173" s="90"/>
      <c r="AM173" s="90"/>
      <c r="AN173" s="90"/>
      <c r="AO173" s="23"/>
      <c r="AP173" s="23"/>
    </row>
    <row r="174" spans="1:42" s="22" customFormat="1" ht="15" hidden="1" customHeight="1" x14ac:dyDescent="0.25">
      <c r="A174" s="24"/>
      <c r="B174" s="174" t="s">
        <v>391</v>
      </c>
      <c r="C174" s="24"/>
      <c r="D174" s="33" t="s">
        <v>391</v>
      </c>
      <c r="E174" s="21" t="s">
        <v>128</v>
      </c>
      <c r="F174" s="21"/>
      <c r="G174" s="169" t="s">
        <v>314</v>
      </c>
      <c r="H174" s="32">
        <v>1</v>
      </c>
      <c r="I174" s="95"/>
      <c r="J174" s="57">
        <f>[1]Inventario!Y174</f>
        <v>122</v>
      </c>
      <c r="K174" s="99">
        <f>[1]Inventario!AA174</f>
        <v>0</v>
      </c>
      <c r="L174" s="86">
        <f t="shared" si="20"/>
        <v>0</v>
      </c>
      <c r="M174" s="91"/>
      <c r="N174" s="87">
        <f>SUMIF('Compras del Mes'!D$6:D$307,Inventario!D174,'Compras del Mes'!H$6:H$307)</f>
        <v>0</v>
      </c>
      <c r="O174" s="28" t="str">
        <f t="shared" si="21"/>
        <v/>
      </c>
      <c r="P174" s="28">
        <f>SUMIF('Compras del Mes'!D$6:D$307,Inventario!D174,'Compras del Mes'!I$6:I$307)</f>
        <v>0</v>
      </c>
      <c r="Q174" s="88"/>
      <c r="R174" s="87">
        <f t="shared" si="22"/>
        <v>122</v>
      </c>
      <c r="S174" s="28" t="str">
        <f t="shared" si="23"/>
        <v>0</v>
      </c>
      <c r="T174" s="28">
        <f t="shared" si="24"/>
        <v>0</v>
      </c>
      <c r="U174" s="88"/>
      <c r="V174" s="177">
        <f>SUMIF('Reporte de salida'!C$6:C$958,Inventario!B174,'Reporte de salida'!H$6:H$958)</f>
        <v>0</v>
      </c>
      <c r="W174" s="221">
        <f t="shared" si="25"/>
        <v>0</v>
      </c>
      <c r="Y174" s="87">
        <f t="shared" si="26"/>
        <v>122</v>
      </c>
      <c r="Z174" s="28">
        <f t="shared" si="27"/>
        <v>0</v>
      </c>
      <c r="AA174" s="56">
        <f t="shared" si="28"/>
        <v>0</v>
      </c>
      <c r="AB174" s="22">
        <f t="shared" si="29"/>
        <v>26</v>
      </c>
      <c r="AC174" s="24"/>
      <c r="AD174" s="21"/>
      <c r="AE174" s="31"/>
      <c r="AI174" s="23"/>
      <c r="AJ174" s="93"/>
      <c r="AK174" s="90"/>
      <c r="AL174" s="90"/>
      <c r="AM174" s="90"/>
      <c r="AN174" s="90"/>
      <c r="AO174" s="23"/>
      <c r="AP174" s="23"/>
    </row>
    <row r="175" spans="1:42" s="22" customFormat="1" ht="15" hidden="1" customHeight="1" x14ac:dyDescent="0.25">
      <c r="A175" s="24"/>
      <c r="B175" s="174" t="s">
        <v>392</v>
      </c>
      <c r="C175" s="24"/>
      <c r="D175" s="33" t="s">
        <v>392</v>
      </c>
      <c r="E175" s="21" t="s">
        <v>128</v>
      </c>
      <c r="F175" s="21"/>
      <c r="G175" s="169" t="s">
        <v>314</v>
      </c>
      <c r="H175" s="32">
        <v>1</v>
      </c>
      <c r="I175" s="95"/>
      <c r="J175" s="57">
        <f>[1]Inventario!Y175</f>
        <v>683</v>
      </c>
      <c r="K175" s="99">
        <f>[1]Inventario!AA175</f>
        <v>0</v>
      </c>
      <c r="L175" s="86">
        <f t="shared" si="20"/>
        <v>0</v>
      </c>
      <c r="M175" s="91"/>
      <c r="N175" s="87">
        <f>SUMIF('Compras del Mes'!D$6:D$307,Inventario!D175,'Compras del Mes'!H$6:H$307)</f>
        <v>0</v>
      </c>
      <c r="O175" s="28" t="str">
        <f t="shared" si="21"/>
        <v/>
      </c>
      <c r="P175" s="28">
        <f>SUMIF('Compras del Mes'!D$6:D$307,Inventario!D175,'Compras del Mes'!I$6:I$307)</f>
        <v>0</v>
      </c>
      <c r="Q175" s="88"/>
      <c r="R175" s="87">
        <f t="shared" si="22"/>
        <v>683</v>
      </c>
      <c r="S175" s="28" t="str">
        <f t="shared" si="23"/>
        <v>0</v>
      </c>
      <c r="T175" s="28">
        <f t="shared" si="24"/>
        <v>0</v>
      </c>
      <c r="U175" s="88"/>
      <c r="V175" s="177">
        <f>SUMIF('Reporte de salida'!C$6:C$958,Inventario!B175,'Reporte de salida'!H$6:H$958)</f>
        <v>0</v>
      </c>
      <c r="W175" s="221">
        <f t="shared" si="25"/>
        <v>0</v>
      </c>
      <c r="Y175" s="87">
        <f t="shared" si="26"/>
        <v>683</v>
      </c>
      <c r="Z175" s="28">
        <f t="shared" si="27"/>
        <v>0</v>
      </c>
      <c r="AA175" s="56">
        <f t="shared" si="28"/>
        <v>0</v>
      </c>
      <c r="AB175" s="22">
        <f t="shared" si="29"/>
        <v>26</v>
      </c>
      <c r="AC175" s="24"/>
      <c r="AD175" s="21"/>
      <c r="AE175" s="31"/>
      <c r="AG175" s="92"/>
      <c r="AI175" s="23"/>
      <c r="AJ175" s="93"/>
      <c r="AK175" s="90"/>
      <c r="AL175" s="90"/>
      <c r="AM175" s="90"/>
      <c r="AN175" s="90"/>
      <c r="AO175" s="23"/>
      <c r="AP175" s="23"/>
    </row>
    <row r="176" spans="1:42" s="22" customFormat="1" ht="15" hidden="1" customHeight="1" x14ac:dyDescent="0.25">
      <c r="A176" s="24"/>
      <c r="B176" s="174" t="s">
        <v>393</v>
      </c>
      <c r="C176" s="24"/>
      <c r="D176" s="33" t="s">
        <v>393</v>
      </c>
      <c r="E176" s="21" t="s">
        <v>128</v>
      </c>
      <c r="F176" s="21"/>
      <c r="G176" s="169" t="s">
        <v>314</v>
      </c>
      <c r="H176" s="32">
        <v>1</v>
      </c>
      <c r="I176" s="95"/>
      <c r="J176" s="57">
        <f>[1]Inventario!Y176</f>
        <v>113</v>
      </c>
      <c r="K176" s="99">
        <f>[1]Inventario!AA176</f>
        <v>0</v>
      </c>
      <c r="L176" s="86">
        <f t="shared" si="20"/>
        <v>0</v>
      </c>
      <c r="M176" s="91"/>
      <c r="N176" s="87">
        <f>SUMIF('Compras del Mes'!D$6:D$307,Inventario!D176,'Compras del Mes'!H$6:H$307)</f>
        <v>0</v>
      </c>
      <c r="O176" s="28" t="str">
        <f t="shared" si="21"/>
        <v/>
      </c>
      <c r="P176" s="28">
        <f>SUMIF('Compras del Mes'!D$6:D$307,Inventario!D176,'Compras del Mes'!I$6:I$307)</f>
        <v>0</v>
      </c>
      <c r="Q176" s="88"/>
      <c r="R176" s="87">
        <f t="shared" si="22"/>
        <v>113</v>
      </c>
      <c r="S176" s="28" t="str">
        <f t="shared" si="23"/>
        <v>0</v>
      </c>
      <c r="T176" s="28">
        <f t="shared" si="24"/>
        <v>0</v>
      </c>
      <c r="U176" s="88"/>
      <c r="V176" s="177">
        <f>SUMIF('Reporte de salida'!C$6:C$958,Inventario!B176,'Reporte de salida'!H$6:H$958)</f>
        <v>0</v>
      </c>
      <c r="W176" s="221">
        <f t="shared" si="25"/>
        <v>0</v>
      </c>
      <c r="Y176" s="87">
        <f t="shared" si="26"/>
        <v>113</v>
      </c>
      <c r="Z176" s="28">
        <f t="shared" si="27"/>
        <v>0</v>
      </c>
      <c r="AA176" s="56">
        <f t="shared" si="28"/>
        <v>0</v>
      </c>
      <c r="AB176" s="22">
        <f t="shared" si="29"/>
        <v>25</v>
      </c>
      <c r="AC176" s="24"/>
      <c r="AD176" s="21"/>
      <c r="AE176" s="31"/>
      <c r="AF176" s="2"/>
      <c r="AI176" s="23"/>
      <c r="AJ176" s="93"/>
      <c r="AK176" s="90"/>
      <c r="AL176" s="90"/>
      <c r="AM176" s="90"/>
      <c r="AN176" s="90"/>
      <c r="AO176" s="23"/>
      <c r="AP176" s="23"/>
    </row>
    <row r="177" spans="1:42" s="22" customFormat="1" ht="15" hidden="1" customHeight="1" x14ac:dyDescent="0.25">
      <c r="A177" s="24"/>
      <c r="B177" s="174" t="s">
        <v>394</v>
      </c>
      <c r="C177" s="24"/>
      <c r="D177" s="33" t="s">
        <v>394</v>
      </c>
      <c r="E177" s="21" t="s">
        <v>128</v>
      </c>
      <c r="F177" s="21"/>
      <c r="G177" s="169" t="s">
        <v>314</v>
      </c>
      <c r="H177" s="32">
        <v>1</v>
      </c>
      <c r="I177" s="95"/>
      <c r="J177" s="57">
        <f>[1]Inventario!Y177</f>
        <v>611</v>
      </c>
      <c r="K177" s="99">
        <f>[1]Inventario!AA177</f>
        <v>2</v>
      </c>
      <c r="L177" s="86">
        <f t="shared" si="20"/>
        <v>1222</v>
      </c>
      <c r="M177" s="91"/>
      <c r="N177" s="87">
        <f>SUMIF('Compras del Mes'!D$6:D$307,Inventario!D177,'Compras del Mes'!H$6:H$307)</f>
        <v>0</v>
      </c>
      <c r="O177" s="28" t="str">
        <f t="shared" si="21"/>
        <v/>
      </c>
      <c r="P177" s="28">
        <f>SUMIF('Compras del Mes'!D$6:D$307,Inventario!D177,'Compras del Mes'!I$6:I$307)</f>
        <v>0</v>
      </c>
      <c r="Q177" s="88"/>
      <c r="R177" s="87">
        <f t="shared" si="22"/>
        <v>611</v>
      </c>
      <c r="S177" s="28">
        <f t="shared" si="23"/>
        <v>2</v>
      </c>
      <c r="T177" s="28">
        <f t="shared" si="24"/>
        <v>1222</v>
      </c>
      <c r="U177" s="88"/>
      <c r="V177" s="177">
        <f>SUMIF('Reporte de salida'!C$6:C$958,Inventario!B177,'Reporte de salida'!H$6:H$958)</f>
        <v>0</v>
      </c>
      <c r="W177" s="221">
        <f t="shared" si="25"/>
        <v>0</v>
      </c>
      <c r="Y177" s="87">
        <f t="shared" si="26"/>
        <v>611</v>
      </c>
      <c r="Z177" s="28">
        <f t="shared" si="27"/>
        <v>1222</v>
      </c>
      <c r="AA177" s="56">
        <f t="shared" si="28"/>
        <v>2</v>
      </c>
      <c r="AB177" s="22">
        <f t="shared" si="29"/>
        <v>24</v>
      </c>
      <c r="AC177" s="96"/>
      <c r="AD177" s="97"/>
      <c r="AE177" s="96"/>
      <c r="AG177" s="92"/>
      <c r="AI177" s="23"/>
      <c r="AJ177" s="93"/>
      <c r="AK177" s="90"/>
      <c r="AL177" s="90"/>
      <c r="AM177" s="90"/>
      <c r="AN177" s="90"/>
      <c r="AO177" s="23"/>
      <c r="AP177" s="23"/>
    </row>
    <row r="178" spans="1:42" s="22" customFormat="1" ht="15" hidden="1" customHeight="1" x14ac:dyDescent="0.25">
      <c r="A178" s="24"/>
      <c r="B178" s="174" t="s">
        <v>395</v>
      </c>
      <c r="C178" s="24"/>
      <c r="D178" s="33" t="s">
        <v>395</v>
      </c>
      <c r="E178" s="21" t="s">
        <v>128</v>
      </c>
      <c r="F178" s="21"/>
      <c r="G178" s="169" t="s">
        <v>314</v>
      </c>
      <c r="H178" s="32">
        <v>1</v>
      </c>
      <c r="I178" s="95"/>
      <c r="J178" s="57">
        <f>[1]Inventario!Y178</f>
        <v>1015</v>
      </c>
      <c r="K178" s="99">
        <f>[1]Inventario!AA178</f>
        <v>0</v>
      </c>
      <c r="L178" s="86">
        <f t="shared" si="20"/>
        <v>0</v>
      </c>
      <c r="M178" s="91"/>
      <c r="N178" s="87">
        <f>SUMIF('Compras del Mes'!D$6:D$307,Inventario!D178,'Compras del Mes'!H$6:H$307)</f>
        <v>0</v>
      </c>
      <c r="O178" s="28" t="str">
        <f t="shared" si="21"/>
        <v/>
      </c>
      <c r="P178" s="28">
        <f>SUMIF('Compras del Mes'!D$6:D$307,Inventario!D178,'Compras del Mes'!I$6:I$307)</f>
        <v>0</v>
      </c>
      <c r="Q178" s="88"/>
      <c r="R178" s="87">
        <f t="shared" si="22"/>
        <v>1015</v>
      </c>
      <c r="S178" s="28" t="str">
        <f t="shared" si="23"/>
        <v>0</v>
      </c>
      <c r="T178" s="28">
        <f t="shared" si="24"/>
        <v>0</v>
      </c>
      <c r="U178" s="88"/>
      <c r="V178" s="177">
        <f>SUMIF('Reporte de salida'!C$6:C$958,Inventario!B178,'Reporte de salida'!H$6:H$958)</f>
        <v>0</v>
      </c>
      <c r="W178" s="221">
        <f t="shared" si="25"/>
        <v>0</v>
      </c>
      <c r="Y178" s="87">
        <f t="shared" si="26"/>
        <v>1015</v>
      </c>
      <c r="Z178" s="28">
        <f t="shared" si="27"/>
        <v>0</v>
      </c>
      <c r="AA178" s="56">
        <f t="shared" si="28"/>
        <v>0</v>
      </c>
      <c r="AB178" s="22">
        <f t="shared" si="29"/>
        <v>21</v>
      </c>
      <c r="AC178" s="24"/>
      <c r="AD178" s="21"/>
      <c r="AE178" s="31"/>
      <c r="AI178" s="23"/>
      <c r="AJ178" s="93"/>
      <c r="AK178" s="90"/>
      <c r="AL178" s="90"/>
      <c r="AM178" s="90"/>
      <c r="AN178" s="90"/>
      <c r="AO178" s="23"/>
      <c r="AP178" s="23"/>
    </row>
    <row r="179" spans="1:42" s="22" customFormat="1" ht="15" hidden="1" customHeight="1" x14ac:dyDescent="0.25">
      <c r="A179" s="24"/>
      <c r="B179" s="174" t="s">
        <v>396</v>
      </c>
      <c r="C179" s="24"/>
      <c r="D179" s="179" t="s">
        <v>396</v>
      </c>
      <c r="E179" s="21" t="s">
        <v>128</v>
      </c>
      <c r="F179" s="21"/>
      <c r="G179" s="169" t="s">
        <v>314</v>
      </c>
      <c r="H179" s="32">
        <v>1</v>
      </c>
      <c r="I179" s="95"/>
      <c r="J179" s="57">
        <f>[1]Inventario!Y179</f>
        <v>22</v>
      </c>
      <c r="K179" s="99">
        <f>[1]Inventario!AA179</f>
        <v>0</v>
      </c>
      <c r="L179" s="86">
        <f t="shared" si="20"/>
        <v>0</v>
      </c>
      <c r="M179" s="91"/>
      <c r="N179" s="87">
        <f>SUMIF('Compras del Mes'!D$6:D$307,Inventario!D179,'Compras del Mes'!H$6:H$307)</f>
        <v>0</v>
      </c>
      <c r="O179" s="28" t="str">
        <f t="shared" si="21"/>
        <v/>
      </c>
      <c r="P179" s="28">
        <f>SUMIF('Compras del Mes'!D$6:D$307,Inventario!D179,'Compras del Mes'!I$6:I$307)</f>
        <v>0</v>
      </c>
      <c r="Q179" s="88"/>
      <c r="R179" s="87">
        <f t="shared" si="22"/>
        <v>22</v>
      </c>
      <c r="S179" s="28" t="str">
        <f t="shared" si="23"/>
        <v>0</v>
      </c>
      <c r="T179" s="28">
        <f t="shared" si="24"/>
        <v>0</v>
      </c>
      <c r="U179" s="88"/>
      <c r="V179" s="177">
        <f>SUMIF('Reporte de salida'!C$6:C$958,Inventario!B179,'Reporte de salida'!H$6:H$958)</f>
        <v>0</v>
      </c>
      <c r="W179" s="221">
        <f t="shared" si="25"/>
        <v>0</v>
      </c>
      <c r="Y179" s="87">
        <f t="shared" si="26"/>
        <v>22</v>
      </c>
      <c r="Z179" s="28">
        <f t="shared" si="27"/>
        <v>0</v>
      </c>
      <c r="AA179" s="56">
        <f t="shared" si="28"/>
        <v>0</v>
      </c>
      <c r="AB179" s="22">
        <f t="shared" si="29"/>
        <v>32</v>
      </c>
      <c r="AC179" s="24"/>
      <c r="AD179" s="21"/>
      <c r="AE179" s="31"/>
      <c r="AI179" s="23"/>
      <c r="AJ179" s="93"/>
      <c r="AK179" s="90"/>
      <c r="AL179" s="90"/>
      <c r="AM179" s="90"/>
      <c r="AN179" s="90"/>
      <c r="AO179" s="23"/>
      <c r="AP179" s="23"/>
    </row>
    <row r="180" spans="1:42" s="22" customFormat="1" ht="15" hidden="1" customHeight="1" x14ac:dyDescent="0.25">
      <c r="A180" s="24"/>
      <c r="B180" s="174" t="s">
        <v>397</v>
      </c>
      <c r="C180" s="24"/>
      <c r="D180" s="33" t="s">
        <v>397</v>
      </c>
      <c r="E180" s="21" t="s">
        <v>128</v>
      </c>
      <c r="F180" s="21"/>
      <c r="G180" s="169" t="s">
        <v>314</v>
      </c>
      <c r="H180" s="32">
        <v>1</v>
      </c>
      <c r="I180" s="95"/>
      <c r="J180" s="57">
        <f>[1]Inventario!Y180</f>
        <v>23</v>
      </c>
      <c r="K180" s="99">
        <f>[1]Inventario!AA180</f>
        <v>0</v>
      </c>
      <c r="L180" s="86">
        <f t="shared" si="20"/>
        <v>0</v>
      </c>
      <c r="M180" s="91"/>
      <c r="N180" s="87">
        <f>SUMIF('Compras del Mes'!D$6:D$307,Inventario!D180,'Compras del Mes'!H$6:H$307)</f>
        <v>0</v>
      </c>
      <c r="O180" s="28" t="str">
        <f t="shared" si="21"/>
        <v/>
      </c>
      <c r="P180" s="28">
        <f>SUMIF('Compras del Mes'!D$6:D$307,Inventario!D180,'Compras del Mes'!I$6:I$307)</f>
        <v>0</v>
      </c>
      <c r="Q180" s="88"/>
      <c r="R180" s="87">
        <f t="shared" si="22"/>
        <v>23</v>
      </c>
      <c r="S180" s="28" t="str">
        <f t="shared" si="23"/>
        <v>0</v>
      </c>
      <c r="T180" s="28">
        <f t="shared" si="24"/>
        <v>0</v>
      </c>
      <c r="U180" s="88"/>
      <c r="V180" s="177">
        <f>SUMIF('Reporte de salida'!C$6:C$958,Inventario!B180,'Reporte de salida'!H$6:H$958)</f>
        <v>0</v>
      </c>
      <c r="W180" s="221">
        <f t="shared" si="25"/>
        <v>0</v>
      </c>
      <c r="Y180" s="87">
        <f t="shared" si="26"/>
        <v>23</v>
      </c>
      <c r="Z180" s="28">
        <f t="shared" si="27"/>
        <v>0</v>
      </c>
      <c r="AA180" s="56">
        <f t="shared" si="28"/>
        <v>0</v>
      </c>
      <c r="AB180" s="22">
        <f t="shared" si="29"/>
        <v>31</v>
      </c>
      <c r="AC180" s="24"/>
      <c r="AD180" s="21"/>
      <c r="AE180" s="31"/>
      <c r="AI180" s="23"/>
      <c r="AJ180" s="94"/>
      <c r="AK180" s="90"/>
      <c r="AL180" s="90"/>
      <c r="AM180" s="90"/>
      <c r="AN180" s="90"/>
      <c r="AO180" s="23"/>
      <c r="AP180" s="23"/>
    </row>
    <row r="181" spans="1:42" s="22" customFormat="1" ht="15" hidden="1" customHeight="1" x14ac:dyDescent="0.25">
      <c r="A181" s="24"/>
      <c r="B181" s="174" t="s">
        <v>398</v>
      </c>
      <c r="C181" s="24"/>
      <c r="D181" s="33" t="s">
        <v>398</v>
      </c>
      <c r="E181" s="21" t="s">
        <v>128</v>
      </c>
      <c r="F181" s="21"/>
      <c r="G181" s="169" t="s">
        <v>314</v>
      </c>
      <c r="H181" s="32">
        <v>1</v>
      </c>
      <c r="I181" s="95"/>
      <c r="J181" s="57">
        <f>[1]Inventario!Y181</f>
        <v>319</v>
      </c>
      <c r="K181" s="99">
        <f>[1]Inventario!AA181</f>
        <v>0.22559999999999997</v>
      </c>
      <c r="L181" s="86">
        <f t="shared" si="20"/>
        <v>71.966399999999993</v>
      </c>
      <c r="M181" s="91"/>
      <c r="N181" s="87">
        <f>SUMIF('Compras del Mes'!D$6:D$307,Inventario!D181,'Compras del Mes'!H$6:H$307)</f>
        <v>0</v>
      </c>
      <c r="O181" s="28" t="str">
        <f t="shared" si="21"/>
        <v/>
      </c>
      <c r="P181" s="28">
        <f>SUMIF('Compras del Mes'!D$6:D$307,Inventario!D181,'Compras del Mes'!I$6:I$307)</f>
        <v>0</v>
      </c>
      <c r="Q181" s="88"/>
      <c r="R181" s="87">
        <f t="shared" si="22"/>
        <v>319</v>
      </c>
      <c r="S181" s="28">
        <f t="shared" si="23"/>
        <v>0.22559999999999997</v>
      </c>
      <c r="T181" s="28">
        <f t="shared" si="24"/>
        <v>71.966399999999993</v>
      </c>
      <c r="U181" s="88"/>
      <c r="V181" s="177">
        <f>SUMIF('Reporte de salida'!C$6:C$958,Inventario!B181,'Reporte de salida'!H$6:H$958)</f>
        <v>0</v>
      </c>
      <c r="W181" s="221">
        <f t="shared" si="25"/>
        <v>0</v>
      </c>
      <c r="Y181" s="87">
        <f t="shared" si="26"/>
        <v>319</v>
      </c>
      <c r="Z181" s="28">
        <f t="shared" si="27"/>
        <v>71.966399999999993</v>
      </c>
      <c r="AA181" s="56">
        <f t="shared" si="28"/>
        <v>0.22559999999999997</v>
      </c>
      <c r="AB181" s="22">
        <f t="shared" si="29"/>
        <v>12</v>
      </c>
      <c r="AC181" s="24"/>
      <c r="AD181" s="21"/>
      <c r="AE181" s="31"/>
      <c r="AI181" s="23"/>
      <c r="AJ181" s="93"/>
      <c r="AK181" s="90"/>
      <c r="AL181" s="90"/>
      <c r="AM181" s="90"/>
      <c r="AN181" s="90"/>
      <c r="AO181" s="23"/>
      <c r="AP181" s="23"/>
    </row>
    <row r="182" spans="1:42" s="22" customFormat="1" ht="15" hidden="1" customHeight="1" x14ac:dyDescent="0.25">
      <c r="A182" s="24"/>
      <c r="B182" s="174" t="s">
        <v>399</v>
      </c>
      <c r="C182" s="24"/>
      <c r="D182" s="33" t="s">
        <v>399</v>
      </c>
      <c r="E182" s="21" t="s">
        <v>128</v>
      </c>
      <c r="F182" s="21"/>
      <c r="G182" s="169" t="s">
        <v>314</v>
      </c>
      <c r="H182" s="32">
        <v>1</v>
      </c>
      <c r="I182" s="95"/>
      <c r="J182" s="57">
        <f>[1]Inventario!Y182</f>
        <v>1140</v>
      </c>
      <c r="K182" s="99">
        <f>[1]Inventario!AA182</f>
        <v>0</v>
      </c>
      <c r="L182" s="86">
        <f t="shared" si="20"/>
        <v>0</v>
      </c>
      <c r="M182" s="91"/>
      <c r="N182" s="87">
        <f>SUMIF('Compras del Mes'!D$6:D$307,Inventario!D182,'Compras del Mes'!H$6:H$307)</f>
        <v>0</v>
      </c>
      <c r="O182" s="28" t="str">
        <f t="shared" si="21"/>
        <v/>
      </c>
      <c r="P182" s="28">
        <f>SUMIF('Compras del Mes'!D$6:D$307,Inventario!D182,'Compras del Mes'!I$6:I$307)</f>
        <v>0</v>
      </c>
      <c r="Q182" s="88"/>
      <c r="R182" s="87">
        <f t="shared" si="22"/>
        <v>1140</v>
      </c>
      <c r="S182" s="28" t="str">
        <f t="shared" si="23"/>
        <v>0</v>
      </c>
      <c r="T182" s="28">
        <f t="shared" si="24"/>
        <v>0</v>
      </c>
      <c r="U182" s="88"/>
      <c r="V182" s="177">
        <f>SUMIF('Reporte de salida'!C$6:C$958,Inventario!B182,'Reporte de salida'!H$6:H$958)</f>
        <v>0</v>
      </c>
      <c r="W182" s="221">
        <f t="shared" si="25"/>
        <v>0</v>
      </c>
      <c r="Y182" s="87">
        <f t="shared" si="26"/>
        <v>1140</v>
      </c>
      <c r="Z182" s="28">
        <f t="shared" si="27"/>
        <v>0</v>
      </c>
      <c r="AA182" s="56">
        <f t="shared" si="28"/>
        <v>0</v>
      </c>
      <c r="AB182" s="22">
        <f t="shared" si="29"/>
        <v>26</v>
      </c>
      <c r="AC182" s="24"/>
      <c r="AD182" s="21"/>
      <c r="AE182" s="31"/>
      <c r="AI182" s="23"/>
      <c r="AJ182" s="93"/>
      <c r="AK182" s="90"/>
      <c r="AL182" s="90"/>
      <c r="AM182" s="90"/>
      <c r="AN182" s="90"/>
      <c r="AO182" s="23"/>
      <c r="AP182" s="23"/>
    </row>
    <row r="183" spans="1:42" s="22" customFormat="1" ht="15" hidden="1" customHeight="1" x14ac:dyDescent="0.25">
      <c r="A183" s="24"/>
      <c r="B183" s="174" t="s">
        <v>400</v>
      </c>
      <c r="C183" s="24"/>
      <c r="D183" s="33" t="s">
        <v>400</v>
      </c>
      <c r="E183" s="21" t="s">
        <v>128</v>
      </c>
      <c r="F183" s="21"/>
      <c r="G183" s="169" t="s">
        <v>314</v>
      </c>
      <c r="H183" s="32">
        <v>1</v>
      </c>
      <c r="I183" s="95"/>
      <c r="J183" s="57">
        <f>[1]Inventario!Y183</f>
        <v>6400</v>
      </c>
      <c r="K183" s="99">
        <f>[1]Inventario!AA183</f>
        <v>0</v>
      </c>
      <c r="L183" s="86">
        <f t="shared" si="20"/>
        <v>0</v>
      </c>
      <c r="M183" s="91"/>
      <c r="N183" s="87">
        <f>SUMIF('Compras del Mes'!D$6:D$307,Inventario!D183,'Compras del Mes'!H$6:H$307)</f>
        <v>0</v>
      </c>
      <c r="O183" s="28" t="str">
        <f t="shared" si="21"/>
        <v/>
      </c>
      <c r="P183" s="28">
        <f>SUMIF('Compras del Mes'!D$6:D$307,Inventario!D183,'Compras del Mes'!I$6:I$307)</f>
        <v>0</v>
      </c>
      <c r="Q183" s="88"/>
      <c r="R183" s="87">
        <f t="shared" si="22"/>
        <v>6400</v>
      </c>
      <c r="S183" s="28" t="str">
        <f t="shared" si="23"/>
        <v>0</v>
      </c>
      <c r="T183" s="28">
        <f t="shared" si="24"/>
        <v>0</v>
      </c>
      <c r="U183" s="88"/>
      <c r="V183" s="177">
        <f>SUMIF('Reporte de salida'!C$6:C$958,Inventario!B183,'Reporte de salida'!H$6:H$958)</f>
        <v>0</v>
      </c>
      <c r="W183" s="221">
        <f t="shared" si="25"/>
        <v>0</v>
      </c>
      <c r="Y183" s="87">
        <f t="shared" si="26"/>
        <v>6400</v>
      </c>
      <c r="Z183" s="28">
        <f t="shared" si="27"/>
        <v>0</v>
      </c>
      <c r="AA183" s="56">
        <f t="shared" si="28"/>
        <v>0</v>
      </c>
      <c r="AB183" s="22">
        <f t="shared" si="29"/>
        <v>12</v>
      </c>
      <c r="AC183" s="24"/>
      <c r="AD183" s="21"/>
      <c r="AE183" s="31"/>
      <c r="AI183" s="23"/>
      <c r="AJ183" s="93"/>
      <c r="AK183" s="90"/>
      <c r="AL183" s="90"/>
      <c r="AM183" s="90"/>
      <c r="AN183" s="90"/>
      <c r="AO183" s="23"/>
      <c r="AP183" s="23"/>
    </row>
    <row r="184" spans="1:42" s="22" customFormat="1" ht="15" hidden="1" customHeight="1" x14ac:dyDescent="0.25">
      <c r="A184" s="24"/>
      <c r="B184" s="174" t="s">
        <v>401</v>
      </c>
      <c r="C184" s="24"/>
      <c r="D184" s="33" t="s">
        <v>401</v>
      </c>
      <c r="E184" s="21" t="s">
        <v>128</v>
      </c>
      <c r="F184" s="21"/>
      <c r="G184" s="169" t="s">
        <v>314</v>
      </c>
      <c r="H184" s="32">
        <v>1</v>
      </c>
      <c r="I184" s="95"/>
      <c r="J184" s="57">
        <f>[1]Inventario!Y184</f>
        <v>1</v>
      </c>
      <c r="K184" s="99">
        <f>[1]Inventario!AA184</f>
        <v>2.2799999999999998</v>
      </c>
      <c r="L184" s="86">
        <f t="shared" si="20"/>
        <v>2.2799999999999998</v>
      </c>
      <c r="M184" s="91"/>
      <c r="N184" s="87">
        <f>SUMIF('Compras del Mes'!D$6:D$307,Inventario!D184,'Compras del Mes'!H$6:H$307)</f>
        <v>0</v>
      </c>
      <c r="O184" s="28" t="str">
        <f t="shared" si="21"/>
        <v/>
      </c>
      <c r="P184" s="28">
        <f>SUMIF('Compras del Mes'!D$6:D$307,Inventario!D184,'Compras del Mes'!I$6:I$307)</f>
        <v>0</v>
      </c>
      <c r="Q184" s="88"/>
      <c r="R184" s="87">
        <f t="shared" si="22"/>
        <v>1</v>
      </c>
      <c r="S184" s="28">
        <f t="shared" si="23"/>
        <v>2.2799999999999998</v>
      </c>
      <c r="T184" s="28">
        <f t="shared" si="24"/>
        <v>2.2799999999999998</v>
      </c>
      <c r="U184" s="88"/>
      <c r="V184" s="177">
        <f>SUMIF('Reporte de salida'!C$6:C$958,Inventario!B184,'Reporte de salida'!H$6:H$958)</f>
        <v>0</v>
      </c>
      <c r="W184" s="221">
        <f t="shared" si="25"/>
        <v>0</v>
      </c>
      <c r="Y184" s="87">
        <f t="shared" si="26"/>
        <v>1</v>
      </c>
      <c r="Z184" s="28">
        <f t="shared" si="27"/>
        <v>2.2799999999999998</v>
      </c>
      <c r="AA184" s="56">
        <f t="shared" si="28"/>
        <v>2.2799999999999998</v>
      </c>
      <c r="AB184" s="22">
        <f t="shared" si="29"/>
        <v>29</v>
      </c>
      <c r="AC184" s="24"/>
      <c r="AD184" s="21"/>
      <c r="AE184" s="31"/>
      <c r="AI184" s="23"/>
      <c r="AJ184" s="93"/>
      <c r="AK184" s="90"/>
      <c r="AL184" s="90"/>
      <c r="AM184" s="90"/>
      <c r="AN184" s="90"/>
      <c r="AO184" s="23"/>
      <c r="AP184" s="23"/>
    </row>
    <row r="185" spans="1:42" s="22" customFormat="1" ht="15" hidden="1" customHeight="1" x14ac:dyDescent="0.25">
      <c r="A185" s="24"/>
      <c r="B185" s="174" t="s">
        <v>393</v>
      </c>
      <c r="C185" s="24"/>
      <c r="D185" s="33" t="s">
        <v>393</v>
      </c>
      <c r="E185" s="21" t="s">
        <v>128</v>
      </c>
      <c r="F185" s="21"/>
      <c r="G185" s="169" t="s">
        <v>314</v>
      </c>
      <c r="H185" s="32">
        <v>1</v>
      </c>
      <c r="I185" s="95"/>
      <c r="J185" s="57">
        <f>[1]Inventario!Y185</f>
        <v>44</v>
      </c>
      <c r="K185" s="99">
        <f>[1]Inventario!AA185</f>
        <v>0</v>
      </c>
      <c r="L185" s="86">
        <f t="shared" si="20"/>
        <v>0</v>
      </c>
      <c r="M185" s="91"/>
      <c r="N185" s="87">
        <f>SUMIF('Compras del Mes'!D$6:D$307,Inventario!D185,'Compras del Mes'!H$6:H$307)</f>
        <v>0</v>
      </c>
      <c r="O185" s="28" t="str">
        <f t="shared" si="21"/>
        <v/>
      </c>
      <c r="P185" s="28">
        <f>SUMIF('Compras del Mes'!D$6:D$307,Inventario!D185,'Compras del Mes'!I$6:I$307)</f>
        <v>0</v>
      </c>
      <c r="Q185" s="88"/>
      <c r="R185" s="87">
        <f t="shared" si="22"/>
        <v>44</v>
      </c>
      <c r="S185" s="28" t="str">
        <f t="shared" si="23"/>
        <v>0</v>
      </c>
      <c r="T185" s="28">
        <f t="shared" si="24"/>
        <v>0</v>
      </c>
      <c r="U185" s="88"/>
      <c r="V185" s="177">
        <f>SUMIF('Reporte de salida'!C$6:C$958,Inventario!B185,'Reporte de salida'!H$6:H$958)</f>
        <v>0</v>
      </c>
      <c r="W185" s="221">
        <f t="shared" si="25"/>
        <v>0</v>
      </c>
      <c r="Y185" s="87">
        <f t="shared" si="26"/>
        <v>44</v>
      </c>
      <c r="Z185" s="28">
        <f t="shared" si="27"/>
        <v>0</v>
      </c>
      <c r="AA185" s="56">
        <f t="shared" si="28"/>
        <v>0</v>
      </c>
      <c r="AB185" s="22">
        <f t="shared" si="29"/>
        <v>25</v>
      </c>
      <c r="AC185" s="24"/>
      <c r="AD185" s="21"/>
      <c r="AE185" s="31"/>
      <c r="AI185" s="23"/>
      <c r="AJ185" s="93"/>
      <c r="AK185" s="90"/>
      <c r="AL185" s="90"/>
      <c r="AM185" s="90"/>
      <c r="AN185" s="90"/>
      <c r="AO185" s="23"/>
      <c r="AP185" s="23"/>
    </row>
    <row r="186" spans="1:42" s="22" customFormat="1" ht="15" hidden="1" customHeight="1" x14ac:dyDescent="0.25">
      <c r="A186" s="24"/>
      <c r="B186" s="174" t="s">
        <v>402</v>
      </c>
      <c r="C186" s="24"/>
      <c r="D186" s="33" t="s">
        <v>402</v>
      </c>
      <c r="E186" s="21" t="s">
        <v>128</v>
      </c>
      <c r="F186" s="21"/>
      <c r="G186" s="169" t="s">
        <v>314</v>
      </c>
      <c r="H186" s="32">
        <v>1</v>
      </c>
      <c r="I186" s="95"/>
      <c r="J186" s="57">
        <f>[1]Inventario!Y186</f>
        <v>351</v>
      </c>
      <c r="K186" s="99">
        <f>[1]Inventario!AA186</f>
        <v>0</v>
      </c>
      <c r="L186" s="86">
        <f t="shared" si="20"/>
        <v>0</v>
      </c>
      <c r="M186" s="91"/>
      <c r="N186" s="87">
        <f>SUMIF('Compras del Mes'!D$6:D$307,Inventario!D186,'Compras del Mes'!H$6:H$307)</f>
        <v>0</v>
      </c>
      <c r="O186" s="28" t="str">
        <f t="shared" si="21"/>
        <v/>
      </c>
      <c r="P186" s="28">
        <f>SUMIF('Compras del Mes'!D$6:D$307,Inventario!D186,'Compras del Mes'!I$6:I$307)</f>
        <v>0</v>
      </c>
      <c r="Q186" s="88"/>
      <c r="R186" s="87">
        <f t="shared" si="22"/>
        <v>351</v>
      </c>
      <c r="S186" s="28" t="str">
        <f t="shared" si="23"/>
        <v>0</v>
      </c>
      <c r="T186" s="28">
        <f t="shared" si="24"/>
        <v>0</v>
      </c>
      <c r="U186" s="88"/>
      <c r="V186" s="177">
        <f>SUMIF('Reporte de salida'!C$6:C$958,Inventario!B186,'Reporte de salida'!H$6:H$958)</f>
        <v>0</v>
      </c>
      <c r="W186" s="221">
        <f t="shared" si="25"/>
        <v>0</v>
      </c>
      <c r="Y186" s="87">
        <f t="shared" si="26"/>
        <v>351</v>
      </c>
      <c r="Z186" s="28">
        <f t="shared" si="27"/>
        <v>0</v>
      </c>
      <c r="AA186" s="56">
        <f t="shared" si="28"/>
        <v>0</v>
      </c>
      <c r="AB186" s="22">
        <f t="shared" si="29"/>
        <v>27</v>
      </c>
      <c r="AC186" s="24"/>
      <c r="AD186" s="21"/>
      <c r="AE186" s="31"/>
      <c r="AI186" s="23"/>
      <c r="AJ186" s="93"/>
      <c r="AK186" s="90"/>
      <c r="AL186" s="90"/>
      <c r="AM186" s="90"/>
      <c r="AN186" s="90"/>
      <c r="AO186" s="23"/>
      <c r="AP186" s="23"/>
    </row>
    <row r="187" spans="1:42" s="22" customFormat="1" ht="15" hidden="1" customHeight="1" x14ac:dyDescent="0.25">
      <c r="A187" s="24"/>
      <c r="B187" s="174" t="s">
        <v>403</v>
      </c>
      <c r="C187" s="24"/>
      <c r="D187" s="33" t="s">
        <v>403</v>
      </c>
      <c r="E187" s="21" t="s">
        <v>128</v>
      </c>
      <c r="F187" s="21"/>
      <c r="G187" s="169" t="s">
        <v>314</v>
      </c>
      <c r="H187" s="32">
        <v>1</v>
      </c>
      <c r="I187" s="95"/>
      <c r="J187" s="57">
        <f>[1]Inventario!Y187</f>
        <v>502</v>
      </c>
      <c r="K187" s="99">
        <f>[1]Inventario!AA187</f>
        <v>0</v>
      </c>
      <c r="L187" s="86">
        <f t="shared" si="20"/>
        <v>0</v>
      </c>
      <c r="M187" s="91"/>
      <c r="N187" s="87">
        <f>SUMIF('Compras del Mes'!D$6:D$307,Inventario!D187,'Compras del Mes'!H$6:H$307)</f>
        <v>0</v>
      </c>
      <c r="O187" s="28" t="str">
        <f t="shared" si="21"/>
        <v/>
      </c>
      <c r="P187" s="28">
        <f>SUMIF('Compras del Mes'!D$6:D$307,Inventario!D187,'Compras del Mes'!I$6:I$307)</f>
        <v>0</v>
      </c>
      <c r="Q187" s="88"/>
      <c r="R187" s="87">
        <f t="shared" si="22"/>
        <v>502</v>
      </c>
      <c r="S187" s="28" t="str">
        <f t="shared" si="23"/>
        <v>0</v>
      </c>
      <c r="T187" s="28">
        <f t="shared" si="24"/>
        <v>0</v>
      </c>
      <c r="U187" s="88"/>
      <c r="V187" s="177">
        <f>SUMIF('Reporte de salida'!C$6:C$958,Inventario!B187,'Reporte de salida'!H$6:H$958)</f>
        <v>0</v>
      </c>
      <c r="W187" s="221">
        <f t="shared" si="25"/>
        <v>0</v>
      </c>
      <c r="Y187" s="87">
        <f t="shared" si="26"/>
        <v>502</v>
      </c>
      <c r="Z187" s="28">
        <f t="shared" si="27"/>
        <v>0</v>
      </c>
      <c r="AA187" s="56">
        <f t="shared" si="28"/>
        <v>0</v>
      </c>
      <c r="AB187" s="22">
        <f t="shared" si="29"/>
        <v>28</v>
      </c>
      <c r="AC187" s="24"/>
      <c r="AD187" s="21"/>
      <c r="AE187" s="31"/>
      <c r="AI187" s="23"/>
      <c r="AJ187" s="93"/>
      <c r="AK187" s="90"/>
      <c r="AL187" s="90"/>
      <c r="AM187" s="90"/>
      <c r="AN187" s="90"/>
      <c r="AO187" s="23"/>
      <c r="AP187" s="23"/>
    </row>
    <row r="188" spans="1:42" s="22" customFormat="1" ht="15" hidden="1" customHeight="1" x14ac:dyDescent="0.25">
      <c r="A188" s="24"/>
      <c r="B188" s="174" t="s">
        <v>404</v>
      </c>
      <c r="C188" s="24"/>
      <c r="D188" s="33" t="s">
        <v>404</v>
      </c>
      <c r="E188" s="21" t="s">
        <v>128</v>
      </c>
      <c r="F188" s="21"/>
      <c r="G188" s="169" t="s">
        <v>314</v>
      </c>
      <c r="H188" s="32">
        <v>1</v>
      </c>
      <c r="I188" s="95"/>
      <c r="J188" s="57">
        <f>[1]Inventario!Y188</f>
        <v>129</v>
      </c>
      <c r="K188" s="99">
        <f>[1]Inventario!AA188</f>
        <v>2</v>
      </c>
      <c r="L188" s="86">
        <f t="shared" si="20"/>
        <v>258</v>
      </c>
      <c r="M188" s="91"/>
      <c r="N188" s="87">
        <f>SUMIF('Compras del Mes'!D$6:D$307,Inventario!D188,'Compras del Mes'!H$6:H$307)</f>
        <v>0</v>
      </c>
      <c r="O188" s="28" t="str">
        <f t="shared" si="21"/>
        <v/>
      </c>
      <c r="P188" s="28">
        <f>SUMIF('Compras del Mes'!D$6:D$307,Inventario!D188,'Compras del Mes'!I$6:I$307)</f>
        <v>0</v>
      </c>
      <c r="Q188" s="88"/>
      <c r="R188" s="87">
        <f t="shared" si="22"/>
        <v>129</v>
      </c>
      <c r="S188" s="28">
        <f t="shared" si="23"/>
        <v>2</v>
      </c>
      <c r="T188" s="28">
        <f t="shared" si="24"/>
        <v>258</v>
      </c>
      <c r="U188" s="88"/>
      <c r="V188" s="177">
        <f>SUMIF('Reporte de salida'!C$6:C$958,Inventario!B188,'Reporte de salida'!H$6:H$958)</f>
        <v>0</v>
      </c>
      <c r="W188" s="221">
        <f t="shared" si="25"/>
        <v>0</v>
      </c>
      <c r="Y188" s="87">
        <f t="shared" si="26"/>
        <v>129</v>
      </c>
      <c r="Z188" s="28">
        <f t="shared" si="27"/>
        <v>258</v>
      </c>
      <c r="AA188" s="56">
        <f t="shared" si="28"/>
        <v>2</v>
      </c>
      <c r="AB188" s="22">
        <f t="shared" si="29"/>
        <v>37</v>
      </c>
      <c r="AC188" s="24"/>
      <c r="AD188" s="21"/>
      <c r="AE188" s="31"/>
      <c r="AI188" s="23"/>
      <c r="AJ188" s="93"/>
      <c r="AK188" s="90"/>
      <c r="AL188" s="90"/>
      <c r="AM188" s="90"/>
      <c r="AN188" s="90"/>
      <c r="AO188" s="23"/>
      <c r="AP188" s="23"/>
    </row>
    <row r="189" spans="1:42" s="22" customFormat="1" ht="15" hidden="1" customHeight="1" x14ac:dyDescent="0.25">
      <c r="A189" s="24"/>
      <c r="B189" s="174" t="s">
        <v>405</v>
      </c>
      <c r="C189" s="24"/>
      <c r="D189" s="33" t="s">
        <v>405</v>
      </c>
      <c r="E189" s="21" t="s">
        <v>128</v>
      </c>
      <c r="F189" s="21"/>
      <c r="G189" s="169" t="s">
        <v>314</v>
      </c>
      <c r="H189" s="32">
        <v>1</v>
      </c>
      <c r="I189" s="95"/>
      <c r="J189" s="57">
        <f>[1]Inventario!Y189</f>
        <v>49</v>
      </c>
      <c r="K189" s="99">
        <f>[1]Inventario!AA189</f>
        <v>0</v>
      </c>
      <c r="L189" s="86">
        <f t="shared" si="20"/>
        <v>0</v>
      </c>
      <c r="M189" s="91"/>
      <c r="N189" s="87">
        <f>SUMIF('Compras del Mes'!D$6:D$307,Inventario!D189,'Compras del Mes'!H$6:H$307)</f>
        <v>0</v>
      </c>
      <c r="O189" s="28" t="str">
        <f t="shared" si="21"/>
        <v/>
      </c>
      <c r="P189" s="28">
        <f>SUMIF('Compras del Mes'!D$6:D$307,Inventario!D189,'Compras del Mes'!I$6:I$307)</f>
        <v>0</v>
      </c>
      <c r="Q189" s="88"/>
      <c r="R189" s="87">
        <f t="shared" si="22"/>
        <v>49</v>
      </c>
      <c r="S189" s="28" t="str">
        <f t="shared" si="23"/>
        <v>0</v>
      </c>
      <c r="T189" s="28">
        <f t="shared" si="24"/>
        <v>0</v>
      </c>
      <c r="U189" s="88"/>
      <c r="V189" s="177">
        <f>SUMIF('Reporte de salida'!C$6:C$958,Inventario!B189,'Reporte de salida'!H$6:H$958)</f>
        <v>0</v>
      </c>
      <c r="W189" s="221">
        <f t="shared" si="25"/>
        <v>0</v>
      </c>
      <c r="Y189" s="87">
        <f t="shared" si="26"/>
        <v>49</v>
      </c>
      <c r="Z189" s="28">
        <f t="shared" si="27"/>
        <v>0</v>
      </c>
      <c r="AA189" s="56">
        <f t="shared" si="28"/>
        <v>0</v>
      </c>
      <c r="AB189" s="22">
        <f t="shared" si="29"/>
        <v>25</v>
      </c>
      <c r="AC189" s="24"/>
      <c r="AD189" s="21"/>
      <c r="AE189" s="31"/>
      <c r="AI189" s="23"/>
      <c r="AJ189" s="93"/>
      <c r="AK189" s="90"/>
      <c r="AL189" s="90"/>
      <c r="AM189" s="90"/>
      <c r="AN189" s="90"/>
      <c r="AO189" s="23"/>
      <c r="AP189" s="23"/>
    </row>
    <row r="190" spans="1:42" s="22" customFormat="1" ht="15" hidden="1" customHeight="1" x14ac:dyDescent="0.25">
      <c r="A190" s="24"/>
      <c r="B190" s="174" t="s">
        <v>406</v>
      </c>
      <c r="C190" s="24"/>
      <c r="D190" s="33" t="s">
        <v>406</v>
      </c>
      <c r="E190" s="21" t="s">
        <v>128</v>
      </c>
      <c r="F190" s="21"/>
      <c r="G190" s="169" t="s">
        <v>314</v>
      </c>
      <c r="H190" s="32">
        <v>1</v>
      </c>
      <c r="I190" s="95"/>
      <c r="J190" s="57">
        <f>[1]Inventario!Y190</f>
        <v>314</v>
      </c>
      <c r="K190" s="99">
        <f>[1]Inventario!AA190</f>
        <v>0</v>
      </c>
      <c r="L190" s="86">
        <f t="shared" si="20"/>
        <v>0</v>
      </c>
      <c r="M190" s="91"/>
      <c r="N190" s="87">
        <f>SUMIF('Compras del Mes'!D$6:D$307,Inventario!D190,'Compras del Mes'!H$6:H$307)</f>
        <v>0</v>
      </c>
      <c r="O190" s="28" t="str">
        <f t="shared" si="21"/>
        <v/>
      </c>
      <c r="P190" s="28">
        <f>SUMIF('Compras del Mes'!D$6:D$307,Inventario!D190,'Compras del Mes'!I$6:I$307)</f>
        <v>0</v>
      </c>
      <c r="Q190" s="88"/>
      <c r="R190" s="87">
        <f t="shared" si="22"/>
        <v>314</v>
      </c>
      <c r="S190" s="28" t="str">
        <f t="shared" si="23"/>
        <v>0</v>
      </c>
      <c r="T190" s="28">
        <f t="shared" si="24"/>
        <v>0</v>
      </c>
      <c r="U190" s="88"/>
      <c r="V190" s="177">
        <f>SUMIF('Reporte de salida'!C$6:C$958,Inventario!B190,'Reporte de salida'!H$6:H$958)</f>
        <v>0</v>
      </c>
      <c r="W190" s="221">
        <f t="shared" si="25"/>
        <v>0</v>
      </c>
      <c r="Y190" s="87">
        <f t="shared" si="26"/>
        <v>314</v>
      </c>
      <c r="Z190" s="28">
        <f t="shared" si="27"/>
        <v>0</v>
      </c>
      <c r="AA190" s="56">
        <f t="shared" si="28"/>
        <v>0</v>
      </c>
      <c r="AB190" s="22">
        <f t="shared" si="29"/>
        <v>38</v>
      </c>
      <c r="AC190" s="24"/>
      <c r="AD190" s="21"/>
      <c r="AE190" s="31"/>
      <c r="AI190" s="23"/>
      <c r="AJ190" s="93"/>
      <c r="AK190" s="90"/>
      <c r="AL190" s="90"/>
      <c r="AM190" s="90"/>
      <c r="AN190" s="90"/>
      <c r="AO190" s="23"/>
      <c r="AP190" s="23"/>
    </row>
    <row r="191" spans="1:42" s="22" customFormat="1" ht="15" hidden="1" customHeight="1" x14ac:dyDescent="0.25">
      <c r="A191" s="24"/>
      <c r="B191" s="174" t="s">
        <v>407</v>
      </c>
      <c r="C191" s="24"/>
      <c r="D191" s="33" t="s">
        <v>407</v>
      </c>
      <c r="E191" s="21" t="s">
        <v>128</v>
      </c>
      <c r="F191" s="21"/>
      <c r="G191" s="169" t="s">
        <v>314</v>
      </c>
      <c r="H191" s="32">
        <v>1</v>
      </c>
      <c r="I191" s="95"/>
      <c r="J191" s="57">
        <f>[1]Inventario!Y191</f>
        <v>2015</v>
      </c>
      <c r="K191" s="99">
        <f>[1]Inventario!AA191</f>
        <v>0</v>
      </c>
      <c r="L191" s="86">
        <f t="shared" si="20"/>
        <v>0</v>
      </c>
      <c r="M191" s="91"/>
      <c r="N191" s="87">
        <f>SUMIF('Compras del Mes'!D$6:D$307,Inventario!D191,'Compras del Mes'!H$6:H$307)</f>
        <v>0</v>
      </c>
      <c r="O191" s="28" t="str">
        <f t="shared" si="21"/>
        <v/>
      </c>
      <c r="P191" s="28">
        <f>SUMIF('Compras del Mes'!D$6:D$307,Inventario!D191,'Compras del Mes'!I$6:I$307)</f>
        <v>0</v>
      </c>
      <c r="Q191" s="88"/>
      <c r="R191" s="87">
        <f t="shared" si="22"/>
        <v>2015</v>
      </c>
      <c r="S191" s="28" t="str">
        <f t="shared" si="23"/>
        <v>0</v>
      </c>
      <c r="T191" s="28">
        <f t="shared" si="24"/>
        <v>0</v>
      </c>
      <c r="U191" s="88"/>
      <c r="V191" s="177">
        <f>SUMIF('Reporte de salida'!C$6:C$958,Inventario!B191,'Reporte de salida'!H$6:H$958)</f>
        <v>0</v>
      </c>
      <c r="W191" s="221">
        <f t="shared" si="25"/>
        <v>0</v>
      </c>
      <c r="Y191" s="87">
        <f t="shared" si="26"/>
        <v>2015</v>
      </c>
      <c r="Z191" s="28">
        <f t="shared" si="27"/>
        <v>0</v>
      </c>
      <c r="AA191" s="56">
        <f t="shared" si="28"/>
        <v>0</v>
      </c>
      <c r="AB191" s="22">
        <f t="shared" si="29"/>
        <v>25</v>
      </c>
      <c r="AC191" s="24"/>
      <c r="AD191" s="21"/>
      <c r="AE191" s="31"/>
      <c r="AI191" s="23"/>
      <c r="AJ191" s="93"/>
      <c r="AK191" s="90"/>
      <c r="AL191" s="90"/>
      <c r="AM191" s="90"/>
      <c r="AN191" s="90"/>
      <c r="AO191" s="23"/>
      <c r="AP191" s="23"/>
    </row>
    <row r="192" spans="1:42" s="22" customFormat="1" ht="15" hidden="1" customHeight="1" x14ac:dyDescent="0.25">
      <c r="A192" s="24"/>
      <c r="B192" s="174" t="s">
        <v>408</v>
      </c>
      <c r="C192" s="24"/>
      <c r="D192" s="33" t="s">
        <v>408</v>
      </c>
      <c r="E192" s="21" t="s">
        <v>128</v>
      </c>
      <c r="F192" s="21"/>
      <c r="G192" s="169" t="s">
        <v>314</v>
      </c>
      <c r="H192" s="32">
        <v>1</v>
      </c>
      <c r="I192" s="95"/>
      <c r="J192" s="57">
        <f>[1]Inventario!Y192</f>
        <v>3499</v>
      </c>
      <c r="K192" s="99">
        <f>[1]Inventario!AA192</f>
        <v>3.2099999999999995</v>
      </c>
      <c r="L192" s="86">
        <f t="shared" si="20"/>
        <v>11231.789999999999</v>
      </c>
      <c r="M192" s="91"/>
      <c r="N192" s="87">
        <f>SUMIF('Compras del Mes'!D$6:D$307,Inventario!D192,'Compras del Mes'!H$6:H$307)</f>
        <v>0</v>
      </c>
      <c r="O192" s="28" t="str">
        <f t="shared" si="21"/>
        <v/>
      </c>
      <c r="P192" s="28">
        <f>SUMIF('Compras del Mes'!D$6:D$307,Inventario!D192,'Compras del Mes'!I$6:I$307)</f>
        <v>0</v>
      </c>
      <c r="Q192" s="88"/>
      <c r="R192" s="87">
        <f t="shared" si="22"/>
        <v>3499</v>
      </c>
      <c r="S192" s="28">
        <f t="shared" si="23"/>
        <v>3.2099999999999995</v>
      </c>
      <c r="T192" s="28">
        <f t="shared" si="24"/>
        <v>11231.789999999999</v>
      </c>
      <c r="U192" s="88"/>
      <c r="V192" s="177">
        <f>SUMIF('Reporte de salida'!C$6:C$958,Inventario!B192,'Reporte de salida'!H$6:H$958)</f>
        <v>0</v>
      </c>
      <c r="W192" s="221">
        <f t="shared" si="25"/>
        <v>0</v>
      </c>
      <c r="Y192" s="87">
        <f t="shared" si="26"/>
        <v>3499</v>
      </c>
      <c r="Z192" s="28">
        <f t="shared" si="27"/>
        <v>11231.789999999999</v>
      </c>
      <c r="AA192" s="56">
        <f t="shared" si="28"/>
        <v>3.2099999999999995</v>
      </c>
      <c r="AB192" s="22">
        <f t="shared" si="29"/>
        <v>30</v>
      </c>
      <c r="AC192" s="24"/>
      <c r="AD192" s="21"/>
      <c r="AE192" s="31"/>
      <c r="AI192" s="23"/>
      <c r="AJ192" s="93"/>
      <c r="AK192" s="90"/>
      <c r="AL192" s="90"/>
      <c r="AM192" s="90"/>
      <c r="AN192" s="90"/>
      <c r="AO192" s="23"/>
      <c r="AP192" s="23"/>
    </row>
    <row r="193" spans="1:42" s="22" customFormat="1" ht="15" hidden="1" customHeight="1" x14ac:dyDescent="0.25">
      <c r="A193" s="24"/>
      <c r="B193" s="174" t="s">
        <v>409</v>
      </c>
      <c r="C193" s="24"/>
      <c r="D193" s="33" t="s">
        <v>409</v>
      </c>
      <c r="E193" s="21" t="s">
        <v>128</v>
      </c>
      <c r="F193" s="21"/>
      <c r="G193" s="169" t="s">
        <v>314</v>
      </c>
      <c r="H193" s="32">
        <v>1</v>
      </c>
      <c r="I193" s="95"/>
      <c r="J193" s="57">
        <f>[1]Inventario!Y193</f>
        <v>0</v>
      </c>
      <c r="K193" s="99">
        <f>[1]Inventario!AA193</f>
        <v>0</v>
      </c>
      <c r="L193" s="86">
        <f t="shared" si="20"/>
        <v>0</v>
      </c>
      <c r="M193" s="91"/>
      <c r="N193" s="87">
        <f>SUMIF('Compras del Mes'!D$6:D$307,Inventario!D193,'Compras del Mes'!H$6:H$307)</f>
        <v>0</v>
      </c>
      <c r="O193" s="28" t="str">
        <f t="shared" si="21"/>
        <v/>
      </c>
      <c r="P193" s="28">
        <f>SUMIF('Compras del Mes'!D$6:D$307,Inventario!D193,'Compras del Mes'!I$6:I$307)</f>
        <v>0</v>
      </c>
      <c r="Q193" s="88"/>
      <c r="R193" s="87">
        <f t="shared" si="22"/>
        <v>0</v>
      </c>
      <c r="S193" s="28" t="str">
        <f t="shared" si="23"/>
        <v>0</v>
      </c>
      <c r="T193" s="28">
        <f t="shared" si="24"/>
        <v>0</v>
      </c>
      <c r="U193" s="88"/>
      <c r="V193" s="177">
        <f>SUMIF('Reporte de salida'!C$6:C$958,Inventario!B193,'Reporte de salida'!H$6:H$958)</f>
        <v>0</v>
      </c>
      <c r="W193" s="221">
        <f t="shared" si="25"/>
        <v>0</v>
      </c>
      <c r="Y193" s="87">
        <f t="shared" si="26"/>
        <v>0</v>
      </c>
      <c r="Z193" s="28">
        <f t="shared" si="27"/>
        <v>0</v>
      </c>
      <c r="AA193" s="56">
        <v>0</v>
      </c>
      <c r="AB193" s="22">
        <f t="shared" si="29"/>
        <v>30</v>
      </c>
      <c r="AC193" s="12"/>
      <c r="AD193" s="12"/>
      <c r="AE193" s="13"/>
      <c r="AF193" s="2"/>
      <c r="AI193" s="23"/>
      <c r="AJ193" s="89"/>
      <c r="AK193" s="90"/>
      <c r="AL193" s="90"/>
      <c r="AM193" s="90"/>
      <c r="AN193" s="90"/>
      <c r="AO193" s="23"/>
      <c r="AP193" s="23"/>
    </row>
    <row r="194" spans="1:42" s="22" customFormat="1" ht="15" hidden="1" customHeight="1" x14ac:dyDescent="0.25">
      <c r="A194" s="24"/>
      <c r="B194" s="174" t="s">
        <v>410</v>
      </c>
      <c r="C194" s="24"/>
      <c r="D194" s="33" t="s">
        <v>410</v>
      </c>
      <c r="E194" s="21" t="s">
        <v>128</v>
      </c>
      <c r="F194" s="21"/>
      <c r="G194" s="169" t="s">
        <v>314</v>
      </c>
      <c r="H194" s="32">
        <v>1</v>
      </c>
      <c r="I194" s="95"/>
      <c r="J194" s="57">
        <f>[1]Inventario!Y194</f>
        <v>263</v>
      </c>
      <c r="K194" s="99">
        <f>[1]Inventario!AA194</f>
        <v>0</v>
      </c>
      <c r="L194" s="86">
        <f t="shared" si="20"/>
        <v>0</v>
      </c>
      <c r="M194" s="91"/>
      <c r="N194" s="87">
        <f>SUMIF('Compras del Mes'!D$6:D$307,Inventario!D194,'Compras del Mes'!H$6:H$307)</f>
        <v>0</v>
      </c>
      <c r="O194" s="28" t="str">
        <f t="shared" si="21"/>
        <v/>
      </c>
      <c r="P194" s="28">
        <f>SUMIF('Compras del Mes'!D$6:D$307,Inventario!D194,'Compras del Mes'!I$6:I$307)</f>
        <v>0</v>
      </c>
      <c r="Q194" s="88"/>
      <c r="R194" s="87">
        <f t="shared" si="22"/>
        <v>263</v>
      </c>
      <c r="S194" s="28" t="str">
        <f t="shared" si="23"/>
        <v>0</v>
      </c>
      <c r="T194" s="28">
        <f t="shared" si="24"/>
        <v>0</v>
      </c>
      <c r="U194" s="88"/>
      <c r="V194" s="177">
        <f>SUMIF('Reporte de salida'!C$6:C$958,Inventario!B194,'Reporte de salida'!H$6:H$958)</f>
        <v>0</v>
      </c>
      <c r="W194" s="221">
        <f t="shared" si="25"/>
        <v>0</v>
      </c>
      <c r="Y194" s="87">
        <f t="shared" si="26"/>
        <v>263</v>
      </c>
      <c r="Z194" s="28">
        <f t="shared" si="27"/>
        <v>0</v>
      </c>
      <c r="AA194" s="56">
        <f t="shared" si="28"/>
        <v>0</v>
      </c>
      <c r="AB194" s="22">
        <f t="shared" si="29"/>
        <v>28</v>
      </c>
      <c r="AC194" s="12"/>
      <c r="AD194" s="12"/>
      <c r="AE194" s="13"/>
      <c r="AF194" s="2"/>
      <c r="AI194" s="23"/>
      <c r="AJ194" s="89"/>
      <c r="AK194" s="90"/>
      <c r="AL194" s="90"/>
      <c r="AM194" s="90"/>
      <c r="AN194" s="90"/>
      <c r="AO194" s="23"/>
      <c r="AP194" s="23"/>
    </row>
    <row r="195" spans="1:42" s="22" customFormat="1" ht="15.75" hidden="1" customHeight="1" x14ac:dyDescent="0.25">
      <c r="A195" s="24"/>
      <c r="B195" s="174" t="s">
        <v>411</v>
      </c>
      <c r="C195" s="24"/>
      <c r="D195" s="33" t="s">
        <v>411</v>
      </c>
      <c r="E195" s="21" t="s">
        <v>128</v>
      </c>
      <c r="F195" s="21"/>
      <c r="G195" s="169" t="s">
        <v>314</v>
      </c>
      <c r="H195" s="32">
        <v>1</v>
      </c>
      <c r="I195" s="95"/>
      <c r="J195" s="57">
        <f>[1]Inventario!Y195</f>
        <v>79</v>
      </c>
      <c r="K195" s="99">
        <f>[1]Inventario!AA195</f>
        <v>1.4</v>
      </c>
      <c r="L195" s="86">
        <f t="shared" si="20"/>
        <v>110.6</v>
      </c>
      <c r="M195" s="91"/>
      <c r="N195" s="87">
        <f>SUMIF('Compras del Mes'!D$6:D$307,Inventario!D195,'Compras del Mes'!H$6:H$307)</f>
        <v>0</v>
      </c>
      <c r="O195" s="28" t="str">
        <f t="shared" si="21"/>
        <v/>
      </c>
      <c r="P195" s="28">
        <f>SUMIF('Compras del Mes'!D$6:D$307,Inventario!D195,'Compras del Mes'!I$6:I$307)</f>
        <v>0</v>
      </c>
      <c r="Q195" s="88"/>
      <c r="R195" s="87">
        <f t="shared" si="22"/>
        <v>79</v>
      </c>
      <c r="S195" s="28">
        <f t="shared" si="23"/>
        <v>1.4</v>
      </c>
      <c r="T195" s="28">
        <f t="shared" si="24"/>
        <v>110.6</v>
      </c>
      <c r="U195" s="88"/>
      <c r="V195" s="177">
        <f>SUMIF('Reporte de salida'!C$6:C$958,Inventario!B195,'Reporte de salida'!H$6:H$958)</f>
        <v>0</v>
      </c>
      <c r="W195" s="221">
        <f t="shared" si="25"/>
        <v>0</v>
      </c>
      <c r="Y195" s="87">
        <f t="shared" si="26"/>
        <v>79</v>
      </c>
      <c r="Z195" s="28">
        <f t="shared" si="27"/>
        <v>110.6</v>
      </c>
      <c r="AA195" s="56">
        <f t="shared" si="28"/>
        <v>1.4</v>
      </c>
      <c r="AB195" s="22">
        <f t="shared" si="29"/>
        <v>29</v>
      </c>
      <c r="AC195" s="12"/>
      <c r="AD195" s="12"/>
      <c r="AE195" s="13"/>
      <c r="AF195" s="2"/>
      <c r="AI195" s="23"/>
      <c r="AJ195" s="89"/>
      <c r="AK195" s="90"/>
      <c r="AL195" s="90"/>
      <c r="AM195" s="90"/>
      <c r="AN195" s="90"/>
      <c r="AO195" s="23"/>
      <c r="AP195" s="23"/>
    </row>
    <row r="196" spans="1:42" s="22" customFormat="1" ht="15" hidden="1" customHeight="1" x14ac:dyDescent="0.25">
      <c r="A196" s="24"/>
      <c r="B196" s="174" t="s">
        <v>412</v>
      </c>
      <c r="C196" s="24"/>
      <c r="D196" s="33" t="s">
        <v>412</v>
      </c>
      <c r="E196" s="21" t="s">
        <v>128</v>
      </c>
      <c r="F196" s="21"/>
      <c r="G196" s="169" t="s">
        <v>314</v>
      </c>
      <c r="H196" s="32">
        <v>1</v>
      </c>
      <c r="I196" s="14"/>
      <c r="J196" s="57">
        <f>[1]Inventario!Y196</f>
        <v>68</v>
      </c>
      <c r="K196" s="99">
        <f>[1]Inventario!AA196</f>
        <v>0</v>
      </c>
      <c r="L196" s="86">
        <f t="shared" si="20"/>
        <v>0</v>
      </c>
      <c r="M196" s="91"/>
      <c r="N196" s="87">
        <f>SUMIF('Compras del Mes'!D$6:D$307,Inventario!D196,'Compras del Mes'!H$6:H$307)</f>
        <v>0</v>
      </c>
      <c r="O196" s="28" t="str">
        <f t="shared" si="21"/>
        <v/>
      </c>
      <c r="P196" s="28">
        <f>SUMIF('Compras del Mes'!D$6:D$307,Inventario!D196,'Compras del Mes'!I$6:I$307)</f>
        <v>0</v>
      </c>
      <c r="Q196" s="88"/>
      <c r="R196" s="87">
        <f t="shared" si="22"/>
        <v>68</v>
      </c>
      <c r="S196" s="28" t="str">
        <f t="shared" si="23"/>
        <v>0</v>
      </c>
      <c r="T196" s="28">
        <f t="shared" si="24"/>
        <v>0</v>
      </c>
      <c r="U196" s="88"/>
      <c r="V196" s="177">
        <f>SUMIF('Reporte de salida'!C$6:C$958,Inventario!B196,'Reporte de salida'!H$6:H$958)</f>
        <v>0</v>
      </c>
      <c r="W196" s="221">
        <f t="shared" si="25"/>
        <v>0</v>
      </c>
      <c r="Y196" s="87">
        <f t="shared" si="26"/>
        <v>68</v>
      </c>
      <c r="Z196" s="28">
        <f t="shared" si="27"/>
        <v>0</v>
      </c>
      <c r="AA196" s="56">
        <f t="shared" si="28"/>
        <v>0</v>
      </c>
      <c r="AB196" s="22">
        <f t="shared" si="29"/>
        <v>30</v>
      </c>
      <c r="AC196" s="12"/>
      <c r="AD196" s="12"/>
      <c r="AE196" s="13"/>
      <c r="AF196" s="2"/>
      <c r="AI196" s="23"/>
      <c r="AJ196" s="89"/>
      <c r="AK196" s="90"/>
      <c r="AL196" s="90"/>
      <c r="AM196" s="90"/>
      <c r="AN196" s="90"/>
      <c r="AO196" s="23"/>
      <c r="AP196" s="23"/>
    </row>
    <row r="197" spans="1:42" s="22" customFormat="1" ht="15" hidden="1" customHeight="1" x14ac:dyDescent="0.25">
      <c r="A197" s="24"/>
      <c r="B197" s="174" t="s">
        <v>413</v>
      </c>
      <c r="C197" s="24"/>
      <c r="D197" s="33" t="s">
        <v>413</v>
      </c>
      <c r="E197" s="21" t="s">
        <v>128</v>
      </c>
      <c r="F197" s="21"/>
      <c r="G197" s="169" t="s">
        <v>314</v>
      </c>
      <c r="H197" s="32">
        <v>1</v>
      </c>
      <c r="I197" s="95"/>
      <c r="J197" s="57">
        <f>[1]Inventario!Y197</f>
        <v>19870</v>
      </c>
      <c r="K197" s="99">
        <f>[1]Inventario!AA197</f>
        <v>0</v>
      </c>
      <c r="L197" s="86">
        <f t="shared" si="20"/>
        <v>0</v>
      </c>
      <c r="M197" s="91"/>
      <c r="N197" s="87">
        <f>SUMIF('Compras del Mes'!D$6:D$307,Inventario!D197,'Compras del Mes'!H$6:H$307)</f>
        <v>0</v>
      </c>
      <c r="O197" s="28" t="str">
        <f t="shared" si="21"/>
        <v/>
      </c>
      <c r="P197" s="28">
        <f>SUMIF('Compras del Mes'!D$6:D$307,Inventario!D197,'Compras del Mes'!I$6:I$307)</f>
        <v>0</v>
      </c>
      <c r="Q197" s="88"/>
      <c r="R197" s="87">
        <f t="shared" si="22"/>
        <v>19870</v>
      </c>
      <c r="S197" s="28" t="str">
        <f t="shared" si="23"/>
        <v>0</v>
      </c>
      <c r="T197" s="28">
        <f t="shared" si="24"/>
        <v>0</v>
      </c>
      <c r="U197" s="88"/>
      <c r="V197" s="177">
        <f>SUMIF('Reporte de salida'!C$6:C$958,Inventario!B197,'Reporte de salida'!H$6:H$958)</f>
        <v>0</v>
      </c>
      <c r="W197" s="221">
        <f t="shared" si="25"/>
        <v>0</v>
      </c>
      <c r="Y197" s="87">
        <f t="shared" si="26"/>
        <v>19870</v>
      </c>
      <c r="Z197" s="28">
        <f t="shared" si="27"/>
        <v>0</v>
      </c>
      <c r="AA197" s="56">
        <f t="shared" si="28"/>
        <v>0</v>
      </c>
      <c r="AB197" s="22">
        <f t="shared" si="29"/>
        <v>18</v>
      </c>
      <c r="AC197" s="12"/>
      <c r="AD197" s="12"/>
      <c r="AE197" s="13"/>
      <c r="AF197" s="2"/>
      <c r="AI197" s="23"/>
      <c r="AJ197" s="89"/>
      <c r="AK197" s="90"/>
      <c r="AL197" s="90"/>
      <c r="AM197" s="90"/>
      <c r="AN197" s="90"/>
      <c r="AO197" s="23"/>
      <c r="AP197" s="23"/>
    </row>
    <row r="198" spans="1:42" s="22" customFormat="1" ht="15" hidden="1" customHeight="1" x14ac:dyDescent="0.25">
      <c r="A198" s="24"/>
      <c r="B198" s="174" t="s">
        <v>414</v>
      </c>
      <c r="C198" s="24"/>
      <c r="D198" s="33" t="s">
        <v>414</v>
      </c>
      <c r="E198" s="21" t="s">
        <v>128</v>
      </c>
      <c r="F198" s="21"/>
      <c r="G198" s="169" t="s">
        <v>314</v>
      </c>
      <c r="H198" s="32">
        <v>1</v>
      </c>
      <c r="I198" s="14"/>
      <c r="J198" s="57">
        <f>[1]Inventario!Y198</f>
        <v>400</v>
      </c>
      <c r="K198" s="99">
        <f>[1]Inventario!AA198</f>
        <v>0</v>
      </c>
      <c r="L198" s="86">
        <f t="shared" si="20"/>
        <v>0</v>
      </c>
      <c r="M198" s="91"/>
      <c r="N198" s="87">
        <f>SUMIF('Compras del Mes'!D$6:D$307,Inventario!D198,'Compras del Mes'!H$6:H$307)</f>
        <v>0</v>
      </c>
      <c r="O198" s="28" t="str">
        <f t="shared" si="21"/>
        <v/>
      </c>
      <c r="P198" s="28">
        <f>SUMIF('Compras del Mes'!D$6:D$307,Inventario!D198,'Compras del Mes'!I$6:I$307)</f>
        <v>0</v>
      </c>
      <c r="Q198" s="88"/>
      <c r="R198" s="87">
        <f t="shared" si="22"/>
        <v>400</v>
      </c>
      <c r="S198" s="28" t="str">
        <f t="shared" si="23"/>
        <v>0</v>
      </c>
      <c r="T198" s="28">
        <f t="shared" si="24"/>
        <v>0</v>
      </c>
      <c r="U198" s="88"/>
      <c r="V198" s="177">
        <f>SUMIF('Reporte de salida'!C$6:C$958,Inventario!B198,'Reporte de salida'!H$6:H$958)</f>
        <v>0</v>
      </c>
      <c r="W198" s="221">
        <f t="shared" si="25"/>
        <v>0</v>
      </c>
      <c r="Y198" s="87">
        <f t="shared" si="26"/>
        <v>400</v>
      </c>
      <c r="Z198" s="28">
        <f t="shared" si="27"/>
        <v>0</v>
      </c>
      <c r="AA198" s="56">
        <f t="shared" si="28"/>
        <v>0</v>
      </c>
      <c r="AB198" s="22">
        <f t="shared" si="29"/>
        <v>26</v>
      </c>
      <c r="AC198" s="24"/>
      <c r="AD198" s="21"/>
      <c r="AE198" s="31"/>
      <c r="AF198" s="2"/>
      <c r="AI198" s="23"/>
      <c r="AJ198" s="89"/>
      <c r="AK198" s="90"/>
      <c r="AL198" s="90"/>
      <c r="AM198" s="90"/>
      <c r="AN198" s="90"/>
      <c r="AO198" s="23"/>
      <c r="AP198" s="23"/>
    </row>
    <row r="199" spans="1:42" s="22" customFormat="1" ht="15" hidden="1" customHeight="1" x14ac:dyDescent="0.25">
      <c r="A199" s="24"/>
      <c r="B199" s="174" t="s">
        <v>415</v>
      </c>
      <c r="C199" s="24"/>
      <c r="D199" s="33" t="s">
        <v>415</v>
      </c>
      <c r="E199" s="21" t="s">
        <v>128</v>
      </c>
      <c r="F199" s="21"/>
      <c r="G199" s="169" t="s">
        <v>314</v>
      </c>
      <c r="H199" s="32">
        <v>1</v>
      </c>
      <c r="I199" s="14"/>
      <c r="J199" s="57">
        <f>[1]Inventario!Y199</f>
        <v>1256</v>
      </c>
      <c r="K199" s="99">
        <f>[1]Inventario!AA199</f>
        <v>3</v>
      </c>
      <c r="L199" s="86">
        <f t="shared" ref="L199:L262" si="31">+K199*J199</f>
        <v>3768</v>
      </c>
      <c r="M199" s="91"/>
      <c r="N199" s="87">
        <f>SUMIF('Compras del Mes'!D$6:D$307,Inventario!D199,'Compras del Mes'!H$6:H$307)</f>
        <v>0</v>
      </c>
      <c r="O199" s="28" t="str">
        <f t="shared" ref="O199:O262" si="32">IF(P199=0,"",P199/N199)</f>
        <v/>
      </c>
      <c r="P199" s="28">
        <f>SUMIF('Compras del Mes'!D$6:D$307,Inventario!D199,'Compras del Mes'!I$6:I$307)</f>
        <v>0</v>
      </c>
      <c r="Q199" s="88"/>
      <c r="R199" s="87">
        <f t="shared" ref="R199:R262" si="33">+N199+J199</f>
        <v>1256</v>
      </c>
      <c r="S199" s="28">
        <f t="shared" ref="S199:S262" si="34">IF(T199=0,"0",T199/R199)</f>
        <v>3</v>
      </c>
      <c r="T199" s="28">
        <f t="shared" ref="T199:T262" si="35">+P199+L199</f>
        <v>3768</v>
      </c>
      <c r="U199" s="88"/>
      <c r="V199" s="177">
        <f>SUMIF('Reporte de salida'!C$6:C$958,Inventario!B199,'Reporte de salida'!H$6:H$958)</f>
        <v>0</v>
      </c>
      <c r="W199" s="221">
        <f t="shared" ref="W199:W262" si="36">+V199*S199</f>
        <v>0</v>
      </c>
      <c r="Y199" s="87">
        <f t="shared" ref="Y199:Y262" si="37">R199-V199</f>
        <v>1256</v>
      </c>
      <c r="Z199" s="28">
        <f t="shared" ref="Z199:Z262" si="38">+S199*Y199</f>
        <v>3768</v>
      </c>
      <c r="AA199" s="56">
        <f t="shared" ref="AA199:AA262" si="39">Z199/Y199</f>
        <v>3</v>
      </c>
      <c r="AB199" s="22">
        <f t="shared" si="29"/>
        <v>26</v>
      </c>
      <c r="AC199" s="24" t="s">
        <v>107</v>
      </c>
      <c r="AD199" s="21" t="s">
        <v>227</v>
      </c>
      <c r="AE199" s="31" t="s">
        <v>4</v>
      </c>
      <c r="AF199" s="2"/>
      <c r="AI199" s="23"/>
      <c r="AJ199" s="89"/>
      <c r="AK199" s="90"/>
      <c r="AL199" s="90"/>
      <c r="AM199" s="90"/>
      <c r="AN199" s="90"/>
      <c r="AO199" s="23"/>
      <c r="AP199" s="23"/>
    </row>
    <row r="200" spans="1:42" s="22" customFormat="1" ht="15" hidden="1" customHeight="1" x14ac:dyDescent="0.25">
      <c r="A200" s="24"/>
      <c r="B200" s="174" t="s">
        <v>416</v>
      </c>
      <c r="C200" s="24"/>
      <c r="D200" s="33" t="s">
        <v>416</v>
      </c>
      <c r="E200" s="21" t="s">
        <v>128</v>
      </c>
      <c r="F200" s="21"/>
      <c r="G200" s="169" t="s">
        <v>314</v>
      </c>
      <c r="H200" s="32">
        <v>1</v>
      </c>
      <c r="I200" s="14"/>
      <c r="J200" s="57">
        <f>[1]Inventario!Y200</f>
        <v>956</v>
      </c>
      <c r="K200" s="99">
        <f>[1]Inventario!AA200</f>
        <v>0</v>
      </c>
      <c r="L200" s="86">
        <f t="shared" si="31"/>
        <v>0</v>
      </c>
      <c r="M200" s="91"/>
      <c r="N200" s="87">
        <f>SUMIF('Compras del Mes'!D$6:D$307,Inventario!D200,'Compras del Mes'!H$6:H$307)</f>
        <v>0</v>
      </c>
      <c r="O200" s="28" t="str">
        <f t="shared" si="32"/>
        <v/>
      </c>
      <c r="P200" s="28">
        <f>SUMIF('Compras del Mes'!D$6:D$307,Inventario!D200,'Compras del Mes'!I$6:I$307)</f>
        <v>0</v>
      </c>
      <c r="Q200" s="88"/>
      <c r="R200" s="87">
        <f t="shared" si="33"/>
        <v>956</v>
      </c>
      <c r="S200" s="28" t="str">
        <f t="shared" si="34"/>
        <v>0</v>
      </c>
      <c r="T200" s="28">
        <f t="shared" si="35"/>
        <v>0</v>
      </c>
      <c r="U200" s="88"/>
      <c r="V200" s="177">
        <f>SUMIF('Reporte de salida'!C$6:C$958,Inventario!B200,'Reporte de salida'!H$6:H$958)</f>
        <v>0</v>
      </c>
      <c r="W200" s="221">
        <f t="shared" si="36"/>
        <v>0</v>
      </c>
      <c r="Y200" s="87">
        <f t="shared" si="37"/>
        <v>956</v>
      </c>
      <c r="Z200" s="28">
        <f t="shared" si="38"/>
        <v>0</v>
      </c>
      <c r="AA200" s="56">
        <f t="shared" si="39"/>
        <v>0</v>
      </c>
      <c r="AB200" s="22">
        <f t="shared" si="29"/>
        <v>18</v>
      </c>
      <c r="AC200" s="24" t="s">
        <v>108</v>
      </c>
      <c r="AD200" s="21" t="s">
        <v>228</v>
      </c>
      <c r="AE200" s="31" t="s">
        <v>4</v>
      </c>
      <c r="AF200" s="2"/>
      <c r="AI200" s="23"/>
      <c r="AJ200" s="89"/>
      <c r="AK200" s="90"/>
      <c r="AL200" s="90"/>
      <c r="AM200" s="90"/>
      <c r="AN200" s="90"/>
      <c r="AO200" s="23"/>
      <c r="AP200" s="23"/>
    </row>
    <row r="201" spans="1:42" s="22" customFormat="1" ht="15" hidden="1" customHeight="1" x14ac:dyDescent="0.25">
      <c r="A201" s="24"/>
      <c r="B201" s="174" t="s">
        <v>417</v>
      </c>
      <c r="C201" s="24"/>
      <c r="D201" s="33" t="s">
        <v>417</v>
      </c>
      <c r="E201" s="21" t="s">
        <v>128</v>
      </c>
      <c r="F201" s="21"/>
      <c r="G201" s="169" t="s">
        <v>314</v>
      </c>
      <c r="H201" s="32">
        <v>1</v>
      </c>
      <c r="I201" s="14"/>
      <c r="J201" s="57">
        <f>[1]Inventario!Y201</f>
        <v>303</v>
      </c>
      <c r="K201" s="99">
        <f>[1]Inventario!AA201</f>
        <v>0</v>
      </c>
      <c r="L201" s="86">
        <f t="shared" si="31"/>
        <v>0</v>
      </c>
      <c r="M201" s="91"/>
      <c r="N201" s="87">
        <f>SUMIF('Compras del Mes'!D$6:D$307,Inventario!D201,'Compras del Mes'!H$6:H$307)</f>
        <v>0</v>
      </c>
      <c r="O201" s="28" t="str">
        <f t="shared" si="32"/>
        <v/>
      </c>
      <c r="P201" s="28">
        <f>SUMIF('Compras del Mes'!D$6:D$307,Inventario!D201,'Compras del Mes'!I$6:I$307)</f>
        <v>0</v>
      </c>
      <c r="Q201" s="88"/>
      <c r="R201" s="87">
        <f t="shared" si="33"/>
        <v>303</v>
      </c>
      <c r="S201" s="28" t="str">
        <f t="shared" si="34"/>
        <v>0</v>
      </c>
      <c r="T201" s="28">
        <f t="shared" si="35"/>
        <v>0</v>
      </c>
      <c r="U201" s="88"/>
      <c r="V201" s="177">
        <f>SUMIF('Reporte de salida'!C$6:C$958,Inventario!B201,'Reporte de salida'!H$6:H$958)</f>
        <v>0</v>
      </c>
      <c r="W201" s="221">
        <f t="shared" si="36"/>
        <v>0</v>
      </c>
      <c r="Y201" s="87">
        <f t="shared" si="37"/>
        <v>303</v>
      </c>
      <c r="Z201" s="28">
        <f t="shared" si="38"/>
        <v>0</v>
      </c>
      <c r="AA201" s="56">
        <f t="shared" si="39"/>
        <v>0</v>
      </c>
      <c r="AB201" s="22">
        <f t="shared" si="29"/>
        <v>15</v>
      </c>
      <c r="AC201" s="12"/>
      <c r="AD201" s="12"/>
      <c r="AE201" s="13"/>
      <c r="AF201" s="2"/>
      <c r="AI201" s="23"/>
      <c r="AJ201" s="89"/>
      <c r="AK201" s="90"/>
      <c r="AL201" s="90"/>
      <c r="AM201" s="90"/>
      <c r="AN201" s="90"/>
      <c r="AO201" s="23"/>
      <c r="AP201" s="23"/>
    </row>
    <row r="202" spans="1:42" s="22" customFormat="1" ht="15" hidden="1" customHeight="1" x14ac:dyDescent="0.25">
      <c r="A202" s="24"/>
      <c r="B202" s="174" t="s">
        <v>418</v>
      </c>
      <c r="C202" s="24"/>
      <c r="D202" s="33" t="s">
        <v>418</v>
      </c>
      <c r="E202" s="21" t="s">
        <v>128</v>
      </c>
      <c r="F202" s="21"/>
      <c r="G202" s="169" t="s">
        <v>314</v>
      </c>
      <c r="H202" s="32">
        <v>1</v>
      </c>
      <c r="I202" s="14"/>
      <c r="J202" s="57">
        <f>[1]Inventario!Y202</f>
        <v>89</v>
      </c>
      <c r="K202" s="99">
        <f>[1]Inventario!AA202</f>
        <v>0</v>
      </c>
      <c r="L202" s="86">
        <f t="shared" si="31"/>
        <v>0</v>
      </c>
      <c r="M202" s="91"/>
      <c r="N202" s="87">
        <f>SUMIF('Compras del Mes'!D$6:D$307,Inventario!D202,'Compras del Mes'!H$6:H$307)</f>
        <v>0</v>
      </c>
      <c r="O202" s="28" t="str">
        <f t="shared" si="32"/>
        <v/>
      </c>
      <c r="P202" s="28">
        <f>SUMIF('Compras del Mes'!D$6:D$307,Inventario!D202,'Compras del Mes'!I$6:I$307)</f>
        <v>0</v>
      </c>
      <c r="Q202" s="88"/>
      <c r="R202" s="87">
        <f t="shared" si="33"/>
        <v>89</v>
      </c>
      <c r="S202" s="28" t="str">
        <f t="shared" si="34"/>
        <v>0</v>
      </c>
      <c r="T202" s="28">
        <f t="shared" si="35"/>
        <v>0</v>
      </c>
      <c r="U202" s="88"/>
      <c r="V202" s="177">
        <f>SUMIF('Reporte de salida'!C$6:C$958,Inventario!B202,'Reporte de salida'!H$6:H$958)</f>
        <v>0</v>
      </c>
      <c r="W202" s="221">
        <f t="shared" si="36"/>
        <v>0</v>
      </c>
      <c r="Y202" s="87">
        <f t="shared" si="37"/>
        <v>89</v>
      </c>
      <c r="Z202" s="28">
        <f t="shared" si="38"/>
        <v>0</v>
      </c>
      <c r="AA202" s="56">
        <f t="shared" si="39"/>
        <v>0</v>
      </c>
      <c r="AB202" s="22">
        <f t="shared" si="29"/>
        <v>33</v>
      </c>
      <c r="AC202" s="96"/>
      <c r="AD202" s="97"/>
      <c r="AE202" s="96"/>
      <c r="AF202" s="2"/>
      <c r="AI202" s="23"/>
      <c r="AJ202" s="89"/>
      <c r="AK202" s="90"/>
      <c r="AL202" s="90"/>
      <c r="AM202" s="90"/>
      <c r="AN202" s="90"/>
      <c r="AO202" s="23"/>
      <c r="AP202" s="23"/>
    </row>
    <row r="203" spans="1:42" s="22" customFormat="1" ht="15" hidden="1" customHeight="1" x14ac:dyDescent="0.25">
      <c r="A203" s="24"/>
      <c r="B203" s="174" t="s">
        <v>419</v>
      </c>
      <c r="C203" s="24"/>
      <c r="D203" s="33" t="s">
        <v>419</v>
      </c>
      <c r="E203" s="21" t="s">
        <v>128</v>
      </c>
      <c r="F203" s="21"/>
      <c r="G203" s="169" t="s">
        <v>314</v>
      </c>
      <c r="H203" s="32">
        <v>1</v>
      </c>
      <c r="I203" s="14"/>
      <c r="J203" s="57">
        <f>[1]Inventario!Y203</f>
        <v>114</v>
      </c>
      <c r="K203" s="99">
        <f>[1]Inventario!AA203</f>
        <v>0</v>
      </c>
      <c r="L203" s="86">
        <f t="shared" si="31"/>
        <v>0</v>
      </c>
      <c r="M203" s="91"/>
      <c r="N203" s="87">
        <f>SUMIF('Compras del Mes'!D$6:D$307,Inventario!D203,'Compras del Mes'!H$6:H$307)</f>
        <v>0</v>
      </c>
      <c r="O203" s="28" t="str">
        <f t="shared" si="32"/>
        <v/>
      </c>
      <c r="P203" s="28">
        <f>SUMIF('Compras del Mes'!D$6:D$307,Inventario!D203,'Compras del Mes'!I$6:I$307)</f>
        <v>0</v>
      </c>
      <c r="Q203" s="88"/>
      <c r="R203" s="87">
        <f t="shared" si="33"/>
        <v>114</v>
      </c>
      <c r="S203" s="28" t="str">
        <f t="shared" si="34"/>
        <v>0</v>
      </c>
      <c r="T203" s="28">
        <f t="shared" si="35"/>
        <v>0</v>
      </c>
      <c r="U203" s="88"/>
      <c r="V203" s="177">
        <f>SUMIF('Reporte de salida'!C$6:C$958,Inventario!B203,'Reporte de salida'!H$6:H$958)</f>
        <v>0</v>
      </c>
      <c r="W203" s="221">
        <f t="shared" si="36"/>
        <v>0</v>
      </c>
      <c r="Y203" s="87">
        <f t="shared" si="37"/>
        <v>114</v>
      </c>
      <c r="Z203" s="28">
        <f t="shared" si="38"/>
        <v>0</v>
      </c>
      <c r="AA203" s="56">
        <f t="shared" si="39"/>
        <v>0</v>
      </c>
      <c r="AB203" s="22">
        <f t="shared" si="29"/>
        <v>35</v>
      </c>
      <c r="AC203" s="96"/>
      <c r="AD203" s="97"/>
      <c r="AE203" s="96"/>
      <c r="AF203" s="2"/>
      <c r="AI203" s="23"/>
      <c r="AJ203" s="89"/>
      <c r="AK203" s="90"/>
      <c r="AL203" s="90"/>
      <c r="AM203" s="90"/>
      <c r="AN203" s="90"/>
      <c r="AO203" s="23"/>
      <c r="AP203" s="23"/>
    </row>
    <row r="204" spans="1:42" s="22" customFormat="1" ht="15" hidden="1" customHeight="1" x14ac:dyDescent="0.25">
      <c r="A204" s="24"/>
      <c r="B204" s="174" t="s">
        <v>420</v>
      </c>
      <c r="C204" s="24"/>
      <c r="D204" s="33" t="s">
        <v>420</v>
      </c>
      <c r="E204" s="21" t="s">
        <v>128</v>
      </c>
      <c r="F204" s="21"/>
      <c r="G204" s="169" t="s">
        <v>314</v>
      </c>
      <c r="H204" s="32">
        <v>1</v>
      </c>
      <c r="I204" s="14"/>
      <c r="J204" s="57">
        <f>[1]Inventario!Y204</f>
        <v>40</v>
      </c>
      <c r="K204" s="99">
        <f>[1]Inventario!AA204</f>
        <v>0</v>
      </c>
      <c r="L204" s="86">
        <f t="shared" si="31"/>
        <v>0</v>
      </c>
      <c r="M204" s="91"/>
      <c r="N204" s="87">
        <f>SUMIF('Compras del Mes'!D$6:D$307,Inventario!D204,'Compras del Mes'!H$6:H$307)</f>
        <v>0</v>
      </c>
      <c r="O204" s="28" t="str">
        <f t="shared" si="32"/>
        <v/>
      </c>
      <c r="P204" s="28">
        <f>SUMIF('Compras del Mes'!D$6:D$307,Inventario!D204,'Compras del Mes'!I$6:I$307)</f>
        <v>0</v>
      </c>
      <c r="Q204" s="88"/>
      <c r="R204" s="87">
        <f t="shared" si="33"/>
        <v>40</v>
      </c>
      <c r="S204" s="28" t="str">
        <f t="shared" si="34"/>
        <v>0</v>
      </c>
      <c r="T204" s="28">
        <f t="shared" si="35"/>
        <v>0</v>
      </c>
      <c r="U204" s="88"/>
      <c r="V204" s="177">
        <f>SUMIF('Reporte de salida'!C$6:C$958,Inventario!B204,'Reporte de salida'!H$6:H$958)</f>
        <v>0</v>
      </c>
      <c r="W204" s="221">
        <f t="shared" si="36"/>
        <v>0</v>
      </c>
      <c r="Y204" s="87">
        <f t="shared" si="37"/>
        <v>40</v>
      </c>
      <c r="Z204" s="28">
        <f t="shared" si="38"/>
        <v>0</v>
      </c>
      <c r="AA204" s="56">
        <f t="shared" si="39"/>
        <v>0</v>
      </c>
      <c r="AB204" s="22">
        <f t="shared" si="29"/>
        <v>36</v>
      </c>
      <c r="AC204" s="2"/>
      <c r="AD204" s="2"/>
      <c r="AE204" s="2"/>
      <c r="AF204" s="2"/>
      <c r="AI204" s="23"/>
      <c r="AJ204" s="89"/>
      <c r="AK204" s="90"/>
      <c r="AL204" s="90"/>
      <c r="AM204" s="90"/>
      <c r="AN204" s="90"/>
      <c r="AO204" s="23"/>
      <c r="AP204" s="23"/>
    </row>
    <row r="205" spans="1:42" s="22" customFormat="1" ht="15" hidden="1" customHeight="1" x14ac:dyDescent="0.25">
      <c r="A205" s="24"/>
      <c r="B205" s="174" t="s">
        <v>421</v>
      </c>
      <c r="C205" s="24"/>
      <c r="D205" s="33" t="s">
        <v>421</v>
      </c>
      <c r="E205" s="21" t="s">
        <v>128</v>
      </c>
      <c r="F205" s="21"/>
      <c r="G205" s="169" t="s">
        <v>314</v>
      </c>
      <c r="H205" s="32">
        <v>1</v>
      </c>
      <c r="I205" s="14"/>
      <c r="J205" s="57">
        <f>[1]Inventario!Y205</f>
        <v>206</v>
      </c>
      <c r="K205" s="99">
        <f>[1]Inventario!AA205</f>
        <v>0</v>
      </c>
      <c r="L205" s="86">
        <f t="shared" si="31"/>
        <v>0</v>
      </c>
      <c r="M205" s="91"/>
      <c r="N205" s="87">
        <f>SUMIF('Compras del Mes'!D$6:D$307,Inventario!D205,'Compras del Mes'!H$6:H$307)</f>
        <v>0</v>
      </c>
      <c r="O205" s="28" t="str">
        <f t="shared" si="32"/>
        <v/>
      </c>
      <c r="P205" s="28">
        <f>SUMIF('Compras del Mes'!D$6:D$307,Inventario!D205,'Compras del Mes'!I$6:I$307)</f>
        <v>0</v>
      </c>
      <c r="Q205" s="88"/>
      <c r="R205" s="87">
        <f t="shared" si="33"/>
        <v>206</v>
      </c>
      <c r="S205" s="28" t="str">
        <f t="shared" si="34"/>
        <v>0</v>
      </c>
      <c r="T205" s="28">
        <f t="shared" si="35"/>
        <v>0</v>
      </c>
      <c r="U205" s="88"/>
      <c r="V205" s="177">
        <f>SUMIF('Reporte de salida'!C$6:C$958,Inventario!B205,'Reporte de salida'!H$6:H$958)</f>
        <v>0</v>
      </c>
      <c r="W205" s="221">
        <f t="shared" si="36"/>
        <v>0</v>
      </c>
      <c r="Y205" s="87">
        <f t="shared" si="37"/>
        <v>206</v>
      </c>
      <c r="Z205" s="28">
        <f t="shared" si="38"/>
        <v>0</v>
      </c>
      <c r="AA205" s="56">
        <f t="shared" si="39"/>
        <v>0</v>
      </c>
      <c r="AB205" s="22">
        <f t="shared" si="29"/>
        <v>32</v>
      </c>
      <c r="AC205" s="96"/>
      <c r="AD205" s="97"/>
      <c r="AE205" s="96"/>
      <c r="AF205" s="2"/>
      <c r="AI205" s="23"/>
      <c r="AJ205" s="89"/>
      <c r="AK205" s="90"/>
      <c r="AL205" s="90"/>
      <c r="AM205" s="90"/>
      <c r="AN205" s="90"/>
      <c r="AO205" s="23"/>
      <c r="AP205" s="23"/>
    </row>
    <row r="206" spans="1:42" s="22" customFormat="1" ht="15" hidden="1" customHeight="1" x14ac:dyDescent="0.25">
      <c r="A206" s="24"/>
      <c r="B206" s="174" t="s">
        <v>422</v>
      </c>
      <c r="C206" s="24"/>
      <c r="D206" s="33" t="s">
        <v>422</v>
      </c>
      <c r="E206" s="21" t="s">
        <v>128</v>
      </c>
      <c r="F206" s="21"/>
      <c r="G206" s="169" t="s">
        <v>314</v>
      </c>
      <c r="H206" s="32">
        <v>1</v>
      </c>
      <c r="I206" s="14"/>
      <c r="J206" s="57">
        <f>[1]Inventario!Y206</f>
        <v>87</v>
      </c>
      <c r="K206" s="99">
        <f>[1]Inventario!AA206</f>
        <v>0</v>
      </c>
      <c r="L206" s="86">
        <f t="shared" si="31"/>
        <v>0</v>
      </c>
      <c r="M206" s="91"/>
      <c r="N206" s="87">
        <f>SUMIF('Compras del Mes'!D$6:D$307,Inventario!D206,'Compras del Mes'!H$6:H$307)</f>
        <v>0</v>
      </c>
      <c r="O206" s="28" t="str">
        <f t="shared" si="32"/>
        <v/>
      </c>
      <c r="P206" s="28">
        <f>SUMIF('Compras del Mes'!D$6:D$307,Inventario!D206,'Compras del Mes'!I$6:I$307)</f>
        <v>0</v>
      </c>
      <c r="Q206" s="88"/>
      <c r="R206" s="87">
        <f t="shared" si="33"/>
        <v>87</v>
      </c>
      <c r="S206" s="28" t="str">
        <f t="shared" si="34"/>
        <v>0</v>
      </c>
      <c r="T206" s="28">
        <f t="shared" si="35"/>
        <v>0</v>
      </c>
      <c r="U206" s="88"/>
      <c r="V206" s="177">
        <f>SUMIF('Reporte de salida'!C$6:C$958,Inventario!B206,'Reporte de salida'!H$6:H$958)</f>
        <v>0</v>
      </c>
      <c r="W206" s="221">
        <f t="shared" si="36"/>
        <v>0</v>
      </c>
      <c r="Y206" s="87">
        <f t="shared" si="37"/>
        <v>87</v>
      </c>
      <c r="Z206" s="28">
        <f t="shared" si="38"/>
        <v>0</v>
      </c>
      <c r="AA206" s="56">
        <f t="shared" si="39"/>
        <v>0</v>
      </c>
      <c r="AB206" s="22">
        <f t="shared" si="29"/>
        <v>27</v>
      </c>
      <c r="AC206" s="96"/>
      <c r="AD206" s="97"/>
      <c r="AE206" s="96"/>
      <c r="AF206" s="2"/>
      <c r="AI206" s="23"/>
      <c r="AJ206" s="89"/>
      <c r="AK206" s="90"/>
      <c r="AL206" s="90"/>
      <c r="AM206" s="90"/>
      <c r="AN206" s="90"/>
      <c r="AO206" s="23"/>
      <c r="AP206" s="23"/>
    </row>
    <row r="207" spans="1:42" s="22" customFormat="1" ht="15" hidden="1" customHeight="1" x14ac:dyDescent="0.25">
      <c r="A207" s="24"/>
      <c r="B207" s="174" t="s">
        <v>423</v>
      </c>
      <c r="C207" s="24"/>
      <c r="D207" s="33" t="s">
        <v>423</v>
      </c>
      <c r="E207" s="21" t="s">
        <v>128</v>
      </c>
      <c r="F207" s="21"/>
      <c r="G207" s="169" t="s">
        <v>314</v>
      </c>
      <c r="H207" s="32">
        <v>1</v>
      </c>
      <c r="I207" s="14"/>
      <c r="J207" s="57">
        <f>[1]Inventario!Y207</f>
        <v>896</v>
      </c>
      <c r="K207" s="99">
        <f>[1]Inventario!AA207</f>
        <v>0</v>
      </c>
      <c r="L207" s="86">
        <f t="shared" si="31"/>
        <v>0</v>
      </c>
      <c r="M207" s="91"/>
      <c r="N207" s="87">
        <f>SUMIF('Compras del Mes'!D$6:D$307,Inventario!D207,'Compras del Mes'!H$6:H$307)</f>
        <v>0</v>
      </c>
      <c r="O207" s="28" t="str">
        <f t="shared" si="32"/>
        <v/>
      </c>
      <c r="P207" s="28">
        <f>SUMIF('Compras del Mes'!D$6:D$307,Inventario!D207,'Compras del Mes'!I$6:I$307)</f>
        <v>0</v>
      </c>
      <c r="Q207" s="88"/>
      <c r="R207" s="87">
        <f t="shared" si="33"/>
        <v>896</v>
      </c>
      <c r="S207" s="28" t="str">
        <f t="shared" si="34"/>
        <v>0</v>
      </c>
      <c r="T207" s="28">
        <f t="shared" si="35"/>
        <v>0</v>
      </c>
      <c r="U207" s="88"/>
      <c r="V207" s="177">
        <f>SUMIF('Reporte de salida'!C$6:C$958,Inventario!B207,'Reporte de salida'!H$6:H$958)</f>
        <v>0</v>
      </c>
      <c r="W207" s="221">
        <f t="shared" si="36"/>
        <v>0</v>
      </c>
      <c r="Y207" s="87">
        <f t="shared" si="37"/>
        <v>896</v>
      </c>
      <c r="Z207" s="28">
        <f t="shared" si="38"/>
        <v>0</v>
      </c>
      <c r="AA207" s="56">
        <f t="shared" si="39"/>
        <v>0</v>
      </c>
      <c r="AB207" s="22">
        <f t="shared" si="29"/>
        <v>31</v>
      </c>
      <c r="AC207" s="96"/>
      <c r="AD207" s="97"/>
      <c r="AE207" s="96"/>
      <c r="AF207" s="2"/>
      <c r="AI207" s="23"/>
      <c r="AJ207" s="89"/>
      <c r="AK207" s="90"/>
      <c r="AL207" s="90"/>
      <c r="AM207" s="90"/>
      <c r="AN207" s="90"/>
      <c r="AO207" s="23"/>
      <c r="AP207" s="23"/>
    </row>
    <row r="208" spans="1:42" s="22" customFormat="1" ht="15" hidden="1" customHeight="1" x14ac:dyDescent="0.25">
      <c r="A208" s="24"/>
      <c r="B208" s="174" t="s">
        <v>424</v>
      </c>
      <c r="C208" s="24"/>
      <c r="D208" s="33" t="s">
        <v>424</v>
      </c>
      <c r="E208" s="21" t="s">
        <v>128</v>
      </c>
      <c r="F208" s="21"/>
      <c r="G208" s="169" t="s">
        <v>314</v>
      </c>
      <c r="H208" s="32">
        <v>1</v>
      </c>
      <c r="I208" s="14"/>
      <c r="J208" s="57">
        <f>[1]Inventario!Y208</f>
        <v>822</v>
      </c>
      <c r="K208" s="99">
        <f>[1]Inventario!AA208</f>
        <v>1.6812572533849126</v>
      </c>
      <c r="L208" s="86">
        <f t="shared" si="31"/>
        <v>1381.9934622823982</v>
      </c>
      <c r="M208" s="91"/>
      <c r="N208" s="87">
        <f>SUMIF('Compras del Mes'!D$6:D$307,Inventario!D208,'Compras del Mes'!H$6:H$307)</f>
        <v>0</v>
      </c>
      <c r="O208" s="28" t="str">
        <f t="shared" si="32"/>
        <v/>
      </c>
      <c r="P208" s="28">
        <f>SUMIF('Compras del Mes'!D$6:D$307,Inventario!D208,'Compras del Mes'!I$6:I$307)</f>
        <v>0</v>
      </c>
      <c r="Q208" s="88"/>
      <c r="R208" s="87">
        <f t="shared" si="33"/>
        <v>822</v>
      </c>
      <c r="S208" s="28">
        <f t="shared" si="34"/>
        <v>1.6812572533849126</v>
      </c>
      <c r="T208" s="28">
        <f t="shared" si="35"/>
        <v>1381.9934622823982</v>
      </c>
      <c r="U208" s="88"/>
      <c r="V208" s="177">
        <f>SUMIF('Reporte de salida'!C$6:C$958,Inventario!B208,'Reporte de salida'!H$6:H$958)</f>
        <v>74</v>
      </c>
      <c r="W208" s="221">
        <f t="shared" si="36"/>
        <v>124.41303675048353</v>
      </c>
      <c r="Y208" s="87">
        <f t="shared" si="37"/>
        <v>748</v>
      </c>
      <c r="Z208" s="28">
        <f t="shared" si="38"/>
        <v>1257.5804255319147</v>
      </c>
      <c r="AA208" s="56">
        <f t="shared" si="39"/>
        <v>1.6812572533849126</v>
      </c>
      <c r="AB208" s="22">
        <f t="shared" si="29"/>
        <v>29</v>
      </c>
      <c r="AC208" s="96"/>
      <c r="AD208" s="97"/>
      <c r="AE208" s="96"/>
      <c r="AF208" s="2"/>
      <c r="AI208" s="23"/>
      <c r="AJ208" s="89"/>
      <c r="AK208" s="90"/>
      <c r="AL208" s="90"/>
      <c r="AM208" s="90"/>
      <c r="AN208" s="90"/>
      <c r="AO208" s="23"/>
      <c r="AP208" s="23"/>
    </row>
    <row r="209" spans="1:42" s="22" customFormat="1" ht="15" hidden="1" customHeight="1" x14ac:dyDescent="0.25">
      <c r="A209" s="24"/>
      <c r="B209" s="174" t="s">
        <v>425</v>
      </c>
      <c r="C209" s="24"/>
      <c r="D209" s="33" t="s">
        <v>425</v>
      </c>
      <c r="E209" s="21" t="s">
        <v>128</v>
      </c>
      <c r="F209" s="21"/>
      <c r="G209" s="169" t="s">
        <v>314</v>
      </c>
      <c r="H209" s="32">
        <v>1</v>
      </c>
      <c r="I209" s="14"/>
      <c r="J209" s="57">
        <f>[1]Inventario!Y209</f>
        <v>2584</v>
      </c>
      <c r="K209" s="99">
        <f>[1]Inventario!AA209</f>
        <v>0</v>
      </c>
      <c r="L209" s="86">
        <f t="shared" si="31"/>
        <v>0</v>
      </c>
      <c r="M209" s="91"/>
      <c r="N209" s="87">
        <f>SUMIF('Compras del Mes'!D$6:D$307,Inventario!D209,'Compras del Mes'!H$6:H$307)</f>
        <v>0</v>
      </c>
      <c r="O209" s="28" t="str">
        <f t="shared" si="32"/>
        <v/>
      </c>
      <c r="P209" s="28">
        <f>SUMIF('Compras del Mes'!D$6:D$307,Inventario!D209,'Compras del Mes'!I$6:I$307)</f>
        <v>0</v>
      </c>
      <c r="Q209" s="88"/>
      <c r="R209" s="87">
        <f t="shared" si="33"/>
        <v>2584</v>
      </c>
      <c r="S209" s="28" t="str">
        <f t="shared" si="34"/>
        <v>0</v>
      </c>
      <c r="T209" s="28">
        <f t="shared" si="35"/>
        <v>0</v>
      </c>
      <c r="U209" s="88"/>
      <c r="V209" s="177">
        <f>SUMIF('Reporte de salida'!C$6:C$958,Inventario!B209,'Reporte de salida'!H$6:H$958)</f>
        <v>0</v>
      </c>
      <c r="W209" s="221">
        <f t="shared" si="36"/>
        <v>0</v>
      </c>
      <c r="Y209" s="87">
        <f t="shared" si="37"/>
        <v>2584</v>
      </c>
      <c r="Z209" s="28">
        <f t="shared" si="38"/>
        <v>0</v>
      </c>
      <c r="AA209" s="56">
        <f t="shared" si="39"/>
        <v>0</v>
      </c>
      <c r="AB209" s="22">
        <f t="shared" si="29"/>
        <v>17</v>
      </c>
      <c r="AC209" s="96"/>
      <c r="AD209" s="97"/>
      <c r="AE209" s="96"/>
      <c r="AF209" s="2"/>
      <c r="AI209" s="23"/>
      <c r="AJ209" s="89"/>
      <c r="AK209" s="90"/>
      <c r="AL209" s="90"/>
      <c r="AM209" s="90"/>
      <c r="AN209" s="90"/>
      <c r="AO209" s="23"/>
      <c r="AP209" s="23"/>
    </row>
    <row r="210" spans="1:42" s="22" customFormat="1" ht="15" hidden="1" customHeight="1" x14ac:dyDescent="0.25">
      <c r="A210" s="24"/>
      <c r="B210" s="174" t="s">
        <v>426</v>
      </c>
      <c r="C210" s="24"/>
      <c r="D210" s="33" t="s">
        <v>426</v>
      </c>
      <c r="E210" s="21" t="s">
        <v>128</v>
      </c>
      <c r="F210" s="21"/>
      <c r="G210" s="169" t="s">
        <v>314</v>
      </c>
      <c r="H210" s="32">
        <v>1</v>
      </c>
      <c r="I210" s="14"/>
      <c r="J210" s="57">
        <f>[1]Inventario!Y210</f>
        <v>10960</v>
      </c>
      <c r="K210" s="99">
        <f>[1]Inventario!AA210</f>
        <v>0.73</v>
      </c>
      <c r="L210" s="86">
        <f t="shared" si="31"/>
        <v>8000.8</v>
      </c>
      <c r="M210" s="91"/>
      <c r="N210" s="87">
        <f>SUMIF('Compras del Mes'!D$6:D$307,Inventario!D210,'Compras del Mes'!H$6:H$307)</f>
        <v>0</v>
      </c>
      <c r="O210" s="28" t="str">
        <f t="shared" si="32"/>
        <v/>
      </c>
      <c r="P210" s="28">
        <f>SUMIF('Compras del Mes'!D$6:D$307,Inventario!D210,'Compras del Mes'!I$6:I$307)</f>
        <v>0</v>
      </c>
      <c r="Q210" s="88"/>
      <c r="R210" s="87">
        <f t="shared" si="33"/>
        <v>10960</v>
      </c>
      <c r="S210" s="28">
        <f t="shared" si="34"/>
        <v>0.73</v>
      </c>
      <c r="T210" s="28">
        <f t="shared" si="35"/>
        <v>8000.8</v>
      </c>
      <c r="U210" s="88"/>
      <c r="V210" s="177">
        <f>SUMIF('Reporte de salida'!C$6:C$958,Inventario!B210,'Reporte de salida'!H$6:H$958)</f>
        <v>0</v>
      </c>
      <c r="W210" s="221">
        <f t="shared" si="36"/>
        <v>0</v>
      </c>
      <c r="Y210" s="87">
        <f t="shared" si="37"/>
        <v>10960</v>
      </c>
      <c r="Z210" s="28">
        <f t="shared" si="38"/>
        <v>8000.8</v>
      </c>
      <c r="AA210" s="56">
        <f t="shared" si="39"/>
        <v>0.73</v>
      </c>
      <c r="AB210" s="22">
        <f t="shared" si="29"/>
        <v>33</v>
      </c>
      <c r="AC210" s="24"/>
      <c r="AD210" s="21"/>
      <c r="AE210" s="31"/>
      <c r="AF210" s="2"/>
      <c r="AI210" s="23"/>
      <c r="AJ210" s="89"/>
      <c r="AK210" s="90"/>
      <c r="AL210" s="90"/>
      <c r="AM210" s="90"/>
      <c r="AN210" s="90"/>
      <c r="AO210" s="23"/>
      <c r="AP210" s="23"/>
    </row>
    <row r="211" spans="1:42" s="22" customFormat="1" ht="15" hidden="1" customHeight="1" x14ac:dyDescent="0.25">
      <c r="A211" s="24"/>
      <c r="B211" s="174" t="s">
        <v>427</v>
      </c>
      <c r="C211" s="24"/>
      <c r="D211" s="33" t="s">
        <v>427</v>
      </c>
      <c r="E211" s="21" t="s">
        <v>128</v>
      </c>
      <c r="F211" s="21"/>
      <c r="G211" s="169" t="s">
        <v>314</v>
      </c>
      <c r="H211" s="32">
        <v>1</v>
      </c>
      <c r="I211" s="14"/>
      <c r="J211" s="57">
        <f>[1]Inventario!Y211</f>
        <v>1256</v>
      </c>
      <c r="K211" s="99">
        <f>[1]Inventario!AA211</f>
        <v>0</v>
      </c>
      <c r="L211" s="86">
        <f t="shared" si="31"/>
        <v>0</v>
      </c>
      <c r="M211" s="91"/>
      <c r="N211" s="87">
        <f>SUMIF('Compras del Mes'!D$6:D$307,Inventario!D211,'Compras del Mes'!H$6:H$307)</f>
        <v>0</v>
      </c>
      <c r="O211" s="28" t="str">
        <f t="shared" si="32"/>
        <v/>
      </c>
      <c r="P211" s="28">
        <f>SUMIF('Compras del Mes'!D$6:D$307,Inventario!D211,'Compras del Mes'!I$6:I$307)</f>
        <v>0</v>
      </c>
      <c r="Q211" s="88"/>
      <c r="R211" s="87">
        <f t="shared" si="33"/>
        <v>1256</v>
      </c>
      <c r="S211" s="28" t="str">
        <f t="shared" si="34"/>
        <v>0</v>
      </c>
      <c r="T211" s="28">
        <f t="shared" si="35"/>
        <v>0</v>
      </c>
      <c r="U211" s="88"/>
      <c r="V211" s="177">
        <f>SUMIF('Reporte de salida'!C$6:C$958,Inventario!B211,'Reporte de salida'!H$6:H$958)</f>
        <v>0</v>
      </c>
      <c r="W211" s="221">
        <f t="shared" si="36"/>
        <v>0</v>
      </c>
      <c r="Y211" s="87">
        <f t="shared" si="37"/>
        <v>1256</v>
      </c>
      <c r="Z211" s="28">
        <f t="shared" si="38"/>
        <v>0</v>
      </c>
      <c r="AA211" s="56">
        <f t="shared" si="39"/>
        <v>0</v>
      </c>
      <c r="AB211" s="22">
        <f t="shared" si="29"/>
        <v>24</v>
      </c>
      <c r="AC211" s="24"/>
      <c r="AD211" s="21"/>
      <c r="AE211" s="31"/>
      <c r="AF211" s="2"/>
      <c r="AI211" s="23"/>
      <c r="AJ211" s="89"/>
      <c r="AK211" s="90"/>
      <c r="AL211" s="90"/>
      <c r="AM211" s="90"/>
      <c r="AN211" s="90"/>
      <c r="AO211" s="23"/>
      <c r="AP211" s="23"/>
    </row>
    <row r="212" spans="1:42" s="22" customFormat="1" ht="15" hidden="1" customHeight="1" x14ac:dyDescent="0.25">
      <c r="A212" s="24"/>
      <c r="B212" s="174" t="s">
        <v>428</v>
      </c>
      <c r="C212" s="24"/>
      <c r="D212" s="33" t="s">
        <v>428</v>
      </c>
      <c r="E212" s="21" t="s">
        <v>128</v>
      </c>
      <c r="F212" s="21"/>
      <c r="G212" s="169" t="s">
        <v>314</v>
      </c>
      <c r="H212" s="32">
        <v>1</v>
      </c>
      <c r="I212" s="14"/>
      <c r="J212" s="57">
        <f>[1]Inventario!Y212</f>
        <v>70</v>
      </c>
      <c r="K212" s="99">
        <f>[1]Inventario!AA212</f>
        <v>0.89</v>
      </c>
      <c r="L212" s="86">
        <f t="shared" si="31"/>
        <v>62.300000000000004</v>
      </c>
      <c r="M212" s="91"/>
      <c r="N212" s="87">
        <f>SUMIF('Compras del Mes'!D$6:D$307,Inventario!D212,'Compras del Mes'!H$6:H$307)</f>
        <v>2300</v>
      </c>
      <c r="O212" s="28">
        <f t="shared" si="32"/>
        <v>0.5588695652173914</v>
      </c>
      <c r="P212" s="28">
        <f>SUMIF('Compras del Mes'!D$6:D$307,Inventario!D212,'Compras del Mes'!I$6:I$307)</f>
        <v>1285.4000000000001</v>
      </c>
      <c r="Q212" s="88"/>
      <c r="R212" s="87">
        <f t="shared" si="33"/>
        <v>2370</v>
      </c>
      <c r="S212" s="28">
        <f t="shared" si="34"/>
        <v>0.56864978902953589</v>
      </c>
      <c r="T212" s="28">
        <f t="shared" si="35"/>
        <v>1347.7</v>
      </c>
      <c r="U212" s="88"/>
      <c r="V212" s="177">
        <f>SUMIF('Reporte de salida'!C$6:C$958,Inventario!B212,'Reporte de salida'!H$6:H$958)</f>
        <v>80</v>
      </c>
      <c r="W212" s="221">
        <f t="shared" si="36"/>
        <v>45.491983122362868</v>
      </c>
      <c r="Y212" s="87">
        <f t="shared" si="37"/>
        <v>2290</v>
      </c>
      <c r="Z212" s="28">
        <f t="shared" si="38"/>
        <v>1302.2080168776372</v>
      </c>
      <c r="AA212" s="56">
        <f t="shared" si="39"/>
        <v>0.56864978902953589</v>
      </c>
      <c r="AB212" s="22">
        <f t="shared" si="29"/>
        <v>26</v>
      </c>
      <c r="AC212" s="24"/>
      <c r="AD212" s="21"/>
      <c r="AE212" s="31"/>
      <c r="AF212" s="2"/>
      <c r="AI212" s="23"/>
      <c r="AJ212" s="89"/>
      <c r="AK212" s="90"/>
      <c r="AL212" s="90"/>
      <c r="AM212" s="90"/>
      <c r="AN212" s="90"/>
      <c r="AO212" s="23"/>
      <c r="AP212" s="23"/>
    </row>
    <row r="213" spans="1:42" s="22" customFormat="1" ht="15" hidden="1" customHeight="1" x14ac:dyDescent="0.25">
      <c r="A213" s="24"/>
      <c r="B213" s="174" t="s">
        <v>429</v>
      </c>
      <c r="C213" s="24"/>
      <c r="D213" s="33" t="s">
        <v>429</v>
      </c>
      <c r="E213" s="21" t="s">
        <v>128</v>
      </c>
      <c r="F213" s="21"/>
      <c r="G213" s="169" t="s">
        <v>314</v>
      </c>
      <c r="H213" s="32">
        <v>1</v>
      </c>
      <c r="I213" s="14"/>
      <c r="J213" s="57">
        <f>[1]Inventario!Y213</f>
        <v>390</v>
      </c>
      <c r="K213" s="99">
        <f>[1]Inventario!AA213</f>
        <v>0</v>
      </c>
      <c r="L213" s="86">
        <f t="shared" si="31"/>
        <v>0</v>
      </c>
      <c r="M213" s="91"/>
      <c r="N213" s="87">
        <f>SUMIF('Compras del Mes'!D$6:D$307,Inventario!D213,'Compras del Mes'!H$6:H$307)</f>
        <v>0</v>
      </c>
      <c r="O213" s="28" t="str">
        <f t="shared" si="32"/>
        <v/>
      </c>
      <c r="P213" s="28">
        <f>SUMIF('Compras del Mes'!D$6:D$307,Inventario!D213,'Compras del Mes'!I$6:I$307)</f>
        <v>0</v>
      </c>
      <c r="Q213" s="88"/>
      <c r="R213" s="87">
        <f t="shared" si="33"/>
        <v>390</v>
      </c>
      <c r="S213" s="28" t="str">
        <f t="shared" si="34"/>
        <v>0</v>
      </c>
      <c r="T213" s="28">
        <f t="shared" si="35"/>
        <v>0</v>
      </c>
      <c r="U213" s="88"/>
      <c r="V213" s="177">
        <f>SUMIF('Reporte de salida'!C$6:C$958,Inventario!B213,'Reporte de salida'!H$6:H$958)</f>
        <v>0</v>
      </c>
      <c r="W213" s="221">
        <f t="shared" si="36"/>
        <v>0</v>
      </c>
      <c r="Y213" s="87">
        <f t="shared" si="37"/>
        <v>390</v>
      </c>
      <c r="Z213" s="28">
        <f t="shared" si="38"/>
        <v>0</v>
      </c>
      <c r="AA213" s="56">
        <f t="shared" si="39"/>
        <v>0</v>
      </c>
      <c r="AB213" s="22">
        <f t="shared" si="29"/>
        <v>25</v>
      </c>
      <c r="AC213" s="24"/>
      <c r="AD213" s="21"/>
      <c r="AE213" s="31"/>
      <c r="AF213" s="2"/>
      <c r="AI213" s="23"/>
      <c r="AJ213" s="89"/>
      <c r="AK213" s="90"/>
      <c r="AL213" s="90"/>
      <c r="AM213" s="90"/>
      <c r="AN213" s="90"/>
      <c r="AO213" s="23"/>
      <c r="AP213" s="23"/>
    </row>
    <row r="214" spans="1:42" s="22" customFormat="1" ht="15" hidden="1" customHeight="1" x14ac:dyDescent="0.25">
      <c r="A214" s="24"/>
      <c r="B214" s="174" t="s">
        <v>430</v>
      </c>
      <c r="C214" s="24"/>
      <c r="D214" s="33" t="s">
        <v>430</v>
      </c>
      <c r="E214" s="21" t="s">
        <v>128</v>
      </c>
      <c r="F214" s="21"/>
      <c r="G214" s="169" t="s">
        <v>314</v>
      </c>
      <c r="H214" s="32">
        <v>1</v>
      </c>
      <c r="I214" s="14"/>
      <c r="J214" s="57">
        <f>[1]Inventario!Y214</f>
        <v>228</v>
      </c>
      <c r="K214" s="99">
        <f>[1]Inventario!AA214</f>
        <v>0.86742424242424243</v>
      </c>
      <c r="L214" s="86">
        <f t="shared" si="31"/>
        <v>197.77272727272728</v>
      </c>
      <c r="M214" s="91"/>
      <c r="N214" s="87">
        <f>SUMIF('Compras del Mes'!D$6:D$307,Inventario!D214,'Compras del Mes'!H$6:H$307)</f>
        <v>0</v>
      </c>
      <c r="O214" s="28" t="str">
        <f t="shared" si="32"/>
        <v/>
      </c>
      <c r="P214" s="28">
        <f>SUMIF('Compras del Mes'!D$6:D$307,Inventario!D214,'Compras del Mes'!I$6:I$307)</f>
        <v>0</v>
      </c>
      <c r="Q214" s="88"/>
      <c r="R214" s="87">
        <f t="shared" si="33"/>
        <v>228</v>
      </c>
      <c r="S214" s="28">
        <f t="shared" si="34"/>
        <v>0.86742424242424243</v>
      </c>
      <c r="T214" s="28">
        <f t="shared" si="35"/>
        <v>197.77272727272728</v>
      </c>
      <c r="U214" s="88"/>
      <c r="V214" s="177">
        <f>SUMIF('Reporte de salida'!C$6:C$958,Inventario!B214,'Reporte de salida'!H$6:H$958)</f>
        <v>0</v>
      </c>
      <c r="W214" s="221">
        <f t="shared" si="36"/>
        <v>0</v>
      </c>
      <c r="Y214" s="87">
        <f t="shared" si="37"/>
        <v>228</v>
      </c>
      <c r="Z214" s="28">
        <f t="shared" si="38"/>
        <v>197.77272727272728</v>
      </c>
      <c r="AA214" s="56">
        <f t="shared" si="39"/>
        <v>0.86742424242424243</v>
      </c>
      <c r="AB214" s="22">
        <f t="shared" si="29"/>
        <v>23</v>
      </c>
      <c r="AC214" s="24"/>
      <c r="AD214" s="21"/>
      <c r="AE214" s="31"/>
      <c r="AF214" s="2"/>
      <c r="AI214" s="23"/>
      <c r="AJ214" s="89"/>
      <c r="AK214" s="90"/>
      <c r="AL214" s="90"/>
      <c r="AM214" s="90"/>
      <c r="AN214" s="90"/>
      <c r="AO214" s="23"/>
      <c r="AP214" s="23"/>
    </row>
    <row r="215" spans="1:42" s="22" customFormat="1" ht="15" hidden="1" customHeight="1" x14ac:dyDescent="0.25">
      <c r="A215" s="24"/>
      <c r="B215" s="174" t="s">
        <v>431</v>
      </c>
      <c r="C215" s="24"/>
      <c r="D215" s="33" t="s">
        <v>431</v>
      </c>
      <c r="E215" s="21" t="s">
        <v>128</v>
      </c>
      <c r="F215" s="21"/>
      <c r="G215" s="169" t="s">
        <v>314</v>
      </c>
      <c r="H215" s="32">
        <v>1</v>
      </c>
      <c r="I215" s="14"/>
      <c r="J215" s="57">
        <f>[1]Inventario!Y215</f>
        <v>32</v>
      </c>
      <c r="K215" s="99">
        <f>[1]Inventario!AA215</f>
        <v>0</v>
      </c>
      <c r="L215" s="86">
        <f t="shared" si="31"/>
        <v>0</v>
      </c>
      <c r="M215" s="91"/>
      <c r="N215" s="87">
        <f>SUMIF('Compras del Mes'!D$6:D$307,Inventario!D215,'Compras del Mes'!H$6:H$307)</f>
        <v>0</v>
      </c>
      <c r="O215" s="28" t="str">
        <f t="shared" si="32"/>
        <v/>
      </c>
      <c r="P215" s="28">
        <f>SUMIF('Compras del Mes'!D$6:D$307,Inventario!D215,'Compras del Mes'!I$6:I$307)</f>
        <v>0</v>
      </c>
      <c r="Q215" s="88"/>
      <c r="R215" s="87">
        <f t="shared" si="33"/>
        <v>32</v>
      </c>
      <c r="S215" s="28" t="str">
        <f t="shared" si="34"/>
        <v>0</v>
      </c>
      <c r="T215" s="28">
        <f t="shared" si="35"/>
        <v>0</v>
      </c>
      <c r="U215" s="88"/>
      <c r="V215" s="177">
        <f>SUMIF('Reporte de salida'!C$6:C$958,Inventario!B215,'Reporte de salida'!H$6:H$958)</f>
        <v>0</v>
      </c>
      <c r="W215" s="221">
        <f t="shared" si="36"/>
        <v>0</v>
      </c>
      <c r="Y215" s="87">
        <f t="shared" si="37"/>
        <v>32</v>
      </c>
      <c r="Z215" s="28">
        <f t="shared" si="38"/>
        <v>0</v>
      </c>
      <c r="AA215" s="56">
        <f t="shared" si="39"/>
        <v>0</v>
      </c>
      <c r="AB215" s="22">
        <f t="shared" si="29"/>
        <v>24</v>
      </c>
      <c r="AC215" s="24"/>
      <c r="AD215" s="21"/>
      <c r="AE215" s="31"/>
      <c r="AF215" s="2"/>
      <c r="AI215" s="23"/>
      <c r="AJ215" s="89"/>
      <c r="AK215" s="90"/>
      <c r="AL215" s="90"/>
      <c r="AM215" s="90"/>
      <c r="AN215" s="90"/>
      <c r="AO215" s="23"/>
      <c r="AP215" s="23"/>
    </row>
    <row r="216" spans="1:42" s="22" customFormat="1" ht="15" hidden="1" customHeight="1" x14ac:dyDescent="0.25">
      <c r="A216" s="24"/>
      <c r="B216" s="174" t="s">
        <v>432</v>
      </c>
      <c r="C216" s="24"/>
      <c r="D216" s="33" t="s">
        <v>432</v>
      </c>
      <c r="E216" s="21" t="s">
        <v>128</v>
      </c>
      <c r="F216" s="21"/>
      <c r="G216" s="169" t="s">
        <v>314</v>
      </c>
      <c r="H216" s="32">
        <v>1</v>
      </c>
      <c r="I216" s="14"/>
      <c r="J216" s="57">
        <f>[1]Inventario!Y216</f>
        <v>0</v>
      </c>
      <c r="K216" s="99">
        <f>[1]Inventario!AA216</f>
        <v>0</v>
      </c>
      <c r="L216" s="86">
        <f t="shared" si="31"/>
        <v>0</v>
      </c>
      <c r="M216" s="91"/>
      <c r="N216" s="87">
        <f>SUMIF('Compras del Mes'!D$6:D$307,Inventario!D216,'Compras del Mes'!H$6:H$307)</f>
        <v>0</v>
      </c>
      <c r="O216" s="28" t="str">
        <f t="shared" si="32"/>
        <v/>
      </c>
      <c r="P216" s="28">
        <f>SUMIF('Compras del Mes'!D$6:D$307,Inventario!D216,'Compras del Mes'!I$6:I$307)</f>
        <v>0</v>
      </c>
      <c r="Q216" s="88"/>
      <c r="R216" s="87">
        <f t="shared" si="33"/>
        <v>0</v>
      </c>
      <c r="S216" s="28" t="str">
        <f t="shared" si="34"/>
        <v>0</v>
      </c>
      <c r="T216" s="28">
        <f t="shared" si="35"/>
        <v>0</v>
      </c>
      <c r="U216" s="88"/>
      <c r="V216" s="177">
        <f>SUMIF('Reporte de salida'!C$6:C$958,Inventario!B216,'Reporte de salida'!H$6:H$958)</f>
        <v>0</v>
      </c>
      <c r="W216" s="221">
        <f t="shared" si="36"/>
        <v>0</v>
      </c>
      <c r="Y216" s="87">
        <f t="shared" si="37"/>
        <v>0</v>
      </c>
      <c r="Z216" s="28">
        <f t="shared" si="38"/>
        <v>0</v>
      </c>
      <c r="AA216" s="56">
        <v>0</v>
      </c>
      <c r="AB216" s="22">
        <f t="shared" si="29"/>
        <v>26</v>
      </c>
      <c r="AC216" s="24"/>
      <c r="AD216" s="21"/>
      <c r="AE216" s="31"/>
      <c r="AF216" s="2"/>
      <c r="AI216" s="23"/>
      <c r="AJ216" s="89"/>
      <c r="AK216" s="90"/>
      <c r="AL216" s="90"/>
      <c r="AM216" s="90"/>
      <c r="AN216" s="90"/>
      <c r="AO216" s="23"/>
      <c r="AP216" s="23"/>
    </row>
    <row r="217" spans="1:42" s="22" customFormat="1" ht="15" hidden="1" customHeight="1" x14ac:dyDescent="0.25">
      <c r="A217" s="24"/>
      <c r="B217" s="174" t="s">
        <v>433</v>
      </c>
      <c r="C217" s="24"/>
      <c r="D217" s="33" t="s">
        <v>433</v>
      </c>
      <c r="E217" s="21" t="s">
        <v>128</v>
      </c>
      <c r="F217" s="21"/>
      <c r="G217" s="169" t="s">
        <v>314</v>
      </c>
      <c r="H217" s="32">
        <v>1</v>
      </c>
      <c r="I217" s="14"/>
      <c r="J217" s="57">
        <f>[1]Inventario!Y217</f>
        <v>18</v>
      </c>
      <c r="K217" s="99">
        <f>[1]Inventario!AA217</f>
        <v>1.06</v>
      </c>
      <c r="L217" s="86">
        <f t="shared" si="31"/>
        <v>19.080000000000002</v>
      </c>
      <c r="M217" s="91"/>
      <c r="N217" s="87">
        <f>SUMIF('Compras del Mes'!D$6:D$307,Inventario!D217,'Compras del Mes'!H$6:H$307)</f>
        <v>0</v>
      </c>
      <c r="O217" s="28" t="str">
        <f t="shared" si="32"/>
        <v/>
      </c>
      <c r="P217" s="28">
        <f>SUMIF('Compras del Mes'!D$6:D$307,Inventario!D217,'Compras del Mes'!I$6:I$307)</f>
        <v>0</v>
      </c>
      <c r="Q217" s="88"/>
      <c r="R217" s="87">
        <f t="shared" si="33"/>
        <v>18</v>
      </c>
      <c r="S217" s="28">
        <f t="shared" si="34"/>
        <v>1.06</v>
      </c>
      <c r="T217" s="28">
        <f t="shared" si="35"/>
        <v>19.080000000000002</v>
      </c>
      <c r="U217" s="88"/>
      <c r="V217" s="177">
        <f>SUMIF('Reporte de salida'!C$6:C$958,Inventario!B217,'Reporte de salida'!H$6:H$958)</f>
        <v>0</v>
      </c>
      <c r="W217" s="221">
        <f t="shared" si="36"/>
        <v>0</v>
      </c>
      <c r="Y217" s="87">
        <f t="shared" si="37"/>
        <v>18</v>
      </c>
      <c r="Z217" s="28">
        <f t="shared" si="38"/>
        <v>19.080000000000002</v>
      </c>
      <c r="AA217" s="56">
        <f t="shared" si="39"/>
        <v>1.06</v>
      </c>
      <c r="AB217" s="22">
        <f t="shared" si="29"/>
        <v>37</v>
      </c>
      <c r="AC217" s="24"/>
      <c r="AD217" s="21"/>
      <c r="AE217" s="31"/>
      <c r="AF217" s="2"/>
      <c r="AI217" s="23"/>
      <c r="AJ217" s="89"/>
      <c r="AK217" s="90"/>
      <c r="AL217" s="90"/>
      <c r="AM217" s="90"/>
      <c r="AN217" s="90"/>
      <c r="AO217" s="23"/>
      <c r="AP217" s="23"/>
    </row>
    <row r="218" spans="1:42" s="22" customFormat="1" ht="15" hidden="1" customHeight="1" x14ac:dyDescent="0.25">
      <c r="A218" s="24"/>
      <c r="B218" s="174" t="s">
        <v>434</v>
      </c>
      <c r="C218" s="24"/>
      <c r="D218" s="178" t="s">
        <v>434</v>
      </c>
      <c r="E218" s="21" t="s">
        <v>128</v>
      </c>
      <c r="F218" s="21"/>
      <c r="G218" s="169" t="s">
        <v>314</v>
      </c>
      <c r="H218" s="32">
        <v>1</v>
      </c>
      <c r="I218" s="14"/>
      <c r="J218" s="57">
        <f>[1]Inventario!Y218</f>
        <v>0</v>
      </c>
      <c r="K218" s="99">
        <f>[1]Inventario!AA218</f>
        <v>0</v>
      </c>
      <c r="L218" s="86">
        <f t="shared" si="31"/>
        <v>0</v>
      </c>
      <c r="M218" s="91"/>
      <c r="N218" s="87">
        <f>SUMIF('Compras del Mes'!D$6:D$307,Inventario!D218,'Compras del Mes'!H$6:H$307)</f>
        <v>0</v>
      </c>
      <c r="O218" s="28" t="str">
        <f t="shared" si="32"/>
        <v/>
      </c>
      <c r="P218" s="28">
        <f>SUMIF('Compras del Mes'!D$6:D$307,Inventario!D218,'Compras del Mes'!I$6:I$307)</f>
        <v>0</v>
      </c>
      <c r="Q218" s="88"/>
      <c r="R218" s="87">
        <f t="shared" si="33"/>
        <v>0</v>
      </c>
      <c r="S218" s="28" t="str">
        <f t="shared" si="34"/>
        <v>0</v>
      </c>
      <c r="T218" s="28">
        <f t="shared" si="35"/>
        <v>0</v>
      </c>
      <c r="U218" s="88"/>
      <c r="V218" s="177">
        <f>SUMIF('Reporte de salida'!C$6:C$958,Inventario!B218,'Reporte de salida'!H$6:H$958)</f>
        <v>0</v>
      </c>
      <c r="W218" s="221">
        <f t="shared" si="36"/>
        <v>0</v>
      </c>
      <c r="Y218" s="87">
        <f t="shared" si="37"/>
        <v>0</v>
      </c>
      <c r="Z218" s="28">
        <f t="shared" si="38"/>
        <v>0</v>
      </c>
      <c r="AA218" s="56">
        <v>0</v>
      </c>
      <c r="AB218" s="22">
        <f t="shared" si="29"/>
        <v>36</v>
      </c>
      <c r="AC218" s="24"/>
      <c r="AD218" s="21"/>
      <c r="AE218" s="31"/>
      <c r="AF218" s="2"/>
      <c r="AI218" s="23"/>
      <c r="AJ218" s="89"/>
      <c r="AK218" s="90"/>
      <c r="AL218" s="90"/>
      <c r="AM218" s="90"/>
      <c r="AN218" s="90"/>
      <c r="AO218" s="23"/>
      <c r="AP218" s="23"/>
    </row>
    <row r="219" spans="1:42" s="22" customFormat="1" ht="15" hidden="1" customHeight="1" x14ac:dyDescent="0.25">
      <c r="A219" s="24"/>
      <c r="B219" s="174" t="s">
        <v>435</v>
      </c>
      <c r="C219" s="24"/>
      <c r="D219" s="218" t="s">
        <v>435</v>
      </c>
      <c r="E219" s="21" t="s">
        <v>128</v>
      </c>
      <c r="F219" s="21"/>
      <c r="G219" s="169" t="s">
        <v>314</v>
      </c>
      <c r="H219" s="32">
        <v>1</v>
      </c>
      <c r="I219" s="14"/>
      <c r="J219" s="57">
        <f>[1]Inventario!Y219</f>
        <v>172</v>
      </c>
      <c r="K219" s="99">
        <f>[1]Inventario!AA219</f>
        <v>1.6299999999999997</v>
      </c>
      <c r="L219" s="86">
        <f t="shared" si="31"/>
        <v>280.35999999999996</v>
      </c>
      <c r="M219" s="91"/>
      <c r="N219" s="87">
        <f>SUMIF('Compras del Mes'!D$6:D$307,Inventario!D219,'Compras del Mes'!H$6:H$307)</f>
        <v>0</v>
      </c>
      <c r="O219" s="28" t="str">
        <f t="shared" si="32"/>
        <v/>
      </c>
      <c r="P219" s="28">
        <f>SUMIF('Compras del Mes'!D$6:D$307,Inventario!D219,'Compras del Mes'!I$6:I$307)</f>
        <v>0</v>
      </c>
      <c r="Q219" s="88"/>
      <c r="R219" s="87">
        <f t="shared" si="33"/>
        <v>172</v>
      </c>
      <c r="S219" s="28">
        <f t="shared" si="34"/>
        <v>1.6299999999999997</v>
      </c>
      <c r="T219" s="28">
        <f t="shared" si="35"/>
        <v>280.35999999999996</v>
      </c>
      <c r="U219" s="88"/>
      <c r="V219" s="177">
        <f>SUMIF('Reporte de salida'!C$6:C$958,Inventario!B219,'Reporte de salida'!H$6:H$958)</f>
        <v>30</v>
      </c>
      <c r="W219" s="221">
        <f t="shared" si="36"/>
        <v>48.899999999999991</v>
      </c>
      <c r="Y219" s="87">
        <f t="shared" si="37"/>
        <v>142</v>
      </c>
      <c r="Z219" s="28">
        <f t="shared" si="38"/>
        <v>231.45999999999995</v>
      </c>
      <c r="AA219" s="56">
        <f t="shared" si="39"/>
        <v>1.6299999999999997</v>
      </c>
      <c r="AB219" s="22">
        <f t="shared" si="29"/>
        <v>35</v>
      </c>
      <c r="AC219" s="24"/>
      <c r="AD219" s="21"/>
      <c r="AE219" s="31"/>
      <c r="AF219" s="2"/>
      <c r="AI219" s="23"/>
      <c r="AJ219" s="89"/>
      <c r="AK219" s="90"/>
      <c r="AL219" s="90"/>
      <c r="AM219" s="90"/>
      <c r="AN219" s="90"/>
      <c r="AO219" s="23"/>
      <c r="AP219" s="23"/>
    </row>
    <row r="220" spans="1:42" s="22" customFormat="1" ht="15" hidden="1" customHeight="1" x14ac:dyDescent="0.25">
      <c r="A220" s="24"/>
      <c r="B220" s="174" t="s">
        <v>436</v>
      </c>
      <c r="C220" s="24"/>
      <c r="D220" s="218" t="s">
        <v>436</v>
      </c>
      <c r="E220" s="21" t="s">
        <v>128</v>
      </c>
      <c r="F220" s="21"/>
      <c r="G220" s="169" t="s">
        <v>314</v>
      </c>
      <c r="H220" s="32">
        <v>1</v>
      </c>
      <c r="I220" s="14"/>
      <c r="J220" s="57">
        <f>[1]Inventario!Y220</f>
        <v>24</v>
      </c>
      <c r="K220" s="99">
        <f>[1]Inventario!AA220</f>
        <v>0</v>
      </c>
      <c r="L220" s="86">
        <f t="shared" si="31"/>
        <v>0</v>
      </c>
      <c r="M220" s="91"/>
      <c r="N220" s="87">
        <f>SUMIF('Compras del Mes'!D$6:D$307,Inventario!D220,'Compras del Mes'!H$6:H$307)</f>
        <v>0</v>
      </c>
      <c r="O220" s="28" t="str">
        <f t="shared" si="32"/>
        <v/>
      </c>
      <c r="P220" s="28">
        <f>SUMIF('Compras del Mes'!D$6:D$307,Inventario!D220,'Compras del Mes'!I$6:I$307)</f>
        <v>0</v>
      </c>
      <c r="Q220" s="88"/>
      <c r="R220" s="87">
        <f t="shared" si="33"/>
        <v>24</v>
      </c>
      <c r="S220" s="28" t="str">
        <f t="shared" si="34"/>
        <v>0</v>
      </c>
      <c r="T220" s="28">
        <f t="shared" si="35"/>
        <v>0</v>
      </c>
      <c r="U220" s="88"/>
      <c r="V220" s="177">
        <f>SUMIF('Reporte de salida'!C$6:C$958,Inventario!B220,'Reporte de salida'!H$6:H$958)</f>
        <v>0</v>
      </c>
      <c r="W220" s="221">
        <f t="shared" si="36"/>
        <v>0</v>
      </c>
      <c r="Y220" s="87">
        <f t="shared" si="37"/>
        <v>24</v>
      </c>
      <c r="Z220" s="28">
        <f t="shared" si="38"/>
        <v>0</v>
      </c>
      <c r="AA220" s="56">
        <f t="shared" si="39"/>
        <v>0</v>
      </c>
      <c r="AC220" s="24"/>
      <c r="AD220" s="21"/>
      <c r="AE220" s="31"/>
      <c r="AF220" s="2"/>
      <c r="AI220" s="23"/>
      <c r="AJ220" s="89"/>
      <c r="AK220" s="90"/>
      <c r="AL220" s="90"/>
      <c r="AM220" s="90"/>
      <c r="AN220" s="90"/>
      <c r="AO220" s="23"/>
      <c r="AP220" s="23"/>
    </row>
    <row r="221" spans="1:42" s="22" customFormat="1" ht="15" hidden="1" customHeight="1" x14ac:dyDescent="0.25">
      <c r="A221" s="24"/>
      <c r="B221" s="174" t="s">
        <v>437</v>
      </c>
      <c r="C221" s="24"/>
      <c r="D221" s="218" t="s">
        <v>437</v>
      </c>
      <c r="E221" s="21" t="s">
        <v>128</v>
      </c>
      <c r="F221" s="21"/>
      <c r="G221" s="169" t="s">
        <v>314</v>
      </c>
      <c r="H221" s="32">
        <v>1</v>
      </c>
      <c r="I221" s="14"/>
      <c r="J221" s="57">
        <f>[1]Inventario!Y221</f>
        <v>84</v>
      </c>
      <c r="K221" s="99">
        <f>[1]Inventario!AA221</f>
        <v>1.63</v>
      </c>
      <c r="L221" s="86">
        <f t="shared" si="31"/>
        <v>136.91999999999999</v>
      </c>
      <c r="M221" s="91"/>
      <c r="N221" s="87">
        <f>SUMIF('Compras del Mes'!D$6:D$307,Inventario!D221,'Compras del Mes'!H$6:H$307)</f>
        <v>0</v>
      </c>
      <c r="O221" s="28" t="str">
        <f t="shared" si="32"/>
        <v/>
      </c>
      <c r="P221" s="28">
        <f>SUMIF('Compras del Mes'!D$6:D$307,Inventario!D221,'Compras del Mes'!I$6:I$307)</f>
        <v>0</v>
      </c>
      <c r="Q221" s="88"/>
      <c r="R221" s="87">
        <f t="shared" si="33"/>
        <v>84</v>
      </c>
      <c r="S221" s="28">
        <f t="shared" si="34"/>
        <v>1.63</v>
      </c>
      <c r="T221" s="28">
        <f t="shared" si="35"/>
        <v>136.91999999999999</v>
      </c>
      <c r="U221" s="88"/>
      <c r="V221" s="177">
        <f>SUMIF('Reporte de salida'!C$6:C$958,Inventario!B221,'Reporte de salida'!H$6:H$958)</f>
        <v>0</v>
      </c>
      <c r="W221" s="221">
        <f t="shared" si="36"/>
        <v>0</v>
      </c>
      <c r="Y221" s="87">
        <f t="shared" si="37"/>
        <v>84</v>
      </c>
      <c r="Z221" s="28">
        <f t="shared" si="38"/>
        <v>136.91999999999999</v>
      </c>
      <c r="AA221" s="56">
        <f t="shared" si="39"/>
        <v>1.63</v>
      </c>
      <c r="AC221" s="24"/>
      <c r="AD221" s="21"/>
      <c r="AE221" s="31"/>
      <c r="AF221" s="2"/>
      <c r="AI221" s="23"/>
      <c r="AJ221" s="89"/>
      <c r="AK221" s="90"/>
      <c r="AL221" s="90"/>
      <c r="AM221" s="90"/>
      <c r="AN221" s="90"/>
      <c r="AO221" s="23"/>
      <c r="AP221" s="23"/>
    </row>
    <row r="222" spans="1:42" s="22" customFormat="1" ht="15" hidden="1" customHeight="1" x14ac:dyDescent="0.25">
      <c r="A222" s="24"/>
      <c r="B222" s="174" t="s">
        <v>438</v>
      </c>
      <c r="C222" s="24"/>
      <c r="D222" s="218" t="s">
        <v>438</v>
      </c>
      <c r="E222" s="21" t="s">
        <v>128</v>
      </c>
      <c r="F222" s="21"/>
      <c r="G222" s="169" t="s">
        <v>314</v>
      </c>
      <c r="H222" s="32">
        <v>1</v>
      </c>
      <c r="I222" s="14"/>
      <c r="J222" s="57">
        <f>[1]Inventario!Y222</f>
        <v>96</v>
      </c>
      <c r="K222" s="99">
        <f>[1]Inventario!AA222</f>
        <v>0</v>
      </c>
      <c r="L222" s="86">
        <f t="shared" si="31"/>
        <v>0</v>
      </c>
      <c r="M222" s="91"/>
      <c r="N222" s="87">
        <f>SUMIF('Compras del Mes'!D$6:D$307,Inventario!D222,'Compras del Mes'!H$6:H$307)</f>
        <v>0</v>
      </c>
      <c r="O222" s="28" t="str">
        <f t="shared" si="32"/>
        <v/>
      </c>
      <c r="P222" s="28">
        <f>SUMIF('Compras del Mes'!D$6:D$307,Inventario!D222,'Compras del Mes'!I$6:I$307)</f>
        <v>0</v>
      </c>
      <c r="Q222" s="88"/>
      <c r="R222" s="87">
        <f t="shared" si="33"/>
        <v>96</v>
      </c>
      <c r="S222" s="28" t="str">
        <f t="shared" si="34"/>
        <v>0</v>
      </c>
      <c r="T222" s="28">
        <f t="shared" si="35"/>
        <v>0</v>
      </c>
      <c r="U222" s="88"/>
      <c r="V222" s="177">
        <f>SUMIF('Reporte de salida'!C$6:C$958,Inventario!B222,'Reporte de salida'!H$6:H$958)</f>
        <v>0</v>
      </c>
      <c r="W222" s="221">
        <f t="shared" si="36"/>
        <v>0</v>
      </c>
      <c r="Y222" s="87">
        <f t="shared" si="37"/>
        <v>96</v>
      </c>
      <c r="Z222" s="28">
        <f t="shared" si="38"/>
        <v>0</v>
      </c>
      <c r="AA222" s="56">
        <f t="shared" si="39"/>
        <v>0</v>
      </c>
      <c r="AC222" s="24"/>
      <c r="AD222" s="21"/>
      <c r="AE222" s="31"/>
      <c r="AF222" s="2"/>
      <c r="AI222" s="23"/>
      <c r="AJ222" s="89"/>
      <c r="AK222" s="90"/>
      <c r="AL222" s="90"/>
      <c r="AM222" s="90"/>
      <c r="AN222" s="90"/>
      <c r="AO222" s="23"/>
      <c r="AP222" s="23"/>
    </row>
    <row r="223" spans="1:42" s="22" customFormat="1" ht="15" hidden="1" customHeight="1" x14ac:dyDescent="0.25">
      <c r="A223" s="24"/>
      <c r="B223" s="174" t="s">
        <v>439</v>
      </c>
      <c r="C223" s="24"/>
      <c r="D223" s="218" t="s">
        <v>439</v>
      </c>
      <c r="E223" s="21" t="s">
        <v>128</v>
      </c>
      <c r="F223" s="21"/>
      <c r="G223" s="169" t="s">
        <v>314</v>
      </c>
      <c r="H223" s="32">
        <v>1</v>
      </c>
      <c r="I223" s="14"/>
      <c r="J223" s="57">
        <f>[1]Inventario!Y223</f>
        <v>24</v>
      </c>
      <c r="K223" s="99">
        <f>[1]Inventario!AA223</f>
        <v>0</v>
      </c>
      <c r="L223" s="86">
        <f t="shared" si="31"/>
        <v>0</v>
      </c>
      <c r="M223" s="91"/>
      <c r="N223" s="87">
        <f>SUMIF('Compras del Mes'!D$6:D$307,Inventario!D223,'Compras del Mes'!H$6:H$307)</f>
        <v>0</v>
      </c>
      <c r="O223" s="28" t="str">
        <f t="shared" si="32"/>
        <v/>
      </c>
      <c r="P223" s="28">
        <f>SUMIF('Compras del Mes'!D$6:D$307,Inventario!D223,'Compras del Mes'!I$6:I$307)</f>
        <v>0</v>
      </c>
      <c r="Q223" s="88"/>
      <c r="R223" s="87">
        <f t="shared" si="33"/>
        <v>24</v>
      </c>
      <c r="S223" s="28" t="str">
        <f t="shared" si="34"/>
        <v>0</v>
      </c>
      <c r="T223" s="28">
        <f t="shared" si="35"/>
        <v>0</v>
      </c>
      <c r="U223" s="88"/>
      <c r="V223" s="177">
        <f>SUMIF('Reporte de salida'!C$6:C$958,Inventario!B223,'Reporte de salida'!H$6:H$958)</f>
        <v>0</v>
      </c>
      <c r="W223" s="221">
        <f t="shared" si="36"/>
        <v>0</v>
      </c>
      <c r="Y223" s="87">
        <f t="shared" si="37"/>
        <v>24</v>
      </c>
      <c r="Z223" s="28">
        <f t="shared" si="38"/>
        <v>0</v>
      </c>
      <c r="AA223" s="56">
        <f t="shared" si="39"/>
        <v>0</v>
      </c>
      <c r="AC223" s="24"/>
      <c r="AD223" s="21"/>
      <c r="AE223" s="31"/>
      <c r="AF223" s="2"/>
      <c r="AI223" s="23"/>
      <c r="AJ223" s="89"/>
      <c r="AK223" s="90"/>
      <c r="AL223" s="90"/>
      <c r="AM223" s="90"/>
      <c r="AN223" s="90"/>
      <c r="AO223" s="23"/>
      <c r="AP223" s="23"/>
    </row>
    <row r="224" spans="1:42" s="22" customFormat="1" ht="15" hidden="1" customHeight="1" x14ac:dyDescent="0.25">
      <c r="A224" s="24"/>
      <c r="B224" s="174" t="s">
        <v>934</v>
      </c>
      <c r="C224" s="24"/>
      <c r="D224" s="218" t="s">
        <v>934</v>
      </c>
      <c r="E224" s="21" t="s">
        <v>128</v>
      </c>
      <c r="F224" s="21"/>
      <c r="G224" s="169" t="s">
        <v>314</v>
      </c>
      <c r="H224" s="32">
        <v>1</v>
      </c>
      <c r="I224" s="14"/>
      <c r="J224" s="57">
        <f>[1]Inventario!Y224</f>
        <v>1</v>
      </c>
      <c r="K224" s="99">
        <f>[1]Inventario!AA224</f>
        <v>300</v>
      </c>
      <c r="L224" s="86">
        <f t="shared" si="31"/>
        <v>300</v>
      </c>
      <c r="M224" s="91"/>
      <c r="N224" s="87">
        <f>SUMIF('Compras del Mes'!D$6:D$307,Inventario!D224,'Compras del Mes'!H$6:H$307)</f>
        <v>0</v>
      </c>
      <c r="O224" s="28" t="str">
        <f t="shared" si="32"/>
        <v/>
      </c>
      <c r="P224" s="28">
        <f>SUMIF('Compras del Mes'!D$6:D$307,Inventario!D224,'Compras del Mes'!I$6:I$307)</f>
        <v>0</v>
      </c>
      <c r="Q224" s="88"/>
      <c r="R224" s="87">
        <f t="shared" si="33"/>
        <v>1</v>
      </c>
      <c r="S224" s="28">
        <f t="shared" si="34"/>
        <v>300</v>
      </c>
      <c r="T224" s="28">
        <f t="shared" si="35"/>
        <v>300</v>
      </c>
      <c r="U224" s="88"/>
      <c r="V224" s="177">
        <f>SUMIF('Reporte de salida'!C$6:C$958,Inventario!B224,'Reporte de salida'!H$6:H$958)</f>
        <v>0</v>
      </c>
      <c r="W224" s="221">
        <f t="shared" si="36"/>
        <v>0</v>
      </c>
      <c r="Y224" s="87">
        <f t="shared" si="37"/>
        <v>1</v>
      </c>
      <c r="Z224" s="28">
        <f t="shared" si="38"/>
        <v>300</v>
      </c>
      <c r="AA224" s="56">
        <f t="shared" si="39"/>
        <v>300</v>
      </c>
      <c r="AC224" s="24"/>
      <c r="AD224" s="21"/>
      <c r="AE224" s="31"/>
      <c r="AF224" s="2"/>
      <c r="AI224" s="23"/>
      <c r="AJ224" s="89"/>
      <c r="AK224" s="90"/>
      <c r="AL224" s="90"/>
      <c r="AM224" s="90"/>
      <c r="AN224" s="90"/>
      <c r="AO224" s="23"/>
      <c r="AP224" s="23"/>
    </row>
    <row r="225" spans="1:42" s="22" customFormat="1" ht="15" hidden="1" customHeight="1" x14ac:dyDescent="0.25">
      <c r="A225" s="24"/>
      <c r="B225" s="174" t="s">
        <v>1151</v>
      </c>
      <c r="C225" s="24"/>
      <c r="D225" s="218" t="s">
        <v>1151</v>
      </c>
      <c r="E225" s="21" t="s">
        <v>128</v>
      </c>
      <c r="F225" s="21"/>
      <c r="G225" s="169" t="s">
        <v>314</v>
      </c>
      <c r="H225" s="32">
        <v>1</v>
      </c>
      <c r="I225" s="14"/>
      <c r="J225" s="57">
        <f>[1]Inventario!Y225</f>
        <v>20</v>
      </c>
      <c r="K225" s="99">
        <f>[1]Inventario!AA225</f>
        <v>0</v>
      </c>
      <c r="L225" s="86">
        <f t="shared" si="31"/>
        <v>0</v>
      </c>
      <c r="M225" s="91"/>
      <c r="N225" s="87">
        <f>SUMIF('Compras del Mes'!D$6:D$307,Inventario!D225,'Compras del Mes'!H$6:H$307)</f>
        <v>0</v>
      </c>
      <c r="O225" s="28" t="str">
        <f t="shared" si="32"/>
        <v/>
      </c>
      <c r="P225" s="28">
        <f>SUMIF('Compras del Mes'!D$6:D$307,Inventario!D225,'Compras del Mes'!I$6:I$307)</f>
        <v>0</v>
      </c>
      <c r="Q225" s="88"/>
      <c r="R225" s="87">
        <f t="shared" si="33"/>
        <v>20</v>
      </c>
      <c r="S225" s="28" t="str">
        <f t="shared" si="34"/>
        <v>0</v>
      </c>
      <c r="T225" s="28">
        <f t="shared" si="35"/>
        <v>0</v>
      </c>
      <c r="U225" s="88"/>
      <c r="V225" s="177">
        <f>SUMIF('Reporte de salida'!C$6:C$958,Inventario!B225,'Reporte de salida'!H$6:H$958)</f>
        <v>0</v>
      </c>
      <c r="W225" s="221">
        <f t="shared" si="36"/>
        <v>0</v>
      </c>
      <c r="Y225" s="87">
        <f t="shared" si="37"/>
        <v>20</v>
      </c>
      <c r="Z225" s="28">
        <f t="shared" si="38"/>
        <v>0</v>
      </c>
      <c r="AA225" s="56">
        <f t="shared" si="39"/>
        <v>0</v>
      </c>
      <c r="AC225" s="24"/>
      <c r="AD225" s="21"/>
      <c r="AE225" s="31"/>
      <c r="AF225" s="2"/>
      <c r="AI225" s="23"/>
      <c r="AJ225" s="89"/>
      <c r="AK225" s="90"/>
      <c r="AL225" s="90"/>
      <c r="AM225" s="90"/>
      <c r="AN225" s="90"/>
      <c r="AO225" s="23"/>
      <c r="AP225" s="23"/>
    </row>
    <row r="226" spans="1:42" s="22" customFormat="1" ht="15" hidden="1" customHeight="1" x14ac:dyDescent="0.25">
      <c r="A226" s="24"/>
      <c r="B226" s="174" t="s">
        <v>1211</v>
      </c>
      <c r="C226" s="24"/>
      <c r="D226" s="218" t="s">
        <v>1211</v>
      </c>
      <c r="E226" s="21" t="s">
        <v>128</v>
      </c>
      <c r="F226" s="21"/>
      <c r="G226" s="169" t="s">
        <v>314</v>
      </c>
      <c r="H226" s="32">
        <v>20</v>
      </c>
      <c r="I226" s="14"/>
      <c r="J226" s="57">
        <f>[1]Inventario!Y226</f>
        <v>26</v>
      </c>
      <c r="K226" s="99">
        <f>[1]Inventario!AA226</f>
        <v>13.108671874999999</v>
      </c>
      <c r="L226" s="86">
        <f t="shared" si="31"/>
        <v>340.82546874999997</v>
      </c>
      <c r="M226" s="91"/>
      <c r="N226" s="87">
        <f>SUMIF('Compras del Mes'!D$6:D$307,Inventario!D226,'Compras del Mes'!H$6:H$307)</f>
        <v>390</v>
      </c>
      <c r="O226" s="28">
        <f t="shared" si="32"/>
        <v>13.283076923076925</v>
      </c>
      <c r="P226" s="28">
        <f>SUMIF('Compras del Mes'!D$6:D$307,Inventario!D226,'Compras del Mes'!I$6:I$307)</f>
        <v>5180.4000000000005</v>
      </c>
      <c r="Q226" s="88"/>
      <c r="R226" s="87">
        <f t="shared" si="33"/>
        <v>416</v>
      </c>
      <c r="S226" s="28">
        <f t="shared" si="34"/>
        <v>13.272176607572117</v>
      </c>
      <c r="T226" s="28">
        <f t="shared" si="35"/>
        <v>5521.2254687500008</v>
      </c>
      <c r="U226" s="88"/>
      <c r="V226" s="177">
        <f>SUMIF('Reporte de salida'!C$6:C$958,Inventario!B226,'Reporte de salida'!H$6:H$958)</f>
        <v>130</v>
      </c>
      <c r="W226" s="221">
        <f t="shared" si="36"/>
        <v>1725.3829589843751</v>
      </c>
      <c r="Y226" s="87">
        <f t="shared" si="37"/>
        <v>286</v>
      </c>
      <c r="Z226" s="28">
        <f t="shared" si="38"/>
        <v>3795.8425097656254</v>
      </c>
      <c r="AA226" s="56">
        <f t="shared" si="39"/>
        <v>13.272176607572117</v>
      </c>
      <c r="AC226" s="24"/>
      <c r="AD226" s="21"/>
      <c r="AE226" s="31"/>
      <c r="AF226" s="2"/>
      <c r="AI226" s="23"/>
      <c r="AJ226" s="89"/>
      <c r="AK226" s="90"/>
      <c r="AL226" s="90"/>
      <c r="AM226" s="90"/>
      <c r="AN226" s="90"/>
      <c r="AO226" s="23"/>
      <c r="AP226" s="23"/>
    </row>
    <row r="227" spans="1:42" s="22" customFormat="1" ht="15" hidden="1" customHeight="1" x14ac:dyDescent="0.25">
      <c r="A227" s="24"/>
      <c r="B227" s="174" t="s">
        <v>1215</v>
      </c>
      <c r="C227" s="24"/>
      <c r="D227" s="218" t="s">
        <v>1215</v>
      </c>
      <c r="E227" s="21" t="s">
        <v>128</v>
      </c>
      <c r="F227" s="21"/>
      <c r="G227" s="169" t="s">
        <v>314</v>
      </c>
      <c r="H227" s="32">
        <v>1</v>
      </c>
      <c r="I227" s="14"/>
      <c r="J227" s="57">
        <f>[1]Inventario!Y227</f>
        <v>0</v>
      </c>
      <c r="K227" s="99">
        <f>[1]Inventario!AA227</f>
        <v>0</v>
      </c>
      <c r="L227" s="86">
        <f t="shared" si="31"/>
        <v>0</v>
      </c>
      <c r="M227" s="91"/>
      <c r="N227" s="87">
        <f>SUMIF('Compras del Mes'!D$6:D$307,Inventario!D227,'Compras del Mes'!H$6:H$307)</f>
        <v>0</v>
      </c>
      <c r="O227" s="28" t="str">
        <f t="shared" si="32"/>
        <v/>
      </c>
      <c r="P227" s="28">
        <f>SUMIF('Compras del Mes'!D$6:D$307,Inventario!D227,'Compras del Mes'!I$6:I$307)</f>
        <v>0</v>
      </c>
      <c r="Q227" s="88"/>
      <c r="R227" s="87">
        <f t="shared" si="33"/>
        <v>0</v>
      </c>
      <c r="S227" s="28" t="str">
        <f t="shared" si="34"/>
        <v>0</v>
      </c>
      <c r="T227" s="28">
        <f t="shared" si="35"/>
        <v>0</v>
      </c>
      <c r="U227" s="88"/>
      <c r="V227" s="177">
        <f>SUMIF('Reporte de salida'!C$6:C$958,Inventario!B227,'Reporte de salida'!H$6:H$958)</f>
        <v>0</v>
      </c>
      <c r="W227" s="221">
        <f t="shared" si="36"/>
        <v>0</v>
      </c>
      <c r="Y227" s="87">
        <f t="shared" si="37"/>
        <v>0</v>
      </c>
      <c r="Z227" s="28">
        <f t="shared" si="38"/>
        <v>0</v>
      </c>
      <c r="AA227" s="56">
        <v>0</v>
      </c>
      <c r="AC227" s="24"/>
      <c r="AD227" s="21"/>
      <c r="AE227" s="31"/>
      <c r="AF227" s="2"/>
      <c r="AI227" s="23"/>
      <c r="AJ227" s="89"/>
      <c r="AK227" s="90"/>
      <c r="AL227" s="90"/>
      <c r="AM227" s="90"/>
      <c r="AN227" s="90"/>
      <c r="AO227" s="23"/>
      <c r="AP227" s="23"/>
    </row>
    <row r="228" spans="1:42" s="22" customFormat="1" ht="15" hidden="1" customHeight="1" x14ac:dyDescent="0.25">
      <c r="A228" s="24"/>
      <c r="B228" s="174" t="s">
        <v>1226</v>
      </c>
      <c r="C228" s="24"/>
      <c r="D228" s="218" t="s">
        <v>1226</v>
      </c>
      <c r="E228" s="21" t="s">
        <v>128</v>
      </c>
      <c r="F228" s="21"/>
      <c r="G228" s="169" t="s">
        <v>314</v>
      </c>
      <c r="H228" s="32">
        <v>1</v>
      </c>
      <c r="I228" s="14"/>
      <c r="J228" s="57">
        <f>[1]Inventario!Y228</f>
        <v>170</v>
      </c>
      <c r="K228" s="99">
        <f>[1]Inventario!AA228</f>
        <v>10.962496732026144</v>
      </c>
      <c r="L228" s="86">
        <f t="shared" si="31"/>
        <v>1863.6244444444446</v>
      </c>
      <c r="M228" s="91"/>
      <c r="N228" s="87">
        <f>SUMIF('Compras del Mes'!D$6:D$307,Inventario!D228,'Compras del Mes'!H$6:H$307)</f>
        <v>20</v>
      </c>
      <c r="O228" s="28">
        <f t="shared" si="32"/>
        <v>10.784000000000001</v>
      </c>
      <c r="P228" s="28">
        <f>SUMIF('Compras del Mes'!D$6:D$307,Inventario!D228,'Compras del Mes'!I$6:I$307)</f>
        <v>215.68</v>
      </c>
      <c r="Q228" s="88"/>
      <c r="R228" s="87">
        <f t="shared" si="33"/>
        <v>190</v>
      </c>
      <c r="S228" s="28">
        <f t="shared" si="34"/>
        <v>10.943707602339181</v>
      </c>
      <c r="T228" s="28">
        <f t="shared" si="35"/>
        <v>2079.3044444444445</v>
      </c>
      <c r="U228" s="88"/>
      <c r="V228" s="177">
        <f>SUMIF('Reporte de salida'!C$6:C$958,Inventario!B228,'Reporte de salida'!H$6:H$958)</f>
        <v>0</v>
      </c>
      <c r="W228" s="221">
        <f t="shared" si="36"/>
        <v>0</v>
      </c>
      <c r="Y228" s="87">
        <f t="shared" si="37"/>
        <v>190</v>
      </c>
      <c r="Z228" s="28">
        <f t="shared" si="38"/>
        <v>2079.3044444444445</v>
      </c>
      <c r="AA228" s="56">
        <f t="shared" si="39"/>
        <v>10.943707602339181</v>
      </c>
      <c r="AC228" s="24"/>
      <c r="AD228" s="21"/>
      <c r="AE228" s="31"/>
      <c r="AF228" s="2"/>
      <c r="AI228" s="23"/>
      <c r="AJ228" s="89"/>
      <c r="AK228" s="90"/>
      <c r="AL228" s="90"/>
      <c r="AM228" s="90"/>
      <c r="AN228" s="90"/>
      <c r="AO228" s="23"/>
      <c r="AP228" s="23"/>
    </row>
    <row r="229" spans="1:42" s="22" customFormat="1" ht="15" hidden="1" customHeight="1" x14ac:dyDescent="0.25">
      <c r="A229" s="24"/>
      <c r="B229" s="174" t="s">
        <v>1227</v>
      </c>
      <c r="C229" s="24"/>
      <c r="D229" s="218" t="s">
        <v>1227</v>
      </c>
      <c r="E229" s="21" t="s">
        <v>128</v>
      </c>
      <c r="F229" s="21"/>
      <c r="G229" s="169" t="s">
        <v>314</v>
      </c>
      <c r="H229" s="32">
        <v>1</v>
      </c>
      <c r="I229" s="14"/>
      <c r="J229" s="57">
        <f>[1]Inventario!Y229</f>
        <v>0</v>
      </c>
      <c r="K229" s="99">
        <f>[1]Inventario!AA229</f>
        <v>0</v>
      </c>
      <c r="L229" s="86">
        <f t="shared" si="31"/>
        <v>0</v>
      </c>
      <c r="M229" s="91"/>
      <c r="N229" s="87">
        <f>SUMIF('Compras del Mes'!D$6:D$307,Inventario!D229,'Compras del Mes'!H$6:H$307)</f>
        <v>0</v>
      </c>
      <c r="O229" s="28" t="str">
        <f t="shared" si="32"/>
        <v/>
      </c>
      <c r="P229" s="28">
        <f>SUMIF('Compras del Mes'!D$6:D$307,Inventario!D229,'Compras del Mes'!I$6:I$307)</f>
        <v>0</v>
      </c>
      <c r="Q229" s="88"/>
      <c r="R229" s="87">
        <f t="shared" si="33"/>
        <v>0</v>
      </c>
      <c r="S229" s="28" t="str">
        <f t="shared" si="34"/>
        <v>0</v>
      </c>
      <c r="T229" s="28">
        <f t="shared" si="35"/>
        <v>0</v>
      </c>
      <c r="U229" s="88"/>
      <c r="V229" s="177">
        <f>SUMIF('Reporte de salida'!C$6:C$958,Inventario!B229,'Reporte de salida'!H$6:H$958)</f>
        <v>0</v>
      </c>
      <c r="W229" s="221">
        <f t="shared" si="36"/>
        <v>0</v>
      </c>
      <c r="Y229" s="87">
        <f t="shared" si="37"/>
        <v>0</v>
      </c>
      <c r="Z229" s="28">
        <f t="shared" si="38"/>
        <v>0</v>
      </c>
      <c r="AA229" s="56">
        <v>0</v>
      </c>
      <c r="AC229" s="24"/>
      <c r="AD229" s="21"/>
      <c r="AE229" s="31"/>
      <c r="AF229" s="2"/>
      <c r="AI229" s="23"/>
      <c r="AJ229" s="89"/>
      <c r="AK229" s="90"/>
      <c r="AL229" s="90"/>
      <c r="AM229" s="90"/>
      <c r="AN229" s="90"/>
      <c r="AO229" s="23"/>
      <c r="AP229" s="23"/>
    </row>
    <row r="230" spans="1:42" s="22" customFormat="1" ht="15" hidden="1" customHeight="1" x14ac:dyDescent="0.25">
      <c r="A230" s="24"/>
      <c r="B230" s="174" t="s">
        <v>1377</v>
      </c>
      <c r="C230" s="24"/>
      <c r="D230" s="218" t="s">
        <v>1377</v>
      </c>
      <c r="E230" s="21" t="s">
        <v>128</v>
      </c>
      <c r="F230" s="21"/>
      <c r="G230" s="169" t="s">
        <v>314</v>
      </c>
      <c r="H230" s="32">
        <v>1</v>
      </c>
      <c r="I230" s="14"/>
      <c r="J230" s="57">
        <f>[1]Inventario!Y230</f>
        <v>13</v>
      </c>
      <c r="K230" s="99">
        <f>[1]Inventario!AA230</f>
        <v>8.8718140405790606</v>
      </c>
      <c r="L230" s="86">
        <f t="shared" si="31"/>
        <v>115.3335825275278</v>
      </c>
      <c r="M230" s="91"/>
      <c r="N230" s="87">
        <f>SUMIF('Compras del Mes'!D$6:D$307,Inventario!D230,'Compras del Mes'!H$6:H$307)</f>
        <v>0</v>
      </c>
      <c r="O230" s="28" t="str">
        <f t="shared" si="32"/>
        <v/>
      </c>
      <c r="P230" s="28">
        <f>SUMIF('Compras del Mes'!D$6:D$307,Inventario!D230,'Compras del Mes'!I$6:I$307)</f>
        <v>0</v>
      </c>
      <c r="Q230" s="88"/>
      <c r="R230" s="87">
        <f t="shared" si="33"/>
        <v>13</v>
      </c>
      <c r="S230" s="28">
        <f t="shared" si="34"/>
        <v>8.8718140405790606</v>
      </c>
      <c r="T230" s="28">
        <f t="shared" si="35"/>
        <v>115.3335825275278</v>
      </c>
      <c r="U230" s="88"/>
      <c r="V230" s="177">
        <f>SUMIF('Reporte de salida'!C$6:C$958,Inventario!B230,'Reporte de salida'!H$6:H$958)</f>
        <v>0</v>
      </c>
      <c r="W230" s="221">
        <f t="shared" si="36"/>
        <v>0</v>
      </c>
      <c r="Y230" s="87">
        <f t="shared" si="37"/>
        <v>13</v>
      </c>
      <c r="Z230" s="28">
        <f t="shared" si="38"/>
        <v>115.3335825275278</v>
      </c>
      <c r="AA230" s="56">
        <f t="shared" si="39"/>
        <v>8.8718140405790606</v>
      </c>
      <c r="AB230" s="22">
        <f t="shared" si="29"/>
        <v>41</v>
      </c>
      <c r="AC230" s="24"/>
      <c r="AD230" s="21"/>
      <c r="AE230" s="31"/>
      <c r="AF230" s="2"/>
      <c r="AI230" s="23"/>
      <c r="AJ230" s="89"/>
      <c r="AK230" s="90"/>
      <c r="AL230" s="90"/>
      <c r="AM230" s="90"/>
      <c r="AN230" s="90"/>
      <c r="AO230" s="23"/>
      <c r="AP230" s="23"/>
    </row>
    <row r="231" spans="1:42" s="22" customFormat="1" ht="15" hidden="1" customHeight="1" x14ac:dyDescent="0.25">
      <c r="A231" s="24"/>
      <c r="B231" s="174" t="s">
        <v>1378</v>
      </c>
      <c r="C231" s="24"/>
      <c r="D231" s="218" t="s">
        <v>1378</v>
      </c>
      <c r="E231" s="21" t="s">
        <v>128</v>
      </c>
      <c r="F231" s="21"/>
      <c r="G231" s="169" t="s">
        <v>314</v>
      </c>
      <c r="H231" s="32">
        <v>1</v>
      </c>
      <c r="I231" s="14"/>
      <c r="J231" s="57">
        <f>[1]Inventario!Y231</f>
        <v>3</v>
      </c>
      <c r="K231" s="99">
        <f>[1]Inventario!AA231</f>
        <v>6.6478606561958529</v>
      </c>
      <c r="L231" s="86">
        <f t="shared" si="31"/>
        <v>19.943581968587559</v>
      </c>
      <c r="M231" s="91"/>
      <c r="N231" s="87">
        <f>SUMIF('Compras del Mes'!D$6:D$307,Inventario!D231,'Compras del Mes'!H$6:H$307)</f>
        <v>0</v>
      </c>
      <c r="O231" s="28" t="str">
        <f t="shared" si="32"/>
        <v/>
      </c>
      <c r="P231" s="28">
        <f>SUMIF('Compras del Mes'!D$6:D$307,Inventario!D231,'Compras del Mes'!I$6:I$307)</f>
        <v>0</v>
      </c>
      <c r="Q231" s="88"/>
      <c r="R231" s="87">
        <f t="shared" si="33"/>
        <v>3</v>
      </c>
      <c r="S231" s="28">
        <f t="shared" si="34"/>
        <v>6.6478606561958529</v>
      </c>
      <c r="T231" s="28">
        <f t="shared" si="35"/>
        <v>19.943581968587559</v>
      </c>
      <c r="U231" s="88"/>
      <c r="V231" s="177">
        <f>SUMIF('Reporte de salida'!C$6:C$958,Inventario!B231,'Reporte de salida'!H$6:H$958)</f>
        <v>0</v>
      </c>
      <c r="W231" s="221">
        <f t="shared" si="36"/>
        <v>0</v>
      </c>
      <c r="Y231" s="87">
        <f t="shared" si="37"/>
        <v>3</v>
      </c>
      <c r="Z231" s="28">
        <f t="shared" si="38"/>
        <v>19.943581968587559</v>
      </c>
      <c r="AA231" s="56">
        <f t="shared" si="39"/>
        <v>6.6478606561958529</v>
      </c>
      <c r="AC231" s="24"/>
      <c r="AD231" s="21"/>
      <c r="AE231" s="31"/>
      <c r="AF231" s="2"/>
      <c r="AI231" s="23"/>
      <c r="AJ231" s="89"/>
      <c r="AK231" s="90"/>
      <c r="AL231" s="90"/>
      <c r="AM231" s="90"/>
      <c r="AN231" s="90"/>
      <c r="AO231" s="23"/>
      <c r="AP231" s="23"/>
    </row>
    <row r="232" spans="1:42" s="22" customFormat="1" ht="15" hidden="1" customHeight="1" x14ac:dyDescent="0.25">
      <c r="A232" s="24"/>
      <c r="B232" s="174" t="s">
        <v>1379</v>
      </c>
      <c r="C232" s="24"/>
      <c r="D232" s="218" t="s">
        <v>1379</v>
      </c>
      <c r="E232" s="21" t="s">
        <v>128</v>
      </c>
      <c r="F232" s="21"/>
      <c r="G232" s="169" t="s">
        <v>314</v>
      </c>
      <c r="H232" s="32">
        <v>1</v>
      </c>
      <c r="I232" s="14"/>
      <c r="J232" s="57">
        <f>[1]Inventario!Y232</f>
        <v>4</v>
      </c>
      <c r="K232" s="99">
        <f>[1]Inventario!AA232</f>
        <v>3.3279302442568892</v>
      </c>
      <c r="L232" s="86">
        <f t="shared" si="31"/>
        <v>13.311720977027557</v>
      </c>
      <c r="M232" s="91"/>
      <c r="N232" s="87">
        <f>SUMIF('Compras del Mes'!D$6:D$307,Inventario!D232,'Compras del Mes'!H$6:H$307)</f>
        <v>0</v>
      </c>
      <c r="O232" s="28" t="str">
        <f t="shared" si="32"/>
        <v/>
      </c>
      <c r="P232" s="28">
        <f>SUMIF('Compras del Mes'!D$6:D$307,Inventario!D232,'Compras del Mes'!I$6:I$307)</f>
        <v>0</v>
      </c>
      <c r="Q232" s="88"/>
      <c r="R232" s="87">
        <f t="shared" si="33"/>
        <v>4</v>
      </c>
      <c r="S232" s="28">
        <f t="shared" si="34"/>
        <v>3.3279302442568892</v>
      </c>
      <c r="T232" s="28">
        <f t="shared" si="35"/>
        <v>13.311720977027557</v>
      </c>
      <c r="U232" s="88"/>
      <c r="V232" s="177">
        <f>SUMIF('Reporte de salida'!C$6:C$958,Inventario!B232,'Reporte de salida'!H$6:H$958)</f>
        <v>0</v>
      </c>
      <c r="W232" s="221">
        <f t="shared" si="36"/>
        <v>0</v>
      </c>
      <c r="Y232" s="87">
        <f t="shared" si="37"/>
        <v>4</v>
      </c>
      <c r="Z232" s="28">
        <f t="shared" si="38"/>
        <v>13.311720977027557</v>
      </c>
      <c r="AA232" s="56">
        <f t="shared" si="39"/>
        <v>3.3279302442568892</v>
      </c>
      <c r="AC232" s="24"/>
      <c r="AD232" s="21"/>
      <c r="AE232" s="31"/>
      <c r="AF232" s="2"/>
      <c r="AI232" s="23"/>
      <c r="AJ232" s="89"/>
      <c r="AK232" s="90"/>
      <c r="AL232" s="90"/>
      <c r="AM232" s="90"/>
      <c r="AN232" s="90"/>
      <c r="AO232" s="23"/>
      <c r="AP232" s="23"/>
    </row>
    <row r="233" spans="1:42" s="22" customFormat="1" ht="15" hidden="1" customHeight="1" x14ac:dyDescent="0.25">
      <c r="A233" s="24"/>
      <c r="B233" s="174" t="s">
        <v>1480</v>
      </c>
      <c r="C233" s="24"/>
      <c r="D233" s="33" t="s">
        <v>1480</v>
      </c>
      <c r="E233" s="33" t="s">
        <v>128</v>
      </c>
      <c r="F233" s="21"/>
      <c r="G233" s="169" t="s">
        <v>314</v>
      </c>
      <c r="H233" s="32">
        <v>1</v>
      </c>
      <c r="I233" s="14"/>
      <c r="J233" s="57">
        <f>[1]Inventario!Y233</f>
        <v>594</v>
      </c>
      <c r="K233" s="99">
        <f>[1]Inventario!AA233</f>
        <v>1.102650406504065</v>
      </c>
      <c r="L233" s="86">
        <f t="shared" si="31"/>
        <v>654.97434146341459</v>
      </c>
      <c r="M233" s="91"/>
      <c r="N233" s="87">
        <f>SUMIF('Compras del Mes'!D$6:D$307,Inventario!D233,'Compras del Mes'!H$6:H$307)</f>
        <v>0</v>
      </c>
      <c r="O233" s="28" t="str">
        <f t="shared" si="32"/>
        <v/>
      </c>
      <c r="P233" s="28">
        <f>SUMIF('Compras del Mes'!D$6:D$307,Inventario!D233,'Compras del Mes'!I$6:I$307)</f>
        <v>0</v>
      </c>
      <c r="Q233" s="88"/>
      <c r="R233" s="87">
        <f t="shared" si="33"/>
        <v>594</v>
      </c>
      <c r="S233" s="28">
        <f t="shared" si="34"/>
        <v>1.102650406504065</v>
      </c>
      <c r="T233" s="28">
        <f t="shared" si="35"/>
        <v>654.97434146341459</v>
      </c>
      <c r="U233" s="88"/>
      <c r="V233" s="177">
        <f>SUMIF('Reporte de salida'!C$6:C$958,Inventario!B233,'Reporte de salida'!H$6:H$958)</f>
        <v>0</v>
      </c>
      <c r="W233" s="221">
        <f t="shared" si="36"/>
        <v>0</v>
      </c>
      <c r="Y233" s="87">
        <f t="shared" si="37"/>
        <v>594</v>
      </c>
      <c r="Z233" s="28">
        <f t="shared" si="38"/>
        <v>654.97434146341459</v>
      </c>
      <c r="AA233" s="56">
        <f t="shared" si="39"/>
        <v>1.102650406504065</v>
      </c>
      <c r="AC233" s="24"/>
      <c r="AD233" s="21"/>
      <c r="AE233" s="31"/>
      <c r="AF233" s="2"/>
      <c r="AI233" s="23"/>
      <c r="AJ233" s="89"/>
      <c r="AK233" s="90"/>
      <c r="AL233" s="90"/>
      <c r="AM233" s="90"/>
      <c r="AN233" s="90"/>
      <c r="AO233" s="23"/>
      <c r="AP233" s="23"/>
    </row>
    <row r="234" spans="1:42" s="22" customFormat="1" ht="15" hidden="1" customHeight="1" x14ac:dyDescent="0.25">
      <c r="A234" s="24"/>
      <c r="B234" s="174" t="s">
        <v>1481</v>
      </c>
      <c r="C234" s="24"/>
      <c r="D234" s="179" t="s">
        <v>1481</v>
      </c>
      <c r="E234" s="33" t="s">
        <v>128</v>
      </c>
      <c r="F234" s="21"/>
      <c r="G234" s="169" t="s">
        <v>314</v>
      </c>
      <c r="H234" s="32">
        <v>1</v>
      </c>
      <c r="I234" s="14"/>
      <c r="J234" s="57">
        <f>[1]Inventario!Y234</f>
        <v>6</v>
      </c>
      <c r="K234" s="99">
        <f>[1]Inventario!AA234</f>
        <v>13.231837398373983</v>
      </c>
      <c r="L234" s="86">
        <f t="shared" si="31"/>
        <v>79.391024390243899</v>
      </c>
      <c r="M234" s="91"/>
      <c r="N234" s="87">
        <f>SUMIF('Compras del Mes'!D$6:D$307,Inventario!D234,'Compras del Mes'!H$6:H$307)</f>
        <v>0</v>
      </c>
      <c r="O234" s="28" t="str">
        <f t="shared" si="32"/>
        <v/>
      </c>
      <c r="P234" s="28">
        <f>SUMIF('Compras del Mes'!D$6:D$307,Inventario!D234,'Compras del Mes'!I$6:I$307)</f>
        <v>0</v>
      </c>
      <c r="Q234" s="88"/>
      <c r="R234" s="87">
        <f t="shared" si="33"/>
        <v>6</v>
      </c>
      <c r="S234" s="28">
        <f t="shared" si="34"/>
        <v>13.231837398373983</v>
      </c>
      <c r="T234" s="28">
        <f t="shared" si="35"/>
        <v>79.391024390243899</v>
      </c>
      <c r="U234" s="88"/>
      <c r="V234" s="177">
        <f>SUMIF('Reporte de salida'!C$6:C$958,Inventario!B234,'Reporte de salida'!H$6:H$958)</f>
        <v>0</v>
      </c>
      <c r="W234" s="221">
        <f t="shared" si="36"/>
        <v>0</v>
      </c>
      <c r="Y234" s="87">
        <f t="shared" si="37"/>
        <v>6</v>
      </c>
      <c r="Z234" s="28">
        <f t="shared" si="38"/>
        <v>79.391024390243899</v>
      </c>
      <c r="AA234" s="56">
        <f t="shared" si="39"/>
        <v>13.231837398373983</v>
      </c>
      <c r="AC234" s="24"/>
      <c r="AD234" s="21"/>
      <c r="AE234" s="31"/>
      <c r="AF234" s="2"/>
      <c r="AI234" s="23"/>
      <c r="AJ234" s="89"/>
      <c r="AK234" s="90"/>
      <c r="AL234" s="90"/>
      <c r="AM234" s="90"/>
      <c r="AN234" s="90"/>
      <c r="AO234" s="23"/>
      <c r="AP234" s="23"/>
    </row>
    <row r="235" spans="1:42" s="22" customFormat="1" ht="15" hidden="1" customHeight="1" x14ac:dyDescent="0.25">
      <c r="A235" s="24"/>
      <c r="B235" s="174" t="s">
        <v>1482</v>
      </c>
      <c r="C235" s="24"/>
      <c r="D235" s="179" t="s">
        <v>1482</v>
      </c>
      <c r="E235" s="33" t="s">
        <v>128</v>
      </c>
      <c r="F235" s="21"/>
      <c r="G235" s="169" t="s">
        <v>314</v>
      </c>
      <c r="H235" s="32">
        <v>1</v>
      </c>
      <c r="I235" s="14"/>
      <c r="J235" s="57">
        <f>[1]Inventario!Y235</f>
        <v>769</v>
      </c>
      <c r="K235" s="99">
        <f>[1]Inventario!AA235</f>
        <v>3.3079590909090903</v>
      </c>
      <c r="L235" s="86">
        <f t="shared" si="31"/>
        <v>2543.8205409090906</v>
      </c>
      <c r="M235" s="91"/>
      <c r="N235" s="87">
        <f>SUMIF('Compras del Mes'!D$6:D$307,Inventario!D235,'Compras del Mes'!H$6:H$307)</f>
        <v>0</v>
      </c>
      <c r="O235" s="28" t="str">
        <f t="shared" si="32"/>
        <v/>
      </c>
      <c r="P235" s="28">
        <f>SUMIF('Compras del Mes'!D$6:D$307,Inventario!D235,'Compras del Mes'!I$6:I$307)</f>
        <v>0</v>
      </c>
      <c r="Q235" s="88"/>
      <c r="R235" s="87">
        <f t="shared" si="33"/>
        <v>769</v>
      </c>
      <c r="S235" s="28">
        <f t="shared" si="34"/>
        <v>3.3079590909090903</v>
      </c>
      <c r="T235" s="28">
        <f t="shared" si="35"/>
        <v>2543.8205409090906</v>
      </c>
      <c r="U235" s="88"/>
      <c r="V235" s="177">
        <f>SUMIF('Reporte de salida'!C$6:C$958,Inventario!B235,'Reporte de salida'!H$6:H$958)</f>
        <v>0</v>
      </c>
      <c r="W235" s="221">
        <f t="shared" si="36"/>
        <v>0</v>
      </c>
      <c r="Y235" s="87">
        <f t="shared" si="37"/>
        <v>769</v>
      </c>
      <c r="Z235" s="28">
        <f t="shared" si="38"/>
        <v>2543.8205409090906</v>
      </c>
      <c r="AA235" s="56">
        <f t="shared" si="39"/>
        <v>3.3079590909090903</v>
      </c>
      <c r="AC235" s="24"/>
      <c r="AD235" s="21"/>
      <c r="AE235" s="31"/>
      <c r="AF235" s="2"/>
      <c r="AI235" s="23"/>
      <c r="AJ235" s="89"/>
      <c r="AK235" s="90"/>
      <c r="AL235" s="90"/>
      <c r="AM235" s="90"/>
      <c r="AN235" s="90"/>
      <c r="AO235" s="23"/>
      <c r="AP235" s="23"/>
    </row>
    <row r="236" spans="1:42" s="22" customFormat="1" ht="15" hidden="1" customHeight="1" x14ac:dyDescent="0.25">
      <c r="A236" s="24"/>
      <c r="B236" s="174" t="s">
        <v>1501</v>
      </c>
      <c r="C236" s="24"/>
      <c r="D236" s="179" t="s">
        <v>1501</v>
      </c>
      <c r="E236" s="33" t="s">
        <v>128</v>
      </c>
      <c r="F236" s="21"/>
      <c r="G236" s="169" t="s">
        <v>314</v>
      </c>
      <c r="H236" s="32">
        <v>1</v>
      </c>
      <c r="I236" s="14"/>
      <c r="J236" s="57">
        <f>[1]Inventario!Y236</f>
        <v>50</v>
      </c>
      <c r="K236" s="99">
        <f>[1]Inventario!AA236</f>
        <v>7.0000000000000007E-2</v>
      </c>
      <c r="L236" s="86">
        <f t="shared" si="31"/>
        <v>3.5000000000000004</v>
      </c>
      <c r="M236" s="91"/>
      <c r="N236" s="87">
        <f>SUMIF('Compras del Mes'!D$6:D$307,Inventario!D236,'Compras del Mes'!H$6:H$307)</f>
        <v>0</v>
      </c>
      <c r="O236" s="28" t="str">
        <f t="shared" si="32"/>
        <v/>
      </c>
      <c r="P236" s="28">
        <f>SUMIF('Compras del Mes'!D$6:D$307,Inventario!D236,'Compras del Mes'!I$6:I$307)</f>
        <v>0</v>
      </c>
      <c r="Q236" s="88"/>
      <c r="R236" s="87">
        <f t="shared" si="33"/>
        <v>50</v>
      </c>
      <c r="S236" s="28">
        <f t="shared" si="34"/>
        <v>7.0000000000000007E-2</v>
      </c>
      <c r="T236" s="28">
        <f t="shared" si="35"/>
        <v>3.5000000000000004</v>
      </c>
      <c r="U236" s="88"/>
      <c r="V236" s="177">
        <f>SUMIF('Reporte de salida'!C$6:C$958,Inventario!B236,'Reporte de salida'!H$6:H$958)</f>
        <v>0</v>
      </c>
      <c r="W236" s="221">
        <f t="shared" si="36"/>
        <v>0</v>
      </c>
      <c r="Y236" s="87">
        <f t="shared" si="37"/>
        <v>50</v>
      </c>
      <c r="Z236" s="28">
        <f t="shared" si="38"/>
        <v>3.5000000000000004</v>
      </c>
      <c r="AA236" s="56">
        <f t="shared" si="39"/>
        <v>7.0000000000000007E-2</v>
      </c>
      <c r="AC236" s="24"/>
      <c r="AD236" s="21"/>
      <c r="AE236" s="31"/>
      <c r="AF236" s="2"/>
      <c r="AI236" s="23"/>
      <c r="AJ236" s="89"/>
      <c r="AK236" s="90"/>
      <c r="AL236" s="90"/>
      <c r="AM236" s="90"/>
      <c r="AN236" s="90"/>
      <c r="AO236" s="23"/>
      <c r="AP236" s="23"/>
    </row>
    <row r="237" spans="1:42" s="22" customFormat="1" ht="15" hidden="1" customHeight="1" x14ac:dyDescent="0.25">
      <c r="A237" s="24"/>
      <c r="B237" s="174" t="s">
        <v>1502</v>
      </c>
      <c r="C237" s="24"/>
      <c r="D237" s="179" t="s">
        <v>1502</v>
      </c>
      <c r="E237" s="33" t="s">
        <v>128</v>
      </c>
      <c r="F237" s="21"/>
      <c r="G237" s="169" t="s">
        <v>314</v>
      </c>
      <c r="H237" s="32">
        <v>1</v>
      </c>
      <c r="I237" s="14"/>
      <c r="J237" s="57">
        <f>[1]Inventario!Y237</f>
        <v>50</v>
      </c>
      <c r="K237" s="99">
        <f>[1]Inventario!AA237</f>
        <v>0.28999999999999998</v>
      </c>
      <c r="L237" s="86">
        <f t="shared" si="31"/>
        <v>14.499999999999998</v>
      </c>
      <c r="M237" s="91"/>
      <c r="N237" s="87">
        <f>SUMIF('Compras del Mes'!D$6:D$307,Inventario!D237,'Compras del Mes'!H$6:H$307)</f>
        <v>0</v>
      </c>
      <c r="O237" s="28" t="str">
        <f t="shared" si="32"/>
        <v/>
      </c>
      <c r="P237" s="28">
        <f>SUMIF('Compras del Mes'!D$6:D$307,Inventario!D237,'Compras del Mes'!I$6:I$307)</f>
        <v>0</v>
      </c>
      <c r="Q237" s="88"/>
      <c r="R237" s="87">
        <f t="shared" si="33"/>
        <v>50</v>
      </c>
      <c r="S237" s="28">
        <f t="shared" si="34"/>
        <v>0.28999999999999998</v>
      </c>
      <c r="T237" s="28">
        <f t="shared" si="35"/>
        <v>14.499999999999998</v>
      </c>
      <c r="U237" s="88"/>
      <c r="V237" s="177">
        <f>SUMIF('Reporte de salida'!C$6:C$958,Inventario!B237,'Reporte de salida'!H$6:H$958)</f>
        <v>0</v>
      </c>
      <c r="W237" s="221">
        <f t="shared" si="36"/>
        <v>0</v>
      </c>
      <c r="Y237" s="87">
        <f t="shared" si="37"/>
        <v>50</v>
      </c>
      <c r="Z237" s="28">
        <f t="shared" si="38"/>
        <v>14.499999999999998</v>
      </c>
      <c r="AA237" s="56">
        <f t="shared" si="39"/>
        <v>0.28999999999999998</v>
      </c>
      <c r="AC237" s="24"/>
      <c r="AD237" s="21"/>
      <c r="AE237" s="31"/>
      <c r="AF237" s="2"/>
      <c r="AI237" s="23"/>
      <c r="AJ237" s="89"/>
      <c r="AK237" s="90"/>
      <c r="AL237" s="90"/>
      <c r="AM237" s="90"/>
      <c r="AN237" s="90"/>
      <c r="AO237" s="23"/>
      <c r="AP237" s="23"/>
    </row>
    <row r="238" spans="1:42" s="22" customFormat="1" ht="15" hidden="1" customHeight="1" x14ac:dyDescent="0.25">
      <c r="A238" s="24"/>
      <c r="B238" s="174" t="s">
        <v>1503</v>
      </c>
      <c r="C238" s="24"/>
      <c r="D238" s="179" t="s">
        <v>1503</v>
      </c>
      <c r="E238" s="33" t="s">
        <v>128</v>
      </c>
      <c r="F238" s="21"/>
      <c r="G238" s="169" t="s">
        <v>314</v>
      </c>
      <c r="H238" s="32">
        <v>1</v>
      </c>
      <c r="I238" s="14"/>
      <c r="J238" s="57">
        <f>[1]Inventario!Y238</f>
        <v>0</v>
      </c>
      <c r="K238" s="99">
        <f>[1]Inventario!AA238</f>
        <v>0</v>
      </c>
      <c r="L238" s="86">
        <f t="shared" si="31"/>
        <v>0</v>
      </c>
      <c r="M238" s="91"/>
      <c r="N238" s="87">
        <f>SUMIF('Compras del Mes'!D$6:D$307,Inventario!D238,'Compras del Mes'!H$6:H$307)</f>
        <v>0</v>
      </c>
      <c r="O238" s="28" t="str">
        <f t="shared" si="32"/>
        <v/>
      </c>
      <c r="P238" s="28">
        <f>SUMIF('Compras del Mes'!D$6:D$307,Inventario!D238,'Compras del Mes'!I$6:I$307)</f>
        <v>0</v>
      </c>
      <c r="Q238" s="88"/>
      <c r="R238" s="87">
        <f t="shared" si="33"/>
        <v>0</v>
      </c>
      <c r="S238" s="28" t="str">
        <f t="shared" si="34"/>
        <v>0</v>
      </c>
      <c r="T238" s="28">
        <f t="shared" si="35"/>
        <v>0</v>
      </c>
      <c r="U238" s="88"/>
      <c r="V238" s="177">
        <f>SUMIF('Reporte de salida'!C$6:C$958,Inventario!B238,'Reporte de salida'!H$6:H$958)</f>
        <v>0</v>
      </c>
      <c r="W238" s="221">
        <f t="shared" si="36"/>
        <v>0</v>
      </c>
      <c r="Y238" s="87">
        <f t="shared" si="37"/>
        <v>0</v>
      </c>
      <c r="Z238" s="28">
        <f t="shared" si="38"/>
        <v>0</v>
      </c>
      <c r="AA238" s="56">
        <v>0</v>
      </c>
      <c r="AC238" s="24"/>
      <c r="AD238" s="21"/>
      <c r="AE238" s="31"/>
      <c r="AF238" s="2"/>
      <c r="AI238" s="23"/>
      <c r="AJ238" s="89"/>
      <c r="AK238" s="90"/>
      <c r="AL238" s="90"/>
      <c r="AM238" s="90"/>
      <c r="AN238" s="90"/>
      <c r="AO238" s="23"/>
      <c r="AP238" s="23"/>
    </row>
    <row r="239" spans="1:42" s="22" customFormat="1" ht="15" hidden="1" customHeight="1" x14ac:dyDescent="0.25">
      <c r="A239" s="24"/>
      <c r="B239" s="174" t="s">
        <v>1548</v>
      </c>
      <c r="C239" s="24"/>
      <c r="D239" s="179" t="s">
        <v>1548</v>
      </c>
      <c r="E239" s="33" t="s">
        <v>128</v>
      </c>
      <c r="F239" s="21"/>
      <c r="G239" s="169" t="s">
        <v>314</v>
      </c>
      <c r="H239" s="32">
        <v>1</v>
      </c>
      <c r="I239" s="14"/>
      <c r="J239" s="57">
        <f>[1]Inventario!Y239</f>
        <v>100</v>
      </c>
      <c r="K239" s="99">
        <f>[1]Inventario!AA239</f>
        <v>0.28000000000000003</v>
      </c>
      <c r="L239" s="86">
        <f t="shared" si="31"/>
        <v>28.000000000000004</v>
      </c>
      <c r="M239" s="91"/>
      <c r="N239" s="87">
        <f>SUMIF('Compras del Mes'!D$6:D$307,Inventario!D239,'Compras del Mes'!H$6:H$307)</f>
        <v>0</v>
      </c>
      <c r="O239" s="28" t="str">
        <f t="shared" si="32"/>
        <v/>
      </c>
      <c r="P239" s="28">
        <f>SUMIF('Compras del Mes'!D$6:D$307,Inventario!D239,'Compras del Mes'!I$6:I$307)</f>
        <v>0</v>
      </c>
      <c r="Q239" s="88"/>
      <c r="R239" s="87">
        <f t="shared" si="33"/>
        <v>100</v>
      </c>
      <c r="S239" s="28">
        <f t="shared" si="34"/>
        <v>0.28000000000000003</v>
      </c>
      <c r="T239" s="28">
        <f t="shared" si="35"/>
        <v>28.000000000000004</v>
      </c>
      <c r="U239" s="88"/>
      <c r="V239" s="177">
        <f>SUMIF('Reporte de salida'!C$6:C$958,Inventario!B239,'Reporte de salida'!H$6:H$958)</f>
        <v>0</v>
      </c>
      <c r="W239" s="221">
        <f t="shared" si="36"/>
        <v>0</v>
      </c>
      <c r="Y239" s="87">
        <f t="shared" si="37"/>
        <v>100</v>
      </c>
      <c r="Z239" s="28">
        <f t="shared" si="38"/>
        <v>28.000000000000004</v>
      </c>
      <c r="AA239" s="56">
        <f t="shared" si="39"/>
        <v>0.28000000000000003</v>
      </c>
      <c r="AB239" s="22">
        <f t="shared" ref="AB239:AB304" si="40">(LEN(D239))</f>
        <v>28</v>
      </c>
      <c r="AC239" s="24"/>
      <c r="AD239" s="21"/>
      <c r="AE239" s="31"/>
      <c r="AF239" s="2"/>
      <c r="AI239" s="23"/>
      <c r="AJ239" s="89"/>
      <c r="AK239" s="90"/>
      <c r="AL239" s="90"/>
      <c r="AM239" s="90"/>
      <c r="AN239" s="90"/>
      <c r="AO239" s="23"/>
      <c r="AP239" s="23"/>
    </row>
    <row r="240" spans="1:42" s="22" customFormat="1" ht="15" hidden="1" customHeight="1" x14ac:dyDescent="0.25">
      <c r="A240" s="24"/>
      <c r="B240" s="174" t="s">
        <v>1624</v>
      </c>
      <c r="C240" s="24"/>
      <c r="D240" s="179" t="s">
        <v>1624</v>
      </c>
      <c r="E240" s="33" t="s">
        <v>128</v>
      </c>
      <c r="F240" s="21"/>
      <c r="G240" s="169" t="s">
        <v>314</v>
      </c>
      <c r="H240" s="32">
        <v>1</v>
      </c>
      <c r="I240" s="14"/>
      <c r="J240" s="57">
        <f>[1]Inventario!Y240</f>
        <v>0</v>
      </c>
      <c r="K240" s="99">
        <f>[1]Inventario!AA240</f>
        <v>0</v>
      </c>
      <c r="L240" s="86">
        <f t="shared" si="31"/>
        <v>0</v>
      </c>
      <c r="M240" s="91"/>
      <c r="N240" s="87">
        <f>SUMIF('Compras del Mes'!D$6:D$307,Inventario!D240,'Compras del Mes'!H$6:H$307)</f>
        <v>0</v>
      </c>
      <c r="O240" s="28" t="str">
        <f t="shared" si="32"/>
        <v/>
      </c>
      <c r="P240" s="28">
        <f>SUMIF('Compras del Mes'!D$6:D$307,Inventario!D240,'Compras del Mes'!I$6:I$307)</f>
        <v>0</v>
      </c>
      <c r="Q240" s="88"/>
      <c r="R240" s="87">
        <f t="shared" si="33"/>
        <v>0</v>
      </c>
      <c r="S240" s="28" t="str">
        <f t="shared" si="34"/>
        <v>0</v>
      </c>
      <c r="T240" s="28">
        <f t="shared" si="35"/>
        <v>0</v>
      </c>
      <c r="U240" s="88"/>
      <c r="V240" s="177">
        <f>SUMIF('Reporte de salida'!C$6:C$958,Inventario!B240,'Reporte de salida'!H$6:H$958)</f>
        <v>0</v>
      </c>
      <c r="W240" s="221">
        <f t="shared" si="36"/>
        <v>0</v>
      </c>
      <c r="Y240" s="87">
        <f t="shared" si="37"/>
        <v>0</v>
      </c>
      <c r="Z240" s="28">
        <f t="shared" si="38"/>
        <v>0</v>
      </c>
      <c r="AA240" s="56">
        <v>0</v>
      </c>
      <c r="AB240" s="22">
        <f t="shared" si="40"/>
        <v>35</v>
      </c>
      <c r="AC240" s="24"/>
      <c r="AD240" s="21"/>
      <c r="AE240" s="31"/>
      <c r="AF240" s="2"/>
      <c r="AI240" s="23"/>
      <c r="AJ240" s="89"/>
      <c r="AK240" s="90"/>
      <c r="AL240" s="90"/>
      <c r="AM240" s="90"/>
      <c r="AN240" s="90"/>
      <c r="AO240" s="23"/>
      <c r="AP240" s="23"/>
    </row>
    <row r="241" spans="1:42" s="22" customFormat="1" ht="15" hidden="1" customHeight="1" x14ac:dyDescent="0.25">
      <c r="A241" s="24"/>
      <c r="B241" s="174" t="s">
        <v>1627</v>
      </c>
      <c r="C241" s="24"/>
      <c r="D241" s="179" t="s">
        <v>1627</v>
      </c>
      <c r="E241" s="33" t="s">
        <v>128</v>
      </c>
      <c r="F241" s="21"/>
      <c r="G241" s="169" t="s">
        <v>314</v>
      </c>
      <c r="H241" s="32">
        <v>1</v>
      </c>
      <c r="I241" s="14"/>
      <c r="J241" s="57">
        <f>[1]Inventario!Y241</f>
        <v>10</v>
      </c>
      <c r="K241" s="99">
        <f>[1]Inventario!AA241</f>
        <v>1</v>
      </c>
      <c r="L241" s="86">
        <f t="shared" si="31"/>
        <v>10</v>
      </c>
      <c r="M241" s="91"/>
      <c r="N241" s="87">
        <f>SUMIF('Compras del Mes'!D$6:D$307,Inventario!D241,'Compras del Mes'!H$6:H$307)</f>
        <v>50</v>
      </c>
      <c r="O241" s="28">
        <f t="shared" si="32"/>
        <v>8.2880000000000003</v>
      </c>
      <c r="P241" s="28">
        <f>SUMIF('Compras del Mes'!D$6:D$307,Inventario!D241,'Compras del Mes'!I$6:I$307)</f>
        <v>414.4</v>
      </c>
      <c r="Q241" s="88"/>
      <c r="R241" s="87">
        <f t="shared" si="33"/>
        <v>60</v>
      </c>
      <c r="S241" s="28">
        <f t="shared" si="34"/>
        <v>7.0733333333333333</v>
      </c>
      <c r="T241" s="28">
        <f t="shared" si="35"/>
        <v>424.4</v>
      </c>
      <c r="U241" s="88"/>
      <c r="V241" s="177">
        <f>SUMIF('Reporte de salida'!C$6:C$958,Inventario!B241,'Reporte de salida'!H$6:H$958)</f>
        <v>0</v>
      </c>
      <c r="W241" s="221">
        <f t="shared" si="36"/>
        <v>0</v>
      </c>
      <c r="Y241" s="87">
        <f t="shared" si="37"/>
        <v>60</v>
      </c>
      <c r="Z241" s="28">
        <f t="shared" si="38"/>
        <v>424.4</v>
      </c>
      <c r="AA241" s="56">
        <f t="shared" si="39"/>
        <v>7.0733333333333333</v>
      </c>
      <c r="AB241" s="22">
        <f t="shared" si="40"/>
        <v>36</v>
      </c>
      <c r="AC241" s="24"/>
      <c r="AD241" s="21"/>
      <c r="AE241" s="31"/>
      <c r="AF241" s="2"/>
      <c r="AI241" s="23"/>
      <c r="AJ241" s="89"/>
      <c r="AK241" s="90"/>
      <c r="AL241" s="90"/>
      <c r="AM241" s="90"/>
      <c r="AN241" s="90"/>
      <c r="AO241" s="23"/>
      <c r="AP241" s="23"/>
    </row>
    <row r="242" spans="1:42" s="22" customFormat="1" ht="15" hidden="1" customHeight="1" x14ac:dyDescent="0.25">
      <c r="A242" s="24"/>
      <c r="B242" s="174" t="s">
        <v>1956</v>
      </c>
      <c r="C242" s="24"/>
      <c r="D242" s="33" t="s">
        <v>1956</v>
      </c>
      <c r="E242" s="33" t="s">
        <v>128</v>
      </c>
      <c r="F242" s="21"/>
      <c r="G242" s="169" t="s">
        <v>314</v>
      </c>
      <c r="H242" s="32">
        <v>1</v>
      </c>
      <c r="I242" s="14"/>
      <c r="J242" s="57">
        <f>[1]Inventario!Y242</f>
        <v>2829</v>
      </c>
      <c r="K242" s="99">
        <f>[1]Inventario!AA242</f>
        <v>9.2299999999999986</v>
      </c>
      <c r="L242" s="86">
        <f t="shared" si="31"/>
        <v>26111.669999999995</v>
      </c>
      <c r="M242" s="91"/>
      <c r="N242" s="87">
        <f>SUMIF('Compras del Mes'!D$6:D$307,Inventario!D242,'Compras del Mes'!H$6:H$307)</f>
        <v>0</v>
      </c>
      <c r="O242" s="28" t="str">
        <f t="shared" si="32"/>
        <v/>
      </c>
      <c r="P242" s="28">
        <f>SUMIF('Compras del Mes'!D$6:D$307,Inventario!D242,'Compras del Mes'!I$6:I$307)</f>
        <v>0</v>
      </c>
      <c r="Q242" s="88"/>
      <c r="R242" s="87">
        <f t="shared" si="33"/>
        <v>2829</v>
      </c>
      <c r="S242" s="28">
        <f t="shared" si="34"/>
        <v>9.2299999999999986</v>
      </c>
      <c r="T242" s="28">
        <f t="shared" si="35"/>
        <v>26111.669999999995</v>
      </c>
      <c r="U242" s="88"/>
      <c r="V242" s="177">
        <f>SUMIF('Reporte de salida'!C$6:C$958,Inventario!B242,'Reporte de salida'!H$6:H$958)</f>
        <v>2747</v>
      </c>
      <c r="W242" s="221">
        <f t="shared" si="36"/>
        <v>25354.809999999998</v>
      </c>
      <c r="Y242" s="87">
        <f t="shared" si="37"/>
        <v>82</v>
      </c>
      <c r="Z242" s="28">
        <f t="shared" si="38"/>
        <v>756.8599999999999</v>
      </c>
      <c r="AA242" s="56">
        <f t="shared" si="39"/>
        <v>9.2299999999999986</v>
      </c>
      <c r="AB242" s="22">
        <f t="shared" si="40"/>
        <v>36</v>
      </c>
      <c r="AC242" s="24"/>
      <c r="AD242" s="21"/>
      <c r="AE242" s="31"/>
      <c r="AF242" s="2"/>
      <c r="AI242" s="23"/>
      <c r="AJ242" s="89"/>
      <c r="AK242" s="90"/>
      <c r="AL242" s="90"/>
      <c r="AM242" s="90"/>
      <c r="AN242" s="90"/>
      <c r="AO242" s="23"/>
      <c r="AP242" s="23"/>
    </row>
    <row r="243" spans="1:42" s="22" customFormat="1" ht="15" hidden="1" customHeight="1" x14ac:dyDescent="0.25">
      <c r="A243" s="24"/>
      <c r="B243" s="174" t="s">
        <v>1711</v>
      </c>
      <c r="C243" s="24"/>
      <c r="D243" s="33" t="s">
        <v>1711</v>
      </c>
      <c r="E243" s="33" t="s">
        <v>128</v>
      </c>
      <c r="F243" s="21"/>
      <c r="G243" s="169" t="s">
        <v>314</v>
      </c>
      <c r="H243" s="32">
        <v>1</v>
      </c>
      <c r="I243" s="14"/>
      <c r="J243" s="57">
        <f>[1]Inventario!Y243</f>
        <v>25</v>
      </c>
      <c r="K243" s="99">
        <f>[1]Inventario!AA243</f>
        <v>4.29</v>
      </c>
      <c r="L243" s="86">
        <f t="shared" si="31"/>
        <v>107.25</v>
      </c>
      <c r="M243" s="91"/>
      <c r="N243" s="87">
        <f>SUMIF('Compras del Mes'!D$6:D$307,Inventario!D243,'Compras del Mes'!H$6:H$307)</f>
        <v>0</v>
      </c>
      <c r="O243" s="28" t="str">
        <f t="shared" si="32"/>
        <v/>
      </c>
      <c r="P243" s="28">
        <f>SUMIF('Compras del Mes'!D$6:D$307,Inventario!D243,'Compras del Mes'!I$6:I$307)</f>
        <v>0</v>
      </c>
      <c r="Q243" s="88"/>
      <c r="R243" s="87">
        <f t="shared" si="33"/>
        <v>25</v>
      </c>
      <c r="S243" s="28">
        <f t="shared" si="34"/>
        <v>4.29</v>
      </c>
      <c r="T243" s="28">
        <f t="shared" si="35"/>
        <v>107.25</v>
      </c>
      <c r="U243" s="88"/>
      <c r="V243" s="177">
        <f>SUMIF('Reporte de salida'!C$6:C$958,Inventario!B243,'Reporte de salida'!H$6:H$958)</f>
        <v>0</v>
      </c>
      <c r="W243" s="221">
        <f t="shared" si="36"/>
        <v>0</v>
      </c>
      <c r="Y243" s="87">
        <f t="shared" si="37"/>
        <v>25</v>
      </c>
      <c r="Z243" s="28">
        <f t="shared" si="38"/>
        <v>107.25</v>
      </c>
      <c r="AA243" s="56">
        <f t="shared" si="39"/>
        <v>4.29</v>
      </c>
      <c r="AB243" s="22">
        <f t="shared" si="40"/>
        <v>35</v>
      </c>
      <c r="AC243" s="24"/>
      <c r="AD243" s="21"/>
      <c r="AE243" s="31"/>
      <c r="AF243" s="2"/>
      <c r="AI243" s="23"/>
      <c r="AJ243" s="89"/>
      <c r="AK243" s="90"/>
      <c r="AL243" s="90"/>
      <c r="AM243" s="90"/>
      <c r="AN243" s="90"/>
      <c r="AO243" s="23"/>
      <c r="AP243" s="23"/>
    </row>
    <row r="244" spans="1:42" s="22" customFormat="1" ht="15" hidden="1" customHeight="1" x14ac:dyDescent="0.25">
      <c r="A244" s="24"/>
      <c r="B244" s="174" t="s">
        <v>1662</v>
      </c>
      <c r="C244" s="24"/>
      <c r="D244" s="33" t="s">
        <v>1662</v>
      </c>
      <c r="E244" s="33" t="s">
        <v>128</v>
      </c>
      <c r="F244" s="21"/>
      <c r="G244" s="169" t="s">
        <v>314</v>
      </c>
      <c r="H244" s="32">
        <v>1</v>
      </c>
      <c r="I244" s="14"/>
      <c r="J244" s="57">
        <f>[1]Inventario!Y244</f>
        <v>100</v>
      </c>
      <c r="K244" s="99">
        <f>[1]Inventario!AA244</f>
        <v>2.97</v>
      </c>
      <c r="L244" s="86">
        <f t="shared" si="31"/>
        <v>297</v>
      </c>
      <c r="M244" s="91"/>
      <c r="N244" s="87">
        <f>SUMIF('Compras del Mes'!D$6:D$307,Inventario!D244,'Compras del Mes'!H$6:H$307)</f>
        <v>0</v>
      </c>
      <c r="O244" s="28" t="str">
        <f t="shared" si="32"/>
        <v/>
      </c>
      <c r="P244" s="28">
        <f>SUMIF('Compras del Mes'!D$6:D$307,Inventario!D244,'Compras del Mes'!I$6:I$307)</f>
        <v>0</v>
      </c>
      <c r="Q244" s="88"/>
      <c r="R244" s="87">
        <f t="shared" si="33"/>
        <v>100</v>
      </c>
      <c r="S244" s="28">
        <f t="shared" si="34"/>
        <v>2.97</v>
      </c>
      <c r="T244" s="28">
        <f t="shared" si="35"/>
        <v>297</v>
      </c>
      <c r="U244" s="88"/>
      <c r="V244" s="177">
        <f>SUMIF('Reporte de salida'!C$6:C$958,Inventario!B244,'Reporte de salida'!H$6:H$958)</f>
        <v>0</v>
      </c>
      <c r="W244" s="221">
        <f t="shared" si="36"/>
        <v>0</v>
      </c>
      <c r="Y244" s="87">
        <f t="shared" si="37"/>
        <v>100</v>
      </c>
      <c r="Z244" s="28">
        <f t="shared" si="38"/>
        <v>297</v>
      </c>
      <c r="AA244" s="56">
        <f t="shared" si="39"/>
        <v>2.97</v>
      </c>
      <c r="AB244" s="22">
        <f t="shared" si="40"/>
        <v>22</v>
      </c>
      <c r="AC244" s="24"/>
      <c r="AD244" s="21"/>
      <c r="AE244" s="31"/>
      <c r="AF244" s="2"/>
      <c r="AI244" s="23"/>
      <c r="AJ244" s="89"/>
      <c r="AK244" s="90"/>
      <c r="AL244" s="90"/>
      <c r="AM244" s="90"/>
      <c r="AN244" s="90"/>
      <c r="AO244" s="23"/>
      <c r="AP244" s="23"/>
    </row>
    <row r="245" spans="1:42" s="22" customFormat="1" ht="15" hidden="1" customHeight="1" x14ac:dyDescent="0.25">
      <c r="A245" s="24"/>
      <c r="B245" s="174" t="s">
        <v>1807</v>
      </c>
      <c r="C245" s="24"/>
      <c r="D245" s="33" t="s">
        <v>1807</v>
      </c>
      <c r="E245" s="33" t="s">
        <v>128</v>
      </c>
      <c r="F245" s="21"/>
      <c r="G245" s="169" t="s">
        <v>314</v>
      </c>
      <c r="H245" s="32">
        <v>1</v>
      </c>
      <c r="I245" s="14"/>
      <c r="J245" s="57">
        <f>[1]Inventario!Y245</f>
        <v>0</v>
      </c>
      <c r="K245" s="99">
        <f>[1]Inventario!AA245</f>
        <v>0</v>
      </c>
      <c r="L245" s="86">
        <f t="shared" si="31"/>
        <v>0</v>
      </c>
      <c r="M245" s="91"/>
      <c r="N245" s="87">
        <f>SUMIF('Compras del Mes'!D$6:D$307,Inventario!D245,'Compras del Mes'!H$6:H$307)</f>
        <v>0</v>
      </c>
      <c r="O245" s="28" t="str">
        <f t="shared" si="32"/>
        <v/>
      </c>
      <c r="P245" s="28">
        <f>SUMIF('Compras del Mes'!D$6:D$307,Inventario!D245,'Compras del Mes'!I$6:I$307)</f>
        <v>0</v>
      </c>
      <c r="Q245" s="88"/>
      <c r="R245" s="87">
        <f t="shared" si="33"/>
        <v>0</v>
      </c>
      <c r="S245" s="28" t="str">
        <f t="shared" si="34"/>
        <v>0</v>
      </c>
      <c r="T245" s="28">
        <f t="shared" si="35"/>
        <v>0</v>
      </c>
      <c r="U245" s="88"/>
      <c r="V245" s="177">
        <f>SUMIF('Reporte de salida'!C$6:C$958,Inventario!B245,'Reporte de salida'!H$6:H$958)</f>
        <v>0</v>
      </c>
      <c r="W245" s="221">
        <f t="shared" si="36"/>
        <v>0</v>
      </c>
      <c r="Y245" s="87">
        <f t="shared" si="37"/>
        <v>0</v>
      </c>
      <c r="Z245" s="28">
        <f t="shared" si="38"/>
        <v>0</v>
      </c>
      <c r="AA245" s="56">
        <v>0</v>
      </c>
      <c r="AB245" s="22">
        <f t="shared" si="40"/>
        <v>37</v>
      </c>
      <c r="AC245" s="24"/>
      <c r="AD245" s="21"/>
      <c r="AE245" s="31"/>
      <c r="AF245" s="2"/>
      <c r="AI245" s="23"/>
      <c r="AJ245" s="89"/>
      <c r="AK245" s="90"/>
      <c r="AL245" s="90"/>
      <c r="AM245" s="90"/>
      <c r="AN245" s="90"/>
      <c r="AO245" s="23"/>
      <c r="AP245" s="23"/>
    </row>
    <row r="246" spans="1:42" s="22" customFormat="1" ht="15" hidden="1" customHeight="1" x14ac:dyDescent="0.25">
      <c r="A246" s="24"/>
      <c r="B246" s="174" t="s">
        <v>1808</v>
      </c>
      <c r="C246" s="24"/>
      <c r="D246" s="33" t="s">
        <v>1808</v>
      </c>
      <c r="E246" s="33" t="s">
        <v>128</v>
      </c>
      <c r="F246" s="21"/>
      <c r="G246" s="169" t="s">
        <v>314</v>
      </c>
      <c r="H246" s="32">
        <v>1</v>
      </c>
      <c r="I246" s="14"/>
      <c r="J246" s="57">
        <f>[1]Inventario!Y246</f>
        <v>0</v>
      </c>
      <c r="K246" s="99">
        <f>[1]Inventario!AA246</f>
        <v>0</v>
      </c>
      <c r="L246" s="86">
        <f t="shared" si="31"/>
        <v>0</v>
      </c>
      <c r="M246" s="91"/>
      <c r="N246" s="87">
        <f>SUMIF('Compras del Mes'!D$6:D$307,Inventario!D246,'Compras del Mes'!H$6:H$307)</f>
        <v>0</v>
      </c>
      <c r="O246" s="28" t="str">
        <f t="shared" si="32"/>
        <v/>
      </c>
      <c r="P246" s="28">
        <f>SUMIF('Compras del Mes'!D$6:D$307,Inventario!D246,'Compras del Mes'!I$6:I$307)</f>
        <v>0</v>
      </c>
      <c r="Q246" s="88"/>
      <c r="R246" s="87">
        <f t="shared" si="33"/>
        <v>0</v>
      </c>
      <c r="S246" s="28" t="str">
        <f t="shared" si="34"/>
        <v>0</v>
      </c>
      <c r="T246" s="28">
        <f t="shared" si="35"/>
        <v>0</v>
      </c>
      <c r="U246" s="88"/>
      <c r="V246" s="177">
        <f>SUMIF('Reporte de salida'!C$6:C$958,Inventario!B246,'Reporte de salida'!H$6:H$958)</f>
        <v>0</v>
      </c>
      <c r="W246" s="221">
        <f t="shared" si="36"/>
        <v>0</v>
      </c>
      <c r="Y246" s="87">
        <f t="shared" si="37"/>
        <v>0</v>
      </c>
      <c r="Z246" s="28">
        <f t="shared" si="38"/>
        <v>0</v>
      </c>
      <c r="AA246" s="56">
        <v>0</v>
      </c>
      <c r="AB246" s="22">
        <f t="shared" si="40"/>
        <v>21</v>
      </c>
      <c r="AC246" s="24"/>
      <c r="AD246" s="21"/>
      <c r="AE246" s="31"/>
      <c r="AF246" s="2"/>
      <c r="AI246" s="23"/>
      <c r="AJ246" s="89"/>
      <c r="AK246" s="90"/>
      <c r="AL246" s="90"/>
      <c r="AM246" s="90"/>
      <c r="AN246" s="90"/>
      <c r="AO246" s="23"/>
      <c r="AP246" s="23"/>
    </row>
    <row r="247" spans="1:42" s="22" customFormat="1" ht="15" hidden="1" customHeight="1" x14ac:dyDescent="0.25">
      <c r="A247" s="24"/>
      <c r="B247" s="174" t="s">
        <v>1809</v>
      </c>
      <c r="C247" s="24"/>
      <c r="D247" s="33" t="s">
        <v>1809</v>
      </c>
      <c r="E247" s="33" t="s">
        <v>128</v>
      </c>
      <c r="F247" s="21"/>
      <c r="G247" s="169" t="s">
        <v>314</v>
      </c>
      <c r="H247" s="32">
        <v>1</v>
      </c>
      <c r="I247" s="14"/>
      <c r="J247" s="57">
        <f>[1]Inventario!Y247</f>
        <v>30</v>
      </c>
      <c r="K247" s="99">
        <f>[1]Inventario!AA247</f>
        <v>14.629999999999999</v>
      </c>
      <c r="L247" s="86">
        <f t="shared" si="31"/>
        <v>438.9</v>
      </c>
      <c r="M247" s="91"/>
      <c r="N247" s="87">
        <f>SUMIF('Compras del Mes'!D$6:D$307,Inventario!D247,'Compras del Mes'!H$6:H$307)</f>
        <v>0</v>
      </c>
      <c r="O247" s="28" t="str">
        <f t="shared" si="32"/>
        <v/>
      </c>
      <c r="P247" s="28">
        <f>SUMIF('Compras del Mes'!D$6:D$307,Inventario!D247,'Compras del Mes'!I$6:I$307)</f>
        <v>0</v>
      </c>
      <c r="Q247" s="88"/>
      <c r="R247" s="87">
        <f t="shared" si="33"/>
        <v>30</v>
      </c>
      <c r="S247" s="28">
        <f t="shared" si="34"/>
        <v>14.629999999999999</v>
      </c>
      <c r="T247" s="28">
        <f t="shared" si="35"/>
        <v>438.9</v>
      </c>
      <c r="U247" s="88"/>
      <c r="V247" s="177">
        <f>SUMIF('Reporte de salida'!C$6:C$958,Inventario!B247,'Reporte de salida'!H$6:H$958)</f>
        <v>0</v>
      </c>
      <c r="W247" s="221">
        <f t="shared" si="36"/>
        <v>0</v>
      </c>
      <c r="Y247" s="87">
        <f t="shared" si="37"/>
        <v>30</v>
      </c>
      <c r="Z247" s="28">
        <f t="shared" si="38"/>
        <v>438.9</v>
      </c>
      <c r="AA247" s="56">
        <f t="shared" si="39"/>
        <v>14.629999999999999</v>
      </c>
      <c r="AB247" s="22">
        <f t="shared" si="40"/>
        <v>26</v>
      </c>
      <c r="AC247" s="24"/>
      <c r="AD247" s="21"/>
      <c r="AE247" s="31"/>
      <c r="AF247" s="2"/>
      <c r="AI247" s="23"/>
      <c r="AJ247" s="89"/>
      <c r="AK247" s="90"/>
      <c r="AL247" s="90"/>
      <c r="AM247" s="90"/>
      <c r="AN247" s="90"/>
      <c r="AO247" s="23"/>
      <c r="AP247" s="23"/>
    </row>
    <row r="248" spans="1:42" s="22" customFormat="1" ht="15" hidden="1" customHeight="1" x14ac:dyDescent="0.25">
      <c r="A248" s="24"/>
      <c r="B248" s="174" t="s">
        <v>1810</v>
      </c>
      <c r="C248" s="24"/>
      <c r="D248" s="33" t="s">
        <v>1810</v>
      </c>
      <c r="E248" s="33" t="s">
        <v>128</v>
      </c>
      <c r="F248" s="21"/>
      <c r="G248" s="169" t="s">
        <v>314</v>
      </c>
      <c r="H248" s="32">
        <v>1</v>
      </c>
      <c r="I248" s="14"/>
      <c r="J248" s="57">
        <f>[1]Inventario!Y248</f>
        <v>48</v>
      </c>
      <c r="K248" s="99">
        <f>[1]Inventario!AA248</f>
        <v>8.6199999999999992</v>
      </c>
      <c r="L248" s="86">
        <f t="shared" si="31"/>
        <v>413.76</v>
      </c>
      <c r="M248" s="91"/>
      <c r="N248" s="87">
        <f>SUMIF('Compras del Mes'!D$6:D$307,Inventario!D248,'Compras del Mes'!H$6:H$307)</f>
        <v>0</v>
      </c>
      <c r="O248" s="28" t="str">
        <f t="shared" si="32"/>
        <v/>
      </c>
      <c r="P248" s="28">
        <f>SUMIF('Compras del Mes'!D$6:D$307,Inventario!D248,'Compras del Mes'!I$6:I$307)</f>
        <v>0</v>
      </c>
      <c r="Q248" s="88"/>
      <c r="R248" s="87">
        <f t="shared" si="33"/>
        <v>48</v>
      </c>
      <c r="S248" s="28">
        <f t="shared" si="34"/>
        <v>8.6199999999999992</v>
      </c>
      <c r="T248" s="28">
        <f t="shared" si="35"/>
        <v>413.76</v>
      </c>
      <c r="U248" s="88"/>
      <c r="V248" s="177">
        <f>SUMIF('Reporte de salida'!C$6:C$958,Inventario!B248,'Reporte de salida'!H$6:H$958)</f>
        <v>0</v>
      </c>
      <c r="W248" s="221">
        <f t="shared" si="36"/>
        <v>0</v>
      </c>
      <c r="Y248" s="87">
        <f t="shared" si="37"/>
        <v>48</v>
      </c>
      <c r="Z248" s="28">
        <f t="shared" si="38"/>
        <v>413.76</v>
      </c>
      <c r="AA248" s="56">
        <f t="shared" si="39"/>
        <v>8.6199999999999992</v>
      </c>
      <c r="AB248" s="22">
        <f t="shared" si="40"/>
        <v>18</v>
      </c>
      <c r="AC248" s="24"/>
      <c r="AD248" s="21"/>
      <c r="AE248" s="31"/>
      <c r="AF248" s="2"/>
      <c r="AI248" s="23"/>
      <c r="AJ248" s="89"/>
      <c r="AK248" s="90"/>
      <c r="AL248" s="90"/>
      <c r="AM248" s="90"/>
      <c r="AN248" s="90"/>
      <c r="AO248" s="23"/>
      <c r="AP248" s="23"/>
    </row>
    <row r="249" spans="1:42" s="22" customFormat="1" ht="15" hidden="1" customHeight="1" x14ac:dyDescent="0.25">
      <c r="A249" s="24"/>
      <c r="B249" s="174" t="s">
        <v>1863</v>
      </c>
      <c r="C249" s="24"/>
      <c r="D249" s="33" t="s">
        <v>1863</v>
      </c>
      <c r="E249" s="33" t="s">
        <v>128</v>
      </c>
      <c r="F249" s="21"/>
      <c r="G249" s="169" t="s">
        <v>314</v>
      </c>
      <c r="H249" s="32">
        <v>1</v>
      </c>
      <c r="I249" s="14"/>
      <c r="J249" s="57">
        <f>[1]Inventario!Y249</f>
        <v>200</v>
      </c>
      <c r="K249" s="99">
        <f>[1]Inventario!AA249</f>
        <v>0.88</v>
      </c>
      <c r="L249" s="86">
        <f t="shared" si="31"/>
        <v>176</v>
      </c>
      <c r="M249" s="91"/>
      <c r="N249" s="87">
        <f>SUMIF('Compras del Mes'!D$6:D$307,Inventario!D249,'Compras del Mes'!H$6:H$307)</f>
        <v>0</v>
      </c>
      <c r="O249" s="28" t="str">
        <f t="shared" si="32"/>
        <v/>
      </c>
      <c r="P249" s="28">
        <f>SUMIF('Compras del Mes'!D$6:D$307,Inventario!D249,'Compras del Mes'!I$6:I$307)</f>
        <v>0</v>
      </c>
      <c r="Q249" s="88"/>
      <c r="R249" s="87">
        <f t="shared" si="33"/>
        <v>200</v>
      </c>
      <c r="S249" s="28">
        <f t="shared" si="34"/>
        <v>0.88</v>
      </c>
      <c r="T249" s="28">
        <f t="shared" si="35"/>
        <v>176</v>
      </c>
      <c r="U249" s="88"/>
      <c r="V249" s="177">
        <f>SUMIF('Reporte de salida'!C$6:C$958,Inventario!B249,'Reporte de salida'!H$6:H$958)</f>
        <v>0</v>
      </c>
      <c r="W249" s="221">
        <f t="shared" si="36"/>
        <v>0</v>
      </c>
      <c r="Y249" s="87">
        <f t="shared" si="37"/>
        <v>200</v>
      </c>
      <c r="Z249" s="28">
        <f t="shared" si="38"/>
        <v>176</v>
      </c>
      <c r="AA249" s="56">
        <f t="shared" si="39"/>
        <v>0.88</v>
      </c>
      <c r="AB249" s="22">
        <f t="shared" si="40"/>
        <v>40</v>
      </c>
      <c r="AC249" s="24" t="s">
        <v>221</v>
      </c>
      <c r="AD249" s="21" t="s">
        <v>222</v>
      </c>
      <c r="AE249" s="31" t="s">
        <v>4</v>
      </c>
      <c r="AF249" s="2"/>
      <c r="AI249" s="23"/>
      <c r="AJ249" s="89"/>
      <c r="AK249" s="90"/>
      <c r="AL249" s="90"/>
      <c r="AM249" s="90"/>
      <c r="AN249" s="90"/>
      <c r="AO249" s="23"/>
      <c r="AP249" s="23"/>
    </row>
    <row r="250" spans="1:42" s="22" customFormat="1" ht="15" hidden="1" customHeight="1" x14ac:dyDescent="0.25">
      <c r="A250" s="24"/>
      <c r="B250" s="174" t="s">
        <v>1957</v>
      </c>
      <c r="C250" s="24"/>
      <c r="D250" s="33" t="s">
        <v>1957</v>
      </c>
      <c r="E250" s="33" t="s">
        <v>128</v>
      </c>
      <c r="F250" s="21"/>
      <c r="G250" s="169" t="s">
        <v>314</v>
      </c>
      <c r="H250" s="32">
        <v>1</v>
      </c>
      <c r="I250" s="14"/>
      <c r="J250" s="57">
        <f>[1]Inventario!Y250</f>
        <v>0</v>
      </c>
      <c r="K250" s="99">
        <f>[1]Inventario!AA250</f>
        <v>0</v>
      </c>
      <c r="L250" s="86">
        <f t="shared" si="31"/>
        <v>0</v>
      </c>
      <c r="M250" s="91"/>
      <c r="N250" s="87">
        <f>SUMIF('Compras del Mes'!D$6:D$307,Inventario!D250,'Compras del Mes'!H$6:H$307)</f>
        <v>0</v>
      </c>
      <c r="O250" s="28" t="str">
        <f t="shared" si="32"/>
        <v/>
      </c>
      <c r="P250" s="28">
        <f>SUMIF('Compras del Mes'!D$6:D$307,Inventario!D250,'Compras del Mes'!I$6:I$307)</f>
        <v>0</v>
      </c>
      <c r="Q250" s="88"/>
      <c r="R250" s="87">
        <f t="shared" si="33"/>
        <v>0</v>
      </c>
      <c r="S250" s="28" t="str">
        <f t="shared" si="34"/>
        <v>0</v>
      </c>
      <c r="T250" s="28">
        <f t="shared" si="35"/>
        <v>0</v>
      </c>
      <c r="U250" s="88"/>
      <c r="V250" s="177">
        <f>SUMIF('Reporte de salida'!C$6:C$958,Inventario!B250,'Reporte de salida'!H$6:H$958)</f>
        <v>0</v>
      </c>
      <c r="W250" s="221">
        <f t="shared" si="36"/>
        <v>0</v>
      </c>
      <c r="Y250" s="87">
        <f t="shared" si="37"/>
        <v>0</v>
      </c>
      <c r="Z250" s="28">
        <f t="shared" si="38"/>
        <v>0</v>
      </c>
      <c r="AA250" s="56">
        <v>0</v>
      </c>
      <c r="AB250" s="22">
        <f t="shared" si="40"/>
        <v>25</v>
      </c>
      <c r="AC250" s="96"/>
      <c r="AD250" s="97"/>
      <c r="AE250" s="96"/>
      <c r="AF250" s="2"/>
      <c r="AI250" s="23"/>
      <c r="AJ250" s="89"/>
      <c r="AK250" s="90"/>
      <c r="AL250" s="90"/>
      <c r="AM250" s="90"/>
      <c r="AN250" s="90"/>
      <c r="AO250" s="23"/>
      <c r="AP250" s="23"/>
    </row>
    <row r="251" spans="1:42" s="22" customFormat="1" ht="15" hidden="1" customHeight="1" x14ac:dyDescent="0.25">
      <c r="A251" s="24"/>
      <c r="B251" s="174" t="s">
        <v>1959</v>
      </c>
      <c r="C251" s="24"/>
      <c r="D251" s="33" t="s">
        <v>1959</v>
      </c>
      <c r="E251" s="33" t="s">
        <v>128</v>
      </c>
      <c r="F251" s="21"/>
      <c r="G251" s="169" t="s">
        <v>314</v>
      </c>
      <c r="H251" s="32">
        <v>1</v>
      </c>
      <c r="I251" s="14"/>
      <c r="J251" s="57">
        <f>[1]Inventario!Y251</f>
        <v>72</v>
      </c>
      <c r="K251" s="99">
        <f>[1]Inventario!AA251</f>
        <v>7.2777777777777777</v>
      </c>
      <c r="L251" s="86">
        <f t="shared" si="31"/>
        <v>524</v>
      </c>
      <c r="M251" s="91"/>
      <c r="N251" s="87">
        <f>SUMIF('Compras del Mes'!D$6:D$307,Inventario!D251,'Compras del Mes'!H$6:H$307)</f>
        <v>50</v>
      </c>
      <c r="O251" s="28">
        <f t="shared" si="32"/>
        <v>0.3</v>
      </c>
      <c r="P251" s="28">
        <f>SUMIF('Compras del Mes'!D$6:D$307,Inventario!D251,'Compras del Mes'!I$6:I$307)</f>
        <v>15</v>
      </c>
      <c r="Q251" s="88"/>
      <c r="R251" s="87">
        <f t="shared" si="33"/>
        <v>122</v>
      </c>
      <c r="S251" s="28">
        <f t="shared" si="34"/>
        <v>4.418032786885246</v>
      </c>
      <c r="T251" s="28">
        <f t="shared" si="35"/>
        <v>539</v>
      </c>
      <c r="U251" s="88"/>
      <c r="V251" s="177">
        <f>SUMIF('Reporte de salida'!C$6:C$958,Inventario!B251,'Reporte de salida'!H$6:H$958)</f>
        <v>0</v>
      </c>
      <c r="W251" s="221">
        <f t="shared" si="36"/>
        <v>0</v>
      </c>
      <c r="Y251" s="87">
        <f t="shared" si="37"/>
        <v>122</v>
      </c>
      <c r="Z251" s="28">
        <f t="shared" si="38"/>
        <v>539</v>
      </c>
      <c r="AA251" s="56">
        <f t="shared" si="39"/>
        <v>4.418032786885246</v>
      </c>
      <c r="AC251" s="96"/>
      <c r="AD251" s="97"/>
      <c r="AE251" s="96"/>
      <c r="AF251" s="2"/>
      <c r="AI251" s="23"/>
      <c r="AJ251" s="89"/>
      <c r="AK251" s="90"/>
      <c r="AL251" s="90"/>
      <c r="AM251" s="90"/>
      <c r="AN251" s="90"/>
      <c r="AO251" s="23"/>
      <c r="AP251" s="23"/>
    </row>
    <row r="252" spans="1:42" s="22" customFormat="1" ht="15" hidden="1" customHeight="1" x14ac:dyDescent="0.25">
      <c r="A252" s="24" t="s">
        <v>2384</v>
      </c>
      <c r="B252" s="174" t="s">
        <v>1958</v>
      </c>
      <c r="C252" s="24"/>
      <c r="D252" s="33" t="s">
        <v>1958</v>
      </c>
      <c r="E252" s="33" t="s">
        <v>128</v>
      </c>
      <c r="F252" s="21"/>
      <c r="G252" s="169" t="s">
        <v>314</v>
      </c>
      <c r="H252" s="32">
        <v>1</v>
      </c>
      <c r="I252" s="14"/>
      <c r="J252" s="57">
        <f>[1]Inventario!Y252</f>
        <v>110</v>
      </c>
      <c r="K252" s="99">
        <f>[1]Inventario!AA252</f>
        <v>3.02</v>
      </c>
      <c r="L252" s="86">
        <f t="shared" si="31"/>
        <v>332.2</v>
      </c>
      <c r="M252" s="91"/>
      <c r="N252" s="87">
        <f>SUMIF('Compras del Mes'!D$6:D$307,Inventario!D252,'Compras del Mes'!H$6:H$307)</f>
        <v>0</v>
      </c>
      <c r="O252" s="28" t="str">
        <f t="shared" si="32"/>
        <v/>
      </c>
      <c r="P252" s="28">
        <f>SUMIF('Compras del Mes'!D$6:D$307,Inventario!D252,'Compras del Mes'!I$6:I$307)</f>
        <v>0</v>
      </c>
      <c r="Q252" s="88"/>
      <c r="R252" s="87">
        <f t="shared" si="33"/>
        <v>110</v>
      </c>
      <c r="S252" s="28">
        <f t="shared" si="34"/>
        <v>3.02</v>
      </c>
      <c r="T252" s="28">
        <f t="shared" si="35"/>
        <v>332.2</v>
      </c>
      <c r="U252" s="88"/>
      <c r="V252" s="177">
        <f>SUMIF('Reporte de salida'!C$6:C$958,Inventario!B252,'Reporte de salida'!H$6:H$958)</f>
        <v>0</v>
      </c>
      <c r="W252" s="221">
        <f t="shared" si="36"/>
        <v>0</v>
      </c>
      <c r="Y252" s="87">
        <f t="shared" si="37"/>
        <v>110</v>
      </c>
      <c r="Z252" s="28">
        <f t="shared" si="38"/>
        <v>332.2</v>
      </c>
      <c r="AA252" s="56">
        <f t="shared" si="39"/>
        <v>3.02</v>
      </c>
      <c r="AB252" s="22">
        <f t="shared" si="40"/>
        <v>37</v>
      </c>
      <c r="AC252" s="96"/>
      <c r="AD252" s="97"/>
      <c r="AE252" s="96"/>
      <c r="AF252" s="2"/>
      <c r="AI252" s="23"/>
      <c r="AJ252" s="89"/>
      <c r="AK252" s="90"/>
      <c r="AL252" s="90"/>
      <c r="AM252" s="90"/>
      <c r="AN252" s="90"/>
      <c r="AO252" s="23"/>
      <c r="AP252" s="23"/>
    </row>
    <row r="253" spans="1:42" s="22" customFormat="1" ht="15" hidden="1" customHeight="1" x14ac:dyDescent="0.25">
      <c r="A253" s="24"/>
      <c r="B253" s="174" t="s">
        <v>2322</v>
      </c>
      <c r="C253" s="24"/>
      <c r="D253" s="33" t="s">
        <v>2322</v>
      </c>
      <c r="E253" s="33" t="s">
        <v>128</v>
      </c>
      <c r="F253" s="21"/>
      <c r="G253" s="169" t="s">
        <v>314</v>
      </c>
      <c r="H253" s="32">
        <v>1</v>
      </c>
      <c r="I253" s="14"/>
      <c r="J253" s="57">
        <f>[1]Inventario!Y253</f>
        <v>0</v>
      </c>
      <c r="K253" s="99">
        <f>[1]Inventario!AA253</f>
        <v>0</v>
      </c>
      <c r="L253" s="86">
        <f t="shared" si="31"/>
        <v>0</v>
      </c>
      <c r="M253" s="91"/>
      <c r="N253" s="87">
        <f>SUMIF('Compras del Mes'!D$6:D$307,Inventario!D253,'Compras del Mes'!H$6:H$307)</f>
        <v>74</v>
      </c>
      <c r="O253" s="28">
        <f t="shared" si="32"/>
        <v>32.607972972972973</v>
      </c>
      <c r="P253" s="28">
        <f>SUMIF('Compras del Mes'!D$6:D$307,Inventario!D253,'Compras del Mes'!I$6:I$307)</f>
        <v>2412.9899999999998</v>
      </c>
      <c r="Q253" s="88"/>
      <c r="R253" s="87">
        <f t="shared" si="33"/>
        <v>74</v>
      </c>
      <c r="S253" s="28">
        <f t="shared" si="34"/>
        <v>32.607972972972973</v>
      </c>
      <c r="T253" s="28">
        <f t="shared" si="35"/>
        <v>2412.9899999999998</v>
      </c>
      <c r="U253" s="88"/>
      <c r="V253" s="177">
        <f>SUMIF('Reporte de salida'!C$6:C$958,Inventario!B253,'Reporte de salida'!H$6:H$958)</f>
        <v>0</v>
      </c>
      <c r="W253" s="221">
        <f t="shared" si="36"/>
        <v>0</v>
      </c>
      <c r="Y253" s="87">
        <f t="shared" si="37"/>
        <v>74</v>
      </c>
      <c r="Z253" s="28">
        <f t="shared" si="38"/>
        <v>2412.9900000000002</v>
      </c>
      <c r="AA253" s="56">
        <f t="shared" si="39"/>
        <v>32.607972972972973</v>
      </c>
      <c r="AB253" s="22">
        <f t="shared" si="40"/>
        <v>27</v>
      </c>
      <c r="AC253" s="96"/>
      <c r="AD253" s="97"/>
      <c r="AE253" s="96"/>
      <c r="AF253" s="2"/>
      <c r="AI253" s="23"/>
      <c r="AJ253" s="89"/>
      <c r="AK253" s="90"/>
      <c r="AL253" s="90"/>
      <c r="AM253" s="90"/>
      <c r="AN253" s="90"/>
      <c r="AO253" s="23"/>
      <c r="AP253" s="23"/>
    </row>
    <row r="254" spans="1:42" s="22" customFormat="1" ht="15" hidden="1" customHeight="1" x14ac:dyDescent="0.25">
      <c r="A254" s="24"/>
      <c r="B254" s="174" t="s">
        <v>2355</v>
      </c>
      <c r="C254" s="24"/>
      <c r="D254" s="33" t="s">
        <v>2355</v>
      </c>
      <c r="E254" s="33" t="s">
        <v>128</v>
      </c>
      <c r="F254" s="21"/>
      <c r="G254" s="169" t="s">
        <v>314</v>
      </c>
      <c r="H254" s="32">
        <v>1</v>
      </c>
      <c r="I254" s="14"/>
      <c r="J254" s="57">
        <f>[1]Inventario!Y254</f>
        <v>0</v>
      </c>
      <c r="K254" s="99">
        <f>[1]Inventario!AA254</f>
        <v>0</v>
      </c>
      <c r="L254" s="86">
        <f t="shared" si="31"/>
        <v>0</v>
      </c>
      <c r="M254" s="91"/>
      <c r="N254" s="87">
        <f>SUMIF('Compras del Mes'!D$6:D$307,Inventario!D254,'Compras del Mes'!H$6:H$307)</f>
        <v>12</v>
      </c>
      <c r="O254" s="28">
        <f t="shared" si="32"/>
        <v>6.6716666666666669</v>
      </c>
      <c r="P254" s="28">
        <f>SUMIF('Compras del Mes'!D$6:D$307,Inventario!D254,'Compras del Mes'!I$6:I$307)</f>
        <v>80.06</v>
      </c>
      <c r="Q254" s="88"/>
      <c r="R254" s="87">
        <f t="shared" si="33"/>
        <v>12</v>
      </c>
      <c r="S254" s="28">
        <f t="shared" si="34"/>
        <v>6.6716666666666669</v>
      </c>
      <c r="T254" s="28">
        <f t="shared" si="35"/>
        <v>80.06</v>
      </c>
      <c r="U254" s="88"/>
      <c r="V254" s="177">
        <f>SUMIF('Reporte de salida'!C$6:C$958,Inventario!B254,'Reporte de salida'!H$6:H$958)</f>
        <v>12</v>
      </c>
      <c r="W254" s="221">
        <f t="shared" si="36"/>
        <v>80.06</v>
      </c>
      <c r="Y254" s="87">
        <f t="shared" si="37"/>
        <v>0</v>
      </c>
      <c r="Z254" s="28">
        <f t="shared" si="38"/>
        <v>0</v>
      </c>
      <c r="AA254" s="56">
        <v>0</v>
      </c>
      <c r="AB254" s="22">
        <f t="shared" si="40"/>
        <v>33</v>
      </c>
      <c r="AC254" s="96"/>
      <c r="AD254" s="97"/>
      <c r="AE254" s="96"/>
      <c r="AF254" s="2"/>
      <c r="AI254" s="23"/>
      <c r="AJ254" s="89"/>
      <c r="AK254" s="90"/>
      <c r="AL254" s="90"/>
      <c r="AM254" s="90"/>
      <c r="AN254" s="90"/>
      <c r="AO254" s="23"/>
      <c r="AP254" s="23"/>
    </row>
    <row r="255" spans="1:42" s="22" customFormat="1" ht="15" hidden="1" customHeight="1" x14ac:dyDescent="0.25">
      <c r="A255" s="24"/>
      <c r="B255" s="174" t="s">
        <v>2174</v>
      </c>
      <c r="C255" s="24"/>
      <c r="D255" s="33" t="s">
        <v>2174</v>
      </c>
      <c r="E255" s="33" t="s">
        <v>128</v>
      </c>
      <c r="F255" s="21"/>
      <c r="G255" s="169" t="s">
        <v>314</v>
      </c>
      <c r="H255" s="32">
        <v>1</v>
      </c>
      <c r="I255" s="14"/>
      <c r="J255" s="57">
        <f>[1]Inventario!Y255</f>
        <v>0</v>
      </c>
      <c r="K255" s="99">
        <f>[1]Inventario!AA255</f>
        <v>0</v>
      </c>
      <c r="L255" s="86">
        <f t="shared" si="31"/>
        <v>0</v>
      </c>
      <c r="M255" s="91"/>
      <c r="N255" s="87">
        <f>SUMIF('Compras del Mes'!D$6:D$307,Inventario!D255,'Compras del Mes'!H$6:H$307)</f>
        <v>33</v>
      </c>
      <c r="O255" s="28">
        <f t="shared" si="32"/>
        <v>18.95</v>
      </c>
      <c r="P255" s="28">
        <f>SUMIF('Compras del Mes'!D$6:D$307,Inventario!D255,'Compras del Mes'!I$6:I$307)</f>
        <v>625.35</v>
      </c>
      <c r="Q255" s="88"/>
      <c r="R255" s="87">
        <f t="shared" si="33"/>
        <v>33</v>
      </c>
      <c r="S255" s="28">
        <f t="shared" si="34"/>
        <v>18.95</v>
      </c>
      <c r="T255" s="28">
        <f t="shared" si="35"/>
        <v>625.35</v>
      </c>
      <c r="U255" s="88"/>
      <c r="V255" s="177">
        <f>SUMIF('Reporte de salida'!C$6:C$958,Inventario!B255,'Reporte de salida'!H$6:H$958)</f>
        <v>33</v>
      </c>
      <c r="W255" s="221">
        <f t="shared" si="36"/>
        <v>625.35</v>
      </c>
      <c r="Y255" s="87">
        <f t="shared" si="37"/>
        <v>0</v>
      </c>
      <c r="Z255" s="28">
        <f t="shared" si="38"/>
        <v>0</v>
      </c>
      <c r="AA255" s="56">
        <v>0</v>
      </c>
      <c r="AB255" s="22">
        <f t="shared" si="40"/>
        <v>34</v>
      </c>
      <c r="AC255" s="96" t="s">
        <v>109</v>
      </c>
      <c r="AD255" s="97" t="s">
        <v>41</v>
      </c>
      <c r="AE255" s="96" t="s">
        <v>4</v>
      </c>
      <c r="AF255" s="2"/>
      <c r="AI255" s="23"/>
      <c r="AJ255" s="89"/>
      <c r="AK255" s="90"/>
      <c r="AL255" s="90"/>
      <c r="AM255" s="90"/>
      <c r="AN255" s="90"/>
      <c r="AO255" s="23"/>
      <c r="AP255" s="23"/>
    </row>
    <row r="256" spans="1:42" s="22" customFormat="1" ht="15" hidden="1" customHeight="1" x14ac:dyDescent="0.25">
      <c r="A256" s="24"/>
      <c r="B256" s="174" t="s">
        <v>2179</v>
      </c>
      <c r="C256" s="24"/>
      <c r="D256" s="33" t="s">
        <v>2179</v>
      </c>
      <c r="E256" s="33" t="s">
        <v>128</v>
      </c>
      <c r="F256" s="21"/>
      <c r="G256" s="169" t="s">
        <v>314</v>
      </c>
      <c r="H256" s="32">
        <v>1</v>
      </c>
      <c r="I256" s="14"/>
      <c r="J256" s="57">
        <f>[1]Inventario!Y256</f>
        <v>0</v>
      </c>
      <c r="K256" s="99">
        <f>[1]Inventario!AA256</f>
        <v>0</v>
      </c>
      <c r="L256" s="86">
        <f t="shared" si="31"/>
        <v>0</v>
      </c>
      <c r="M256" s="91"/>
      <c r="N256" s="87">
        <f>SUMIF('Compras del Mes'!D$6:D$307,Inventario!D256,'Compras del Mes'!H$6:H$307)</f>
        <v>100</v>
      </c>
      <c r="O256" s="28">
        <f t="shared" si="32"/>
        <v>0.4</v>
      </c>
      <c r="P256" s="28">
        <f>SUMIF('Compras del Mes'!D$6:D$307,Inventario!D256,'Compras del Mes'!I$6:I$307)</f>
        <v>40</v>
      </c>
      <c r="Q256" s="88"/>
      <c r="R256" s="87">
        <f t="shared" si="33"/>
        <v>100</v>
      </c>
      <c r="S256" s="28">
        <f t="shared" si="34"/>
        <v>0.4</v>
      </c>
      <c r="T256" s="28">
        <f t="shared" si="35"/>
        <v>40</v>
      </c>
      <c r="U256" s="88"/>
      <c r="V256" s="177">
        <f>SUMIF('Reporte de salida'!C$6:C$958,Inventario!B256,'Reporte de salida'!H$6:H$958)</f>
        <v>0</v>
      </c>
      <c r="W256" s="221">
        <f t="shared" si="36"/>
        <v>0</v>
      </c>
      <c r="Y256" s="87">
        <f t="shared" si="37"/>
        <v>100</v>
      </c>
      <c r="Z256" s="28">
        <f t="shared" si="38"/>
        <v>40</v>
      </c>
      <c r="AA256" s="56">
        <f t="shared" si="39"/>
        <v>0.4</v>
      </c>
      <c r="AB256" s="22">
        <f t="shared" si="40"/>
        <v>32</v>
      </c>
      <c r="AC256" s="96"/>
      <c r="AD256" s="97"/>
      <c r="AE256" s="96"/>
      <c r="AF256" s="2"/>
      <c r="AI256" s="23"/>
      <c r="AJ256" s="89"/>
      <c r="AK256" s="90"/>
      <c r="AL256" s="90"/>
      <c r="AM256" s="90"/>
      <c r="AN256" s="90"/>
      <c r="AO256" s="23"/>
      <c r="AP256" s="23"/>
    </row>
    <row r="257" spans="1:52" s="22" customFormat="1" ht="15" hidden="1" customHeight="1" x14ac:dyDescent="0.25">
      <c r="A257" s="24"/>
      <c r="B257" s="174" t="s">
        <v>2176</v>
      </c>
      <c r="C257" s="24"/>
      <c r="D257" s="33" t="s">
        <v>2176</v>
      </c>
      <c r="E257" s="33" t="s">
        <v>128</v>
      </c>
      <c r="F257" s="21"/>
      <c r="G257" s="169" t="s">
        <v>314</v>
      </c>
      <c r="H257" s="32">
        <v>1</v>
      </c>
      <c r="I257" s="14"/>
      <c r="J257" s="57">
        <f>[1]Inventario!Y257</f>
        <v>0</v>
      </c>
      <c r="K257" s="99">
        <f>[1]Inventario!AA257</f>
        <v>0</v>
      </c>
      <c r="L257" s="86">
        <f t="shared" si="31"/>
        <v>0</v>
      </c>
      <c r="M257" s="91"/>
      <c r="N257" s="87">
        <f>SUMIF('Compras del Mes'!D$6:D$307,Inventario!D257,'Compras del Mes'!H$6:H$307)</f>
        <v>30</v>
      </c>
      <c r="O257" s="28">
        <f t="shared" si="32"/>
        <v>5.0999999999999996</v>
      </c>
      <c r="P257" s="28">
        <f>SUMIF('Compras del Mes'!D$6:D$307,Inventario!D257,'Compras del Mes'!I$6:I$307)</f>
        <v>153</v>
      </c>
      <c r="Q257" s="88"/>
      <c r="R257" s="87">
        <f t="shared" si="33"/>
        <v>30</v>
      </c>
      <c r="S257" s="28">
        <f t="shared" si="34"/>
        <v>5.0999999999999996</v>
      </c>
      <c r="T257" s="28">
        <f t="shared" si="35"/>
        <v>153</v>
      </c>
      <c r="U257" s="88"/>
      <c r="V257" s="177">
        <f>SUMIF('Reporte de salida'!C$6:C$958,Inventario!B257,'Reporte de salida'!H$6:H$958)</f>
        <v>0</v>
      </c>
      <c r="W257" s="221">
        <f t="shared" si="36"/>
        <v>0</v>
      </c>
      <c r="Y257" s="87">
        <f t="shared" si="37"/>
        <v>30</v>
      </c>
      <c r="Z257" s="28">
        <f t="shared" si="38"/>
        <v>153</v>
      </c>
      <c r="AA257" s="56">
        <f t="shared" si="39"/>
        <v>5.0999999999999996</v>
      </c>
      <c r="AB257" s="22">
        <f t="shared" si="40"/>
        <v>19</v>
      </c>
      <c r="AC257" s="96"/>
      <c r="AD257" s="97"/>
      <c r="AE257" s="96"/>
      <c r="AF257" s="2"/>
      <c r="AI257" s="23"/>
      <c r="AJ257" s="89"/>
      <c r="AK257" s="90"/>
      <c r="AL257" s="90"/>
      <c r="AM257" s="90"/>
      <c r="AN257" s="90"/>
      <c r="AO257" s="23"/>
      <c r="AP257" s="23"/>
    </row>
    <row r="258" spans="1:52" s="22" customFormat="1" ht="15" hidden="1" customHeight="1" x14ac:dyDescent="0.25">
      <c r="A258" s="24"/>
      <c r="B258" s="174" t="s">
        <v>2177</v>
      </c>
      <c r="C258" s="24"/>
      <c r="D258" s="33" t="s">
        <v>2177</v>
      </c>
      <c r="E258" s="33" t="s">
        <v>128</v>
      </c>
      <c r="F258" s="21"/>
      <c r="G258" s="169" t="s">
        <v>314</v>
      </c>
      <c r="H258" s="32">
        <v>1</v>
      </c>
      <c r="I258" s="14"/>
      <c r="J258" s="57">
        <f>[1]Inventario!Y258</f>
        <v>0</v>
      </c>
      <c r="K258" s="99">
        <f>[1]Inventario!AA258</f>
        <v>0</v>
      </c>
      <c r="L258" s="86">
        <f t="shared" si="31"/>
        <v>0</v>
      </c>
      <c r="M258" s="91"/>
      <c r="N258" s="87">
        <f>SUMIF('Compras del Mes'!D$6:D$307,Inventario!D258,'Compras del Mes'!H$6:H$307)</f>
        <v>60</v>
      </c>
      <c r="O258" s="28">
        <f t="shared" si="32"/>
        <v>7.29</v>
      </c>
      <c r="P258" s="28">
        <f>SUMIF('Compras del Mes'!D$6:D$307,Inventario!D258,'Compras del Mes'!I$6:I$307)</f>
        <v>437.4</v>
      </c>
      <c r="Q258" s="88"/>
      <c r="R258" s="87">
        <f t="shared" si="33"/>
        <v>60</v>
      </c>
      <c r="S258" s="28">
        <f t="shared" si="34"/>
        <v>7.29</v>
      </c>
      <c r="T258" s="28">
        <f t="shared" si="35"/>
        <v>437.4</v>
      </c>
      <c r="U258" s="88"/>
      <c r="V258" s="177">
        <f>SUMIF('Reporte de salida'!C$6:C$958,Inventario!B258,'Reporte de salida'!H$6:H$958)</f>
        <v>0</v>
      </c>
      <c r="W258" s="221">
        <f t="shared" si="36"/>
        <v>0</v>
      </c>
      <c r="Y258" s="87">
        <f t="shared" si="37"/>
        <v>60</v>
      </c>
      <c r="Z258" s="28">
        <f t="shared" si="38"/>
        <v>437.4</v>
      </c>
      <c r="AA258" s="56">
        <f t="shared" si="39"/>
        <v>7.29</v>
      </c>
      <c r="AB258" s="22">
        <f t="shared" si="40"/>
        <v>34</v>
      </c>
      <c r="AC258" s="96"/>
      <c r="AD258" s="97"/>
      <c r="AE258" s="96"/>
      <c r="AF258" s="2"/>
      <c r="AI258" s="23"/>
      <c r="AJ258" s="89"/>
      <c r="AK258" s="90"/>
      <c r="AL258" s="90"/>
      <c r="AM258" s="90"/>
      <c r="AN258" s="90"/>
      <c r="AO258" s="23"/>
      <c r="AP258" s="23"/>
    </row>
    <row r="259" spans="1:52" s="22" customFormat="1" ht="15" hidden="1" customHeight="1" x14ac:dyDescent="0.25">
      <c r="A259" s="24"/>
      <c r="B259" s="174" t="s">
        <v>2178</v>
      </c>
      <c r="C259" s="24"/>
      <c r="D259" s="33" t="s">
        <v>2178</v>
      </c>
      <c r="E259" s="33" t="s">
        <v>128</v>
      </c>
      <c r="F259" s="21"/>
      <c r="G259" s="169" t="s">
        <v>314</v>
      </c>
      <c r="H259" s="32">
        <v>1</v>
      </c>
      <c r="I259" s="14"/>
      <c r="J259" s="57">
        <f>[1]Inventario!Y259</f>
        <v>0</v>
      </c>
      <c r="K259" s="99">
        <f>[1]Inventario!AA259</f>
        <v>0</v>
      </c>
      <c r="L259" s="86">
        <f t="shared" si="31"/>
        <v>0</v>
      </c>
      <c r="M259" s="91"/>
      <c r="N259" s="87">
        <f>SUMIF('Compras del Mes'!D$6:D$307,Inventario!D259,'Compras del Mes'!H$6:H$307)</f>
        <v>100</v>
      </c>
      <c r="O259" s="28">
        <f t="shared" si="32"/>
        <v>0.81</v>
      </c>
      <c r="P259" s="28">
        <f>SUMIF('Compras del Mes'!D$6:D$307,Inventario!D259,'Compras del Mes'!I$6:I$307)</f>
        <v>81</v>
      </c>
      <c r="Q259" s="88"/>
      <c r="R259" s="87">
        <f t="shared" si="33"/>
        <v>100</v>
      </c>
      <c r="S259" s="28">
        <f t="shared" si="34"/>
        <v>0.81</v>
      </c>
      <c r="T259" s="28">
        <f t="shared" si="35"/>
        <v>81</v>
      </c>
      <c r="U259" s="88"/>
      <c r="V259" s="177">
        <f>SUMIF('Reporte de salida'!C$6:C$958,Inventario!B259,'Reporte de salida'!H$6:H$958)</f>
        <v>0</v>
      </c>
      <c r="W259" s="221">
        <f t="shared" si="36"/>
        <v>0</v>
      </c>
      <c r="Y259" s="87">
        <f t="shared" si="37"/>
        <v>100</v>
      </c>
      <c r="Z259" s="28">
        <f t="shared" si="38"/>
        <v>81</v>
      </c>
      <c r="AA259" s="56">
        <f t="shared" si="39"/>
        <v>0.81</v>
      </c>
      <c r="AB259" s="22">
        <f t="shared" si="40"/>
        <v>32</v>
      </c>
      <c r="AC259" s="96"/>
      <c r="AD259" s="97"/>
      <c r="AE259" s="96"/>
      <c r="AF259" s="2"/>
      <c r="AI259" s="23"/>
      <c r="AJ259" s="89"/>
      <c r="AK259" s="90"/>
      <c r="AL259" s="90"/>
      <c r="AM259" s="90"/>
      <c r="AN259" s="90"/>
      <c r="AO259" s="23"/>
      <c r="AP259" s="23"/>
    </row>
    <row r="260" spans="1:52" s="22" customFormat="1" ht="15" hidden="1" customHeight="1" x14ac:dyDescent="0.25">
      <c r="A260" s="24"/>
      <c r="B260" s="174" t="s">
        <v>442</v>
      </c>
      <c r="C260" s="24"/>
      <c r="D260" s="33" t="s">
        <v>442</v>
      </c>
      <c r="E260" s="33" t="s">
        <v>441</v>
      </c>
      <c r="F260" s="21"/>
      <c r="G260" s="169" t="s">
        <v>314</v>
      </c>
      <c r="H260" s="32">
        <v>1</v>
      </c>
      <c r="I260" s="14"/>
      <c r="J260" s="57">
        <f>[1]Inventario!Y260</f>
        <v>1</v>
      </c>
      <c r="K260" s="99">
        <f>[1]Inventario!AA260</f>
        <v>0</v>
      </c>
      <c r="L260" s="86">
        <f t="shared" si="31"/>
        <v>0</v>
      </c>
      <c r="M260" s="91"/>
      <c r="N260" s="87">
        <f>SUMIF('Compras del Mes'!D$6:D$307,Inventario!D260,'Compras del Mes'!H$6:H$307)</f>
        <v>0</v>
      </c>
      <c r="O260" s="28" t="str">
        <f t="shared" si="32"/>
        <v/>
      </c>
      <c r="P260" s="28">
        <f>SUMIF('Compras del Mes'!D$6:D$307,Inventario!D260,'Compras del Mes'!I$6:I$307)</f>
        <v>0</v>
      </c>
      <c r="Q260" s="88"/>
      <c r="R260" s="87">
        <f t="shared" si="33"/>
        <v>1</v>
      </c>
      <c r="S260" s="28" t="str">
        <f t="shared" si="34"/>
        <v>0</v>
      </c>
      <c r="T260" s="28">
        <f t="shared" si="35"/>
        <v>0</v>
      </c>
      <c r="U260" s="88"/>
      <c r="V260" s="177">
        <f>SUMIF('Reporte de salida'!C$6:C$958,Inventario!B260,'Reporte de salida'!H$6:H$958)</f>
        <v>0</v>
      </c>
      <c r="W260" s="221">
        <f t="shared" si="36"/>
        <v>0</v>
      </c>
      <c r="Y260" s="87">
        <f t="shared" si="37"/>
        <v>1</v>
      </c>
      <c r="Z260" s="28">
        <f t="shared" si="38"/>
        <v>0</v>
      </c>
      <c r="AA260" s="56">
        <f t="shared" si="39"/>
        <v>0</v>
      </c>
      <c r="AB260" s="22">
        <f t="shared" si="40"/>
        <v>21</v>
      </c>
      <c r="AC260" s="96"/>
      <c r="AD260" s="97"/>
      <c r="AE260" s="96"/>
      <c r="AF260" s="2"/>
      <c r="AI260" s="23"/>
      <c r="AJ260" s="89"/>
      <c r="AK260" s="90"/>
      <c r="AL260" s="90"/>
      <c r="AM260" s="90"/>
      <c r="AN260" s="90"/>
      <c r="AO260" s="23"/>
      <c r="AP260" s="23"/>
    </row>
    <row r="261" spans="1:52" s="22" customFormat="1" ht="15" hidden="1" customHeight="1" x14ac:dyDescent="0.25">
      <c r="A261" s="24"/>
      <c r="B261" s="174" t="s">
        <v>1066</v>
      </c>
      <c r="C261" s="24"/>
      <c r="D261" s="33" t="s">
        <v>1066</v>
      </c>
      <c r="E261" s="33" t="s">
        <v>441</v>
      </c>
      <c r="F261" s="21"/>
      <c r="G261" s="169" t="s">
        <v>314</v>
      </c>
      <c r="H261" s="32">
        <v>1</v>
      </c>
      <c r="I261" s="14"/>
      <c r="J261" s="57">
        <f>[1]Inventario!Y261</f>
        <v>72.5</v>
      </c>
      <c r="K261" s="99">
        <f>[1]Inventario!AA261</f>
        <v>25.974529986969912</v>
      </c>
      <c r="L261" s="86">
        <f t="shared" si="31"/>
        <v>1883.1534240553187</v>
      </c>
      <c r="M261" s="91"/>
      <c r="N261" s="87">
        <f>SUMIF('Compras del Mes'!D$6:D$307,Inventario!D261,'Compras del Mes'!H$6:H$307)</f>
        <v>0</v>
      </c>
      <c r="O261" s="28" t="str">
        <f t="shared" si="32"/>
        <v/>
      </c>
      <c r="P261" s="28">
        <f>SUMIF('Compras del Mes'!D$6:D$307,Inventario!D261,'Compras del Mes'!I$6:I$307)</f>
        <v>0</v>
      </c>
      <c r="Q261" s="88"/>
      <c r="R261" s="87">
        <f t="shared" si="33"/>
        <v>72.5</v>
      </c>
      <c r="S261" s="28">
        <f t="shared" si="34"/>
        <v>25.974529986969912</v>
      </c>
      <c r="T261" s="28">
        <f t="shared" si="35"/>
        <v>1883.1534240553187</v>
      </c>
      <c r="U261" s="88"/>
      <c r="V261" s="177">
        <f>SUMIF('Reporte de salida'!C$6:C$958,Inventario!B261,'Reporte de salida'!H$6:H$958)</f>
        <v>69</v>
      </c>
      <c r="W261" s="221">
        <f t="shared" si="36"/>
        <v>1792.2425691009239</v>
      </c>
      <c r="Y261" s="87">
        <f t="shared" si="37"/>
        <v>3.5</v>
      </c>
      <c r="Z261" s="28">
        <f t="shared" si="38"/>
        <v>90.910854954394694</v>
      </c>
      <c r="AA261" s="56">
        <f t="shared" si="39"/>
        <v>25.974529986969912</v>
      </c>
      <c r="AB261" s="22">
        <f t="shared" si="40"/>
        <v>22</v>
      </c>
      <c r="AC261" s="24"/>
      <c r="AD261" s="21"/>
      <c r="AE261" s="31"/>
      <c r="AF261" s="2"/>
      <c r="AI261" s="23"/>
      <c r="AJ261" s="89"/>
      <c r="AK261" s="90"/>
      <c r="AL261" s="90"/>
      <c r="AM261" s="90"/>
      <c r="AN261" s="90"/>
      <c r="AO261" s="23"/>
      <c r="AP261" s="23"/>
    </row>
    <row r="262" spans="1:52" s="22" customFormat="1" ht="15" hidden="1" customHeight="1" x14ac:dyDescent="0.25">
      <c r="A262" s="24"/>
      <c r="B262" s="174" t="s">
        <v>1082</v>
      </c>
      <c r="C262" s="24"/>
      <c r="D262" s="33" t="s">
        <v>1082</v>
      </c>
      <c r="E262" s="33" t="s">
        <v>441</v>
      </c>
      <c r="F262" s="21"/>
      <c r="G262" s="169" t="s">
        <v>661</v>
      </c>
      <c r="H262" s="32">
        <v>1</v>
      </c>
      <c r="I262" s="14"/>
      <c r="J262" s="57">
        <f>[1]Inventario!Y262</f>
        <v>29</v>
      </c>
      <c r="K262" s="99">
        <f>[1]Inventario!AA262</f>
        <v>49.356153846153845</v>
      </c>
      <c r="L262" s="86">
        <f t="shared" si="31"/>
        <v>1431.3284615384614</v>
      </c>
      <c r="M262" s="91"/>
      <c r="N262" s="87">
        <f>SUMIF('Compras del Mes'!D$6:D$307,Inventario!D262,'Compras del Mes'!H$6:H$307)</f>
        <v>0</v>
      </c>
      <c r="O262" s="28" t="str">
        <f t="shared" si="32"/>
        <v/>
      </c>
      <c r="P262" s="28">
        <f>SUMIF('Compras del Mes'!D$6:D$307,Inventario!D262,'Compras del Mes'!I$6:I$307)</f>
        <v>0</v>
      </c>
      <c r="Q262" s="88"/>
      <c r="R262" s="87">
        <f t="shared" si="33"/>
        <v>29</v>
      </c>
      <c r="S262" s="28">
        <f t="shared" si="34"/>
        <v>49.356153846153845</v>
      </c>
      <c r="T262" s="28">
        <f t="shared" si="35"/>
        <v>1431.3284615384614</v>
      </c>
      <c r="U262" s="88"/>
      <c r="V262" s="177">
        <f>SUMIF('Reporte de salida'!C$6:C$958,Inventario!B262,'Reporte de salida'!H$6:H$958)</f>
        <v>8</v>
      </c>
      <c r="W262" s="221">
        <f t="shared" si="36"/>
        <v>394.84923076923076</v>
      </c>
      <c r="Y262" s="87">
        <f t="shared" si="37"/>
        <v>21</v>
      </c>
      <c r="Z262" s="28">
        <f t="shared" si="38"/>
        <v>1036.4792307692308</v>
      </c>
      <c r="AA262" s="56">
        <f t="shared" si="39"/>
        <v>49.356153846153845</v>
      </c>
      <c r="AB262" s="22">
        <f t="shared" si="40"/>
        <v>21</v>
      </c>
      <c r="AC262" s="24"/>
      <c r="AD262" s="21"/>
      <c r="AE262" s="31"/>
      <c r="AF262" s="2"/>
      <c r="AI262" s="23"/>
      <c r="AJ262" s="89"/>
      <c r="AK262" s="90"/>
      <c r="AL262" s="90"/>
      <c r="AM262" s="90"/>
      <c r="AN262" s="90"/>
      <c r="AO262" s="23"/>
      <c r="AP262" s="23"/>
    </row>
    <row r="263" spans="1:52" s="92" customFormat="1" ht="15" hidden="1" customHeight="1" x14ac:dyDescent="0.25">
      <c r="A263" s="24"/>
      <c r="B263" s="174" t="s">
        <v>1144</v>
      </c>
      <c r="C263" s="24"/>
      <c r="D263" s="33" t="s">
        <v>1144</v>
      </c>
      <c r="E263" s="33" t="s">
        <v>441</v>
      </c>
      <c r="F263" s="21"/>
      <c r="G263" s="169" t="s">
        <v>661</v>
      </c>
      <c r="H263" s="32">
        <v>1</v>
      </c>
      <c r="I263" s="14"/>
      <c r="J263" s="57">
        <f>[1]Inventario!Y263</f>
        <v>72</v>
      </c>
      <c r="K263" s="99">
        <f>[1]Inventario!AA263</f>
        <v>5</v>
      </c>
      <c r="L263" s="86">
        <f t="shared" ref="L263:L326" si="41">+K263*J263</f>
        <v>360</v>
      </c>
      <c r="M263" s="91"/>
      <c r="N263" s="87">
        <f>SUMIF('Compras del Mes'!D$6:D$307,Inventario!D263,'Compras del Mes'!H$6:H$307)</f>
        <v>50</v>
      </c>
      <c r="O263" s="28">
        <f t="shared" ref="O263:O326" si="42">IF(P263=0,"",P263/N263)</f>
        <v>5.2</v>
      </c>
      <c r="P263" s="28">
        <f>SUMIF('Compras del Mes'!D$6:D$307,Inventario!D263,'Compras del Mes'!I$6:I$307)</f>
        <v>260</v>
      </c>
      <c r="Q263" s="88"/>
      <c r="R263" s="87">
        <f t="shared" ref="R263:R326" si="43">+N263+J263</f>
        <v>122</v>
      </c>
      <c r="S263" s="28">
        <f t="shared" ref="S263:S326" si="44">IF(T263=0,"0",T263/R263)</f>
        <v>5.081967213114754</v>
      </c>
      <c r="T263" s="28">
        <f t="shared" ref="T263:T326" si="45">+P263+L263</f>
        <v>620</v>
      </c>
      <c r="U263" s="88"/>
      <c r="V263" s="177">
        <f>SUMIF('Reporte de salida'!C$6:C$958,Inventario!B263,'Reporte de salida'!H$6:H$958)</f>
        <v>93</v>
      </c>
      <c r="W263" s="221">
        <f t="shared" ref="W263:W326" si="46">+V263*S263</f>
        <v>472.6229508196721</v>
      </c>
      <c r="X263" s="22"/>
      <c r="Y263" s="87">
        <f t="shared" ref="Y263:Y326" si="47">R263-V263</f>
        <v>29</v>
      </c>
      <c r="Z263" s="28">
        <f t="shared" ref="Z263:Z326" si="48">+S263*Y263</f>
        <v>147.37704918032787</v>
      </c>
      <c r="AA263" s="56">
        <f t="shared" ref="AA263:AA326" si="49">Z263/Y263</f>
        <v>5.081967213114754</v>
      </c>
      <c r="AB263" s="22">
        <f t="shared" si="40"/>
        <v>13</v>
      </c>
      <c r="AC263" s="24"/>
      <c r="AD263" s="21"/>
      <c r="AE263" s="31"/>
      <c r="AF263" s="2"/>
      <c r="AG263" s="22"/>
      <c r="AI263" s="93"/>
      <c r="AJ263" s="89"/>
      <c r="AK263" s="90"/>
      <c r="AL263" s="90"/>
      <c r="AM263" s="90"/>
      <c r="AN263" s="90"/>
      <c r="AO263" s="93"/>
      <c r="AP263" s="93"/>
      <c r="AU263" s="22"/>
      <c r="AV263" s="22"/>
      <c r="AW263" s="22"/>
      <c r="AX263" s="22"/>
      <c r="AY263" s="22"/>
      <c r="AZ263" s="22"/>
    </row>
    <row r="264" spans="1:52" s="92" customFormat="1" ht="15" hidden="1" customHeight="1" x14ac:dyDescent="0.25">
      <c r="A264" s="24"/>
      <c r="B264" s="174" t="s">
        <v>1212</v>
      </c>
      <c r="C264" s="24"/>
      <c r="D264" s="33" t="s">
        <v>1212</v>
      </c>
      <c r="E264" s="33" t="s">
        <v>441</v>
      </c>
      <c r="F264" s="21"/>
      <c r="G264" s="169" t="s">
        <v>661</v>
      </c>
      <c r="H264" s="32">
        <v>1</v>
      </c>
      <c r="I264" s="14"/>
      <c r="J264" s="57">
        <f>[1]Inventario!Y264</f>
        <v>0</v>
      </c>
      <c r="K264" s="99">
        <f>[1]Inventario!AA264</f>
        <v>0</v>
      </c>
      <c r="L264" s="86">
        <f t="shared" si="41"/>
        <v>0</v>
      </c>
      <c r="M264" s="91"/>
      <c r="N264" s="87">
        <f>SUMIF('Compras del Mes'!D$6:D$307,Inventario!D264,'Compras del Mes'!H$6:H$307)</f>
        <v>0</v>
      </c>
      <c r="O264" s="28" t="str">
        <f t="shared" si="42"/>
        <v/>
      </c>
      <c r="P264" s="28">
        <f>SUMIF('Compras del Mes'!D$6:D$307,Inventario!D264,'Compras del Mes'!I$6:I$307)</f>
        <v>0</v>
      </c>
      <c r="Q264" s="88"/>
      <c r="R264" s="87">
        <f t="shared" si="43"/>
        <v>0</v>
      </c>
      <c r="S264" s="28" t="str">
        <f t="shared" si="44"/>
        <v>0</v>
      </c>
      <c r="T264" s="28">
        <f t="shared" si="45"/>
        <v>0</v>
      </c>
      <c r="U264" s="88"/>
      <c r="V264" s="177">
        <f>SUMIF('Reporte de salida'!C$6:C$958,Inventario!B264,'Reporte de salida'!H$6:H$958)</f>
        <v>0</v>
      </c>
      <c r="W264" s="221">
        <f t="shared" si="46"/>
        <v>0</v>
      </c>
      <c r="X264" s="22"/>
      <c r="Y264" s="87">
        <f t="shared" si="47"/>
        <v>0</v>
      </c>
      <c r="Z264" s="28">
        <f t="shared" si="48"/>
        <v>0</v>
      </c>
      <c r="AA264" s="56">
        <v>0</v>
      </c>
      <c r="AB264" s="22">
        <f t="shared" si="40"/>
        <v>19</v>
      </c>
      <c r="AC264" s="24"/>
      <c r="AD264" s="21"/>
      <c r="AE264" s="31"/>
      <c r="AF264" s="2"/>
      <c r="AG264" s="22"/>
      <c r="AI264" s="93"/>
      <c r="AJ264" s="89"/>
      <c r="AK264" s="90"/>
      <c r="AL264" s="90"/>
      <c r="AM264" s="90"/>
      <c r="AN264" s="90"/>
      <c r="AO264" s="93"/>
      <c r="AP264" s="93"/>
      <c r="AU264" s="22"/>
      <c r="AV264" s="22"/>
      <c r="AW264" s="22"/>
      <c r="AX264" s="22"/>
      <c r="AY264" s="22"/>
      <c r="AZ264" s="22"/>
    </row>
    <row r="265" spans="1:52" s="92" customFormat="1" ht="15" hidden="1" customHeight="1" x14ac:dyDescent="0.25">
      <c r="A265" s="24"/>
      <c r="B265" s="174" t="s">
        <v>1368</v>
      </c>
      <c r="C265" s="24"/>
      <c r="D265" s="33" t="s">
        <v>1368</v>
      </c>
      <c r="E265" s="33" t="s">
        <v>441</v>
      </c>
      <c r="F265" s="21"/>
      <c r="G265" s="169" t="s">
        <v>314</v>
      </c>
      <c r="H265" s="32">
        <v>1</v>
      </c>
      <c r="I265" s="14"/>
      <c r="J265" s="57">
        <f>[1]Inventario!Y265</f>
        <v>0</v>
      </c>
      <c r="K265" s="99">
        <f>[1]Inventario!AA265</f>
        <v>0</v>
      </c>
      <c r="L265" s="86">
        <f t="shared" si="41"/>
        <v>0</v>
      </c>
      <c r="M265" s="91"/>
      <c r="N265" s="87">
        <f>SUMIF('Compras del Mes'!D$6:D$307,Inventario!D265,'Compras del Mes'!H$6:H$307)</f>
        <v>0</v>
      </c>
      <c r="O265" s="28" t="str">
        <f t="shared" si="42"/>
        <v/>
      </c>
      <c r="P265" s="28">
        <f>SUMIF('Compras del Mes'!D$6:D$307,Inventario!D265,'Compras del Mes'!I$6:I$307)</f>
        <v>0</v>
      </c>
      <c r="Q265" s="88"/>
      <c r="R265" s="87">
        <f t="shared" si="43"/>
        <v>0</v>
      </c>
      <c r="S265" s="28" t="str">
        <f t="shared" si="44"/>
        <v>0</v>
      </c>
      <c r="T265" s="28">
        <f t="shared" si="45"/>
        <v>0</v>
      </c>
      <c r="U265" s="88"/>
      <c r="V265" s="177">
        <f>SUMIF('Reporte de salida'!C$6:C$958,Inventario!B265,'Reporte de salida'!H$6:H$958)</f>
        <v>0</v>
      </c>
      <c r="W265" s="221">
        <f t="shared" si="46"/>
        <v>0</v>
      </c>
      <c r="X265" s="22"/>
      <c r="Y265" s="87">
        <f t="shared" si="47"/>
        <v>0</v>
      </c>
      <c r="Z265" s="28">
        <f t="shared" si="48"/>
        <v>0</v>
      </c>
      <c r="AA265" s="56">
        <v>0</v>
      </c>
      <c r="AB265" s="22">
        <f t="shared" si="40"/>
        <v>17</v>
      </c>
      <c r="AC265" s="24" t="s">
        <v>223</v>
      </c>
      <c r="AD265" s="21" t="s">
        <v>224</v>
      </c>
      <c r="AE265" s="31" t="s">
        <v>4</v>
      </c>
      <c r="AF265" s="2"/>
      <c r="AG265" s="22"/>
      <c r="AI265" s="93"/>
      <c r="AJ265" s="89"/>
      <c r="AK265" s="90"/>
      <c r="AL265" s="90"/>
      <c r="AM265" s="90"/>
      <c r="AN265" s="90"/>
      <c r="AO265" s="93"/>
      <c r="AP265" s="93"/>
      <c r="AU265" s="22"/>
      <c r="AV265" s="22"/>
      <c r="AW265" s="22"/>
      <c r="AX265" s="22"/>
      <c r="AY265" s="22"/>
      <c r="AZ265" s="22"/>
    </row>
    <row r="266" spans="1:52" s="92" customFormat="1" ht="15" hidden="1" customHeight="1" x14ac:dyDescent="0.25">
      <c r="A266" s="24"/>
      <c r="B266" s="174" t="s">
        <v>1369</v>
      </c>
      <c r="C266" s="24"/>
      <c r="D266" s="33" t="s">
        <v>1369</v>
      </c>
      <c r="E266" s="33" t="s">
        <v>441</v>
      </c>
      <c r="F266" s="21"/>
      <c r="G266" s="169" t="s">
        <v>314</v>
      </c>
      <c r="H266" s="32">
        <v>1</v>
      </c>
      <c r="I266" s="14"/>
      <c r="J266" s="57">
        <f>[1]Inventario!Y266</f>
        <v>9</v>
      </c>
      <c r="K266" s="99">
        <f>[1]Inventario!AA266</f>
        <v>79.303124999999994</v>
      </c>
      <c r="L266" s="86">
        <f t="shared" si="41"/>
        <v>713.72812499999998</v>
      </c>
      <c r="M266" s="91"/>
      <c r="N266" s="87">
        <f>SUMIF('Compras del Mes'!D$6:D$307,Inventario!D266,'Compras del Mes'!H$6:H$307)</f>
        <v>0</v>
      </c>
      <c r="O266" s="28" t="str">
        <f t="shared" si="42"/>
        <v/>
      </c>
      <c r="P266" s="28">
        <f>SUMIF('Compras del Mes'!D$6:D$307,Inventario!D266,'Compras del Mes'!I$6:I$307)</f>
        <v>0</v>
      </c>
      <c r="Q266" s="88"/>
      <c r="R266" s="87">
        <f t="shared" si="43"/>
        <v>9</v>
      </c>
      <c r="S266" s="28">
        <f t="shared" si="44"/>
        <v>79.303124999999994</v>
      </c>
      <c r="T266" s="28">
        <f t="shared" si="45"/>
        <v>713.72812499999998</v>
      </c>
      <c r="U266" s="88"/>
      <c r="V266" s="177">
        <f>SUMIF('Reporte de salida'!C$6:C$958,Inventario!B266,'Reporte de salida'!H$6:H$958)</f>
        <v>2</v>
      </c>
      <c r="W266" s="221">
        <f t="shared" si="46"/>
        <v>158.60624999999999</v>
      </c>
      <c r="X266" s="22"/>
      <c r="Y266" s="87">
        <f t="shared" si="47"/>
        <v>7</v>
      </c>
      <c r="Z266" s="28">
        <f t="shared" si="48"/>
        <v>555.12187499999993</v>
      </c>
      <c r="AA266" s="56">
        <f t="shared" si="49"/>
        <v>79.303124999999994</v>
      </c>
      <c r="AB266" s="22">
        <f t="shared" si="40"/>
        <v>19</v>
      </c>
      <c r="AC266" s="24" t="s">
        <v>225</v>
      </c>
      <c r="AD266" s="21" t="s">
        <v>226</v>
      </c>
      <c r="AE266" s="31" t="s">
        <v>4</v>
      </c>
      <c r="AF266" s="2"/>
      <c r="AG266" s="22"/>
      <c r="AI266" s="93"/>
      <c r="AJ266" s="89"/>
      <c r="AK266" s="90"/>
      <c r="AL266" s="90"/>
      <c r="AM266" s="90"/>
      <c r="AN266" s="90"/>
      <c r="AO266" s="93"/>
      <c r="AP266" s="93"/>
      <c r="AU266" s="22"/>
      <c r="AV266" s="22"/>
      <c r="AW266" s="22"/>
      <c r="AX266" s="22"/>
      <c r="AY266" s="22"/>
      <c r="AZ266" s="22"/>
    </row>
    <row r="267" spans="1:52" s="92" customFormat="1" ht="15" hidden="1" customHeight="1" x14ac:dyDescent="0.25">
      <c r="A267" s="24"/>
      <c r="B267" s="174" t="s">
        <v>1380</v>
      </c>
      <c r="C267" s="24"/>
      <c r="D267" s="33" t="s">
        <v>1380</v>
      </c>
      <c r="E267" s="33" t="s">
        <v>441</v>
      </c>
      <c r="F267" s="21"/>
      <c r="G267" s="169" t="s">
        <v>314</v>
      </c>
      <c r="H267" s="32">
        <v>1</v>
      </c>
      <c r="I267" s="14"/>
      <c r="J267" s="57">
        <f>[1]Inventario!Y267</f>
        <v>0</v>
      </c>
      <c r="K267" s="99">
        <f>[1]Inventario!AA267</f>
        <v>0</v>
      </c>
      <c r="L267" s="86">
        <f t="shared" si="41"/>
        <v>0</v>
      </c>
      <c r="M267" s="91"/>
      <c r="N267" s="87">
        <f>SUMIF('Compras del Mes'!D$6:D$307,Inventario!D267,'Compras del Mes'!H$6:H$307)</f>
        <v>0</v>
      </c>
      <c r="O267" s="28" t="str">
        <f t="shared" si="42"/>
        <v/>
      </c>
      <c r="P267" s="28">
        <f>SUMIF('Compras del Mes'!D$6:D$307,Inventario!D267,'Compras del Mes'!I$6:I$307)</f>
        <v>0</v>
      </c>
      <c r="Q267" s="88"/>
      <c r="R267" s="87">
        <f t="shared" si="43"/>
        <v>0</v>
      </c>
      <c r="S267" s="28" t="str">
        <f t="shared" si="44"/>
        <v>0</v>
      </c>
      <c r="T267" s="28">
        <f t="shared" si="45"/>
        <v>0</v>
      </c>
      <c r="U267" s="88"/>
      <c r="V267" s="177">
        <f>SUMIF('Reporte de salida'!C$6:C$958,Inventario!B267,'Reporte de salida'!H$6:H$958)</f>
        <v>0</v>
      </c>
      <c r="W267" s="221">
        <f t="shared" si="46"/>
        <v>0</v>
      </c>
      <c r="X267" s="22"/>
      <c r="Y267" s="87">
        <f t="shared" si="47"/>
        <v>0</v>
      </c>
      <c r="Z267" s="28">
        <f t="shared" si="48"/>
        <v>0</v>
      </c>
      <c r="AA267" s="56">
        <v>0</v>
      </c>
      <c r="AB267" s="22">
        <f t="shared" si="40"/>
        <v>18</v>
      </c>
      <c r="AC267" s="24"/>
      <c r="AD267" s="21"/>
      <c r="AE267" s="31"/>
      <c r="AF267" s="2"/>
      <c r="AG267" s="22"/>
      <c r="AI267" s="93"/>
      <c r="AJ267" s="89"/>
      <c r="AK267" s="90"/>
      <c r="AL267" s="90"/>
      <c r="AM267" s="90"/>
      <c r="AN267" s="90"/>
      <c r="AO267" s="93"/>
      <c r="AP267" s="93"/>
      <c r="AU267" s="22"/>
      <c r="AV267" s="22"/>
      <c r="AW267" s="22"/>
      <c r="AX267" s="22"/>
      <c r="AY267" s="22"/>
      <c r="AZ267" s="22"/>
    </row>
    <row r="268" spans="1:52" s="92" customFormat="1" ht="15" hidden="1" customHeight="1" x14ac:dyDescent="0.25">
      <c r="A268" s="24"/>
      <c r="B268" s="174" t="s">
        <v>1418</v>
      </c>
      <c r="C268" s="24"/>
      <c r="D268" s="33" t="s">
        <v>1418</v>
      </c>
      <c r="E268" s="33" t="s">
        <v>441</v>
      </c>
      <c r="F268" s="21"/>
      <c r="G268" s="169" t="s">
        <v>661</v>
      </c>
      <c r="H268" s="32">
        <v>1</v>
      </c>
      <c r="I268" s="14"/>
      <c r="J268" s="57">
        <f>[1]Inventario!Y268</f>
        <v>1</v>
      </c>
      <c r="K268" s="99">
        <f>[1]Inventario!AA268</f>
        <v>40</v>
      </c>
      <c r="L268" s="86">
        <f t="shared" si="41"/>
        <v>40</v>
      </c>
      <c r="M268" s="91"/>
      <c r="N268" s="87">
        <f>SUMIF('Compras del Mes'!D$6:D$307,Inventario!D268,'Compras del Mes'!H$6:H$307)</f>
        <v>24</v>
      </c>
      <c r="O268" s="28">
        <f t="shared" si="42"/>
        <v>68.346666666666664</v>
      </c>
      <c r="P268" s="28">
        <f>SUMIF('Compras del Mes'!D$6:D$307,Inventario!D268,'Compras del Mes'!I$6:I$307)</f>
        <v>1640.32</v>
      </c>
      <c r="Q268" s="88"/>
      <c r="R268" s="87">
        <f t="shared" si="43"/>
        <v>25</v>
      </c>
      <c r="S268" s="28">
        <f t="shared" si="44"/>
        <v>67.212800000000001</v>
      </c>
      <c r="T268" s="28">
        <f t="shared" si="45"/>
        <v>1680.32</v>
      </c>
      <c r="U268" s="88"/>
      <c r="V268" s="177">
        <f>SUMIF('Reporte de salida'!C$6:C$958,Inventario!B268,'Reporte de salida'!H$6:H$958)</f>
        <v>21</v>
      </c>
      <c r="W268" s="221">
        <f t="shared" si="46"/>
        <v>1411.4688000000001</v>
      </c>
      <c r="X268" s="22"/>
      <c r="Y268" s="87">
        <f t="shared" si="47"/>
        <v>4</v>
      </c>
      <c r="Z268" s="28">
        <f t="shared" si="48"/>
        <v>268.85120000000001</v>
      </c>
      <c r="AA268" s="56">
        <f t="shared" si="49"/>
        <v>67.212800000000001</v>
      </c>
      <c r="AB268" s="22">
        <f t="shared" si="40"/>
        <v>18</v>
      </c>
      <c r="AC268" s="24"/>
      <c r="AD268" s="21"/>
      <c r="AE268" s="31"/>
      <c r="AF268" s="2"/>
      <c r="AG268" s="22"/>
      <c r="AI268" s="93"/>
      <c r="AJ268" s="89"/>
      <c r="AK268" s="90"/>
      <c r="AL268" s="90"/>
      <c r="AM268" s="90"/>
      <c r="AN268" s="90"/>
      <c r="AO268" s="93"/>
      <c r="AP268" s="93"/>
      <c r="AU268" s="22"/>
      <c r="AV268" s="22"/>
      <c r="AW268" s="22"/>
      <c r="AX268" s="22"/>
      <c r="AY268" s="22"/>
      <c r="AZ268" s="22"/>
    </row>
    <row r="269" spans="1:52" s="92" customFormat="1" ht="15" hidden="1" customHeight="1" x14ac:dyDescent="0.25">
      <c r="A269" s="24"/>
      <c r="B269" s="174" t="s">
        <v>1811</v>
      </c>
      <c r="C269" s="24"/>
      <c r="D269" s="33" t="s">
        <v>1811</v>
      </c>
      <c r="E269" s="33" t="s">
        <v>441</v>
      </c>
      <c r="F269" s="21"/>
      <c r="G269" s="169" t="s">
        <v>661</v>
      </c>
      <c r="H269" s="32">
        <v>1</v>
      </c>
      <c r="I269" s="14"/>
      <c r="J269" s="57">
        <f>[1]Inventario!Y269</f>
        <v>12</v>
      </c>
      <c r="K269" s="99">
        <f>[1]Inventario!AA269</f>
        <v>160.92181818181817</v>
      </c>
      <c r="L269" s="86">
        <f t="shared" si="41"/>
        <v>1931.0618181818181</v>
      </c>
      <c r="M269" s="91"/>
      <c r="N269" s="87">
        <f>SUMIF('Compras del Mes'!D$6:D$307,Inventario!D269,'Compras del Mes'!H$6:H$307)</f>
        <v>0</v>
      </c>
      <c r="O269" s="28" t="str">
        <f t="shared" si="42"/>
        <v/>
      </c>
      <c r="P269" s="28">
        <f>SUMIF('Compras del Mes'!D$6:D$307,Inventario!D269,'Compras del Mes'!I$6:I$307)</f>
        <v>0</v>
      </c>
      <c r="Q269" s="88"/>
      <c r="R269" s="87">
        <f t="shared" si="43"/>
        <v>12</v>
      </c>
      <c r="S269" s="28">
        <f t="shared" si="44"/>
        <v>160.92181818181817</v>
      </c>
      <c r="T269" s="28">
        <f t="shared" si="45"/>
        <v>1931.0618181818181</v>
      </c>
      <c r="U269" s="88"/>
      <c r="V269" s="177">
        <f>SUMIF('Reporte de salida'!C$6:C$958,Inventario!B269,'Reporte de salida'!H$6:H$958)</f>
        <v>0</v>
      </c>
      <c r="W269" s="221">
        <f t="shared" si="46"/>
        <v>0</v>
      </c>
      <c r="X269" s="22"/>
      <c r="Y269" s="87">
        <f t="shared" si="47"/>
        <v>12</v>
      </c>
      <c r="Z269" s="28">
        <f t="shared" si="48"/>
        <v>1931.0618181818181</v>
      </c>
      <c r="AA269" s="56">
        <f t="shared" si="49"/>
        <v>160.92181818181817</v>
      </c>
      <c r="AB269" s="22">
        <f t="shared" si="40"/>
        <v>19</v>
      </c>
      <c r="AC269" s="24"/>
      <c r="AD269" s="21"/>
      <c r="AE269" s="31"/>
      <c r="AF269" s="2"/>
      <c r="AG269" s="22"/>
      <c r="AI269" s="93"/>
      <c r="AJ269" s="89"/>
      <c r="AK269" s="90"/>
      <c r="AL269" s="90"/>
      <c r="AM269" s="90"/>
      <c r="AN269" s="90"/>
      <c r="AO269" s="93"/>
      <c r="AP269" s="93"/>
      <c r="AU269" s="22"/>
      <c r="AV269" s="22"/>
      <c r="AW269" s="22"/>
      <c r="AX269" s="22"/>
      <c r="AY269" s="22"/>
      <c r="AZ269" s="22"/>
    </row>
    <row r="270" spans="1:52" s="92" customFormat="1" ht="15" hidden="1" customHeight="1" x14ac:dyDescent="0.25">
      <c r="A270" s="24"/>
      <c r="B270" s="174" t="s">
        <v>1864</v>
      </c>
      <c r="C270" s="24"/>
      <c r="D270" s="33" t="s">
        <v>1864</v>
      </c>
      <c r="E270" s="33" t="s">
        <v>441</v>
      </c>
      <c r="F270" s="21"/>
      <c r="G270" s="169" t="s">
        <v>314</v>
      </c>
      <c r="H270" s="32">
        <v>1</v>
      </c>
      <c r="I270" s="14"/>
      <c r="J270" s="57">
        <f>[1]Inventario!Y270</f>
        <v>0</v>
      </c>
      <c r="K270" s="99">
        <f>[1]Inventario!AA270</f>
        <v>0</v>
      </c>
      <c r="L270" s="86">
        <f t="shared" si="41"/>
        <v>0</v>
      </c>
      <c r="M270" s="91"/>
      <c r="N270" s="87">
        <f>SUMIF('Compras del Mes'!D$6:D$307,Inventario!D270,'Compras del Mes'!H$6:H$307)</f>
        <v>1</v>
      </c>
      <c r="O270" s="28">
        <f t="shared" si="42"/>
        <v>223.1</v>
      </c>
      <c r="P270" s="28">
        <f>SUMIF('Compras del Mes'!D$6:D$307,Inventario!D270,'Compras del Mes'!I$6:I$307)</f>
        <v>223.1</v>
      </c>
      <c r="Q270" s="88"/>
      <c r="R270" s="87">
        <f t="shared" si="43"/>
        <v>1</v>
      </c>
      <c r="S270" s="28">
        <f t="shared" si="44"/>
        <v>223.1</v>
      </c>
      <c r="T270" s="28">
        <f t="shared" si="45"/>
        <v>223.1</v>
      </c>
      <c r="U270" s="88"/>
      <c r="V270" s="177">
        <f>SUMIF('Reporte de salida'!C$6:C$958,Inventario!B270,'Reporte de salida'!H$6:H$958)</f>
        <v>0</v>
      </c>
      <c r="W270" s="221">
        <f t="shared" si="46"/>
        <v>0</v>
      </c>
      <c r="X270" s="22"/>
      <c r="Y270" s="87">
        <f t="shared" si="47"/>
        <v>1</v>
      </c>
      <c r="Z270" s="28">
        <f t="shared" si="48"/>
        <v>223.1</v>
      </c>
      <c r="AA270" s="56">
        <f t="shared" si="49"/>
        <v>223.1</v>
      </c>
      <c r="AB270" s="22">
        <f t="shared" si="40"/>
        <v>31</v>
      </c>
      <c r="AC270" s="12"/>
      <c r="AD270" s="12"/>
      <c r="AE270" s="13"/>
      <c r="AF270" s="2"/>
      <c r="AG270" s="22"/>
      <c r="AI270" s="93"/>
      <c r="AJ270" s="89"/>
      <c r="AK270" s="90"/>
      <c r="AL270" s="90"/>
      <c r="AM270" s="90"/>
      <c r="AN270" s="90"/>
      <c r="AO270" s="93"/>
      <c r="AP270" s="93"/>
      <c r="AU270" s="22"/>
      <c r="AV270" s="22"/>
      <c r="AW270" s="22"/>
      <c r="AX270" s="22"/>
      <c r="AY270" s="22"/>
      <c r="AZ270" s="22"/>
    </row>
    <row r="271" spans="1:52" s="92" customFormat="1" ht="15" hidden="1" customHeight="1" x14ac:dyDescent="0.25">
      <c r="A271" s="24"/>
      <c r="B271" s="174" t="s">
        <v>2347</v>
      </c>
      <c r="C271" s="24"/>
      <c r="D271" s="33" t="s">
        <v>2347</v>
      </c>
      <c r="E271" s="33" t="s">
        <v>441</v>
      </c>
      <c r="F271" s="21"/>
      <c r="G271" s="169" t="s">
        <v>314</v>
      </c>
      <c r="H271" s="32">
        <v>1</v>
      </c>
      <c r="I271" s="14"/>
      <c r="J271" s="57">
        <f>[1]Inventario!Y271</f>
        <v>0</v>
      </c>
      <c r="K271" s="99">
        <f>[1]Inventario!AA271</f>
        <v>0</v>
      </c>
      <c r="L271" s="86">
        <f t="shared" si="41"/>
        <v>0</v>
      </c>
      <c r="M271" s="91"/>
      <c r="N271" s="87">
        <f>SUMIF('Compras del Mes'!D$6:D$307,Inventario!D271,'Compras del Mes'!H$6:H$307)</f>
        <v>2</v>
      </c>
      <c r="O271" s="28">
        <f t="shared" si="42"/>
        <v>4408.07</v>
      </c>
      <c r="P271" s="28">
        <f>SUMIF('Compras del Mes'!D$6:D$307,Inventario!D271,'Compras del Mes'!I$6:I$307)</f>
        <v>8816.14</v>
      </c>
      <c r="Q271" s="88"/>
      <c r="R271" s="87">
        <f t="shared" si="43"/>
        <v>2</v>
      </c>
      <c r="S271" s="28">
        <f t="shared" si="44"/>
        <v>4408.07</v>
      </c>
      <c r="T271" s="28">
        <f t="shared" si="45"/>
        <v>8816.14</v>
      </c>
      <c r="U271" s="88"/>
      <c r="V271" s="177">
        <f>SUMIF('Reporte de salida'!C$6:C$958,Inventario!B271,'Reporte de salida'!H$6:H$958)</f>
        <v>0</v>
      </c>
      <c r="W271" s="221">
        <f t="shared" si="46"/>
        <v>0</v>
      </c>
      <c r="X271" s="22"/>
      <c r="Y271" s="87">
        <f t="shared" si="47"/>
        <v>2</v>
      </c>
      <c r="Z271" s="28">
        <f t="shared" si="48"/>
        <v>8816.14</v>
      </c>
      <c r="AA271" s="56">
        <f t="shared" si="49"/>
        <v>4408.07</v>
      </c>
      <c r="AB271" s="22">
        <f t="shared" si="40"/>
        <v>37</v>
      </c>
      <c r="AC271" s="12"/>
      <c r="AD271" s="12"/>
      <c r="AE271" s="13"/>
      <c r="AF271" s="2"/>
      <c r="AG271" s="22"/>
      <c r="AI271" s="93"/>
      <c r="AJ271" s="89"/>
      <c r="AK271" s="90"/>
      <c r="AL271" s="90"/>
      <c r="AM271" s="90"/>
      <c r="AN271" s="90"/>
      <c r="AO271" s="93"/>
      <c r="AP271" s="93"/>
      <c r="AU271" s="22"/>
      <c r="AV271" s="22"/>
      <c r="AW271" s="22"/>
      <c r="AX271" s="22"/>
      <c r="AY271" s="22"/>
      <c r="AZ271" s="22"/>
    </row>
    <row r="272" spans="1:52" s="92" customFormat="1" ht="15" hidden="1" customHeight="1" x14ac:dyDescent="0.25">
      <c r="A272" s="24"/>
      <c r="B272" s="174" t="s">
        <v>443</v>
      </c>
      <c r="C272" s="24"/>
      <c r="D272" s="33" t="s">
        <v>443</v>
      </c>
      <c r="E272" s="33" t="s">
        <v>129</v>
      </c>
      <c r="F272" s="21"/>
      <c r="G272" s="169" t="s">
        <v>314</v>
      </c>
      <c r="H272" s="32">
        <v>1</v>
      </c>
      <c r="I272" s="14"/>
      <c r="J272" s="57">
        <f>[1]Inventario!Y272</f>
        <v>2802</v>
      </c>
      <c r="K272" s="99">
        <f>[1]Inventario!AA272</f>
        <v>0</v>
      </c>
      <c r="L272" s="86">
        <f t="shared" si="41"/>
        <v>0</v>
      </c>
      <c r="M272" s="91"/>
      <c r="N272" s="87">
        <f>SUMIF('Compras del Mes'!D$6:D$307,Inventario!D272,'Compras del Mes'!H$6:H$307)</f>
        <v>0</v>
      </c>
      <c r="O272" s="28" t="str">
        <f t="shared" si="42"/>
        <v/>
      </c>
      <c r="P272" s="28">
        <f>SUMIF('Compras del Mes'!D$6:D$307,Inventario!D272,'Compras del Mes'!I$6:I$307)</f>
        <v>0</v>
      </c>
      <c r="Q272" s="88"/>
      <c r="R272" s="87">
        <f t="shared" si="43"/>
        <v>2802</v>
      </c>
      <c r="S272" s="28" t="str">
        <f t="shared" si="44"/>
        <v>0</v>
      </c>
      <c r="T272" s="28">
        <f t="shared" si="45"/>
        <v>0</v>
      </c>
      <c r="U272" s="88"/>
      <c r="V272" s="177">
        <f>SUMIF('Reporte de salida'!C$6:C$958,Inventario!B272,'Reporte de salida'!H$6:H$958)</f>
        <v>0</v>
      </c>
      <c r="W272" s="221">
        <f t="shared" si="46"/>
        <v>0</v>
      </c>
      <c r="X272" s="22"/>
      <c r="Y272" s="87">
        <f t="shared" si="47"/>
        <v>2802</v>
      </c>
      <c r="Z272" s="28">
        <f t="shared" si="48"/>
        <v>0</v>
      </c>
      <c r="AA272" s="56">
        <f t="shared" si="49"/>
        <v>0</v>
      </c>
      <c r="AB272" s="22">
        <f t="shared" si="40"/>
        <v>17</v>
      </c>
      <c r="AC272" s="12"/>
      <c r="AD272" s="12"/>
      <c r="AE272" s="13"/>
      <c r="AF272" s="2"/>
      <c r="AG272" s="22"/>
      <c r="AI272" s="93"/>
      <c r="AJ272" s="89"/>
      <c r="AK272" s="90"/>
      <c r="AL272" s="90"/>
      <c r="AM272" s="90"/>
      <c r="AN272" s="90"/>
      <c r="AO272" s="93"/>
      <c r="AP272" s="93"/>
      <c r="AU272" s="22"/>
      <c r="AV272" s="22"/>
      <c r="AW272" s="22"/>
      <c r="AX272" s="22"/>
      <c r="AY272" s="22"/>
      <c r="AZ272" s="22"/>
    </row>
    <row r="273" spans="1:52" s="92" customFormat="1" ht="15" hidden="1" customHeight="1" x14ac:dyDescent="0.25">
      <c r="A273" s="24"/>
      <c r="B273" s="174" t="s">
        <v>444</v>
      </c>
      <c r="C273" s="24"/>
      <c r="D273" s="33" t="s">
        <v>444</v>
      </c>
      <c r="E273" s="33" t="s">
        <v>129</v>
      </c>
      <c r="F273" s="21"/>
      <c r="G273" s="169" t="s">
        <v>314</v>
      </c>
      <c r="H273" s="32">
        <v>1</v>
      </c>
      <c r="I273" s="14"/>
      <c r="J273" s="57">
        <f>[1]Inventario!Y273</f>
        <v>520</v>
      </c>
      <c r="K273" s="99">
        <f>[1]Inventario!AA273</f>
        <v>0</v>
      </c>
      <c r="L273" s="86">
        <f t="shared" si="41"/>
        <v>0</v>
      </c>
      <c r="M273" s="91"/>
      <c r="N273" s="87">
        <f>SUMIF('Compras del Mes'!D$6:D$307,Inventario!D273,'Compras del Mes'!H$6:H$307)</f>
        <v>0</v>
      </c>
      <c r="O273" s="28" t="str">
        <f t="shared" si="42"/>
        <v/>
      </c>
      <c r="P273" s="28">
        <f>SUMIF('Compras del Mes'!D$6:D$307,Inventario!D273,'Compras del Mes'!I$6:I$307)</f>
        <v>0</v>
      </c>
      <c r="Q273" s="88"/>
      <c r="R273" s="87">
        <f t="shared" si="43"/>
        <v>520</v>
      </c>
      <c r="S273" s="28" t="str">
        <f t="shared" si="44"/>
        <v>0</v>
      </c>
      <c r="T273" s="28">
        <f t="shared" si="45"/>
        <v>0</v>
      </c>
      <c r="U273" s="88"/>
      <c r="V273" s="177">
        <f>SUMIF('Reporte de salida'!C$6:C$958,Inventario!B273,'Reporte de salida'!H$6:H$958)</f>
        <v>0</v>
      </c>
      <c r="W273" s="221">
        <f t="shared" si="46"/>
        <v>0</v>
      </c>
      <c r="X273" s="22"/>
      <c r="Y273" s="87">
        <f t="shared" si="47"/>
        <v>520</v>
      </c>
      <c r="Z273" s="28">
        <f t="shared" si="48"/>
        <v>0</v>
      </c>
      <c r="AA273" s="56">
        <f t="shared" si="49"/>
        <v>0</v>
      </c>
      <c r="AB273" s="22">
        <f t="shared" si="40"/>
        <v>16</v>
      </c>
      <c r="AC273" s="12"/>
      <c r="AD273" s="12"/>
      <c r="AE273" s="13"/>
      <c r="AF273" s="2"/>
      <c r="AG273" s="22"/>
      <c r="AI273" s="93"/>
      <c r="AJ273" s="89"/>
      <c r="AK273" s="90"/>
      <c r="AL273" s="90"/>
      <c r="AM273" s="90"/>
      <c r="AN273" s="90"/>
      <c r="AO273" s="93"/>
      <c r="AP273" s="93"/>
      <c r="AU273" s="22"/>
      <c r="AV273" s="22"/>
      <c r="AW273" s="22"/>
      <c r="AX273" s="22"/>
      <c r="AY273" s="22"/>
      <c r="AZ273" s="22"/>
    </row>
    <row r="274" spans="1:52" s="92" customFormat="1" ht="15" hidden="1" customHeight="1" x14ac:dyDescent="0.25">
      <c r="A274" s="24"/>
      <c r="B274" s="174" t="s">
        <v>445</v>
      </c>
      <c r="C274" s="24"/>
      <c r="D274" s="33" t="s">
        <v>445</v>
      </c>
      <c r="E274" s="33" t="s">
        <v>129</v>
      </c>
      <c r="F274" s="21"/>
      <c r="G274" s="169" t="s">
        <v>314</v>
      </c>
      <c r="H274" s="32">
        <v>1</v>
      </c>
      <c r="I274" s="14"/>
      <c r="J274" s="57">
        <f>[1]Inventario!Y274</f>
        <v>88</v>
      </c>
      <c r="K274" s="99">
        <f>[1]Inventario!AA274</f>
        <v>0</v>
      </c>
      <c r="L274" s="86">
        <f t="shared" si="41"/>
        <v>0</v>
      </c>
      <c r="M274" s="91"/>
      <c r="N274" s="87">
        <f>SUMIF('Compras del Mes'!D$6:D$307,Inventario!D274,'Compras del Mes'!H$6:H$307)</f>
        <v>0</v>
      </c>
      <c r="O274" s="28" t="str">
        <f t="shared" si="42"/>
        <v/>
      </c>
      <c r="P274" s="28">
        <f>SUMIF('Compras del Mes'!D$6:D$307,Inventario!D274,'Compras del Mes'!I$6:I$307)</f>
        <v>0</v>
      </c>
      <c r="Q274" s="88"/>
      <c r="R274" s="87">
        <f t="shared" si="43"/>
        <v>88</v>
      </c>
      <c r="S274" s="28" t="str">
        <f t="shared" si="44"/>
        <v>0</v>
      </c>
      <c r="T274" s="28">
        <f t="shared" si="45"/>
        <v>0</v>
      </c>
      <c r="U274" s="88"/>
      <c r="V274" s="177">
        <f>SUMIF('Reporte de salida'!C$6:C$958,Inventario!B274,'Reporte de salida'!H$6:H$958)</f>
        <v>0</v>
      </c>
      <c r="W274" s="221">
        <f t="shared" si="46"/>
        <v>0</v>
      </c>
      <c r="X274" s="22"/>
      <c r="Y274" s="87">
        <f t="shared" si="47"/>
        <v>88</v>
      </c>
      <c r="Z274" s="28">
        <f t="shared" si="48"/>
        <v>0</v>
      </c>
      <c r="AA274" s="56">
        <f t="shared" si="49"/>
        <v>0</v>
      </c>
      <c r="AB274" s="22">
        <f t="shared" si="40"/>
        <v>14</v>
      </c>
      <c r="AC274" s="12"/>
      <c r="AD274" s="12"/>
      <c r="AE274" s="13"/>
      <c r="AF274" s="2"/>
      <c r="AG274" s="22"/>
      <c r="AI274" s="93"/>
      <c r="AJ274" s="89"/>
      <c r="AK274" s="90"/>
      <c r="AL274" s="90"/>
      <c r="AM274" s="90"/>
      <c r="AN274" s="90"/>
      <c r="AO274" s="93"/>
      <c r="AP274" s="93"/>
      <c r="AU274" s="22"/>
      <c r="AV274" s="22"/>
      <c r="AW274" s="22"/>
      <c r="AX274" s="22"/>
      <c r="AY274" s="22"/>
      <c r="AZ274" s="22"/>
    </row>
    <row r="275" spans="1:52" s="92" customFormat="1" ht="15" hidden="1" customHeight="1" x14ac:dyDescent="0.25">
      <c r="A275" s="24"/>
      <c r="B275" s="174" t="s">
        <v>446</v>
      </c>
      <c r="C275" s="24"/>
      <c r="D275" s="33" t="s">
        <v>446</v>
      </c>
      <c r="E275" s="33" t="s">
        <v>129</v>
      </c>
      <c r="F275" s="21"/>
      <c r="G275" s="169" t="s">
        <v>314</v>
      </c>
      <c r="H275" s="32">
        <v>1</v>
      </c>
      <c r="I275" s="14"/>
      <c r="J275" s="57">
        <f>[1]Inventario!Y275</f>
        <v>6</v>
      </c>
      <c r="K275" s="99">
        <f>[1]Inventario!AA275</f>
        <v>0</v>
      </c>
      <c r="L275" s="86">
        <f t="shared" si="41"/>
        <v>0</v>
      </c>
      <c r="M275" s="91"/>
      <c r="N275" s="87">
        <f>SUMIF('Compras del Mes'!D$6:D$307,Inventario!D275,'Compras del Mes'!H$6:H$307)</f>
        <v>0</v>
      </c>
      <c r="O275" s="28" t="str">
        <f t="shared" si="42"/>
        <v/>
      </c>
      <c r="P275" s="28">
        <f>SUMIF('Compras del Mes'!D$6:D$307,Inventario!D275,'Compras del Mes'!I$6:I$307)</f>
        <v>0</v>
      </c>
      <c r="Q275" s="88"/>
      <c r="R275" s="87">
        <f t="shared" si="43"/>
        <v>6</v>
      </c>
      <c r="S275" s="28" t="str">
        <f t="shared" si="44"/>
        <v>0</v>
      </c>
      <c r="T275" s="28">
        <f t="shared" si="45"/>
        <v>0</v>
      </c>
      <c r="U275" s="88"/>
      <c r="V275" s="177">
        <f>SUMIF('Reporte de salida'!C$6:C$958,Inventario!B275,'Reporte de salida'!H$6:H$958)</f>
        <v>0</v>
      </c>
      <c r="W275" s="221">
        <f t="shared" si="46"/>
        <v>0</v>
      </c>
      <c r="X275" s="22"/>
      <c r="Y275" s="87">
        <f t="shared" si="47"/>
        <v>6</v>
      </c>
      <c r="Z275" s="28">
        <f t="shared" si="48"/>
        <v>0</v>
      </c>
      <c r="AA275" s="56">
        <f t="shared" si="49"/>
        <v>0</v>
      </c>
      <c r="AB275" s="22">
        <f t="shared" si="40"/>
        <v>16</v>
      </c>
      <c r="AC275" s="12"/>
      <c r="AD275" s="12"/>
      <c r="AE275" s="13"/>
      <c r="AF275" s="2"/>
      <c r="AG275" s="22"/>
      <c r="AI275" s="93"/>
      <c r="AJ275" s="89"/>
      <c r="AK275" s="90"/>
      <c r="AL275" s="90"/>
      <c r="AM275" s="90"/>
      <c r="AN275" s="90"/>
      <c r="AO275" s="93"/>
      <c r="AP275" s="93"/>
      <c r="AU275" s="22"/>
      <c r="AV275" s="22"/>
      <c r="AW275" s="22"/>
      <c r="AX275" s="22"/>
      <c r="AY275" s="22"/>
      <c r="AZ275" s="22"/>
    </row>
    <row r="276" spans="1:52" s="92" customFormat="1" ht="15" hidden="1" customHeight="1" x14ac:dyDescent="0.25">
      <c r="A276" s="24"/>
      <c r="B276" s="174" t="s">
        <v>447</v>
      </c>
      <c r="C276" s="24"/>
      <c r="D276" s="33" t="s">
        <v>447</v>
      </c>
      <c r="E276" s="33" t="s">
        <v>129</v>
      </c>
      <c r="F276" s="21"/>
      <c r="G276" s="169" t="s">
        <v>314</v>
      </c>
      <c r="H276" s="32">
        <v>1</v>
      </c>
      <c r="I276" s="14"/>
      <c r="J276" s="57">
        <f>[1]Inventario!Y276</f>
        <v>53</v>
      </c>
      <c r="K276" s="99">
        <f>[1]Inventario!AA276</f>
        <v>120</v>
      </c>
      <c r="L276" s="86">
        <f t="shared" si="41"/>
        <v>6360</v>
      </c>
      <c r="M276" s="91"/>
      <c r="N276" s="87">
        <f>SUMIF('Compras del Mes'!D$6:D$307,Inventario!D276,'Compras del Mes'!H$6:H$307)</f>
        <v>0</v>
      </c>
      <c r="O276" s="28" t="str">
        <f t="shared" si="42"/>
        <v/>
      </c>
      <c r="P276" s="28">
        <f>SUMIF('Compras del Mes'!D$6:D$307,Inventario!D276,'Compras del Mes'!I$6:I$307)</f>
        <v>0</v>
      </c>
      <c r="Q276" s="88"/>
      <c r="R276" s="87">
        <f t="shared" si="43"/>
        <v>53</v>
      </c>
      <c r="S276" s="28">
        <f t="shared" si="44"/>
        <v>120</v>
      </c>
      <c r="T276" s="28">
        <f t="shared" si="45"/>
        <v>6360</v>
      </c>
      <c r="U276" s="88"/>
      <c r="V276" s="177">
        <f>SUMIF('Reporte de salida'!C$6:C$958,Inventario!B276,'Reporte de salida'!H$6:H$958)</f>
        <v>0</v>
      </c>
      <c r="W276" s="221">
        <f t="shared" si="46"/>
        <v>0</v>
      </c>
      <c r="X276" s="22"/>
      <c r="Y276" s="87">
        <f t="shared" si="47"/>
        <v>53</v>
      </c>
      <c r="Z276" s="28">
        <f t="shared" si="48"/>
        <v>6360</v>
      </c>
      <c r="AA276" s="56">
        <f t="shared" si="49"/>
        <v>120</v>
      </c>
      <c r="AB276" s="22">
        <f t="shared" si="40"/>
        <v>23</v>
      </c>
      <c r="AC276" s="12"/>
      <c r="AD276" s="12"/>
      <c r="AE276" s="13"/>
      <c r="AF276" s="2"/>
      <c r="AG276" s="22"/>
      <c r="AI276" s="93"/>
      <c r="AJ276" s="89"/>
      <c r="AK276" s="90"/>
      <c r="AL276" s="90"/>
      <c r="AM276" s="90"/>
      <c r="AN276" s="90"/>
      <c r="AO276" s="93"/>
      <c r="AP276" s="93"/>
      <c r="AU276" s="22"/>
      <c r="AV276" s="22"/>
      <c r="AW276" s="22"/>
      <c r="AX276" s="22"/>
      <c r="AY276" s="22"/>
      <c r="AZ276" s="22"/>
    </row>
    <row r="277" spans="1:52" s="92" customFormat="1" ht="15" hidden="1" customHeight="1" x14ac:dyDescent="0.25">
      <c r="A277" s="24"/>
      <c r="B277" s="174" t="s">
        <v>448</v>
      </c>
      <c r="C277" s="24"/>
      <c r="D277" s="33" t="s">
        <v>448</v>
      </c>
      <c r="E277" s="33" t="s">
        <v>129</v>
      </c>
      <c r="F277" s="21"/>
      <c r="G277" s="169" t="s">
        <v>314</v>
      </c>
      <c r="H277" s="32">
        <v>1</v>
      </c>
      <c r="I277" s="14"/>
      <c r="J277" s="57">
        <f>[1]Inventario!Y277</f>
        <v>83</v>
      </c>
      <c r="K277" s="99">
        <f>[1]Inventario!AA277</f>
        <v>100</v>
      </c>
      <c r="L277" s="86">
        <f t="shared" si="41"/>
        <v>8300</v>
      </c>
      <c r="M277" s="91"/>
      <c r="N277" s="87">
        <f>SUMIF('Compras del Mes'!D$6:D$307,Inventario!D277,'Compras del Mes'!H$6:H$307)</f>
        <v>0</v>
      </c>
      <c r="O277" s="28" t="str">
        <f t="shared" si="42"/>
        <v/>
      </c>
      <c r="P277" s="28">
        <f>SUMIF('Compras del Mes'!D$6:D$307,Inventario!D277,'Compras del Mes'!I$6:I$307)</f>
        <v>0</v>
      </c>
      <c r="Q277" s="88"/>
      <c r="R277" s="87">
        <f t="shared" si="43"/>
        <v>83</v>
      </c>
      <c r="S277" s="28">
        <f t="shared" si="44"/>
        <v>100</v>
      </c>
      <c r="T277" s="28">
        <f t="shared" si="45"/>
        <v>8300</v>
      </c>
      <c r="U277" s="88"/>
      <c r="V277" s="177">
        <f>SUMIF('Reporte de salida'!C$6:C$958,Inventario!B277,'Reporte de salida'!H$6:H$958)</f>
        <v>0</v>
      </c>
      <c r="W277" s="221">
        <f t="shared" si="46"/>
        <v>0</v>
      </c>
      <c r="X277" s="22"/>
      <c r="Y277" s="87">
        <f t="shared" si="47"/>
        <v>83</v>
      </c>
      <c r="Z277" s="28">
        <f t="shared" si="48"/>
        <v>8300</v>
      </c>
      <c r="AA277" s="56">
        <f t="shared" si="49"/>
        <v>100</v>
      </c>
      <c r="AB277" s="22">
        <f t="shared" si="40"/>
        <v>23</v>
      </c>
      <c r="AC277" s="12"/>
      <c r="AD277" s="12"/>
      <c r="AE277" s="13"/>
      <c r="AF277" s="2"/>
      <c r="AG277" s="22"/>
      <c r="AI277" s="93"/>
      <c r="AJ277" s="89"/>
      <c r="AK277" s="90"/>
      <c r="AL277" s="90"/>
      <c r="AM277" s="90"/>
      <c r="AN277" s="90"/>
      <c r="AO277" s="93"/>
      <c r="AP277" s="93"/>
      <c r="AU277" s="22"/>
      <c r="AV277" s="22"/>
      <c r="AW277" s="22"/>
      <c r="AX277" s="22"/>
      <c r="AY277" s="22"/>
      <c r="AZ277" s="22"/>
    </row>
    <row r="278" spans="1:52" s="92" customFormat="1" ht="15" hidden="1" customHeight="1" x14ac:dyDescent="0.25">
      <c r="A278" s="24"/>
      <c r="B278" s="174" t="s">
        <v>449</v>
      </c>
      <c r="C278" s="24"/>
      <c r="D278" s="33" t="s">
        <v>449</v>
      </c>
      <c r="E278" s="33" t="s">
        <v>129</v>
      </c>
      <c r="F278" s="21"/>
      <c r="G278" s="169" t="s">
        <v>314</v>
      </c>
      <c r="H278" s="32">
        <v>1</v>
      </c>
      <c r="I278" s="14"/>
      <c r="J278" s="57">
        <f>[1]Inventario!Y278</f>
        <v>119</v>
      </c>
      <c r="K278" s="99">
        <f>[1]Inventario!AA278</f>
        <v>51.99</v>
      </c>
      <c r="L278" s="86">
        <f t="shared" si="41"/>
        <v>6186.81</v>
      </c>
      <c r="M278" s="91"/>
      <c r="N278" s="87">
        <f>SUMIF('Compras del Mes'!D$6:D$307,Inventario!D278,'Compras del Mes'!H$6:H$307)</f>
        <v>0</v>
      </c>
      <c r="O278" s="28" t="str">
        <f t="shared" si="42"/>
        <v/>
      </c>
      <c r="P278" s="28">
        <f>SUMIF('Compras del Mes'!D$6:D$307,Inventario!D278,'Compras del Mes'!I$6:I$307)</f>
        <v>0</v>
      </c>
      <c r="Q278" s="88"/>
      <c r="R278" s="87">
        <f t="shared" si="43"/>
        <v>119</v>
      </c>
      <c r="S278" s="28">
        <f t="shared" si="44"/>
        <v>51.99</v>
      </c>
      <c r="T278" s="28">
        <f t="shared" si="45"/>
        <v>6186.81</v>
      </c>
      <c r="U278" s="88"/>
      <c r="V278" s="177">
        <f>SUMIF('Reporte de salida'!C$6:C$958,Inventario!B278,'Reporte de salida'!H$6:H$958)</f>
        <v>0</v>
      </c>
      <c r="W278" s="221">
        <f t="shared" si="46"/>
        <v>0</v>
      </c>
      <c r="X278" s="22"/>
      <c r="Y278" s="87">
        <f t="shared" si="47"/>
        <v>119</v>
      </c>
      <c r="Z278" s="28">
        <f t="shared" si="48"/>
        <v>6186.81</v>
      </c>
      <c r="AA278" s="56">
        <f t="shared" si="49"/>
        <v>51.99</v>
      </c>
      <c r="AB278" s="22">
        <f t="shared" si="40"/>
        <v>27</v>
      </c>
      <c r="AC278" s="12"/>
      <c r="AD278" s="12"/>
      <c r="AE278" s="13"/>
      <c r="AF278" s="2"/>
      <c r="AG278" s="22"/>
      <c r="AI278" s="93"/>
      <c r="AJ278" s="89"/>
      <c r="AK278" s="90"/>
      <c r="AL278" s="90"/>
      <c r="AM278" s="90"/>
      <c r="AN278" s="90"/>
      <c r="AO278" s="93"/>
      <c r="AP278" s="93"/>
      <c r="AU278" s="22"/>
      <c r="AV278" s="22"/>
      <c r="AW278" s="22"/>
      <c r="AX278" s="22"/>
      <c r="AY278" s="22"/>
      <c r="AZ278" s="22"/>
    </row>
    <row r="279" spans="1:52" s="92" customFormat="1" ht="15" hidden="1" customHeight="1" x14ac:dyDescent="0.25">
      <c r="A279" s="24"/>
      <c r="B279" s="174" t="s">
        <v>450</v>
      </c>
      <c r="C279" s="24"/>
      <c r="D279" s="33" t="s">
        <v>450</v>
      </c>
      <c r="E279" s="33" t="s">
        <v>129</v>
      </c>
      <c r="F279" s="21"/>
      <c r="G279" s="169" t="s">
        <v>314</v>
      </c>
      <c r="H279" s="32">
        <v>1</v>
      </c>
      <c r="I279" s="14"/>
      <c r="J279" s="57">
        <f>[1]Inventario!Y279</f>
        <v>6409</v>
      </c>
      <c r="K279" s="99">
        <f>[1]Inventario!AA279</f>
        <v>3.0924868282402538</v>
      </c>
      <c r="L279" s="86">
        <f t="shared" si="41"/>
        <v>19819.748082191785</v>
      </c>
      <c r="M279" s="91"/>
      <c r="N279" s="87">
        <f>SUMIF('Compras del Mes'!D$6:D$307,Inventario!D279,'Compras del Mes'!H$6:H$307)</f>
        <v>0</v>
      </c>
      <c r="O279" s="28" t="str">
        <f t="shared" si="42"/>
        <v/>
      </c>
      <c r="P279" s="28">
        <f>SUMIF('Compras del Mes'!D$6:D$307,Inventario!D279,'Compras del Mes'!I$6:I$307)</f>
        <v>0</v>
      </c>
      <c r="Q279" s="88"/>
      <c r="R279" s="87">
        <f t="shared" si="43"/>
        <v>6409</v>
      </c>
      <c r="S279" s="28">
        <f t="shared" si="44"/>
        <v>3.0924868282402538</v>
      </c>
      <c r="T279" s="28">
        <f t="shared" si="45"/>
        <v>19819.748082191785</v>
      </c>
      <c r="U279" s="88"/>
      <c r="V279" s="177">
        <f>SUMIF('Reporte de salida'!C$6:C$958,Inventario!B279,'Reporte de salida'!H$6:H$958)</f>
        <v>120</v>
      </c>
      <c r="W279" s="221">
        <f t="shared" si="46"/>
        <v>371.09841938883045</v>
      </c>
      <c r="X279" s="22"/>
      <c r="Y279" s="87">
        <f t="shared" si="47"/>
        <v>6289</v>
      </c>
      <c r="Z279" s="28">
        <f t="shared" si="48"/>
        <v>19448.649662802956</v>
      </c>
      <c r="AA279" s="56">
        <f t="shared" si="49"/>
        <v>3.0924868282402538</v>
      </c>
      <c r="AB279" s="22">
        <f t="shared" si="40"/>
        <v>23</v>
      </c>
      <c r="AC279" s="12"/>
      <c r="AD279" s="12"/>
      <c r="AE279" s="13"/>
      <c r="AF279" s="2"/>
      <c r="AG279" s="22"/>
      <c r="AI279" s="93"/>
      <c r="AJ279" s="89"/>
      <c r="AK279" s="90"/>
      <c r="AL279" s="90"/>
      <c r="AM279" s="90"/>
      <c r="AN279" s="90"/>
      <c r="AO279" s="93"/>
      <c r="AP279" s="93"/>
      <c r="AU279" s="22"/>
      <c r="AV279" s="22"/>
      <c r="AW279" s="22"/>
      <c r="AX279" s="22"/>
      <c r="AY279" s="22"/>
      <c r="AZ279" s="22"/>
    </row>
    <row r="280" spans="1:52" s="92" customFormat="1" ht="15" hidden="1" customHeight="1" x14ac:dyDescent="0.25">
      <c r="A280" s="24"/>
      <c r="B280" s="174" t="s">
        <v>451</v>
      </c>
      <c r="C280" s="24"/>
      <c r="D280" s="33" t="s">
        <v>451</v>
      </c>
      <c r="E280" s="33" t="s">
        <v>129</v>
      </c>
      <c r="F280" s="21"/>
      <c r="G280" s="169" t="s">
        <v>314</v>
      </c>
      <c r="H280" s="32">
        <v>1</v>
      </c>
      <c r="I280" s="14"/>
      <c r="J280" s="57">
        <f>[1]Inventario!Y280</f>
        <v>975</v>
      </c>
      <c r="K280" s="99">
        <f>[1]Inventario!AA280</f>
        <v>2.61</v>
      </c>
      <c r="L280" s="86">
        <f t="shared" si="41"/>
        <v>2544.75</v>
      </c>
      <c r="M280" s="91"/>
      <c r="N280" s="87">
        <f>SUMIF('Compras del Mes'!D$6:D$307,Inventario!D280,'Compras del Mes'!H$6:H$307)</f>
        <v>0</v>
      </c>
      <c r="O280" s="28" t="str">
        <f t="shared" si="42"/>
        <v/>
      </c>
      <c r="P280" s="28">
        <f>SUMIF('Compras del Mes'!D$6:D$307,Inventario!D280,'Compras del Mes'!I$6:I$307)</f>
        <v>0</v>
      </c>
      <c r="Q280" s="88"/>
      <c r="R280" s="87">
        <f t="shared" si="43"/>
        <v>975</v>
      </c>
      <c r="S280" s="28">
        <f t="shared" si="44"/>
        <v>2.61</v>
      </c>
      <c r="T280" s="28">
        <f t="shared" si="45"/>
        <v>2544.75</v>
      </c>
      <c r="U280" s="88"/>
      <c r="V280" s="177">
        <f>SUMIF('Reporte de salida'!C$6:C$958,Inventario!B280,'Reporte de salida'!H$6:H$958)</f>
        <v>0</v>
      </c>
      <c r="W280" s="221">
        <f t="shared" si="46"/>
        <v>0</v>
      </c>
      <c r="X280" s="22"/>
      <c r="Y280" s="87">
        <f t="shared" si="47"/>
        <v>975</v>
      </c>
      <c r="Z280" s="28">
        <f t="shared" si="48"/>
        <v>2544.75</v>
      </c>
      <c r="AA280" s="56">
        <f t="shared" si="49"/>
        <v>2.61</v>
      </c>
      <c r="AB280" s="22">
        <f t="shared" si="40"/>
        <v>31</v>
      </c>
      <c r="AC280" s="25"/>
      <c r="AD280" s="25"/>
      <c r="AE280" s="26"/>
      <c r="AF280" s="22"/>
      <c r="AG280" s="22"/>
      <c r="AI280" s="93"/>
      <c r="AJ280" s="89"/>
      <c r="AK280" s="90"/>
      <c r="AL280" s="90"/>
      <c r="AM280" s="90"/>
      <c r="AN280" s="90"/>
      <c r="AO280" s="93"/>
      <c r="AP280" s="93"/>
      <c r="AU280" s="22"/>
      <c r="AV280" s="22"/>
      <c r="AW280" s="22"/>
      <c r="AX280" s="22"/>
      <c r="AY280" s="22"/>
      <c r="AZ280" s="22"/>
    </row>
    <row r="281" spans="1:52" s="92" customFormat="1" ht="15" hidden="1" customHeight="1" x14ac:dyDescent="0.25">
      <c r="A281" s="24"/>
      <c r="B281" s="174" t="s">
        <v>452</v>
      </c>
      <c r="C281" s="24"/>
      <c r="D281" s="33" t="s">
        <v>452</v>
      </c>
      <c r="E281" s="33" t="s">
        <v>129</v>
      </c>
      <c r="F281" s="21"/>
      <c r="G281" s="169" t="s">
        <v>314</v>
      </c>
      <c r="H281" s="32">
        <v>1</v>
      </c>
      <c r="I281" s="14"/>
      <c r="J281" s="57">
        <f>[1]Inventario!Y281</f>
        <v>16</v>
      </c>
      <c r="K281" s="99">
        <f>[1]Inventario!AA281</f>
        <v>0</v>
      </c>
      <c r="L281" s="86">
        <f t="shared" si="41"/>
        <v>0</v>
      </c>
      <c r="M281" s="91"/>
      <c r="N281" s="87">
        <f>SUMIF('Compras del Mes'!D$6:D$307,Inventario!D281,'Compras del Mes'!H$6:H$307)</f>
        <v>0</v>
      </c>
      <c r="O281" s="28" t="str">
        <f t="shared" si="42"/>
        <v/>
      </c>
      <c r="P281" s="28">
        <f>SUMIF('Compras del Mes'!D$6:D$307,Inventario!D281,'Compras del Mes'!I$6:I$307)</f>
        <v>0</v>
      </c>
      <c r="Q281" s="88"/>
      <c r="R281" s="87">
        <f t="shared" si="43"/>
        <v>16</v>
      </c>
      <c r="S281" s="28" t="str">
        <f t="shared" si="44"/>
        <v>0</v>
      </c>
      <c r="T281" s="28">
        <f t="shared" si="45"/>
        <v>0</v>
      </c>
      <c r="U281" s="88"/>
      <c r="V281" s="177">
        <f>SUMIF('Reporte de salida'!C$6:C$958,Inventario!B281,'Reporte de salida'!H$6:H$958)</f>
        <v>0</v>
      </c>
      <c r="W281" s="221">
        <f t="shared" si="46"/>
        <v>0</v>
      </c>
      <c r="X281" s="22"/>
      <c r="Y281" s="87">
        <f t="shared" si="47"/>
        <v>16</v>
      </c>
      <c r="Z281" s="28">
        <f t="shared" si="48"/>
        <v>0</v>
      </c>
      <c r="AA281" s="56">
        <f t="shared" si="49"/>
        <v>0</v>
      </c>
      <c r="AB281" s="22">
        <f t="shared" si="40"/>
        <v>11</v>
      </c>
      <c r="AC281" s="25"/>
      <c r="AD281" s="25"/>
      <c r="AE281" s="26"/>
      <c r="AF281" s="22"/>
      <c r="AG281" s="22"/>
      <c r="AI281" s="93"/>
      <c r="AJ281" s="89"/>
      <c r="AK281" s="90"/>
      <c r="AL281" s="90"/>
      <c r="AM281" s="90"/>
      <c r="AN281" s="90"/>
      <c r="AO281" s="93"/>
      <c r="AP281" s="93"/>
      <c r="AU281" s="22"/>
      <c r="AV281" s="22"/>
      <c r="AW281" s="22"/>
      <c r="AX281" s="22"/>
      <c r="AY281" s="22"/>
      <c r="AZ281" s="22"/>
    </row>
    <row r="282" spans="1:52" s="92" customFormat="1" ht="15" hidden="1" customHeight="1" x14ac:dyDescent="0.25">
      <c r="A282" s="24"/>
      <c r="B282" s="174" t="s">
        <v>453</v>
      </c>
      <c r="C282" s="24"/>
      <c r="D282" s="33" t="s">
        <v>453</v>
      </c>
      <c r="E282" s="33" t="s">
        <v>129</v>
      </c>
      <c r="F282" s="21"/>
      <c r="G282" s="169" t="s">
        <v>314</v>
      </c>
      <c r="H282" s="32">
        <v>1</v>
      </c>
      <c r="I282" s="14"/>
      <c r="J282" s="57">
        <f>[1]Inventario!Y282</f>
        <v>48</v>
      </c>
      <c r="K282" s="99">
        <f>[1]Inventario!AA282</f>
        <v>3.3590399999999998</v>
      </c>
      <c r="L282" s="86">
        <f t="shared" si="41"/>
        <v>161.23391999999998</v>
      </c>
      <c r="M282" s="91"/>
      <c r="N282" s="87">
        <f>SUMIF('Compras del Mes'!D$6:D$307,Inventario!D282,'Compras del Mes'!H$6:H$307)</f>
        <v>0</v>
      </c>
      <c r="O282" s="28" t="str">
        <f t="shared" si="42"/>
        <v/>
      </c>
      <c r="P282" s="28">
        <f>SUMIF('Compras del Mes'!D$6:D$307,Inventario!D282,'Compras del Mes'!I$6:I$307)</f>
        <v>0</v>
      </c>
      <c r="Q282" s="88"/>
      <c r="R282" s="87">
        <f t="shared" si="43"/>
        <v>48</v>
      </c>
      <c r="S282" s="28">
        <f t="shared" si="44"/>
        <v>3.3590399999999998</v>
      </c>
      <c r="T282" s="28">
        <f t="shared" si="45"/>
        <v>161.23391999999998</v>
      </c>
      <c r="U282" s="88"/>
      <c r="V282" s="177">
        <f>SUMIF('Reporte de salida'!C$6:C$958,Inventario!B282,'Reporte de salida'!H$6:H$958)</f>
        <v>0</v>
      </c>
      <c r="W282" s="221">
        <f t="shared" si="46"/>
        <v>0</v>
      </c>
      <c r="X282" s="22"/>
      <c r="Y282" s="87">
        <f t="shared" si="47"/>
        <v>48</v>
      </c>
      <c r="Z282" s="28">
        <f t="shared" si="48"/>
        <v>161.23391999999998</v>
      </c>
      <c r="AA282" s="56">
        <f t="shared" si="49"/>
        <v>3.3590399999999998</v>
      </c>
      <c r="AB282" s="22">
        <f t="shared" si="40"/>
        <v>17</v>
      </c>
      <c r="AC282" s="25"/>
      <c r="AD282" s="25"/>
      <c r="AE282" s="26"/>
      <c r="AF282" s="22"/>
      <c r="AG282" s="22"/>
      <c r="AI282" s="93"/>
      <c r="AJ282" s="89"/>
      <c r="AK282" s="90"/>
      <c r="AL282" s="90"/>
      <c r="AM282" s="90"/>
      <c r="AN282" s="90"/>
      <c r="AO282" s="93"/>
      <c r="AP282" s="93"/>
      <c r="AU282" s="22"/>
      <c r="AV282" s="22"/>
      <c r="AW282" s="22"/>
      <c r="AX282" s="22"/>
      <c r="AY282" s="22"/>
      <c r="AZ282" s="22"/>
    </row>
    <row r="283" spans="1:52" s="92" customFormat="1" ht="15" hidden="1" customHeight="1" x14ac:dyDescent="0.25">
      <c r="A283" s="24"/>
      <c r="B283" s="174" t="s">
        <v>454</v>
      </c>
      <c r="C283" s="24"/>
      <c r="D283" s="33" t="s">
        <v>454</v>
      </c>
      <c r="E283" s="33" t="s">
        <v>129</v>
      </c>
      <c r="F283" s="21"/>
      <c r="G283" s="169" t="s">
        <v>314</v>
      </c>
      <c r="H283" s="32">
        <v>1</v>
      </c>
      <c r="I283" s="14"/>
      <c r="J283" s="57">
        <f>[1]Inventario!Y283</f>
        <v>94</v>
      </c>
      <c r="K283" s="99">
        <f>[1]Inventario!AA283</f>
        <v>0</v>
      </c>
      <c r="L283" s="86">
        <f t="shared" si="41"/>
        <v>0</v>
      </c>
      <c r="M283" s="91"/>
      <c r="N283" s="87">
        <f>SUMIF('Compras del Mes'!D$6:D$307,Inventario!D283,'Compras del Mes'!H$6:H$307)</f>
        <v>0</v>
      </c>
      <c r="O283" s="28" t="str">
        <f t="shared" si="42"/>
        <v/>
      </c>
      <c r="P283" s="28">
        <f>SUMIF('Compras del Mes'!D$6:D$307,Inventario!D283,'Compras del Mes'!I$6:I$307)</f>
        <v>0</v>
      </c>
      <c r="Q283" s="88"/>
      <c r="R283" s="87">
        <f t="shared" si="43"/>
        <v>94</v>
      </c>
      <c r="S283" s="28" t="str">
        <f t="shared" si="44"/>
        <v>0</v>
      </c>
      <c r="T283" s="28">
        <f t="shared" si="45"/>
        <v>0</v>
      </c>
      <c r="U283" s="88"/>
      <c r="V283" s="177">
        <f>SUMIF('Reporte de salida'!C$6:C$958,Inventario!B283,'Reporte de salida'!H$6:H$958)</f>
        <v>0</v>
      </c>
      <c r="W283" s="221">
        <f t="shared" si="46"/>
        <v>0</v>
      </c>
      <c r="X283" s="22"/>
      <c r="Y283" s="87">
        <f t="shared" si="47"/>
        <v>94</v>
      </c>
      <c r="Z283" s="28">
        <f t="shared" si="48"/>
        <v>0</v>
      </c>
      <c r="AA283" s="56">
        <f t="shared" si="49"/>
        <v>0</v>
      </c>
      <c r="AB283" s="22">
        <f t="shared" si="40"/>
        <v>29</v>
      </c>
      <c r="AC283" s="25"/>
      <c r="AD283" s="25"/>
      <c r="AE283" s="26"/>
      <c r="AF283" s="22"/>
      <c r="AG283" s="22"/>
      <c r="AI283" s="93"/>
      <c r="AJ283" s="89"/>
      <c r="AK283" s="90"/>
      <c r="AL283" s="90"/>
      <c r="AM283" s="90"/>
      <c r="AN283" s="90"/>
      <c r="AO283" s="93"/>
      <c r="AP283" s="93"/>
      <c r="AU283" s="22"/>
      <c r="AV283" s="22"/>
      <c r="AW283" s="22"/>
      <c r="AX283" s="22"/>
      <c r="AY283" s="22"/>
      <c r="AZ283" s="22"/>
    </row>
    <row r="284" spans="1:52" s="92" customFormat="1" ht="15" hidden="1" customHeight="1" x14ac:dyDescent="0.25">
      <c r="A284" s="24"/>
      <c r="B284" s="174" t="s">
        <v>455</v>
      </c>
      <c r="C284" s="24"/>
      <c r="D284" s="33" t="s">
        <v>455</v>
      </c>
      <c r="E284" s="33" t="s">
        <v>129</v>
      </c>
      <c r="F284" s="21"/>
      <c r="G284" s="169" t="s">
        <v>314</v>
      </c>
      <c r="H284" s="32">
        <v>1</v>
      </c>
      <c r="I284" s="14"/>
      <c r="J284" s="57">
        <f>[1]Inventario!Y284</f>
        <v>132</v>
      </c>
      <c r="K284" s="99">
        <f>[1]Inventario!AA284</f>
        <v>0</v>
      </c>
      <c r="L284" s="86">
        <f t="shared" si="41"/>
        <v>0</v>
      </c>
      <c r="M284" s="91"/>
      <c r="N284" s="87">
        <f>SUMIF('Compras del Mes'!D$6:D$307,Inventario!D284,'Compras del Mes'!H$6:H$307)</f>
        <v>0</v>
      </c>
      <c r="O284" s="28" t="str">
        <f t="shared" si="42"/>
        <v/>
      </c>
      <c r="P284" s="28">
        <f>SUMIF('Compras del Mes'!D$6:D$307,Inventario!D284,'Compras del Mes'!I$6:I$307)</f>
        <v>0</v>
      </c>
      <c r="Q284" s="88"/>
      <c r="R284" s="87">
        <f t="shared" si="43"/>
        <v>132</v>
      </c>
      <c r="S284" s="28" t="str">
        <f t="shared" si="44"/>
        <v>0</v>
      </c>
      <c r="T284" s="28">
        <f t="shared" si="45"/>
        <v>0</v>
      </c>
      <c r="U284" s="88"/>
      <c r="V284" s="177">
        <f>SUMIF('Reporte de salida'!C$6:C$958,Inventario!B284,'Reporte de salida'!H$6:H$958)</f>
        <v>0</v>
      </c>
      <c r="W284" s="221">
        <f t="shared" si="46"/>
        <v>0</v>
      </c>
      <c r="X284" s="22"/>
      <c r="Y284" s="87">
        <f t="shared" si="47"/>
        <v>132</v>
      </c>
      <c r="Z284" s="28">
        <f t="shared" si="48"/>
        <v>0</v>
      </c>
      <c r="AA284" s="56">
        <f t="shared" si="49"/>
        <v>0</v>
      </c>
      <c r="AB284" s="22">
        <f t="shared" si="40"/>
        <v>19</v>
      </c>
      <c r="AC284" s="25"/>
      <c r="AD284" s="25"/>
      <c r="AE284" s="26"/>
      <c r="AF284" s="22"/>
      <c r="AG284" s="22"/>
      <c r="AI284" s="93"/>
      <c r="AJ284" s="89"/>
      <c r="AK284" s="90"/>
      <c r="AL284" s="90"/>
      <c r="AM284" s="90"/>
      <c r="AN284" s="90"/>
      <c r="AO284" s="93"/>
      <c r="AP284" s="93"/>
      <c r="AU284" s="22"/>
      <c r="AV284" s="22"/>
      <c r="AW284" s="22"/>
      <c r="AX284" s="22"/>
      <c r="AY284" s="22"/>
      <c r="AZ284" s="22"/>
    </row>
    <row r="285" spans="1:52" s="92" customFormat="1" ht="15" hidden="1" customHeight="1" x14ac:dyDescent="0.25">
      <c r="A285" s="24"/>
      <c r="B285" s="174" t="s">
        <v>456</v>
      </c>
      <c r="C285" s="24"/>
      <c r="D285" s="33" t="s">
        <v>456</v>
      </c>
      <c r="E285" s="33" t="s">
        <v>129</v>
      </c>
      <c r="F285" s="21"/>
      <c r="G285" s="169" t="s">
        <v>314</v>
      </c>
      <c r="H285" s="32">
        <v>1</v>
      </c>
      <c r="I285" s="14"/>
      <c r="J285" s="57">
        <f>[1]Inventario!Y285</f>
        <v>10</v>
      </c>
      <c r="K285" s="99">
        <f>[1]Inventario!AA285</f>
        <v>0</v>
      </c>
      <c r="L285" s="86">
        <f t="shared" si="41"/>
        <v>0</v>
      </c>
      <c r="M285" s="91"/>
      <c r="N285" s="87">
        <f>SUMIF('Compras del Mes'!D$6:D$307,Inventario!D285,'Compras del Mes'!H$6:H$307)</f>
        <v>0</v>
      </c>
      <c r="O285" s="28" t="str">
        <f t="shared" si="42"/>
        <v/>
      </c>
      <c r="P285" s="28">
        <f>SUMIF('Compras del Mes'!D$6:D$307,Inventario!D285,'Compras del Mes'!I$6:I$307)</f>
        <v>0</v>
      </c>
      <c r="Q285" s="88"/>
      <c r="R285" s="87">
        <f t="shared" si="43"/>
        <v>10</v>
      </c>
      <c r="S285" s="28" t="str">
        <f t="shared" si="44"/>
        <v>0</v>
      </c>
      <c r="T285" s="28">
        <f t="shared" si="45"/>
        <v>0</v>
      </c>
      <c r="U285" s="88"/>
      <c r="V285" s="177">
        <f>SUMIF('Reporte de salida'!C$6:C$958,Inventario!B285,'Reporte de salida'!H$6:H$958)</f>
        <v>0</v>
      </c>
      <c r="W285" s="221">
        <f t="shared" si="46"/>
        <v>0</v>
      </c>
      <c r="X285" s="22"/>
      <c r="Y285" s="87">
        <f t="shared" si="47"/>
        <v>10</v>
      </c>
      <c r="Z285" s="28">
        <f t="shared" si="48"/>
        <v>0</v>
      </c>
      <c r="AA285" s="56">
        <f t="shared" si="49"/>
        <v>0</v>
      </c>
      <c r="AB285" s="22">
        <f t="shared" si="40"/>
        <v>32</v>
      </c>
      <c r="AC285" s="12"/>
      <c r="AD285" s="12"/>
      <c r="AE285" s="13"/>
      <c r="AF285" s="2"/>
      <c r="AG285" s="22"/>
      <c r="AI285" s="93"/>
      <c r="AJ285" s="89"/>
      <c r="AK285" s="90"/>
      <c r="AL285" s="90"/>
      <c r="AM285" s="90"/>
      <c r="AN285" s="90"/>
      <c r="AO285" s="93"/>
      <c r="AP285" s="93"/>
      <c r="AU285" s="22"/>
      <c r="AV285" s="22"/>
      <c r="AW285" s="22"/>
      <c r="AX285" s="22"/>
      <c r="AY285" s="22"/>
      <c r="AZ285" s="22"/>
    </row>
    <row r="286" spans="1:52" s="92" customFormat="1" ht="15" hidden="1" customHeight="1" x14ac:dyDescent="0.25">
      <c r="A286" s="24"/>
      <c r="B286" s="174" t="s">
        <v>457</v>
      </c>
      <c r="C286" s="24"/>
      <c r="D286" s="33" t="s">
        <v>457</v>
      </c>
      <c r="E286" s="33" t="s">
        <v>129</v>
      </c>
      <c r="F286" s="21"/>
      <c r="G286" s="169" t="s">
        <v>661</v>
      </c>
      <c r="H286" s="32">
        <v>1</v>
      </c>
      <c r="I286" s="14"/>
      <c r="J286" s="57">
        <f>[1]Inventario!Y286</f>
        <v>137</v>
      </c>
      <c r="K286" s="99">
        <f>[1]Inventario!AA286</f>
        <v>50</v>
      </c>
      <c r="L286" s="86">
        <f t="shared" si="41"/>
        <v>6850</v>
      </c>
      <c r="M286" s="91"/>
      <c r="N286" s="87">
        <f>SUMIF('Compras del Mes'!D$6:D$307,Inventario!D286,'Compras del Mes'!H$6:H$307)</f>
        <v>0</v>
      </c>
      <c r="O286" s="28" t="str">
        <f t="shared" si="42"/>
        <v/>
      </c>
      <c r="P286" s="28">
        <f>SUMIF('Compras del Mes'!D$6:D$307,Inventario!D286,'Compras del Mes'!I$6:I$307)</f>
        <v>0</v>
      </c>
      <c r="Q286" s="88"/>
      <c r="R286" s="87">
        <f t="shared" si="43"/>
        <v>137</v>
      </c>
      <c r="S286" s="28">
        <f t="shared" si="44"/>
        <v>50</v>
      </c>
      <c r="T286" s="28">
        <f t="shared" si="45"/>
        <v>6850</v>
      </c>
      <c r="U286" s="88"/>
      <c r="V286" s="177">
        <f>SUMIF('Reporte de salida'!C$6:C$958,Inventario!B286,'Reporte de salida'!H$6:H$958)</f>
        <v>0</v>
      </c>
      <c r="W286" s="221">
        <f t="shared" si="46"/>
        <v>0</v>
      </c>
      <c r="X286" s="22"/>
      <c r="Y286" s="87">
        <f t="shared" si="47"/>
        <v>137</v>
      </c>
      <c r="Z286" s="28">
        <f t="shared" si="48"/>
        <v>6850</v>
      </c>
      <c r="AA286" s="56">
        <f t="shared" si="49"/>
        <v>50</v>
      </c>
      <c r="AB286" s="22">
        <f t="shared" si="40"/>
        <v>15</v>
      </c>
      <c r="AC286" s="12"/>
      <c r="AD286" s="12"/>
      <c r="AE286" s="13"/>
      <c r="AF286" s="2"/>
      <c r="AG286" s="22"/>
      <c r="AI286" s="93"/>
      <c r="AJ286" s="89"/>
      <c r="AK286" s="90"/>
      <c r="AL286" s="90"/>
      <c r="AM286" s="90"/>
      <c r="AN286" s="90"/>
      <c r="AO286" s="93"/>
      <c r="AP286" s="93"/>
      <c r="AU286" s="22"/>
      <c r="AV286" s="22"/>
      <c r="AW286" s="22"/>
      <c r="AX286" s="22"/>
      <c r="AY286" s="22"/>
      <c r="AZ286" s="22"/>
    </row>
    <row r="287" spans="1:52" s="92" customFormat="1" ht="15" hidden="1" customHeight="1" x14ac:dyDescent="0.25">
      <c r="A287" s="24"/>
      <c r="B287" s="174" t="s">
        <v>458</v>
      </c>
      <c r="C287" s="24"/>
      <c r="D287" s="33" t="s">
        <v>458</v>
      </c>
      <c r="E287" s="33" t="s">
        <v>129</v>
      </c>
      <c r="F287" s="21"/>
      <c r="G287" s="169" t="s">
        <v>314</v>
      </c>
      <c r="H287" s="32">
        <v>1</v>
      </c>
      <c r="I287" s="14"/>
      <c r="J287" s="57">
        <f>[1]Inventario!Y287</f>
        <v>13</v>
      </c>
      <c r="K287" s="99">
        <f>[1]Inventario!AA287</f>
        <v>0</v>
      </c>
      <c r="L287" s="86">
        <f t="shared" si="41"/>
        <v>0</v>
      </c>
      <c r="M287" s="91"/>
      <c r="N287" s="87">
        <f>SUMIF('Compras del Mes'!D$6:D$307,Inventario!D287,'Compras del Mes'!H$6:H$307)</f>
        <v>0</v>
      </c>
      <c r="O287" s="28" t="str">
        <f t="shared" si="42"/>
        <v/>
      </c>
      <c r="P287" s="28">
        <f>SUMIF('Compras del Mes'!D$6:D$307,Inventario!D287,'Compras del Mes'!I$6:I$307)</f>
        <v>0</v>
      </c>
      <c r="Q287" s="88"/>
      <c r="R287" s="87">
        <f t="shared" si="43"/>
        <v>13</v>
      </c>
      <c r="S287" s="28" t="str">
        <f t="shared" si="44"/>
        <v>0</v>
      </c>
      <c r="T287" s="28">
        <f t="shared" si="45"/>
        <v>0</v>
      </c>
      <c r="U287" s="88"/>
      <c r="V287" s="177">
        <f>SUMIF('Reporte de salida'!C$6:C$958,Inventario!B287,'Reporte de salida'!H$6:H$958)</f>
        <v>4</v>
      </c>
      <c r="W287" s="221">
        <f t="shared" si="46"/>
        <v>0</v>
      </c>
      <c r="X287" s="22"/>
      <c r="Y287" s="87">
        <f t="shared" si="47"/>
        <v>9</v>
      </c>
      <c r="Z287" s="28">
        <f t="shared" si="48"/>
        <v>0</v>
      </c>
      <c r="AA287" s="56">
        <f t="shared" si="49"/>
        <v>0</v>
      </c>
      <c r="AB287" s="22">
        <f t="shared" si="40"/>
        <v>21</v>
      </c>
      <c r="AC287" s="12"/>
      <c r="AD287" s="12"/>
      <c r="AE287" s="13"/>
      <c r="AF287" s="2"/>
      <c r="AG287" s="22"/>
      <c r="AI287" s="93"/>
      <c r="AJ287" s="89"/>
      <c r="AK287" s="90"/>
      <c r="AL287" s="90"/>
      <c r="AM287" s="90"/>
      <c r="AN287" s="90"/>
      <c r="AO287" s="93"/>
      <c r="AP287" s="93"/>
      <c r="AU287" s="22"/>
      <c r="AV287" s="22"/>
      <c r="AW287" s="22"/>
      <c r="AX287" s="22"/>
      <c r="AY287" s="22"/>
      <c r="AZ287" s="22"/>
    </row>
    <row r="288" spans="1:52" s="92" customFormat="1" ht="15" hidden="1" customHeight="1" x14ac:dyDescent="0.25">
      <c r="A288" s="24"/>
      <c r="B288" s="174" t="s">
        <v>459</v>
      </c>
      <c r="C288" s="24"/>
      <c r="D288" s="33" t="s">
        <v>459</v>
      </c>
      <c r="E288" s="33" t="s">
        <v>129</v>
      </c>
      <c r="F288" s="21"/>
      <c r="G288" s="169" t="s">
        <v>314</v>
      </c>
      <c r="H288" s="32">
        <v>1</v>
      </c>
      <c r="I288" s="14"/>
      <c r="J288" s="57">
        <f>[1]Inventario!Y288</f>
        <v>99</v>
      </c>
      <c r="K288" s="99">
        <f>[1]Inventario!AA288</f>
        <v>245</v>
      </c>
      <c r="L288" s="86">
        <f t="shared" si="41"/>
        <v>24255</v>
      </c>
      <c r="M288" s="91"/>
      <c r="N288" s="87">
        <f>SUMIF('Compras del Mes'!D$6:D$307,Inventario!D288,'Compras del Mes'!H$6:H$307)</f>
        <v>0</v>
      </c>
      <c r="O288" s="28" t="str">
        <f t="shared" si="42"/>
        <v/>
      </c>
      <c r="P288" s="28">
        <f>SUMIF('Compras del Mes'!D$6:D$307,Inventario!D288,'Compras del Mes'!I$6:I$307)</f>
        <v>0</v>
      </c>
      <c r="Q288" s="88"/>
      <c r="R288" s="87">
        <f t="shared" si="43"/>
        <v>99</v>
      </c>
      <c r="S288" s="28">
        <f t="shared" si="44"/>
        <v>245</v>
      </c>
      <c r="T288" s="28">
        <f t="shared" si="45"/>
        <v>24255</v>
      </c>
      <c r="U288" s="88"/>
      <c r="V288" s="177">
        <f>SUMIF('Reporte de salida'!C$6:C$958,Inventario!B288,'Reporte de salida'!H$6:H$958)</f>
        <v>3</v>
      </c>
      <c r="W288" s="221">
        <f t="shared" si="46"/>
        <v>735</v>
      </c>
      <c r="X288" s="22"/>
      <c r="Y288" s="87">
        <f t="shared" si="47"/>
        <v>96</v>
      </c>
      <c r="Z288" s="28">
        <f t="shared" si="48"/>
        <v>23520</v>
      </c>
      <c r="AA288" s="56">
        <f t="shared" si="49"/>
        <v>245</v>
      </c>
      <c r="AB288" s="22">
        <f t="shared" si="40"/>
        <v>10</v>
      </c>
      <c r="AC288" s="12"/>
      <c r="AD288" s="12"/>
      <c r="AE288" s="13"/>
      <c r="AF288" s="2"/>
      <c r="AG288" s="22"/>
      <c r="AI288" s="93"/>
      <c r="AJ288" s="89"/>
      <c r="AK288" s="90"/>
      <c r="AL288" s="90"/>
      <c r="AM288" s="90"/>
      <c r="AN288" s="90"/>
      <c r="AO288" s="93"/>
      <c r="AP288" s="93"/>
      <c r="AU288" s="22"/>
      <c r="AV288" s="22"/>
      <c r="AW288" s="22"/>
      <c r="AX288" s="22"/>
      <c r="AY288" s="22"/>
      <c r="AZ288" s="22"/>
    </row>
    <row r="289" spans="1:52" s="92" customFormat="1" ht="15" hidden="1" customHeight="1" x14ac:dyDescent="0.25">
      <c r="A289" s="24"/>
      <c r="B289" s="174" t="s">
        <v>460</v>
      </c>
      <c r="C289" s="24"/>
      <c r="D289" s="33" t="s">
        <v>460</v>
      </c>
      <c r="E289" s="33" t="s">
        <v>129</v>
      </c>
      <c r="F289" s="21"/>
      <c r="G289" s="169" t="s">
        <v>661</v>
      </c>
      <c r="H289" s="32">
        <v>1</v>
      </c>
      <c r="I289" s="14"/>
      <c r="J289" s="57">
        <f>[1]Inventario!Y289</f>
        <v>2</v>
      </c>
      <c r="K289" s="99">
        <f>[1]Inventario!AA289</f>
        <v>0</v>
      </c>
      <c r="L289" s="86">
        <f t="shared" si="41"/>
        <v>0</v>
      </c>
      <c r="M289" s="91"/>
      <c r="N289" s="87">
        <f>SUMIF('Compras del Mes'!D$6:D$307,Inventario!D289,'Compras del Mes'!H$6:H$307)</f>
        <v>0</v>
      </c>
      <c r="O289" s="28" t="str">
        <f t="shared" si="42"/>
        <v/>
      </c>
      <c r="P289" s="28">
        <f>SUMIF('Compras del Mes'!D$6:D$307,Inventario!D289,'Compras del Mes'!I$6:I$307)</f>
        <v>0</v>
      </c>
      <c r="Q289" s="88"/>
      <c r="R289" s="87">
        <f t="shared" si="43"/>
        <v>2</v>
      </c>
      <c r="S289" s="28" t="str">
        <f t="shared" si="44"/>
        <v>0</v>
      </c>
      <c r="T289" s="28">
        <f t="shared" si="45"/>
        <v>0</v>
      </c>
      <c r="U289" s="88"/>
      <c r="V289" s="177">
        <f>SUMIF('Reporte de salida'!C$6:C$958,Inventario!B289,'Reporte de salida'!H$6:H$958)</f>
        <v>0</v>
      </c>
      <c r="W289" s="221">
        <f t="shared" si="46"/>
        <v>0</v>
      </c>
      <c r="X289" s="22"/>
      <c r="Y289" s="87">
        <f t="shared" si="47"/>
        <v>2</v>
      </c>
      <c r="Z289" s="28">
        <f t="shared" si="48"/>
        <v>0</v>
      </c>
      <c r="AA289" s="56">
        <f t="shared" si="49"/>
        <v>0</v>
      </c>
      <c r="AB289" s="22">
        <f>(LEN(D289))</f>
        <v>35</v>
      </c>
      <c r="AC289" s="12"/>
      <c r="AD289" s="12"/>
      <c r="AE289" s="13"/>
      <c r="AF289" s="2"/>
      <c r="AG289" s="22"/>
      <c r="AI289" s="93"/>
      <c r="AJ289" s="89"/>
      <c r="AK289" s="90"/>
      <c r="AL289" s="90"/>
      <c r="AM289" s="90"/>
      <c r="AN289" s="90"/>
      <c r="AO289" s="93"/>
      <c r="AP289" s="93"/>
      <c r="AU289" s="22"/>
      <c r="AV289" s="22"/>
      <c r="AW289" s="22"/>
      <c r="AX289" s="22"/>
      <c r="AY289" s="22"/>
      <c r="AZ289" s="22"/>
    </row>
    <row r="290" spans="1:52" s="92" customFormat="1" ht="15" hidden="1" customHeight="1" x14ac:dyDescent="0.25">
      <c r="A290" s="24"/>
      <c r="B290" s="174" t="s">
        <v>461</v>
      </c>
      <c r="C290" s="24"/>
      <c r="D290" s="33" t="s">
        <v>461</v>
      </c>
      <c r="E290" s="33" t="s">
        <v>129</v>
      </c>
      <c r="F290" s="21"/>
      <c r="G290" s="169" t="s">
        <v>314</v>
      </c>
      <c r="H290" s="32">
        <v>1</v>
      </c>
      <c r="I290" s="95"/>
      <c r="J290" s="57">
        <f>[1]Inventario!Y290</f>
        <v>71</v>
      </c>
      <c r="K290" s="99">
        <f>[1]Inventario!AA290</f>
        <v>56.49</v>
      </c>
      <c r="L290" s="86">
        <f t="shared" si="41"/>
        <v>4010.79</v>
      </c>
      <c r="M290" s="91"/>
      <c r="N290" s="87">
        <f>SUMIF('Compras del Mes'!D$6:D$307,Inventario!D290,'Compras del Mes'!H$6:H$307)</f>
        <v>0</v>
      </c>
      <c r="O290" s="28" t="str">
        <f t="shared" si="42"/>
        <v/>
      </c>
      <c r="P290" s="28">
        <f>SUMIF('Compras del Mes'!D$6:D$307,Inventario!D290,'Compras del Mes'!I$6:I$307)</f>
        <v>0</v>
      </c>
      <c r="Q290" s="88"/>
      <c r="R290" s="87">
        <f t="shared" si="43"/>
        <v>71</v>
      </c>
      <c r="S290" s="28">
        <f t="shared" si="44"/>
        <v>56.49</v>
      </c>
      <c r="T290" s="28">
        <f t="shared" si="45"/>
        <v>4010.79</v>
      </c>
      <c r="U290" s="88"/>
      <c r="V290" s="177">
        <f>SUMIF('Reporte de salida'!C$6:C$958,Inventario!B290,'Reporte de salida'!H$6:H$958)</f>
        <v>60</v>
      </c>
      <c r="W290" s="221">
        <f t="shared" si="46"/>
        <v>3389.4</v>
      </c>
      <c r="X290" s="22"/>
      <c r="Y290" s="87">
        <f t="shared" si="47"/>
        <v>11</v>
      </c>
      <c r="Z290" s="28">
        <f t="shared" si="48"/>
        <v>621.39</v>
      </c>
      <c r="AA290" s="56">
        <f t="shared" si="49"/>
        <v>56.49</v>
      </c>
      <c r="AB290" s="22">
        <f t="shared" si="40"/>
        <v>19</v>
      </c>
      <c r="AC290" s="12"/>
      <c r="AD290" s="12"/>
      <c r="AE290" s="13"/>
      <c r="AF290" s="2"/>
      <c r="AG290" s="22"/>
      <c r="AI290" s="93"/>
      <c r="AJ290" s="89"/>
      <c r="AK290" s="90"/>
      <c r="AL290" s="90"/>
      <c r="AM290" s="90"/>
      <c r="AN290" s="90"/>
      <c r="AO290" s="93"/>
      <c r="AP290" s="93"/>
      <c r="AU290" s="22"/>
      <c r="AV290" s="22"/>
      <c r="AW290" s="22"/>
      <c r="AX290" s="22"/>
      <c r="AY290" s="22"/>
      <c r="AZ290" s="22"/>
    </row>
    <row r="291" spans="1:52" s="92" customFormat="1" ht="15" hidden="1" customHeight="1" x14ac:dyDescent="0.25">
      <c r="A291" s="24"/>
      <c r="B291" s="174" t="s">
        <v>462</v>
      </c>
      <c r="C291" s="24"/>
      <c r="D291" s="33" t="s">
        <v>462</v>
      </c>
      <c r="E291" s="33" t="s">
        <v>129</v>
      </c>
      <c r="F291" s="21"/>
      <c r="G291" s="169" t="s">
        <v>314</v>
      </c>
      <c r="H291" s="32">
        <v>1</v>
      </c>
      <c r="I291" s="95"/>
      <c r="J291" s="57">
        <f>[1]Inventario!Y291</f>
        <v>4</v>
      </c>
      <c r="K291" s="99">
        <f>[1]Inventario!AA291</f>
        <v>300</v>
      </c>
      <c r="L291" s="86">
        <f t="shared" si="41"/>
        <v>1200</v>
      </c>
      <c r="M291" s="91"/>
      <c r="N291" s="87">
        <f>SUMIF('Compras del Mes'!D$6:D$307,Inventario!D291,'Compras del Mes'!H$6:H$307)</f>
        <v>0</v>
      </c>
      <c r="O291" s="28" t="str">
        <f t="shared" si="42"/>
        <v/>
      </c>
      <c r="P291" s="28">
        <f>SUMIF('Compras del Mes'!D$6:D$307,Inventario!D291,'Compras del Mes'!I$6:I$307)</f>
        <v>0</v>
      </c>
      <c r="Q291" s="88"/>
      <c r="R291" s="87">
        <f t="shared" si="43"/>
        <v>4</v>
      </c>
      <c r="S291" s="28">
        <f t="shared" si="44"/>
        <v>300</v>
      </c>
      <c r="T291" s="28">
        <f t="shared" si="45"/>
        <v>1200</v>
      </c>
      <c r="U291" s="88"/>
      <c r="V291" s="177">
        <f>SUMIF('Reporte de salida'!C$6:C$958,Inventario!B291,'Reporte de salida'!H$6:H$958)</f>
        <v>1</v>
      </c>
      <c r="W291" s="221">
        <f t="shared" si="46"/>
        <v>300</v>
      </c>
      <c r="X291" s="22"/>
      <c r="Y291" s="87">
        <f t="shared" si="47"/>
        <v>3</v>
      </c>
      <c r="Z291" s="28">
        <f t="shared" si="48"/>
        <v>900</v>
      </c>
      <c r="AA291" s="56">
        <f t="shared" si="49"/>
        <v>300</v>
      </c>
      <c r="AB291" s="22">
        <f t="shared" si="40"/>
        <v>20</v>
      </c>
      <c r="AC291" s="12"/>
      <c r="AD291" s="12"/>
      <c r="AE291" s="13"/>
      <c r="AF291" s="2"/>
      <c r="AG291" s="22"/>
      <c r="AI291" s="93"/>
      <c r="AJ291" s="89"/>
      <c r="AK291" s="90"/>
      <c r="AL291" s="90"/>
      <c r="AM291" s="90"/>
      <c r="AN291" s="90"/>
      <c r="AO291" s="93"/>
      <c r="AP291" s="93"/>
      <c r="AU291" s="22"/>
      <c r="AV291" s="22"/>
      <c r="AW291" s="22"/>
      <c r="AX291" s="22"/>
      <c r="AY291" s="22"/>
      <c r="AZ291" s="22"/>
    </row>
    <row r="292" spans="1:52" s="92" customFormat="1" ht="15" hidden="1" customHeight="1" x14ac:dyDescent="0.25">
      <c r="A292" s="24"/>
      <c r="B292" s="174" t="s">
        <v>463</v>
      </c>
      <c r="C292" s="24"/>
      <c r="D292" s="33" t="s">
        <v>463</v>
      </c>
      <c r="E292" s="33" t="s">
        <v>129</v>
      </c>
      <c r="F292" s="21"/>
      <c r="G292" s="169" t="s">
        <v>314</v>
      </c>
      <c r="H292" s="32">
        <v>1</v>
      </c>
      <c r="I292" s="95"/>
      <c r="J292" s="57">
        <f>[1]Inventario!Y292</f>
        <v>5</v>
      </c>
      <c r="K292" s="99">
        <f>[1]Inventario!AA292</f>
        <v>300</v>
      </c>
      <c r="L292" s="86">
        <f t="shared" si="41"/>
        <v>1500</v>
      </c>
      <c r="M292" s="91"/>
      <c r="N292" s="87">
        <f>SUMIF('Compras del Mes'!D$6:D$307,Inventario!D292,'Compras del Mes'!H$6:H$307)</f>
        <v>0</v>
      </c>
      <c r="O292" s="28" t="str">
        <f t="shared" si="42"/>
        <v/>
      </c>
      <c r="P292" s="28">
        <f>SUMIF('Compras del Mes'!D$6:D$307,Inventario!D292,'Compras del Mes'!I$6:I$307)</f>
        <v>0</v>
      </c>
      <c r="Q292" s="88"/>
      <c r="R292" s="87">
        <f t="shared" si="43"/>
        <v>5</v>
      </c>
      <c r="S292" s="28">
        <f t="shared" si="44"/>
        <v>300</v>
      </c>
      <c r="T292" s="28">
        <f t="shared" si="45"/>
        <v>1500</v>
      </c>
      <c r="U292" s="88"/>
      <c r="V292" s="177">
        <f>SUMIF('Reporte de salida'!C$6:C$958,Inventario!B292,'Reporte de salida'!H$6:H$958)</f>
        <v>0</v>
      </c>
      <c r="W292" s="221">
        <f t="shared" si="46"/>
        <v>0</v>
      </c>
      <c r="X292" s="22"/>
      <c r="Y292" s="87">
        <f t="shared" si="47"/>
        <v>5</v>
      </c>
      <c r="Z292" s="28">
        <f t="shared" si="48"/>
        <v>1500</v>
      </c>
      <c r="AA292" s="56">
        <f t="shared" si="49"/>
        <v>300</v>
      </c>
      <c r="AB292" s="22">
        <f t="shared" si="40"/>
        <v>20</v>
      </c>
      <c r="AC292" s="12"/>
      <c r="AD292" s="12"/>
      <c r="AE292" s="13"/>
      <c r="AF292" s="2"/>
      <c r="AG292" s="22"/>
      <c r="AI292" s="93"/>
      <c r="AJ292" s="89"/>
      <c r="AK292" s="90"/>
      <c r="AL292" s="90"/>
      <c r="AM292" s="90"/>
      <c r="AN292" s="90"/>
      <c r="AO292" s="93"/>
      <c r="AP292" s="93"/>
      <c r="AU292" s="22"/>
      <c r="AV292" s="22"/>
      <c r="AW292" s="22"/>
      <c r="AX292" s="22"/>
      <c r="AY292" s="22"/>
      <c r="AZ292" s="22"/>
    </row>
    <row r="293" spans="1:52" s="92" customFormat="1" ht="15" hidden="1" customHeight="1" x14ac:dyDescent="0.25">
      <c r="A293" s="24"/>
      <c r="B293" s="174" t="s">
        <v>464</v>
      </c>
      <c r="C293" s="24"/>
      <c r="D293" s="33" t="s">
        <v>464</v>
      </c>
      <c r="E293" s="33" t="s">
        <v>129</v>
      </c>
      <c r="F293" s="21"/>
      <c r="G293" s="169" t="s">
        <v>314</v>
      </c>
      <c r="H293" s="32">
        <v>1</v>
      </c>
      <c r="I293" s="95"/>
      <c r="J293" s="57">
        <f>[1]Inventario!Y293</f>
        <v>22</v>
      </c>
      <c r="K293" s="99">
        <f>[1]Inventario!AA293</f>
        <v>0</v>
      </c>
      <c r="L293" s="86">
        <f t="shared" si="41"/>
        <v>0</v>
      </c>
      <c r="M293" s="91"/>
      <c r="N293" s="87">
        <f>SUMIF('Compras del Mes'!D$6:D$307,Inventario!D293,'Compras del Mes'!H$6:H$307)</f>
        <v>0</v>
      </c>
      <c r="O293" s="28" t="str">
        <f t="shared" si="42"/>
        <v/>
      </c>
      <c r="P293" s="28">
        <f>SUMIF('Compras del Mes'!D$6:D$307,Inventario!D293,'Compras del Mes'!I$6:I$307)</f>
        <v>0</v>
      </c>
      <c r="Q293" s="88"/>
      <c r="R293" s="87">
        <f t="shared" si="43"/>
        <v>22</v>
      </c>
      <c r="S293" s="28" t="str">
        <f t="shared" si="44"/>
        <v>0</v>
      </c>
      <c r="T293" s="28">
        <f t="shared" si="45"/>
        <v>0</v>
      </c>
      <c r="U293" s="88"/>
      <c r="V293" s="177">
        <f>SUMIF('Reporte de salida'!C$6:C$958,Inventario!B293,'Reporte de salida'!H$6:H$958)</f>
        <v>0</v>
      </c>
      <c r="W293" s="221">
        <f t="shared" si="46"/>
        <v>0</v>
      </c>
      <c r="X293" s="22"/>
      <c r="Y293" s="87">
        <f t="shared" si="47"/>
        <v>22</v>
      </c>
      <c r="Z293" s="28">
        <f t="shared" si="48"/>
        <v>0</v>
      </c>
      <c r="AA293" s="56">
        <f t="shared" si="49"/>
        <v>0</v>
      </c>
      <c r="AB293" s="22">
        <f t="shared" si="40"/>
        <v>10</v>
      </c>
      <c r="AC293" s="2"/>
      <c r="AD293" s="2"/>
      <c r="AE293" s="2"/>
      <c r="AF293" s="2"/>
      <c r="AG293" s="22"/>
      <c r="AI293" s="93"/>
      <c r="AJ293" s="89"/>
      <c r="AK293" s="90"/>
      <c r="AL293" s="90"/>
      <c r="AM293" s="90"/>
      <c r="AN293" s="90"/>
      <c r="AO293" s="93"/>
      <c r="AP293" s="93"/>
      <c r="AU293" s="22"/>
      <c r="AV293" s="22"/>
      <c r="AW293" s="22"/>
      <c r="AX293" s="22"/>
      <c r="AY293" s="22"/>
      <c r="AZ293" s="22"/>
    </row>
    <row r="294" spans="1:52" s="92" customFormat="1" ht="15" hidden="1" customHeight="1" x14ac:dyDescent="0.25">
      <c r="A294" s="24"/>
      <c r="B294" s="174" t="s">
        <v>465</v>
      </c>
      <c r="C294" s="24"/>
      <c r="D294" s="33" t="s">
        <v>465</v>
      </c>
      <c r="E294" s="33" t="s">
        <v>129</v>
      </c>
      <c r="F294" s="21"/>
      <c r="G294" s="169" t="s">
        <v>314</v>
      </c>
      <c r="H294" s="32">
        <v>1</v>
      </c>
      <c r="I294" s="95"/>
      <c r="J294" s="57">
        <f>[1]Inventario!Y294</f>
        <v>124</v>
      </c>
      <c r="K294" s="99">
        <f>[1]Inventario!AA294</f>
        <v>300</v>
      </c>
      <c r="L294" s="86">
        <f t="shared" si="41"/>
        <v>37200</v>
      </c>
      <c r="M294" s="91"/>
      <c r="N294" s="87">
        <f>SUMIF('Compras del Mes'!D$6:D$307,Inventario!D294,'Compras del Mes'!H$6:H$307)</f>
        <v>0</v>
      </c>
      <c r="O294" s="28" t="str">
        <f t="shared" si="42"/>
        <v/>
      </c>
      <c r="P294" s="28">
        <f>SUMIF('Compras del Mes'!D$6:D$307,Inventario!D294,'Compras del Mes'!I$6:I$307)</f>
        <v>0</v>
      </c>
      <c r="Q294" s="88"/>
      <c r="R294" s="87">
        <f t="shared" si="43"/>
        <v>124</v>
      </c>
      <c r="S294" s="28">
        <f t="shared" si="44"/>
        <v>300</v>
      </c>
      <c r="T294" s="28">
        <f t="shared" si="45"/>
        <v>37200</v>
      </c>
      <c r="U294" s="88"/>
      <c r="V294" s="177">
        <f>SUMIF('Reporte de salida'!C$6:C$958,Inventario!B294,'Reporte de salida'!H$6:H$958)</f>
        <v>0</v>
      </c>
      <c r="W294" s="221">
        <f t="shared" si="46"/>
        <v>0</v>
      </c>
      <c r="X294" s="22"/>
      <c r="Y294" s="87">
        <f t="shared" si="47"/>
        <v>124</v>
      </c>
      <c r="Z294" s="28">
        <f t="shared" si="48"/>
        <v>37200</v>
      </c>
      <c r="AA294" s="56">
        <f t="shared" si="49"/>
        <v>300</v>
      </c>
      <c r="AB294" s="22">
        <f t="shared" si="40"/>
        <v>18</v>
      </c>
      <c r="AC294" s="2"/>
      <c r="AD294" s="2"/>
      <c r="AE294" s="2"/>
      <c r="AF294" s="2"/>
      <c r="AG294" s="22"/>
      <c r="AI294" s="93"/>
      <c r="AJ294" s="89"/>
      <c r="AK294" s="90"/>
      <c r="AL294" s="90"/>
      <c r="AM294" s="90"/>
      <c r="AN294" s="90"/>
      <c r="AO294" s="93"/>
      <c r="AP294" s="93"/>
      <c r="AU294" s="22"/>
      <c r="AV294" s="22"/>
      <c r="AW294" s="22"/>
      <c r="AX294" s="22"/>
      <c r="AY294" s="22"/>
      <c r="AZ294" s="22"/>
    </row>
    <row r="295" spans="1:52" s="92" customFormat="1" ht="15" hidden="1" customHeight="1" x14ac:dyDescent="0.25">
      <c r="A295" s="24"/>
      <c r="B295" s="174" t="s">
        <v>466</v>
      </c>
      <c r="C295" s="24"/>
      <c r="D295" s="33" t="s">
        <v>466</v>
      </c>
      <c r="E295" s="33" t="s">
        <v>129</v>
      </c>
      <c r="F295" s="21"/>
      <c r="G295" s="169" t="s">
        <v>314</v>
      </c>
      <c r="H295" s="32">
        <v>1</v>
      </c>
      <c r="I295" s="95"/>
      <c r="J295" s="57">
        <f>[1]Inventario!Y295</f>
        <v>3</v>
      </c>
      <c r="K295" s="99">
        <f>[1]Inventario!AA295</f>
        <v>0</v>
      </c>
      <c r="L295" s="86">
        <f t="shared" si="41"/>
        <v>0</v>
      </c>
      <c r="M295" s="91"/>
      <c r="N295" s="87">
        <f>SUMIF('Compras del Mes'!D$6:D$307,Inventario!D295,'Compras del Mes'!H$6:H$307)</f>
        <v>0</v>
      </c>
      <c r="O295" s="28" t="str">
        <f t="shared" si="42"/>
        <v/>
      </c>
      <c r="P295" s="28">
        <f>SUMIF('Compras del Mes'!D$6:D$307,Inventario!D295,'Compras del Mes'!I$6:I$307)</f>
        <v>0</v>
      </c>
      <c r="Q295" s="88"/>
      <c r="R295" s="87">
        <f t="shared" si="43"/>
        <v>3</v>
      </c>
      <c r="S295" s="28" t="str">
        <f t="shared" si="44"/>
        <v>0</v>
      </c>
      <c r="T295" s="28">
        <f t="shared" si="45"/>
        <v>0</v>
      </c>
      <c r="U295" s="88"/>
      <c r="V295" s="177">
        <f>SUMIF('Reporte de salida'!C$6:C$958,Inventario!B295,'Reporte de salida'!H$6:H$958)</f>
        <v>0</v>
      </c>
      <c r="W295" s="221">
        <f t="shared" si="46"/>
        <v>0</v>
      </c>
      <c r="X295" s="22"/>
      <c r="Y295" s="87">
        <f t="shared" si="47"/>
        <v>3</v>
      </c>
      <c r="Z295" s="28">
        <f t="shared" si="48"/>
        <v>0</v>
      </c>
      <c r="AA295" s="56">
        <f t="shared" si="49"/>
        <v>0</v>
      </c>
      <c r="AB295" s="22">
        <f t="shared" si="40"/>
        <v>21</v>
      </c>
      <c r="AC295" s="2"/>
      <c r="AD295" s="2"/>
      <c r="AE295" s="2"/>
      <c r="AF295" s="2"/>
      <c r="AG295" s="22"/>
      <c r="AI295" s="93"/>
      <c r="AJ295" s="89"/>
      <c r="AK295" s="90"/>
      <c r="AL295" s="90"/>
      <c r="AM295" s="90"/>
      <c r="AN295" s="90"/>
      <c r="AO295" s="93"/>
      <c r="AP295" s="93"/>
      <c r="AU295" s="22"/>
      <c r="AV295" s="22"/>
      <c r="AW295" s="22"/>
      <c r="AX295" s="22"/>
      <c r="AY295" s="22"/>
      <c r="AZ295" s="22"/>
    </row>
    <row r="296" spans="1:52" s="92" customFormat="1" ht="15" hidden="1" customHeight="1" x14ac:dyDescent="0.25">
      <c r="A296" s="24"/>
      <c r="B296" s="174" t="s">
        <v>467</v>
      </c>
      <c r="C296" s="24"/>
      <c r="D296" s="33" t="s">
        <v>467</v>
      </c>
      <c r="E296" s="33" t="s">
        <v>129</v>
      </c>
      <c r="F296" s="21"/>
      <c r="G296" s="169" t="s">
        <v>314</v>
      </c>
      <c r="H296" s="32">
        <v>1</v>
      </c>
      <c r="I296" s="95"/>
      <c r="J296" s="57">
        <f>[1]Inventario!Y296</f>
        <v>2</v>
      </c>
      <c r="K296" s="99">
        <f>[1]Inventario!AA296</f>
        <v>0</v>
      </c>
      <c r="L296" s="86">
        <f t="shared" si="41"/>
        <v>0</v>
      </c>
      <c r="M296" s="91"/>
      <c r="N296" s="87">
        <f>SUMIF('Compras del Mes'!D$6:D$307,Inventario!D296,'Compras del Mes'!H$6:H$307)</f>
        <v>0</v>
      </c>
      <c r="O296" s="28" t="str">
        <f t="shared" si="42"/>
        <v/>
      </c>
      <c r="P296" s="28">
        <f>SUMIF('Compras del Mes'!D$6:D$307,Inventario!D296,'Compras del Mes'!I$6:I$307)</f>
        <v>0</v>
      </c>
      <c r="Q296" s="88"/>
      <c r="R296" s="87">
        <f t="shared" si="43"/>
        <v>2</v>
      </c>
      <c r="S296" s="28" t="str">
        <f t="shared" si="44"/>
        <v>0</v>
      </c>
      <c r="T296" s="28">
        <f t="shared" si="45"/>
        <v>0</v>
      </c>
      <c r="U296" s="88"/>
      <c r="V296" s="177">
        <f>SUMIF('Reporte de salida'!C$6:C$958,Inventario!B296,'Reporte de salida'!H$6:H$958)</f>
        <v>0</v>
      </c>
      <c r="W296" s="221">
        <f t="shared" si="46"/>
        <v>0</v>
      </c>
      <c r="X296" s="22"/>
      <c r="Y296" s="87">
        <f t="shared" si="47"/>
        <v>2</v>
      </c>
      <c r="Z296" s="28">
        <f t="shared" si="48"/>
        <v>0</v>
      </c>
      <c r="AA296" s="56">
        <f t="shared" si="49"/>
        <v>0</v>
      </c>
      <c r="AB296" s="22">
        <f t="shared" si="40"/>
        <v>16</v>
      </c>
      <c r="AC296" s="2"/>
      <c r="AD296" s="2"/>
      <c r="AE296" s="2"/>
      <c r="AF296" s="2"/>
      <c r="AG296" s="22"/>
      <c r="AI296" s="93"/>
      <c r="AJ296" s="89"/>
      <c r="AK296" s="90"/>
      <c r="AL296" s="90"/>
      <c r="AM296" s="90"/>
      <c r="AN296" s="90"/>
      <c r="AO296" s="93"/>
      <c r="AP296" s="93"/>
      <c r="AU296" s="22"/>
      <c r="AV296" s="22"/>
      <c r="AW296" s="22"/>
      <c r="AX296" s="22"/>
      <c r="AY296" s="22"/>
      <c r="AZ296" s="22"/>
    </row>
    <row r="297" spans="1:52" s="92" customFormat="1" ht="15" hidden="1" customHeight="1" x14ac:dyDescent="0.25">
      <c r="A297" s="24"/>
      <c r="B297" s="174" t="s">
        <v>220</v>
      </c>
      <c r="C297" s="24"/>
      <c r="D297" s="33" t="s">
        <v>220</v>
      </c>
      <c r="E297" s="33" t="s">
        <v>129</v>
      </c>
      <c r="F297" s="21"/>
      <c r="G297" s="169" t="s">
        <v>661</v>
      </c>
      <c r="H297" s="32">
        <v>1</v>
      </c>
      <c r="I297" s="95"/>
      <c r="J297" s="57">
        <f>[1]Inventario!Y297</f>
        <v>8</v>
      </c>
      <c r="K297" s="99">
        <f>[1]Inventario!AA297</f>
        <v>0</v>
      </c>
      <c r="L297" s="86">
        <f t="shared" si="41"/>
        <v>0</v>
      </c>
      <c r="M297" s="91"/>
      <c r="N297" s="87">
        <f>SUMIF('Compras del Mes'!D$6:D$307,Inventario!D297,'Compras del Mes'!H$6:H$307)</f>
        <v>0</v>
      </c>
      <c r="O297" s="28" t="str">
        <f t="shared" si="42"/>
        <v/>
      </c>
      <c r="P297" s="28">
        <f>SUMIF('Compras del Mes'!D$6:D$307,Inventario!D297,'Compras del Mes'!I$6:I$307)</f>
        <v>0</v>
      </c>
      <c r="Q297" s="88"/>
      <c r="R297" s="87">
        <f t="shared" si="43"/>
        <v>8</v>
      </c>
      <c r="S297" s="28" t="str">
        <f t="shared" si="44"/>
        <v>0</v>
      </c>
      <c r="T297" s="28">
        <f t="shared" si="45"/>
        <v>0</v>
      </c>
      <c r="U297" s="88"/>
      <c r="V297" s="177">
        <f>SUMIF('Reporte de salida'!C$6:C$958,Inventario!B297,'Reporte de salida'!H$6:H$958)</f>
        <v>0</v>
      </c>
      <c r="W297" s="221">
        <f t="shared" si="46"/>
        <v>0</v>
      </c>
      <c r="X297" s="22"/>
      <c r="Y297" s="87">
        <f t="shared" si="47"/>
        <v>8</v>
      </c>
      <c r="Z297" s="28">
        <f t="shared" si="48"/>
        <v>0</v>
      </c>
      <c r="AA297" s="56">
        <f t="shared" si="49"/>
        <v>0</v>
      </c>
      <c r="AB297" s="22">
        <f t="shared" si="40"/>
        <v>22</v>
      </c>
      <c r="AC297" s="2"/>
      <c r="AD297" s="2"/>
      <c r="AE297" s="2"/>
      <c r="AF297" s="2"/>
      <c r="AG297" s="22"/>
      <c r="AI297" s="93"/>
      <c r="AJ297" s="89"/>
      <c r="AK297" s="90"/>
      <c r="AL297" s="90"/>
      <c r="AM297" s="90"/>
      <c r="AN297" s="90"/>
      <c r="AO297" s="93"/>
      <c r="AP297" s="93"/>
      <c r="AU297" s="22"/>
      <c r="AV297" s="22"/>
      <c r="AW297" s="22"/>
      <c r="AX297" s="22"/>
      <c r="AY297" s="22"/>
      <c r="AZ297" s="22"/>
    </row>
    <row r="298" spans="1:52" s="92" customFormat="1" ht="15" hidden="1" customHeight="1" x14ac:dyDescent="0.25">
      <c r="A298" s="24"/>
      <c r="B298" s="174" t="s">
        <v>468</v>
      </c>
      <c r="C298" s="24"/>
      <c r="D298" s="33" t="s">
        <v>468</v>
      </c>
      <c r="E298" s="33" t="s">
        <v>129</v>
      </c>
      <c r="F298" s="21"/>
      <c r="G298" s="169" t="s">
        <v>661</v>
      </c>
      <c r="H298" s="32">
        <v>1</v>
      </c>
      <c r="I298" s="95"/>
      <c r="J298" s="57">
        <f>[1]Inventario!Y298</f>
        <v>1</v>
      </c>
      <c r="K298" s="99">
        <f>[1]Inventario!AA298</f>
        <v>0</v>
      </c>
      <c r="L298" s="86">
        <f t="shared" si="41"/>
        <v>0</v>
      </c>
      <c r="M298" s="91"/>
      <c r="N298" s="87">
        <f>SUMIF('Compras del Mes'!D$6:D$307,Inventario!D298,'Compras del Mes'!H$6:H$307)</f>
        <v>0</v>
      </c>
      <c r="O298" s="28" t="str">
        <f t="shared" si="42"/>
        <v/>
      </c>
      <c r="P298" s="28">
        <f>SUMIF('Compras del Mes'!D$6:D$307,Inventario!D298,'Compras del Mes'!I$6:I$307)</f>
        <v>0</v>
      </c>
      <c r="Q298" s="88"/>
      <c r="R298" s="87">
        <f t="shared" si="43"/>
        <v>1</v>
      </c>
      <c r="S298" s="28" t="str">
        <f t="shared" si="44"/>
        <v>0</v>
      </c>
      <c r="T298" s="28">
        <f t="shared" si="45"/>
        <v>0</v>
      </c>
      <c r="U298" s="88"/>
      <c r="V298" s="177">
        <f>SUMIF('Reporte de salida'!C$6:C$958,Inventario!B298,'Reporte de salida'!H$6:H$958)</f>
        <v>0</v>
      </c>
      <c r="W298" s="221">
        <f t="shared" si="46"/>
        <v>0</v>
      </c>
      <c r="X298" s="22"/>
      <c r="Y298" s="87">
        <f t="shared" si="47"/>
        <v>1</v>
      </c>
      <c r="Z298" s="28">
        <f t="shared" si="48"/>
        <v>0</v>
      </c>
      <c r="AA298" s="56">
        <f t="shared" si="49"/>
        <v>0</v>
      </c>
      <c r="AB298" s="22">
        <f t="shared" si="40"/>
        <v>18</v>
      </c>
      <c r="AC298" s="2"/>
      <c r="AD298" s="2"/>
      <c r="AE298" s="2"/>
      <c r="AF298" s="2"/>
      <c r="AG298" s="22"/>
      <c r="AI298" s="93"/>
      <c r="AJ298" s="89"/>
      <c r="AK298" s="90"/>
      <c r="AL298" s="90"/>
      <c r="AM298" s="90"/>
      <c r="AN298" s="90"/>
      <c r="AO298" s="93"/>
      <c r="AP298" s="93"/>
      <c r="AU298" s="22"/>
      <c r="AV298" s="22"/>
      <c r="AW298" s="22"/>
      <c r="AX298" s="22"/>
      <c r="AY298" s="22"/>
      <c r="AZ298" s="22"/>
    </row>
    <row r="299" spans="1:52" s="92" customFormat="1" ht="15" hidden="1" customHeight="1" x14ac:dyDescent="0.25">
      <c r="A299" s="24"/>
      <c r="B299" s="174" t="s">
        <v>469</v>
      </c>
      <c r="C299" s="24"/>
      <c r="D299" s="33" t="s">
        <v>469</v>
      </c>
      <c r="E299" s="33" t="s">
        <v>129</v>
      </c>
      <c r="F299" s="21"/>
      <c r="G299" s="169" t="s">
        <v>661</v>
      </c>
      <c r="H299" s="32">
        <v>1</v>
      </c>
      <c r="I299" s="95"/>
      <c r="J299" s="57">
        <f>[1]Inventario!Y299</f>
        <v>1</v>
      </c>
      <c r="K299" s="99">
        <f>[1]Inventario!AA299</f>
        <v>0</v>
      </c>
      <c r="L299" s="86">
        <f t="shared" si="41"/>
        <v>0</v>
      </c>
      <c r="M299" s="91"/>
      <c r="N299" s="87">
        <f>SUMIF('Compras del Mes'!D$6:D$307,Inventario!D299,'Compras del Mes'!H$6:H$307)</f>
        <v>0</v>
      </c>
      <c r="O299" s="28" t="str">
        <f t="shared" si="42"/>
        <v/>
      </c>
      <c r="P299" s="28">
        <f>SUMIF('Compras del Mes'!D$6:D$307,Inventario!D299,'Compras del Mes'!I$6:I$307)</f>
        <v>0</v>
      </c>
      <c r="Q299" s="88"/>
      <c r="R299" s="87">
        <f t="shared" si="43"/>
        <v>1</v>
      </c>
      <c r="S299" s="28" t="str">
        <f t="shared" si="44"/>
        <v>0</v>
      </c>
      <c r="T299" s="28">
        <f t="shared" si="45"/>
        <v>0</v>
      </c>
      <c r="U299" s="88"/>
      <c r="V299" s="177">
        <f>SUMIF('Reporte de salida'!C$6:C$958,Inventario!B299,'Reporte de salida'!H$6:H$958)</f>
        <v>0</v>
      </c>
      <c r="W299" s="221">
        <f t="shared" si="46"/>
        <v>0</v>
      </c>
      <c r="X299" s="22"/>
      <c r="Y299" s="87">
        <f t="shared" si="47"/>
        <v>1</v>
      </c>
      <c r="Z299" s="28">
        <f t="shared" si="48"/>
        <v>0</v>
      </c>
      <c r="AA299" s="56">
        <f t="shared" si="49"/>
        <v>0</v>
      </c>
      <c r="AB299" s="22">
        <f t="shared" si="40"/>
        <v>22</v>
      </c>
      <c r="AC299" s="2"/>
      <c r="AD299" s="2"/>
      <c r="AE299" s="2"/>
      <c r="AF299" s="2"/>
      <c r="AG299" s="22"/>
      <c r="AI299" s="93"/>
      <c r="AJ299" s="89"/>
      <c r="AK299" s="90"/>
      <c r="AL299" s="90"/>
      <c r="AM299" s="90"/>
      <c r="AN299" s="90"/>
      <c r="AO299" s="93"/>
      <c r="AP299" s="93"/>
      <c r="AU299" s="22"/>
      <c r="AV299" s="22"/>
      <c r="AW299" s="22"/>
      <c r="AX299" s="22"/>
      <c r="AY299" s="22"/>
      <c r="AZ299" s="22"/>
    </row>
    <row r="300" spans="1:52" s="92" customFormat="1" ht="15" hidden="1" customHeight="1" x14ac:dyDescent="0.25">
      <c r="A300" s="24"/>
      <c r="B300" s="174" t="s">
        <v>470</v>
      </c>
      <c r="C300" s="24"/>
      <c r="D300" s="33" t="s">
        <v>470</v>
      </c>
      <c r="E300" s="33" t="s">
        <v>129</v>
      </c>
      <c r="F300" s="21"/>
      <c r="G300" s="169" t="s">
        <v>314</v>
      </c>
      <c r="H300" s="32">
        <v>1</v>
      </c>
      <c r="I300" s="95"/>
      <c r="J300" s="57">
        <f>[1]Inventario!Y300</f>
        <v>470</v>
      </c>
      <c r="K300" s="99">
        <f>[1]Inventario!AA300</f>
        <v>2.16</v>
      </c>
      <c r="L300" s="86">
        <f t="shared" si="41"/>
        <v>1015.2</v>
      </c>
      <c r="M300" s="91"/>
      <c r="N300" s="87">
        <f>SUMIF('Compras del Mes'!D$6:D$307,Inventario!D300,'Compras del Mes'!H$6:H$307)</f>
        <v>0</v>
      </c>
      <c r="O300" s="28" t="str">
        <f t="shared" si="42"/>
        <v/>
      </c>
      <c r="P300" s="28">
        <f>SUMIF('Compras del Mes'!D$6:D$307,Inventario!D300,'Compras del Mes'!I$6:I$307)</f>
        <v>0</v>
      </c>
      <c r="Q300" s="88"/>
      <c r="R300" s="87">
        <f t="shared" si="43"/>
        <v>470</v>
      </c>
      <c r="S300" s="28">
        <f t="shared" si="44"/>
        <v>2.16</v>
      </c>
      <c r="T300" s="28">
        <f t="shared" si="45"/>
        <v>1015.2</v>
      </c>
      <c r="U300" s="88"/>
      <c r="V300" s="177">
        <f>SUMIF('Reporte de salida'!C$6:C$958,Inventario!B300,'Reporte de salida'!H$6:H$958)</f>
        <v>288</v>
      </c>
      <c r="W300" s="221">
        <f t="shared" si="46"/>
        <v>622.08000000000004</v>
      </c>
      <c r="X300" s="22"/>
      <c r="Y300" s="87">
        <f t="shared" si="47"/>
        <v>182</v>
      </c>
      <c r="Z300" s="28">
        <f t="shared" si="48"/>
        <v>393.12</v>
      </c>
      <c r="AA300" s="56">
        <f t="shared" si="49"/>
        <v>2.16</v>
      </c>
      <c r="AB300" s="22">
        <f t="shared" si="40"/>
        <v>24</v>
      </c>
      <c r="AC300" s="12"/>
      <c r="AD300" s="12"/>
      <c r="AE300" s="13"/>
      <c r="AF300" s="2"/>
      <c r="AG300" s="22"/>
      <c r="AI300" s="93"/>
      <c r="AJ300" s="89"/>
      <c r="AK300" s="90"/>
      <c r="AL300" s="90"/>
      <c r="AM300" s="90"/>
      <c r="AN300" s="90"/>
      <c r="AO300" s="93"/>
      <c r="AP300" s="93"/>
      <c r="AU300" s="22"/>
      <c r="AV300" s="22"/>
      <c r="AW300" s="22"/>
      <c r="AX300" s="22"/>
      <c r="AY300" s="22"/>
      <c r="AZ300" s="22"/>
    </row>
    <row r="301" spans="1:52" s="92" customFormat="1" ht="15" hidden="1" customHeight="1" x14ac:dyDescent="0.25">
      <c r="A301" s="24"/>
      <c r="B301" s="174" t="s">
        <v>471</v>
      </c>
      <c r="C301" s="24"/>
      <c r="D301" s="33" t="s">
        <v>471</v>
      </c>
      <c r="E301" s="33" t="s">
        <v>129</v>
      </c>
      <c r="F301" s="21"/>
      <c r="G301" s="169" t="s">
        <v>314</v>
      </c>
      <c r="H301" s="32">
        <v>1</v>
      </c>
      <c r="I301" s="95"/>
      <c r="J301" s="57">
        <f>[1]Inventario!Y301</f>
        <v>545</v>
      </c>
      <c r="K301" s="99">
        <f>[1]Inventario!AA301</f>
        <v>0</v>
      </c>
      <c r="L301" s="86">
        <f t="shared" si="41"/>
        <v>0</v>
      </c>
      <c r="M301" s="91"/>
      <c r="N301" s="87">
        <f>SUMIF('Compras del Mes'!D$6:D$307,Inventario!D301,'Compras del Mes'!H$6:H$307)</f>
        <v>0</v>
      </c>
      <c r="O301" s="28" t="str">
        <f t="shared" si="42"/>
        <v/>
      </c>
      <c r="P301" s="28">
        <f>SUMIF('Compras del Mes'!D$6:D$307,Inventario!D301,'Compras del Mes'!I$6:I$307)</f>
        <v>0</v>
      </c>
      <c r="Q301" s="88"/>
      <c r="R301" s="87">
        <f t="shared" si="43"/>
        <v>545</v>
      </c>
      <c r="S301" s="28" t="str">
        <f t="shared" si="44"/>
        <v>0</v>
      </c>
      <c r="T301" s="28">
        <f t="shared" si="45"/>
        <v>0</v>
      </c>
      <c r="U301" s="88"/>
      <c r="V301" s="177">
        <f>SUMIF('Reporte de salida'!C$6:C$958,Inventario!B301,'Reporte de salida'!H$6:H$958)</f>
        <v>0</v>
      </c>
      <c r="W301" s="221">
        <f t="shared" si="46"/>
        <v>0</v>
      </c>
      <c r="X301" s="22"/>
      <c r="Y301" s="87">
        <f t="shared" si="47"/>
        <v>545</v>
      </c>
      <c r="Z301" s="28">
        <f t="shared" si="48"/>
        <v>0</v>
      </c>
      <c r="AA301" s="56">
        <f t="shared" si="49"/>
        <v>0</v>
      </c>
      <c r="AB301" s="22">
        <f t="shared" si="40"/>
        <v>23</v>
      </c>
      <c r="AC301" s="12"/>
      <c r="AD301" s="12"/>
      <c r="AE301" s="13"/>
      <c r="AF301" s="2"/>
      <c r="AG301" s="22"/>
      <c r="AI301" s="93"/>
      <c r="AJ301" s="89"/>
      <c r="AK301" s="90"/>
      <c r="AL301" s="90"/>
      <c r="AM301" s="90"/>
      <c r="AN301" s="90"/>
      <c r="AO301" s="93"/>
      <c r="AP301" s="93"/>
      <c r="AU301" s="22"/>
      <c r="AV301" s="22"/>
      <c r="AW301" s="22"/>
      <c r="AX301" s="22"/>
      <c r="AY301" s="22"/>
      <c r="AZ301" s="22"/>
    </row>
    <row r="302" spans="1:52" s="92" customFormat="1" ht="15" hidden="1" customHeight="1" x14ac:dyDescent="0.25">
      <c r="A302" s="24"/>
      <c r="B302" s="174" t="s">
        <v>472</v>
      </c>
      <c r="C302" s="24"/>
      <c r="D302" s="33" t="s">
        <v>472</v>
      </c>
      <c r="E302" s="33" t="s">
        <v>129</v>
      </c>
      <c r="F302" s="21"/>
      <c r="G302" s="169" t="s">
        <v>314</v>
      </c>
      <c r="H302" s="32">
        <v>1</v>
      </c>
      <c r="I302" s="95"/>
      <c r="J302" s="57">
        <f>[1]Inventario!Y302</f>
        <v>629</v>
      </c>
      <c r="K302" s="99">
        <f>[1]Inventario!AA302</f>
        <v>0</v>
      </c>
      <c r="L302" s="86">
        <f t="shared" si="41"/>
        <v>0</v>
      </c>
      <c r="M302" s="91"/>
      <c r="N302" s="87">
        <f>SUMIF('Compras del Mes'!D$6:D$307,Inventario!D302,'Compras del Mes'!H$6:H$307)</f>
        <v>0</v>
      </c>
      <c r="O302" s="28" t="str">
        <f t="shared" si="42"/>
        <v/>
      </c>
      <c r="P302" s="28">
        <f>SUMIF('Compras del Mes'!D$6:D$307,Inventario!D302,'Compras del Mes'!I$6:I$307)</f>
        <v>0</v>
      </c>
      <c r="Q302" s="88"/>
      <c r="R302" s="87">
        <f t="shared" si="43"/>
        <v>629</v>
      </c>
      <c r="S302" s="28" t="str">
        <f t="shared" si="44"/>
        <v>0</v>
      </c>
      <c r="T302" s="28">
        <f t="shared" si="45"/>
        <v>0</v>
      </c>
      <c r="U302" s="88"/>
      <c r="V302" s="177">
        <f>SUMIF('Reporte de salida'!C$6:C$958,Inventario!B302,'Reporte de salida'!H$6:H$958)</f>
        <v>0</v>
      </c>
      <c r="W302" s="221">
        <f t="shared" si="46"/>
        <v>0</v>
      </c>
      <c r="X302" s="22"/>
      <c r="Y302" s="87">
        <f t="shared" si="47"/>
        <v>629</v>
      </c>
      <c r="Z302" s="28">
        <f t="shared" si="48"/>
        <v>0</v>
      </c>
      <c r="AA302" s="56">
        <f t="shared" si="49"/>
        <v>0</v>
      </c>
      <c r="AB302" s="22">
        <f t="shared" si="40"/>
        <v>12</v>
      </c>
      <c r="AC302" s="2"/>
      <c r="AD302" s="2"/>
      <c r="AE302" s="2"/>
      <c r="AF302" s="2"/>
      <c r="AG302" s="22"/>
      <c r="AI302" s="93"/>
      <c r="AJ302" s="89"/>
      <c r="AK302" s="90"/>
      <c r="AL302" s="90"/>
      <c r="AM302" s="90"/>
      <c r="AN302" s="90"/>
      <c r="AO302" s="93"/>
      <c r="AP302" s="93"/>
      <c r="AU302" s="22"/>
      <c r="AV302" s="22"/>
      <c r="AW302" s="22"/>
      <c r="AX302" s="22"/>
      <c r="AY302" s="22"/>
      <c r="AZ302" s="22"/>
    </row>
    <row r="303" spans="1:52" s="92" customFormat="1" ht="15" hidden="1" customHeight="1" x14ac:dyDescent="0.25">
      <c r="A303" s="24"/>
      <c r="B303" s="174" t="s">
        <v>473</v>
      </c>
      <c r="C303" s="24"/>
      <c r="D303" s="33" t="s">
        <v>473</v>
      </c>
      <c r="E303" s="33" t="s">
        <v>129</v>
      </c>
      <c r="F303" s="21"/>
      <c r="G303" s="169" t="s">
        <v>314</v>
      </c>
      <c r="H303" s="32">
        <v>1</v>
      </c>
      <c r="I303" s="95"/>
      <c r="J303" s="57">
        <f>[1]Inventario!Y303</f>
        <v>38</v>
      </c>
      <c r="K303" s="99">
        <f>[1]Inventario!AA303</f>
        <v>0</v>
      </c>
      <c r="L303" s="86">
        <f t="shared" si="41"/>
        <v>0</v>
      </c>
      <c r="M303" s="91"/>
      <c r="N303" s="87">
        <f>SUMIF('Compras del Mes'!D$6:D$307,Inventario!D303,'Compras del Mes'!H$6:H$307)</f>
        <v>0</v>
      </c>
      <c r="O303" s="28" t="str">
        <f t="shared" si="42"/>
        <v/>
      </c>
      <c r="P303" s="28">
        <f>SUMIF('Compras del Mes'!D$6:D$307,Inventario!D303,'Compras del Mes'!I$6:I$307)</f>
        <v>0</v>
      </c>
      <c r="Q303" s="88"/>
      <c r="R303" s="87">
        <f t="shared" si="43"/>
        <v>38</v>
      </c>
      <c r="S303" s="28" t="str">
        <f t="shared" si="44"/>
        <v>0</v>
      </c>
      <c r="T303" s="28">
        <f t="shared" si="45"/>
        <v>0</v>
      </c>
      <c r="U303" s="88"/>
      <c r="V303" s="177">
        <f>SUMIF('Reporte de salida'!C$6:C$958,Inventario!B303,'Reporte de salida'!H$6:H$958)</f>
        <v>0</v>
      </c>
      <c r="W303" s="221">
        <f t="shared" si="46"/>
        <v>0</v>
      </c>
      <c r="X303" s="22"/>
      <c r="Y303" s="87">
        <f t="shared" si="47"/>
        <v>38</v>
      </c>
      <c r="Z303" s="28">
        <f t="shared" si="48"/>
        <v>0</v>
      </c>
      <c r="AA303" s="56">
        <f t="shared" si="49"/>
        <v>0</v>
      </c>
      <c r="AB303" s="22">
        <f t="shared" si="40"/>
        <v>28</v>
      </c>
      <c r="AC303" s="2"/>
      <c r="AD303" s="2"/>
      <c r="AE303" s="2"/>
      <c r="AF303" s="2"/>
      <c r="AG303" s="22"/>
      <c r="AI303" s="93"/>
      <c r="AJ303" s="89"/>
      <c r="AK303" s="90"/>
      <c r="AL303" s="90"/>
      <c r="AM303" s="90"/>
      <c r="AN303" s="90"/>
      <c r="AO303" s="93"/>
      <c r="AP303" s="93"/>
      <c r="AU303" s="22"/>
      <c r="AV303" s="22"/>
      <c r="AW303" s="22"/>
      <c r="AX303" s="22"/>
      <c r="AY303" s="22"/>
      <c r="AZ303" s="22"/>
    </row>
    <row r="304" spans="1:52" s="92" customFormat="1" ht="15" hidden="1" customHeight="1" x14ac:dyDescent="0.25">
      <c r="A304" s="24"/>
      <c r="B304" s="174" t="s">
        <v>474</v>
      </c>
      <c r="C304" s="24"/>
      <c r="D304" s="33" t="s">
        <v>474</v>
      </c>
      <c r="E304" s="33" t="s">
        <v>129</v>
      </c>
      <c r="F304" s="21"/>
      <c r="G304" s="169" t="s">
        <v>314</v>
      </c>
      <c r="H304" s="32">
        <v>1</v>
      </c>
      <c r="I304" s="95"/>
      <c r="J304" s="57">
        <f>[1]Inventario!Y304</f>
        <v>35</v>
      </c>
      <c r="K304" s="99">
        <f>[1]Inventario!AA304</f>
        <v>0</v>
      </c>
      <c r="L304" s="86">
        <f t="shared" si="41"/>
        <v>0</v>
      </c>
      <c r="M304" s="91"/>
      <c r="N304" s="87">
        <f>SUMIF('Compras del Mes'!D$6:D$307,Inventario!D304,'Compras del Mes'!H$6:H$307)</f>
        <v>0</v>
      </c>
      <c r="O304" s="28" t="str">
        <f t="shared" si="42"/>
        <v/>
      </c>
      <c r="P304" s="28">
        <f>SUMIF('Compras del Mes'!D$6:D$307,Inventario!D304,'Compras del Mes'!I$6:I$307)</f>
        <v>0</v>
      </c>
      <c r="Q304" s="88"/>
      <c r="R304" s="87">
        <f t="shared" si="43"/>
        <v>35</v>
      </c>
      <c r="S304" s="28" t="str">
        <f t="shared" si="44"/>
        <v>0</v>
      </c>
      <c r="T304" s="28">
        <f t="shared" si="45"/>
        <v>0</v>
      </c>
      <c r="U304" s="88"/>
      <c r="V304" s="177">
        <f>SUMIF('Reporte de salida'!C$6:C$958,Inventario!B304,'Reporte de salida'!H$6:H$958)</f>
        <v>0</v>
      </c>
      <c r="W304" s="221">
        <f t="shared" si="46"/>
        <v>0</v>
      </c>
      <c r="X304" s="22"/>
      <c r="Y304" s="87">
        <f t="shared" si="47"/>
        <v>35</v>
      </c>
      <c r="Z304" s="28">
        <f t="shared" si="48"/>
        <v>0</v>
      </c>
      <c r="AA304" s="56">
        <f t="shared" si="49"/>
        <v>0</v>
      </c>
      <c r="AB304" s="22">
        <f t="shared" si="40"/>
        <v>22</v>
      </c>
      <c r="AC304" s="2"/>
      <c r="AD304" s="2"/>
      <c r="AE304" s="2"/>
      <c r="AF304" s="2"/>
      <c r="AG304" s="22"/>
      <c r="AI304" s="93"/>
      <c r="AJ304" s="89"/>
      <c r="AK304" s="90"/>
      <c r="AL304" s="90"/>
      <c r="AM304" s="90"/>
      <c r="AN304" s="90"/>
      <c r="AO304" s="93"/>
      <c r="AP304" s="93"/>
      <c r="AU304" s="22"/>
      <c r="AV304" s="22"/>
      <c r="AW304" s="22"/>
      <c r="AX304" s="22"/>
      <c r="AY304" s="22"/>
      <c r="AZ304" s="22"/>
    </row>
    <row r="305" spans="1:52" s="92" customFormat="1" ht="15" hidden="1" customHeight="1" x14ac:dyDescent="0.25">
      <c r="A305" s="24"/>
      <c r="B305" s="174" t="s">
        <v>475</v>
      </c>
      <c r="C305" s="24"/>
      <c r="D305" s="33" t="s">
        <v>475</v>
      </c>
      <c r="E305" s="33" t="s">
        <v>129</v>
      </c>
      <c r="F305" s="21"/>
      <c r="G305" s="169" t="s">
        <v>314</v>
      </c>
      <c r="H305" s="32">
        <v>1</v>
      </c>
      <c r="I305" s="95"/>
      <c r="J305" s="57">
        <f>[1]Inventario!Y305</f>
        <v>108</v>
      </c>
      <c r="K305" s="99">
        <f>[1]Inventario!AA305</f>
        <v>10.130000000000003</v>
      </c>
      <c r="L305" s="86">
        <f t="shared" si="41"/>
        <v>1094.0400000000002</v>
      </c>
      <c r="M305" s="91"/>
      <c r="N305" s="87">
        <f>SUMIF('Compras del Mes'!D$6:D$307,Inventario!D305,'Compras del Mes'!H$6:H$307)</f>
        <v>0</v>
      </c>
      <c r="O305" s="28" t="str">
        <f t="shared" si="42"/>
        <v/>
      </c>
      <c r="P305" s="28">
        <f>SUMIF('Compras del Mes'!D$6:D$307,Inventario!D305,'Compras del Mes'!I$6:I$307)</f>
        <v>0</v>
      </c>
      <c r="Q305" s="88"/>
      <c r="R305" s="87">
        <f t="shared" si="43"/>
        <v>108</v>
      </c>
      <c r="S305" s="28">
        <f t="shared" si="44"/>
        <v>10.130000000000003</v>
      </c>
      <c r="T305" s="28">
        <f t="shared" si="45"/>
        <v>1094.0400000000002</v>
      </c>
      <c r="U305" s="88"/>
      <c r="V305" s="177">
        <f>SUMIF('Reporte de salida'!C$6:C$958,Inventario!B305,'Reporte de salida'!H$6:H$958)</f>
        <v>0</v>
      </c>
      <c r="W305" s="221">
        <f t="shared" si="46"/>
        <v>0</v>
      </c>
      <c r="X305" s="22"/>
      <c r="Y305" s="87">
        <f t="shared" si="47"/>
        <v>108</v>
      </c>
      <c r="Z305" s="28">
        <f t="shared" si="48"/>
        <v>1094.0400000000002</v>
      </c>
      <c r="AA305" s="56">
        <f t="shared" si="49"/>
        <v>10.130000000000003</v>
      </c>
      <c r="AB305" s="22">
        <f t="shared" ref="AB305:AB373" si="50">(LEN(D305))</f>
        <v>15</v>
      </c>
      <c r="AC305" s="12"/>
      <c r="AD305" s="12"/>
      <c r="AE305" s="13"/>
      <c r="AF305" s="2"/>
      <c r="AG305" s="22"/>
      <c r="AI305" s="93"/>
      <c r="AJ305" s="89"/>
      <c r="AK305" s="90"/>
      <c r="AL305" s="90"/>
      <c r="AM305" s="90"/>
      <c r="AN305" s="90"/>
      <c r="AO305" s="93"/>
      <c r="AP305" s="93"/>
      <c r="AU305" s="22"/>
      <c r="AV305" s="22"/>
      <c r="AW305" s="22"/>
      <c r="AX305" s="22"/>
      <c r="AY305" s="22"/>
      <c r="AZ305" s="22"/>
    </row>
    <row r="306" spans="1:52" s="92" customFormat="1" ht="15" hidden="1" customHeight="1" x14ac:dyDescent="0.25">
      <c r="A306" s="24"/>
      <c r="B306" s="174" t="s">
        <v>476</v>
      </c>
      <c r="C306" s="24"/>
      <c r="D306" s="33" t="s">
        <v>476</v>
      </c>
      <c r="E306" s="33" t="s">
        <v>129</v>
      </c>
      <c r="F306" s="21"/>
      <c r="G306" s="169" t="s">
        <v>314</v>
      </c>
      <c r="H306" s="32">
        <v>1</v>
      </c>
      <c r="I306" s="95"/>
      <c r="J306" s="57">
        <f>[1]Inventario!Y306</f>
        <v>470</v>
      </c>
      <c r="K306" s="99">
        <f>[1]Inventario!AA306</f>
        <v>0</v>
      </c>
      <c r="L306" s="86">
        <f t="shared" si="41"/>
        <v>0</v>
      </c>
      <c r="M306" s="91"/>
      <c r="N306" s="87">
        <f>SUMIF('Compras del Mes'!D$6:D$307,Inventario!D306,'Compras del Mes'!H$6:H$307)</f>
        <v>0</v>
      </c>
      <c r="O306" s="28" t="str">
        <f t="shared" si="42"/>
        <v/>
      </c>
      <c r="P306" s="28">
        <f>SUMIF('Compras del Mes'!D$6:D$307,Inventario!D306,'Compras del Mes'!I$6:I$307)</f>
        <v>0</v>
      </c>
      <c r="Q306" s="88"/>
      <c r="R306" s="87">
        <f t="shared" si="43"/>
        <v>470</v>
      </c>
      <c r="S306" s="28" t="str">
        <f t="shared" si="44"/>
        <v>0</v>
      </c>
      <c r="T306" s="28">
        <f t="shared" si="45"/>
        <v>0</v>
      </c>
      <c r="U306" s="88"/>
      <c r="V306" s="177">
        <f>SUMIF('Reporte de salida'!C$6:C$958,Inventario!B306,'Reporte de salida'!H$6:H$958)</f>
        <v>0</v>
      </c>
      <c r="W306" s="221">
        <f t="shared" si="46"/>
        <v>0</v>
      </c>
      <c r="X306" s="22"/>
      <c r="Y306" s="87">
        <f t="shared" si="47"/>
        <v>470</v>
      </c>
      <c r="Z306" s="28">
        <f t="shared" si="48"/>
        <v>0</v>
      </c>
      <c r="AA306" s="56">
        <f t="shared" si="49"/>
        <v>0</v>
      </c>
      <c r="AB306" s="22">
        <f t="shared" si="50"/>
        <v>11</v>
      </c>
      <c r="AC306" s="4"/>
      <c r="AD306" s="4"/>
      <c r="AE306" s="4"/>
      <c r="AF306" s="2"/>
      <c r="AG306" s="22"/>
      <c r="AI306" s="93"/>
      <c r="AJ306" s="89"/>
      <c r="AK306" s="90"/>
      <c r="AL306" s="90"/>
      <c r="AM306" s="90"/>
      <c r="AN306" s="90"/>
      <c r="AO306" s="93"/>
      <c r="AP306" s="93"/>
      <c r="AU306" s="22"/>
      <c r="AV306" s="22"/>
      <c r="AW306" s="22"/>
      <c r="AX306" s="22"/>
      <c r="AY306" s="22"/>
      <c r="AZ306" s="22"/>
    </row>
    <row r="307" spans="1:52" s="92" customFormat="1" ht="15" hidden="1" customHeight="1" x14ac:dyDescent="0.25">
      <c r="A307" s="24"/>
      <c r="B307" s="174" t="s">
        <v>477</v>
      </c>
      <c r="C307" s="24"/>
      <c r="D307" s="33" t="s">
        <v>477</v>
      </c>
      <c r="E307" s="33" t="s">
        <v>129</v>
      </c>
      <c r="F307" s="21"/>
      <c r="G307" s="169" t="s">
        <v>314</v>
      </c>
      <c r="H307" s="32">
        <v>1</v>
      </c>
      <c r="I307" s="95"/>
      <c r="J307" s="57">
        <f>[1]Inventario!Y307</f>
        <v>60</v>
      </c>
      <c r="K307" s="99">
        <f>[1]Inventario!AA307</f>
        <v>0</v>
      </c>
      <c r="L307" s="86">
        <f t="shared" si="41"/>
        <v>0</v>
      </c>
      <c r="M307" s="91"/>
      <c r="N307" s="87">
        <f>SUMIF('Compras del Mes'!D$6:D$307,Inventario!D307,'Compras del Mes'!H$6:H$307)</f>
        <v>0</v>
      </c>
      <c r="O307" s="28" t="str">
        <f t="shared" si="42"/>
        <v/>
      </c>
      <c r="P307" s="28">
        <f>SUMIF('Compras del Mes'!D$6:D$307,Inventario!D307,'Compras del Mes'!I$6:I$307)</f>
        <v>0</v>
      </c>
      <c r="Q307" s="88"/>
      <c r="R307" s="87">
        <f t="shared" si="43"/>
        <v>60</v>
      </c>
      <c r="S307" s="28" t="str">
        <f t="shared" si="44"/>
        <v>0</v>
      </c>
      <c r="T307" s="28">
        <f t="shared" si="45"/>
        <v>0</v>
      </c>
      <c r="U307" s="88"/>
      <c r="V307" s="177">
        <f>SUMIF('Reporte de salida'!C$6:C$958,Inventario!B307,'Reporte de salida'!H$6:H$958)</f>
        <v>0</v>
      </c>
      <c r="W307" s="221">
        <f t="shared" si="46"/>
        <v>0</v>
      </c>
      <c r="X307" s="22"/>
      <c r="Y307" s="87">
        <f t="shared" si="47"/>
        <v>60</v>
      </c>
      <c r="Z307" s="28">
        <f t="shared" si="48"/>
        <v>0</v>
      </c>
      <c r="AA307" s="56">
        <f t="shared" si="49"/>
        <v>0</v>
      </c>
      <c r="AB307" s="22">
        <f t="shared" si="50"/>
        <v>22</v>
      </c>
      <c r="AC307" s="4"/>
      <c r="AD307" s="4"/>
      <c r="AE307" s="4"/>
      <c r="AF307" s="2"/>
      <c r="AG307" s="22"/>
      <c r="AI307" s="93"/>
      <c r="AJ307" s="89"/>
      <c r="AK307" s="90"/>
      <c r="AL307" s="90"/>
      <c r="AM307" s="90"/>
      <c r="AN307" s="90"/>
      <c r="AO307" s="93"/>
      <c r="AP307" s="93"/>
      <c r="AU307" s="22"/>
      <c r="AV307" s="22"/>
      <c r="AW307" s="22"/>
      <c r="AX307" s="22"/>
      <c r="AY307" s="22"/>
      <c r="AZ307" s="22"/>
    </row>
    <row r="308" spans="1:52" s="92" customFormat="1" ht="15" hidden="1" customHeight="1" x14ac:dyDescent="0.25">
      <c r="A308" s="24"/>
      <c r="B308" s="174" t="s">
        <v>478</v>
      </c>
      <c r="C308" s="24"/>
      <c r="D308" s="33" t="s">
        <v>478</v>
      </c>
      <c r="E308" s="33" t="s">
        <v>129</v>
      </c>
      <c r="F308" s="21"/>
      <c r="G308" s="169" t="s">
        <v>314</v>
      </c>
      <c r="H308" s="32">
        <v>1</v>
      </c>
      <c r="I308" s="95"/>
      <c r="J308" s="57">
        <f>[1]Inventario!Y308</f>
        <v>44</v>
      </c>
      <c r="K308" s="99">
        <f>[1]Inventario!AA308</f>
        <v>0</v>
      </c>
      <c r="L308" s="86">
        <f t="shared" si="41"/>
        <v>0</v>
      </c>
      <c r="M308" s="91"/>
      <c r="N308" s="87">
        <f>SUMIF('Compras del Mes'!D$6:D$307,Inventario!D308,'Compras del Mes'!H$6:H$307)</f>
        <v>0</v>
      </c>
      <c r="O308" s="28" t="str">
        <f t="shared" si="42"/>
        <v/>
      </c>
      <c r="P308" s="28">
        <f>SUMIF('Compras del Mes'!D$6:D$307,Inventario!D308,'Compras del Mes'!I$6:I$307)</f>
        <v>0</v>
      </c>
      <c r="Q308" s="88"/>
      <c r="R308" s="87">
        <f t="shared" si="43"/>
        <v>44</v>
      </c>
      <c r="S308" s="28" t="str">
        <f t="shared" si="44"/>
        <v>0</v>
      </c>
      <c r="T308" s="28">
        <f t="shared" si="45"/>
        <v>0</v>
      </c>
      <c r="U308" s="88"/>
      <c r="V308" s="177">
        <f>SUMIF('Reporte de salida'!C$6:C$958,Inventario!B308,'Reporte de salida'!H$6:H$958)</f>
        <v>0</v>
      </c>
      <c r="W308" s="221">
        <f t="shared" si="46"/>
        <v>0</v>
      </c>
      <c r="X308" s="22"/>
      <c r="Y308" s="87">
        <f t="shared" si="47"/>
        <v>44</v>
      </c>
      <c r="Z308" s="28">
        <f t="shared" si="48"/>
        <v>0</v>
      </c>
      <c r="AA308" s="56">
        <f t="shared" si="49"/>
        <v>0</v>
      </c>
      <c r="AB308" s="22">
        <f t="shared" si="50"/>
        <v>18</v>
      </c>
      <c r="AC308" s="4"/>
      <c r="AD308" s="4"/>
      <c r="AE308" s="4"/>
      <c r="AF308" s="2"/>
      <c r="AG308" s="22"/>
      <c r="AI308" s="93"/>
      <c r="AJ308" s="89"/>
      <c r="AK308" s="90"/>
      <c r="AL308" s="90"/>
      <c r="AM308" s="90"/>
      <c r="AN308" s="90"/>
      <c r="AO308" s="93"/>
      <c r="AP308" s="93"/>
      <c r="AU308" s="22"/>
      <c r="AV308" s="22"/>
      <c r="AW308" s="22"/>
      <c r="AX308" s="22"/>
      <c r="AY308" s="22"/>
      <c r="AZ308" s="22"/>
    </row>
    <row r="309" spans="1:52" s="92" customFormat="1" ht="15" hidden="1" customHeight="1" x14ac:dyDescent="0.25">
      <c r="A309" s="24"/>
      <c r="B309" s="174" t="s">
        <v>479</v>
      </c>
      <c r="C309" s="24"/>
      <c r="D309" s="33" t="s">
        <v>479</v>
      </c>
      <c r="E309" s="33" t="s">
        <v>129</v>
      </c>
      <c r="F309" s="21"/>
      <c r="G309" s="169" t="s">
        <v>314</v>
      </c>
      <c r="H309" s="32">
        <v>1</v>
      </c>
      <c r="I309" s="95"/>
      <c r="J309" s="57">
        <f>[1]Inventario!Y309</f>
        <v>14</v>
      </c>
      <c r="K309" s="99">
        <f>[1]Inventario!AA309</f>
        <v>0</v>
      </c>
      <c r="L309" s="86">
        <f t="shared" si="41"/>
        <v>0</v>
      </c>
      <c r="M309" s="91"/>
      <c r="N309" s="87">
        <f>SUMIF('Compras del Mes'!D$6:D$307,Inventario!D309,'Compras del Mes'!H$6:H$307)</f>
        <v>0</v>
      </c>
      <c r="O309" s="28" t="str">
        <f t="shared" si="42"/>
        <v/>
      </c>
      <c r="P309" s="28">
        <f>SUMIF('Compras del Mes'!D$6:D$307,Inventario!D309,'Compras del Mes'!I$6:I$307)</f>
        <v>0</v>
      </c>
      <c r="Q309" s="88"/>
      <c r="R309" s="87">
        <f t="shared" si="43"/>
        <v>14</v>
      </c>
      <c r="S309" s="28" t="str">
        <f t="shared" si="44"/>
        <v>0</v>
      </c>
      <c r="T309" s="28">
        <f t="shared" si="45"/>
        <v>0</v>
      </c>
      <c r="U309" s="88"/>
      <c r="V309" s="177">
        <f>SUMIF('Reporte de salida'!C$6:C$958,Inventario!B309,'Reporte de salida'!H$6:H$958)</f>
        <v>0</v>
      </c>
      <c r="W309" s="221">
        <f t="shared" si="46"/>
        <v>0</v>
      </c>
      <c r="X309" s="22"/>
      <c r="Y309" s="87">
        <f t="shared" si="47"/>
        <v>14</v>
      </c>
      <c r="Z309" s="28">
        <f t="shared" si="48"/>
        <v>0</v>
      </c>
      <c r="AA309" s="56">
        <f t="shared" si="49"/>
        <v>0</v>
      </c>
      <c r="AB309" s="22">
        <f t="shared" si="50"/>
        <v>17</v>
      </c>
      <c r="AC309" s="4"/>
      <c r="AD309" s="4"/>
      <c r="AE309" s="4"/>
      <c r="AF309" s="2"/>
      <c r="AG309" s="22"/>
      <c r="AI309" s="93"/>
      <c r="AJ309" s="89"/>
      <c r="AK309" s="90"/>
      <c r="AL309" s="90"/>
      <c r="AM309" s="90"/>
      <c r="AN309" s="90"/>
      <c r="AO309" s="93"/>
      <c r="AP309" s="93"/>
      <c r="AU309" s="22"/>
      <c r="AV309" s="22"/>
      <c r="AW309" s="22"/>
      <c r="AX309" s="22"/>
      <c r="AY309" s="22"/>
      <c r="AZ309" s="22"/>
    </row>
    <row r="310" spans="1:52" s="92" customFormat="1" ht="15" hidden="1" customHeight="1" x14ac:dyDescent="0.25">
      <c r="A310" s="24"/>
      <c r="B310" s="174" t="s">
        <v>480</v>
      </c>
      <c r="C310" s="24"/>
      <c r="D310" s="33" t="s">
        <v>480</v>
      </c>
      <c r="E310" s="33" t="s">
        <v>129</v>
      </c>
      <c r="F310" s="21"/>
      <c r="G310" s="169" t="s">
        <v>314</v>
      </c>
      <c r="H310" s="32">
        <v>1</v>
      </c>
      <c r="I310" s="95"/>
      <c r="J310" s="57">
        <f>[1]Inventario!Y310</f>
        <v>61</v>
      </c>
      <c r="K310" s="99">
        <f>[1]Inventario!AA310</f>
        <v>100</v>
      </c>
      <c r="L310" s="86">
        <f t="shared" si="41"/>
        <v>6100</v>
      </c>
      <c r="M310" s="91"/>
      <c r="N310" s="87">
        <f>SUMIF('Compras del Mes'!D$6:D$307,Inventario!D310,'Compras del Mes'!H$6:H$307)</f>
        <v>0</v>
      </c>
      <c r="O310" s="28" t="str">
        <f t="shared" si="42"/>
        <v/>
      </c>
      <c r="P310" s="28">
        <f>SUMIF('Compras del Mes'!D$6:D$307,Inventario!D310,'Compras del Mes'!I$6:I$307)</f>
        <v>0</v>
      </c>
      <c r="Q310" s="88"/>
      <c r="R310" s="87">
        <f t="shared" si="43"/>
        <v>61</v>
      </c>
      <c r="S310" s="28">
        <f t="shared" si="44"/>
        <v>100</v>
      </c>
      <c r="T310" s="28">
        <f t="shared" si="45"/>
        <v>6100</v>
      </c>
      <c r="U310" s="88"/>
      <c r="V310" s="177">
        <f>SUMIF('Reporte de salida'!C$6:C$958,Inventario!B310,'Reporte de salida'!H$6:H$958)</f>
        <v>0</v>
      </c>
      <c r="W310" s="221">
        <f t="shared" si="46"/>
        <v>0</v>
      </c>
      <c r="X310" s="22"/>
      <c r="Y310" s="87">
        <f t="shared" si="47"/>
        <v>61</v>
      </c>
      <c r="Z310" s="28">
        <f t="shared" si="48"/>
        <v>6100</v>
      </c>
      <c r="AA310" s="56">
        <f t="shared" si="49"/>
        <v>100</v>
      </c>
      <c r="AB310" s="22">
        <f t="shared" si="50"/>
        <v>21</v>
      </c>
      <c r="AC310" s="4"/>
      <c r="AD310" s="4"/>
      <c r="AE310" s="4"/>
      <c r="AF310" s="2"/>
      <c r="AG310" s="22"/>
      <c r="AI310" s="93"/>
      <c r="AJ310" s="89"/>
      <c r="AK310" s="90"/>
      <c r="AL310" s="90"/>
      <c r="AM310" s="90"/>
      <c r="AN310" s="90"/>
      <c r="AO310" s="93"/>
      <c r="AP310" s="93"/>
      <c r="AU310" s="22"/>
      <c r="AV310" s="22"/>
      <c r="AW310" s="22"/>
      <c r="AX310" s="22"/>
      <c r="AY310" s="22"/>
      <c r="AZ310" s="22"/>
    </row>
    <row r="311" spans="1:52" s="92" customFormat="1" ht="15" hidden="1" customHeight="1" x14ac:dyDescent="0.25">
      <c r="A311" s="24"/>
      <c r="B311" s="174" t="s">
        <v>481</v>
      </c>
      <c r="C311" s="24"/>
      <c r="D311" s="33" t="s">
        <v>481</v>
      </c>
      <c r="E311" s="33" t="s">
        <v>129</v>
      </c>
      <c r="F311" s="21"/>
      <c r="G311" s="169" t="s">
        <v>314</v>
      </c>
      <c r="H311" s="32">
        <v>1</v>
      </c>
      <c r="I311" s="95"/>
      <c r="J311" s="57">
        <f>[1]Inventario!Y311</f>
        <v>5</v>
      </c>
      <c r="K311" s="99">
        <f>[1]Inventario!AA311</f>
        <v>0</v>
      </c>
      <c r="L311" s="86">
        <f t="shared" si="41"/>
        <v>0</v>
      </c>
      <c r="M311" s="91"/>
      <c r="N311" s="87">
        <f>SUMIF('Compras del Mes'!D$6:D$307,Inventario!D311,'Compras del Mes'!H$6:H$307)</f>
        <v>0</v>
      </c>
      <c r="O311" s="28" t="str">
        <f t="shared" si="42"/>
        <v/>
      </c>
      <c r="P311" s="28">
        <f>SUMIF('Compras del Mes'!D$6:D$307,Inventario!D311,'Compras del Mes'!I$6:I$307)</f>
        <v>0</v>
      </c>
      <c r="Q311" s="88"/>
      <c r="R311" s="87">
        <f t="shared" si="43"/>
        <v>5</v>
      </c>
      <c r="S311" s="28" t="str">
        <f t="shared" si="44"/>
        <v>0</v>
      </c>
      <c r="T311" s="28">
        <f t="shared" si="45"/>
        <v>0</v>
      </c>
      <c r="U311" s="88"/>
      <c r="V311" s="177">
        <f>SUMIF('Reporte de salida'!C$6:C$958,Inventario!B311,'Reporte de salida'!H$6:H$958)</f>
        <v>0</v>
      </c>
      <c r="W311" s="221">
        <f t="shared" si="46"/>
        <v>0</v>
      </c>
      <c r="X311" s="22"/>
      <c r="Y311" s="87">
        <f t="shared" si="47"/>
        <v>5</v>
      </c>
      <c r="Z311" s="28">
        <f t="shared" si="48"/>
        <v>0</v>
      </c>
      <c r="AA311" s="56">
        <f t="shared" si="49"/>
        <v>0</v>
      </c>
      <c r="AB311" s="22">
        <f t="shared" si="50"/>
        <v>21</v>
      </c>
      <c r="AC311" s="4"/>
      <c r="AD311" s="4"/>
      <c r="AE311" s="4"/>
      <c r="AF311" s="2"/>
      <c r="AG311" s="22"/>
      <c r="AI311" s="93"/>
      <c r="AJ311" s="89"/>
      <c r="AK311" s="90"/>
      <c r="AL311" s="90"/>
      <c r="AM311" s="90"/>
      <c r="AN311" s="90"/>
      <c r="AO311" s="93"/>
      <c r="AP311" s="93"/>
      <c r="AU311" s="22"/>
      <c r="AV311" s="22"/>
      <c r="AW311" s="22"/>
      <c r="AX311" s="22"/>
      <c r="AY311" s="22"/>
      <c r="AZ311" s="22"/>
    </row>
    <row r="312" spans="1:52" s="92" customFormat="1" ht="15" hidden="1" customHeight="1" x14ac:dyDescent="0.25">
      <c r="A312" s="24"/>
      <c r="B312" s="174" t="s">
        <v>482</v>
      </c>
      <c r="C312" s="24"/>
      <c r="D312" s="33" t="s">
        <v>482</v>
      </c>
      <c r="E312" s="33" t="s">
        <v>129</v>
      </c>
      <c r="F312" s="21"/>
      <c r="G312" s="169" t="s">
        <v>314</v>
      </c>
      <c r="H312" s="32">
        <v>1</v>
      </c>
      <c r="I312" s="95"/>
      <c r="J312" s="57">
        <f>[1]Inventario!Y312</f>
        <v>21</v>
      </c>
      <c r="K312" s="99">
        <f>[1]Inventario!AA312</f>
        <v>0</v>
      </c>
      <c r="L312" s="86">
        <f t="shared" si="41"/>
        <v>0</v>
      </c>
      <c r="M312" s="91"/>
      <c r="N312" s="87">
        <f>SUMIF('Compras del Mes'!D$6:D$307,Inventario!D312,'Compras del Mes'!H$6:H$307)</f>
        <v>0</v>
      </c>
      <c r="O312" s="28" t="str">
        <f t="shared" si="42"/>
        <v/>
      </c>
      <c r="P312" s="28">
        <f>SUMIF('Compras del Mes'!D$6:D$307,Inventario!D312,'Compras del Mes'!I$6:I$307)</f>
        <v>0</v>
      </c>
      <c r="Q312" s="88"/>
      <c r="R312" s="87">
        <f t="shared" si="43"/>
        <v>21</v>
      </c>
      <c r="S312" s="28" t="str">
        <f t="shared" si="44"/>
        <v>0</v>
      </c>
      <c r="T312" s="28">
        <f t="shared" si="45"/>
        <v>0</v>
      </c>
      <c r="U312" s="88"/>
      <c r="V312" s="177">
        <f>SUMIF('Reporte de salida'!C$6:C$958,Inventario!B312,'Reporte de salida'!H$6:H$958)</f>
        <v>0</v>
      </c>
      <c r="W312" s="221">
        <f t="shared" si="46"/>
        <v>0</v>
      </c>
      <c r="X312" s="22"/>
      <c r="Y312" s="87">
        <f t="shared" si="47"/>
        <v>21</v>
      </c>
      <c r="Z312" s="28">
        <f t="shared" si="48"/>
        <v>0</v>
      </c>
      <c r="AA312" s="56">
        <f t="shared" si="49"/>
        <v>0</v>
      </c>
      <c r="AB312" s="22">
        <f t="shared" si="50"/>
        <v>36</v>
      </c>
      <c r="AC312" s="4"/>
      <c r="AD312" s="4"/>
      <c r="AE312" s="4"/>
      <c r="AF312" s="2"/>
      <c r="AG312" s="22"/>
      <c r="AI312" s="93"/>
      <c r="AJ312" s="89"/>
      <c r="AK312" s="90"/>
      <c r="AL312" s="90"/>
      <c r="AM312" s="90"/>
      <c r="AN312" s="90"/>
      <c r="AO312" s="93"/>
      <c r="AP312" s="93"/>
      <c r="AU312" s="22"/>
      <c r="AV312" s="22"/>
      <c r="AW312" s="22"/>
      <c r="AX312" s="22"/>
      <c r="AY312" s="22"/>
      <c r="AZ312" s="22"/>
    </row>
    <row r="313" spans="1:52" s="92" customFormat="1" ht="15" hidden="1" customHeight="1" x14ac:dyDescent="0.25">
      <c r="A313" s="24"/>
      <c r="B313" s="174" t="s">
        <v>483</v>
      </c>
      <c r="C313" s="24"/>
      <c r="D313" s="33" t="s">
        <v>483</v>
      </c>
      <c r="E313" s="33" t="s">
        <v>129</v>
      </c>
      <c r="F313" s="21"/>
      <c r="G313" s="169" t="s">
        <v>314</v>
      </c>
      <c r="H313" s="32">
        <v>1</v>
      </c>
      <c r="I313" s="95"/>
      <c r="J313" s="57">
        <f>[1]Inventario!Y313</f>
        <v>6</v>
      </c>
      <c r="K313" s="99">
        <f>[1]Inventario!AA313</f>
        <v>0</v>
      </c>
      <c r="L313" s="86">
        <f t="shared" si="41"/>
        <v>0</v>
      </c>
      <c r="M313" s="91"/>
      <c r="N313" s="87">
        <f>SUMIF('Compras del Mes'!D$6:D$307,Inventario!D313,'Compras del Mes'!H$6:H$307)</f>
        <v>0</v>
      </c>
      <c r="O313" s="28" t="str">
        <f t="shared" si="42"/>
        <v/>
      </c>
      <c r="P313" s="28">
        <f>SUMIF('Compras del Mes'!D$6:D$307,Inventario!D313,'Compras del Mes'!I$6:I$307)</f>
        <v>0</v>
      </c>
      <c r="Q313" s="88"/>
      <c r="R313" s="87">
        <f t="shared" si="43"/>
        <v>6</v>
      </c>
      <c r="S313" s="28" t="str">
        <f t="shared" si="44"/>
        <v>0</v>
      </c>
      <c r="T313" s="28">
        <f t="shared" si="45"/>
        <v>0</v>
      </c>
      <c r="U313" s="88"/>
      <c r="V313" s="177">
        <f>SUMIF('Reporte de salida'!C$6:C$958,Inventario!B313,'Reporte de salida'!H$6:H$958)</f>
        <v>0</v>
      </c>
      <c r="W313" s="221">
        <f t="shared" si="46"/>
        <v>0</v>
      </c>
      <c r="X313" s="22"/>
      <c r="Y313" s="87">
        <f t="shared" si="47"/>
        <v>6</v>
      </c>
      <c r="Z313" s="28">
        <f t="shared" si="48"/>
        <v>0</v>
      </c>
      <c r="AA313" s="56">
        <f t="shared" si="49"/>
        <v>0</v>
      </c>
      <c r="AB313" s="22">
        <f t="shared" si="50"/>
        <v>26</v>
      </c>
      <c r="AC313" s="4"/>
      <c r="AD313" s="4"/>
      <c r="AE313" s="4"/>
      <c r="AF313" s="2"/>
      <c r="AG313" s="22"/>
      <c r="AI313" s="93"/>
      <c r="AJ313" s="89"/>
      <c r="AK313" s="90"/>
      <c r="AL313" s="90"/>
      <c r="AM313" s="90"/>
      <c r="AN313" s="90"/>
      <c r="AO313" s="93"/>
      <c r="AP313" s="93"/>
      <c r="AU313" s="22"/>
      <c r="AV313" s="22"/>
      <c r="AW313" s="22"/>
      <c r="AX313" s="22"/>
      <c r="AY313" s="22"/>
      <c r="AZ313" s="22"/>
    </row>
    <row r="314" spans="1:52" s="92" customFormat="1" ht="15" hidden="1" customHeight="1" x14ac:dyDescent="0.25">
      <c r="A314" s="24"/>
      <c r="B314" s="174" t="s">
        <v>484</v>
      </c>
      <c r="C314" s="24"/>
      <c r="D314" s="33" t="s">
        <v>484</v>
      </c>
      <c r="E314" s="33" t="s">
        <v>129</v>
      </c>
      <c r="F314" s="21"/>
      <c r="G314" s="169" t="s">
        <v>314</v>
      </c>
      <c r="H314" s="32">
        <v>1</v>
      </c>
      <c r="I314" s="95"/>
      <c r="J314" s="57">
        <f>[1]Inventario!Y314</f>
        <v>22</v>
      </c>
      <c r="K314" s="99">
        <f>[1]Inventario!AA314</f>
        <v>59</v>
      </c>
      <c r="L314" s="86">
        <f t="shared" si="41"/>
        <v>1298</v>
      </c>
      <c r="M314" s="91"/>
      <c r="N314" s="87">
        <f>SUMIF('Compras del Mes'!D$6:D$307,Inventario!D314,'Compras del Mes'!H$6:H$307)</f>
        <v>0</v>
      </c>
      <c r="O314" s="28" t="str">
        <f t="shared" si="42"/>
        <v/>
      </c>
      <c r="P314" s="28">
        <f>SUMIF('Compras del Mes'!D$6:D$307,Inventario!D314,'Compras del Mes'!I$6:I$307)</f>
        <v>0</v>
      </c>
      <c r="Q314" s="88"/>
      <c r="R314" s="87">
        <f t="shared" si="43"/>
        <v>22</v>
      </c>
      <c r="S314" s="28">
        <f t="shared" si="44"/>
        <v>59</v>
      </c>
      <c r="T314" s="28">
        <f t="shared" si="45"/>
        <v>1298</v>
      </c>
      <c r="U314" s="88"/>
      <c r="V314" s="177">
        <f>SUMIF('Reporte de salida'!C$6:C$958,Inventario!B314,'Reporte de salida'!H$6:H$958)</f>
        <v>0</v>
      </c>
      <c r="W314" s="221">
        <f t="shared" si="46"/>
        <v>0</v>
      </c>
      <c r="X314" s="22"/>
      <c r="Y314" s="87">
        <f t="shared" si="47"/>
        <v>22</v>
      </c>
      <c r="Z314" s="28">
        <f t="shared" si="48"/>
        <v>1298</v>
      </c>
      <c r="AA314" s="56">
        <f t="shared" si="49"/>
        <v>59</v>
      </c>
      <c r="AB314" s="22">
        <f t="shared" si="50"/>
        <v>25</v>
      </c>
      <c r="AC314" s="4"/>
      <c r="AD314" s="4"/>
      <c r="AE314" s="4"/>
      <c r="AF314" s="2"/>
      <c r="AG314" s="22"/>
      <c r="AI314" s="93"/>
      <c r="AJ314" s="89"/>
      <c r="AK314" s="90"/>
      <c r="AL314" s="90"/>
      <c r="AM314" s="90"/>
      <c r="AN314" s="90"/>
      <c r="AO314" s="93"/>
      <c r="AP314" s="93"/>
      <c r="AU314" s="22"/>
      <c r="AV314" s="22"/>
      <c r="AW314" s="22"/>
      <c r="AX314" s="22"/>
      <c r="AY314" s="22"/>
      <c r="AZ314" s="22"/>
    </row>
    <row r="315" spans="1:52" s="92" customFormat="1" ht="15" hidden="1" customHeight="1" x14ac:dyDescent="0.25">
      <c r="A315" s="24"/>
      <c r="B315" s="174" t="s">
        <v>485</v>
      </c>
      <c r="C315" s="24"/>
      <c r="D315" s="33" t="s">
        <v>485</v>
      </c>
      <c r="E315" s="33" t="s">
        <v>129</v>
      </c>
      <c r="F315" s="21"/>
      <c r="G315" s="169" t="s">
        <v>314</v>
      </c>
      <c r="H315" s="32">
        <v>1</v>
      </c>
      <c r="I315" s="95"/>
      <c r="J315" s="57">
        <f>[1]Inventario!Y315</f>
        <v>11200</v>
      </c>
      <c r="K315" s="99">
        <f>[1]Inventario!AA315</f>
        <v>4.2901234567901236E-2</v>
      </c>
      <c r="L315" s="86">
        <f t="shared" si="41"/>
        <v>480.49382716049382</v>
      </c>
      <c r="M315" s="91"/>
      <c r="N315" s="87">
        <f>SUMIF('Compras del Mes'!D$6:D$307,Inventario!D315,'Compras del Mes'!H$6:H$307)</f>
        <v>0</v>
      </c>
      <c r="O315" s="28" t="str">
        <f t="shared" si="42"/>
        <v/>
      </c>
      <c r="P315" s="28">
        <f>SUMIF('Compras del Mes'!D$6:D$307,Inventario!D315,'Compras del Mes'!I$6:I$307)</f>
        <v>0</v>
      </c>
      <c r="Q315" s="88"/>
      <c r="R315" s="87">
        <f t="shared" si="43"/>
        <v>11200</v>
      </c>
      <c r="S315" s="28">
        <f t="shared" si="44"/>
        <v>4.2901234567901236E-2</v>
      </c>
      <c r="T315" s="28">
        <f t="shared" si="45"/>
        <v>480.49382716049382</v>
      </c>
      <c r="U315" s="88"/>
      <c r="V315" s="177">
        <f>SUMIF('Reporte de salida'!C$6:C$958,Inventario!B315,'Reporte de salida'!H$6:H$958)</f>
        <v>0</v>
      </c>
      <c r="W315" s="221">
        <f t="shared" si="46"/>
        <v>0</v>
      </c>
      <c r="X315" s="22"/>
      <c r="Y315" s="87">
        <f t="shared" si="47"/>
        <v>11200</v>
      </c>
      <c r="Z315" s="28">
        <f t="shared" si="48"/>
        <v>480.49382716049382</v>
      </c>
      <c r="AA315" s="56">
        <f t="shared" si="49"/>
        <v>4.2901234567901236E-2</v>
      </c>
      <c r="AB315" s="22">
        <f t="shared" si="50"/>
        <v>38</v>
      </c>
      <c r="AC315" s="4"/>
      <c r="AD315" s="4"/>
      <c r="AE315" s="4"/>
      <c r="AF315" s="2"/>
      <c r="AG315" s="22"/>
      <c r="AI315" s="93"/>
      <c r="AJ315" s="89"/>
      <c r="AK315" s="90"/>
      <c r="AL315" s="90"/>
      <c r="AM315" s="90"/>
      <c r="AN315" s="90"/>
      <c r="AO315" s="93"/>
      <c r="AP315" s="93"/>
      <c r="AU315" s="22"/>
      <c r="AV315" s="22"/>
      <c r="AW315" s="22"/>
      <c r="AX315" s="22"/>
      <c r="AY315" s="22"/>
      <c r="AZ315" s="22"/>
    </row>
    <row r="316" spans="1:52" s="92" customFormat="1" ht="15" hidden="1" customHeight="1" x14ac:dyDescent="0.25">
      <c r="A316" s="24"/>
      <c r="B316" s="174" t="s">
        <v>486</v>
      </c>
      <c r="C316" s="24"/>
      <c r="D316" s="33" t="s">
        <v>486</v>
      </c>
      <c r="E316" s="33" t="s">
        <v>129</v>
      </c>
      <c r="F316" s="21"/>
      <c r="G316" s="169" t="s">
        <v>314</v>
      </c>
      <c r="H316" s="32">
        <v>1</v>
      </c>
      <c r="I316" s="95"/>
      <c r="J316" s="57">
        <f>[1]Inventario!Y316</f>
        <v>7</v>
      </c>
      <c r="K316" s="99">
        <f>[1]Inventario!AA316</f>
        <v>0</v>
      </c>
      <c r="L316" s="86">
        <f t="shared" si="41"/>
        <v>0</v>
      </c>
      <c r="M316" s="91"/>
      <c r="N316" s="87">
        <f>SUMIF('Compras del Mes'!D$6:D$307,Inventario!D316,'Compras del Mes'!H$6:H$307)</f>
        <v>0</v>
      </c>
      <c r="O316" s="28" t="str">
        <f t="shared" si="42"/>
        <v/>
      </c>
      <c r="P316" s="28">
        <f>SUMIF('Compras del Mes'!D$6:D$307,Inventario!D316,'Compras del Mes'!I$6:I$307)</f>
        <v>0</v>
      </c>
      <c r="Q316" s="88"/>
      <c r="R316" s="87">
        <f t="shared" si="43"/>
        <v>7</v>
      </c>
      <c r="S316" s="28" t="str">
        <f t="shared" si="44"/>
        <v>0</v>
      </c>
      <c r="T316" s="28">
        <f t="shared" si="45"/>
        <v>0</v>
      </c>
      <c r="U316" s="88"/>
      <c r="V316" s="177">
        <f>SUMIF('Reporte de salida'!C$6:C$958,Inventario!B316,'Reporte de salida'!H$6:H$958)</f>
        <v>0</v>
      </c>
      <c r="W316" s="221">
        <f t="shared" si="46"/>
        <v>0</v>
      </c>
      <c r="X316" s="22"/>
      <c r="Y316" s="87">
        <f t="shared" si="47"/>
        <v>7</v>
      </c>
      <c r="Z316" s="28">
        <f t="shared" si="48"/>
        <v>0</v>
      </c>
      <c r="AA316" s="56">
        <f t="shared" si="49"/>
        <v>0</v>
      </c>
      <c r="AB316" s="22">
        <f t="shared" si="50"/>
        <v>15</v>
      </c>
      <c r="AC316" s="4"/>
      <c r="AD316" s="4"/>
      <c r="AE316" s="4"/>
      <c r="AF316" s="2"/>
      <c r="AG316" s="22"/>
      <c r="AI316" s="93"/>
      <c r="AJ316" s="89"/>
      <c r="AK316" s="90"/>
      <c r="AL316" s="90"/>
      <c r="AM316" s="90"/>
      <c r="AN316" s="90"/>
      <c r="AO316" s="93"/>
      <c r="AP316" s="93"/>
      <c r="AU316" s="22"/>
      <c r="AV316" s="22"/>
      <c r="AW316" s="22"/>
      <c r="AX316" s="22"/>
      <c r="AY316" s="22"/>
      <c r="AZ316" s="22"/>
    </row>
    <row r="317" spans="1:52" s="92" customFormat="1" ht="15" hidden="1" customHeight="1" x14ac:dyDescent="0.25">
      <c r="A317" s="24"/>
      <c r="B317" s="174" t="s">
        <v>487</v>
      </c>
      <c r="C317" s="24"/>
      <c r="D317" s="33" t="s">
        <v>487</v>
      </c>
      <c r="E317" s="33" t="s">
        <v>129</v>
      </c>
      <c r="F317" s="21"/>
      <c r="G317" s="169" t="s">
        <v>314</v>
      </c>
      <c r="H317" s="32">
        <v>1</v>
      </c>
      <c r="I317" s="95"/>
      <c r="J317" s="57">
        <f>[1]Inventario!Y317</f>
        <v>53</v>
      </c>
      <c r="K317" s="99">
        <f>[1]Inventario!AA317</f>
        <v>0</v>
      </c>
      <c r="L317" s="86">
        <f t="shared" si="41"/>
        <v>0</v>
      </c>
      <c r="M317" s="91"/>
      <c r="N317" s="87">
        <f>SUMIF('Compras del Mes'!D$6:D$307,Inventario!D317,'Compras del Mes'!H$6:H$307)</f>
        <v>0</v>
      </c>
      <c r="O317" s="28" t="str">
        <f t="shared" si="42"/>
        <v/>
      </c>
      <c r="P317" s="28">
        <f>SUMIF('Compras del Mes'!D$6:D$307,Inventario!D317,'Compras del Mes'!I$6:I$307)</f>
        <v>0</v>
      </c>
      <c r="Q317" s="88"/>
      <c r="R317" s="87">
        <f t="shared" si="43"/>
        <v>53</v>
      </c>
      <c r="S317" s="28" t="str">
        <f t="shared" si="44"/>
        <v>0</v>
      </c>
      <c r="T317" s="28">
        <f t="shared" si="45"/>
        <v>0</v>
      </c>
      <c r="U317" s="88"/>
      <c r="V317" s="177">
        <f>SUMIF('Reporte de salida'!C$6:C$958,Inventario!B317,'Reporte de salida'!H$6:H$958)</f>
        <v>0</v>
      </c>
      <c r="W317" s="221">
        <f t="shared" si="46"/>
        <v>0</v>
      </c>
      <c r="X317" s="22"/>
      <c r="Y317" s="87">
        <f t="shared" si="47"/>
        <v>53</v>
      </c>
      <c r="Z317" s="28">
        <f t="shared" si="48"/>
        <v>0</v>
      </c>
      <c r="AA317" s="56">
        <f t="shared" si="49"/>
        <v>0</v>
      </c>
      <c r="AB317" s="22">
        <f t="shared" si="50"/>
        <v>23</v>
      </c>
      <c r="AC317" s="4"/>
      <c r="AD317" s="4"/>
      <c r="AE317" s="4"/>
      <c r="AF317" s="2"/>
      <c r="AG317" s="22"/>
      <c r="AI317" s="93"/>
      <c r="AJ317" s="89"/>
      <c r="AK317" s="90"/>
      <c r="AL317" s="90"/>
      <c r="AM317" s="90"/>
      <c r="AN317" s="90"/>
      <c r="AO317" s="93"/>
      <c r="AP317" s="93"/>
      <c r="AU317" s="22"/>
      <c r="AV317" s="22"/>
      <c r="AW317" s="22"/>
      <c r="AX317" s="22"/>
      <c r="AY317" s="22"/>
      <c r="AZ317" s="22"/>
    </row>
    <row r="318" spans="1:52" s="92" customFormat="1" ht="15" hidden="1" customHeight="1" x14ac:dyDescent="0.25">
      <c r="A318" s="24"/>
      <c r="B318" s="174" t="s">
        <v>488</v>
      </c>
      <c r="C318" s="24"/>
      <c r="D318" s="33" t="s">
        <v>488</v>
      </c>
      <c r="E318" s="33" t="s">
        <v>129</v>
      </c>
      <c r="F318" s="21"/>
      <c r="G318" s="169" t="s">
        <v>314</v>
      </c>
      <c r="H318" s="32">
        <v>1</v>
      </c>
      <c r="I318" s="95"/>
      <c r="J318" s="57">
        <f>[1]Inventario!Y318</f>
        <v>305</v>
      </c>
      <c r="K318" s="99">
        <f>[1]Inventario!AA318</f>
        <v>0</v>
      </c>
      <c r="L318" s="86">
        <f t="shared" si="41"/>
        <v>0</v>
      </c>
      <c r="M318" s="91"/>
      <c r="N318" s="87">
        <f>SUMIF('Compras del Mes'!D$6:D$307,Inventario!D318,'Compras del Mes'!H$6:H$307)</f>
        <v>0</v>
      </c>
      <c r="O318" s="28" t="str">
        <f t="shared" si="42"/>
        <v/>
      </c>
      <c r="P318" s="28">
        <f>SUMIF('Compras del Mes'!D$6:D$307,Inventario!D318,'Compras del Mes'!I$6:I$307)</f>
        <v>0</v>
      </c>
      <c r="Q318" s="88"/>
      <c r="R318" s="87">
        <f t="shared" si="43"/>
        <v>305</v>
      </c>
      <c r="S318" s="28" t="str">
        <f t="shared" si="44"/>
        <v>0</v>
      </c>
      <c r="T318" s="28">
        <f t="shared" si="45"/>
        <v>0</v>
      </c>
      <c r="U318" s="88"/>
      <c r="V318" s="177">
        <f>SUMIF('Reporte de salida'!C$6:C$958,Inventario!B318,'Reporte de salida'!H$6:H$958)</f>
        <v>0</v>
      </c>
      <c r="W318" s="221">
        <f t="shared" si="46"/>
        <v>0</v>
      </c>
      <c r="X318" s="22"/>
      <c r="Y318" s="87">
        <f t="shared" si="47"/>
        <v>305</v>
      </c>
      <c r="Z318" s="28">
        <f t="shared" si="48"/>
        <v>0</v>
      </c>
      <c r="AA318" s="56">
        <f t="shared" si="49"/>
        <v>0</v>
      </c>
      <c r="AB318" s="22">
        <f t="shared" si="50"/>
        <v>25</v>
      </c>
      <c r="AC318" s="4"/>
      <c r="AD318" s="4"/>
      <c r="AE318" s="4"/>
      <c r="AF318" s="2"/>
      <c r="AG318" s="22"/>
      <c r="AI318" s="93"/>
      <c r="AJ318" s="89"/>
      <c r="AK318" s="90"/>
      <c r="AL318" s="90"/>
      <c r="AM318" s="90"/>
      <c r="AN318" s="90"/>
      <c r="AO318" s="93"/>
      <c r="AP318" s="93"/>
      <c r="AU318" s="22"/>
      <c r="AV318" s="22"/>
      <c r="AW318" s="22"/>
      <c r="AX318" s="22"/>
      <c r="AY318" s="22"/>
      <c r="AZ318" s="22"/>
    </row>
    <row r="319" spans="1:52" s="92" customFormat="1" ht="15" hidden="1" customHeight="1" x14ac:dyDescent="0.25">
      <c r="A319" s="24"/>
      <c r="B319" s="174" t="s">
        <v>489</v>
      </c>
      <c r="C319" s="24"/>
      <c r="D319" s="33" t="s">
        <v>489</v>
      </c>
      <c r="E319" s="33" t="s">
        <v>129</v>
      </c>
      <c r="F319" s="21"/>
      <c r="G319" s="169" t="s">
        <v>314</v>
      </c>
      <c r="H319" s="32">
        <v>1</v>
      </c>
      <c r="I319" s="95"/>
      <c r="J319" s="57">
        <f>[1]Inventario!Y319</f>
        <v>48</v>
      </c>
      <c r="K319" s="99">
        <f>[1]Inventario!AA319</f>
        <v>0</v>
      </c>
      <c r="L319" s="86">
        <f t="shared" si="41"/>
        <v>0</v>
      </c>
      <c r="M319" s="91"/>
      <c r="N319" s="87">
        <f>SUMIF('Compras del Mes'!D$6:D$307,Inventario!D319,'Compras del Mes'!H$6:H$307)</f>
        <v>0</v>
      </c>
      <c r="O319" s="28" t="str">
        <f t="shared" si="42"/>
        <v/>
      </c>
      <c r="P319" s="28">
        <f>SUMIF('Compras del Mes'!D$6:D$307,Inventario!D319,'Compras del Mes'!I$6:I$307)</f>
        <v>0</v>
      </c>
      <c r="Q319" s="88"/>
      <c r="R319" s="87">
        <f t="shared" si="43"/>
        <v>48</v>
      </c>
      <c r="S319" s="28" t="str">
        <f t="shared" si="44"/>
        <v>0</v>
      </c>
      <c r="T319" s="28">
        <f t="shared" si="45"/>
        <v>0</v>
      </c>
      <c r="U319" s="88"/>
      <c r="V319" s="177">
        <f>SUMIF('Reporte de salida'!C$6:C$958,Inventario!B319,'Reporte de salida'!H$6:H$958)</f>
        <v>0</v>
      </c>
      <c r="W319" s="221">
        <f t="shared" si="46"/>
        <v>0</v>
      </c>
      <c r="X319" s="22"/>
      <c r="Y319" s="87">
        <f t="shared" si="47"/>
        <v>48</v>
      </c>
      <c r="Z319" s="28">
        <f t="shared" si="48"/>
        <v>0</v>
      </c>
      <c r="AA319" s="56">
        <f t="shared" si="49"/>
        <v>0</v>
      </c>
      <c r="AB319" s="22">
        <f t="shared" si="50"/>
        <v>25</v>
      </c>
      <c r="AC319" s="4"/>
      <c r="AD319" s="4"/>
      <c r="AE319" s="4"/>
      <c r="AF319" s="2"/>
      <c r="AG319" s="22"/>
      <c r="AI319" s="93"/>
      <c r="AJ319" s="89"/>
      <c r="AK319" s="90"/>
      <c r="AL319" s="90"/>
      <c r="AM319" s="90"/>
      <c r="AN319" s="90"/>
      <c r="AO319" s="93"/>
      <c r="AP319" s="93"/>
      <c r="AU319" s="22"/>
      <c r="AV319" s="22"/>
      <c r="AW319" s="22"/>
      <c r="AX319" s="22"/>
      <c r="AY319" s="22"/>
      <c r="AZ319" s="22"/>
    </row>
    <row r="320" spans="1:52" s="92" customFormat="1" ht="15" hidden="1" customHeight="1" x14ac:dyDescent="0.25">
      <c r="A320" s="24"/>
      <c r="B320" s="174" t="s">
        <v>490</v>
      </c>
      <c r="C320" s="24"/>
      <c r="D320" s="33" t="s">
        <v>490</v>
      </c>
      <c r="E320" s="33" t="s">
        <v>129</v>
      </c>
      <c r="F320" s="21"/>
      <c r="G320" s="169" t="s">
        <v>314</v>
      </c>
      <c r="H320" s="32">
        <v>1</v>
      </c>
      <c r="I320" s="95"/>
      <c r="J320" s="57">
        <f>[1]Inventario!Y320</f>
        <v>4</v>
      </c>
      <c r="K320" s="99">
        <f>[1]Inventario!AA320</f>
        <v>0</v>
      </c>
      <c r="L320" s="86">
        <f t="shared" si="41"/>
        <v>0</v>
      </c>
      <c r="M320" s="91"/>
      <c r="N320" s="87">
        <f>SUMIF('Compras del Mes'!D$6:D$307,Inventario!D320,'Compras del Mes'!H$6:H$307)</f>
        <v>0</v>
      </c>
      <c r="O320" s="28" t="str">
        <f t="shared" si="42"/>
        <v/>
      </c>
      <c r="P320" s="28">
        <f>SUMIF('Compras del Mes'!D$6:D$307,Inventario!D320,'Compras del Mes'!I$6:I$307)</f>
        <v>0</v>
      </c>
      <c r="Q320" s="88"/>
      <c r="R320" s="87">
        <f t="shared" si="43"/>
        <v>4</v>
      </c>
      <c r="S320" s="28" t="str">
        <f t="shared" si="44"/>
        <v>0</v>
      </c>
      <c r="T320" s="28">
        <f t="shared" si="45"/>
        <v>0</v>
      </c>
      <c r="U320" s="88"/>
      <c r="V320" s="177">
        <f>SUMIF('Reporte de salida'!C$6:C$958,Inventario!B320,'Reporte de salida'!H$6:H$958)</f>
        <v>0</v>
      </c>
      <c r="W320" s="221">
        <f t="shared" si="46"/>
        <v>0</v>
      </c>
      <c r="X320" s="22"/>
      <c r="Y320" s="87">
        <f t="shared" si="47"/>
        <v>4</v>
      </c>
      <c r="Z320" s="28">
        <f t="shared" si="48"/>
        <v>0</v>
      </c>
      <c r="AA320" s="56">
        <f t="shared" si="49"/>
        <v>0</v>
      </c>
      <c r="AB320" s="22">
        <f t="shared" si="50"/>
        <v>6</v>
      </c>
      <c r="AC320" s="4"/>
      <c r="AD320" s="4"/>
      <c r="AE320" s="4"/>
      <c r="AF320" s="2"/>
      <c r="AG320" s="22"/>
      <c r="AI320" s="93"/>
      <c r="AJ320" s="89"/>
      <c r="AK320" s="90"/>
      <c r="AL320" s="90"/>
      <c r="AM320" s="90"/>
      <c r="AN320" s="90"/>
      <c r="AO320" s="93"/>
      <c r="AP320" s="93"/>
      <c r="AU320" s="22"/>
      <c r="AV320" s="22"/>
      <c r="AW320" s="22"/>
      <c r="AX320" s="22"/>
      <c r="AY320" s="22"/>
      <c r="AZ320" s="22"/>
    </row>
    <row r="321" spans="1:52" s="92" customFormat="1" ht="15" hidden="1" customHeight="1" x14ac:dyDescent="0.25">
      <c r="A321" s="24"/>
      <c r="B321" s="174" t="s">
        <v>491</v>
      </c>
      <c r="C321" s="24"/>
      <c r="D321" s="33" t="s">
        <v>491</v>
      </c>
      <c r="E321" s="33" t="s">
        <v>129</v>
      </c>
      <c r="F321" s="21"/>
      <c r="G321" s="169" t="s">
        <v>314</v>
      </c>
      <c r="H321" s="32">
        <v>1</v>
      </c>
      <c r="I321" s="95"/>
      <c r="J321" s="57">
        <f>[1]Inventario!Y321</f>
        <v>37</v>
      </c>
      <c r="K321" s="99">
        <f>[1]Inventario!AA321</f>
        <v>0</v>
      </c>
      <c r="L321" s="86">
        <f t="shared" si="41"/>
        <v>0</v>
      </c>
      <c r="M321" s="91"/>
      <c r="N321" s="87">
        <f>SUMIF('Compras del Mes'!D$6:D$307,Inventario!D321,'Compras del Mes'!H$6:H$307)</f>
        <v>0</v>
      </c>
      <c r="O321" s="28" t="str">
        <f t="shared" si="42"/>
        <v/>
      </c>
      <c r="P321" s="28">
        <f>SUMIF('Compras del Mes'!D$6:D$307,Inventario!D321,'Compras del Mes'!I$6:I$307)</f>
        <v>0</v>
      </c>
      <c r="Q321" s="88"/>
      <c r="R321" s="87">
        <f t="shared" si="43"/>
        <v>37</v>
      </c>
      <c r="S321" s="28" t="str">
        <f t="shared" si="44"/>
        <v>0</v>
      </c>
      <c r="T321" s="28">
        <f t="shared" si="45"/>
        <v>0</v>
      </c>
      <c r="U321" s="88"/>
      <c r="V321" s="177">
        <f>SUMIF('Reporte de salida'!C$6:C$958,Inventario!B321,'Reporte de salida'!H$6:H$958)</f>
        <v>0</v>
      </c>
      <c r="W321" s="221">
        <f t="shared" si="46"/>
        <v>0</v>
      </c>
      <c r="X321" s="22"/>
      <c r="Y321" s="87">
        <f t="shared" si="47"/>
        <v>37</v>
      </c>
      <c r="Z321" s="28">
        <f t="shared" si="48"/>
        <v>0</v>
      </c>
      <c r="AA321" s="56">
        <f t="shared" si="49"/>
        <v>0</v>
      </c>
      <c r="AB321" s="22">
        <f t="shared" si="50"/>
        <v>31</v>
      </c>
      <c r="AC321" s="4"/>
      <c r="AD321" s="4"/>
      <c r="AE321" s="4"/>
      <c r="AF321" s="2"/>
      <c r="AG321" s="22"/>
      <c r="AI321" s="93"/>
      <c r="AJ321" s="89"/>
      <c r="AK321" s="90"/>
      <c r="AL321" s="90"/>
      <c r="AM321" s="90"/>
      <c r="AN321" s="90"/>
      <c r="AO321" s="93"/>
      <c r="AP321" s="93"/>
      <c r="AU321" s="22"/>
      <c r="AV321" s="22"/>
      <c r="AW321" s="22"/>
      <c r="AX321" s="22"/>
      <c r="AY321" s="22"/>
      <c r="AZ321" s="22"/>
    </row>
    <row r="322" spans="1:52" s="92" customFormat="1" ht="15" hidden="1" customHeight="1" x14ac:dyDescent="0.25">
      <c r="A322" s="24"/>
      <c r="B322" s="174" t="s">
        <v>492</v>
      </c>
      <c r="C322" s="24"/>
      <c r="D322" s="33" t="s">
        <v>492</v>
      </c>
      <c r="E322" s="33" t="s">
        <v>129</v>
      </c>
      <c r="F322" s="21"/>
      <c r="G322" s="169" t="s">
        <v>314</v>
      </c>
      <c r="H322" s="32">
        <v>1</v>
      </c>
      <c r="I322" s="95"/>
      <c r="J322" s="57">
        <f>[1]Inventario!Y322</f>
        <v>1</v>
      </c>
      <c r="K322" s="99">
        <f>[1]Inventario!AA322</f>
        <v>0</v>
      </c>
      <c r="L322" s="86">
        <f t="shared" si="41"/>
        <v>0</v>
      </c>
      <c r="M322" s="91"/>
      <c r="N322" s="87">
        <f>SUMIF('Compras del Mes'!D$6:D$307,Inventario!D322,'Compras del Mes'!H$6:H$307)</f>
        <v>0</v>
      </c>
      <c r="O322" s="28" t="str">
        <f t="shared" si="42"/>
        <v/>
      </c>
      <c r="P322" s="28">
        <f>SUMIF('Compras del Mes'!D$6:D$307,Inventario!D322,'Compras del Mes'!I$6:I$307)</f>
        <v>0</v>
      </c>
      <c r="Q322" s="88"/>
      <c r="R322" s="87">
        <f t="shared" si="43"/>
        <v>1</v>
      </c>
      <c r="S322" s="28" t="str">
        <f t="shared" si="44"/>
        <v>0</v>
      </c>
      <c r="T322" s="28">
        <f t="shared" si="45"/>
        <v>0</v>
      </c>
      <c r="U322" s="88"/>
      <c r="V322" s="177">
        <f>SUMIF('Reporte de salida'!C$6:C$958,Inventario!B322,'Reporte de salida'!H$6:H$958)</f>
        <v>0</v>
      </c>
      <c r="W322" s="221">
        <f t="shared" si="46"/>
        <v>0</v>
      </c>
      <c r="X322" s="22"/>
      <c r="Y322" s="87">
        <f t="shared" si="47"/>
        <v>1</v>
      </c>
      <c r="Z322" s="28">
        <f t="shared" si="48"/>
        <v>0</v>
      </c>
      <c r="AA322" s="56">
        <f t="shared" si="49"/>
        <v>0</v>
      </c>
      <c r="AB322" s="22">
        <f t="shared" si="50"/>
        <v>33</v>
      </c>
      <c r="AC322" s="4"/>
      <c r="AD322" s="4"/>
      <c r="AE322" s="4"/>
      <c r="AF322" s="2"/>
      <c r="AG322" s="22"/>
      <c r="AI322" s="93"/>
      <c r="AJ322" s="89"/>
      <c r="AK322" s="90"/>
      <c r="AL322" s="90"/>
      <c r="AM322" s="90"/>
      <c r="AN322" s="90"/>
      <c r="AO322" s="93"/>
      <c r="AP322" s="93"/>
      <c r="AU322" s="22"/>
      <c r="AV322" s="22"/>
      <c r="AW322" s="22"/>
      <c r="AX322" s="22"/>
      <c r="AY322" s="22"/>
      <c r="AZ322" s="22"/>
    </row>
    <row r="323" spans="1:52" s="92" customFormat="1" ht="15" hidden="1" customHeight="1" x14ac:dyDescent="0.25">
      <c r="A323" s="24"/>
      <c r="B323" s="174" t="s">
        <v>493</v>
      </c>
      <c r="C323" s="24"/>
      <c r="D323" s="33" t="s">
        <v>493</v>
      </c>
      <c r="E323" s="33" t="s">
        <v>129</v>
      </c>
      <c r="F323" s="21"/>
      <c r="G323" s="169" t="s">
        <v>314</v>
      </c>
      <c r="H323" s="32">
        <v>1</v>
      </c>
      <c r="I323" s="95"/>
      <c r="J323" s="57">
        <f>[1]Inventario!Y323</f>
        <v>16</v>
      </c>
      <c r="K323" s="99">
        <f>[1]Inventario!AA323</f>
        <v>0</v>
      </c>
      <c r="L323" s="86">
        <f t="shared" si="41"/>
        <v>0</v>
      </c>
      <c r="M323" s="91"/>
      <c r="N323" s="87">
        <f>SUMIF('Compras del Mes'!D$6:D$307,Inventario!D323,'Compras del Mes'!H$6:H$307)</f>
        <v>0</v>
      </c>
      <c r="O323" s="28" t="str">
        <f t="shared" si="42"/>
        <v/>
      </c>
      <c r="P323" s="28">
        <f>SUMIF('Compras del Mes'!D$6:D$307,Inventario!D323,'Compras del Mes'!I$6:I$307)</f>
        <v>0</v>
      </c>
      <c r="Q323" s="88"/>
      <c r="R323" s="87">
        <f t="shared" si="43"/>
        <v>16</v>
      </c>
      <c r="S323" s="28" t="str">
        <f t="shared" si="44"/>
        <v>0</v>
      </c>
      <c r="T323" s="28">
        <f t="shared" si="45"/>
        <v>0</v>
      </c>
      <c r="U323" s="88"/>
      <c r="V323" s="177">
        <f>SUMIF('Reporte de salida'!C$6:C$958,Inventario!B323,'Reporte de salida'!H$6:H$958)</f>
        <v>0</v>
      </c>
      <c r="W323" s="221">
        <f t="shared" si="46"/>
        <v>0</v>
      </c>
      <c r="X323" s="22"/>
      <c r="Y323" s="87">
        <f t="shared" si="47"/>
        <v>16</v>
      </c>
      <c r="Z323" s="28">
        <f t="shared" si="48"/>
        <v>0</v>
      </c>
      <c r="AA323" s="56">
        <f t="shared" si="49"/>
        <v>0</v>
      </c>
      <c r="AB323" s="22">
        <f t="shared" si="50"/>
        <v>18</v>
      </c>
      <c r="AC323" s="4"/>
      <c r="AD323" s="4"/>
      <c r="AE323" s="4"/>
      <c r="AF323" s="2"/>
      <c r="AG323" s="22"/>
      <c r="AI323" s="93"/>
      <c r="AJ323" s="89"/>
      <c r="AK323" s="90"/>
      <c r="AL323" s="90"/>
      <c r="AM323" s="90"/>
      <c r="AN323" s="90"/>
      <c r="AO323" s="93"/>
      <c r="AP323" s="93"/>
      <c r="AU323" s="22"/>
      <c r="AV323" s="22"/>
      <c r="AW323" s="22"/>
      <c r="AX323" s="22"/>
      <c r="AY323" s="22"/>
      <c r="AZ323" s="22"/>
    </row>
    <row r="324" spans="1:52" s="92" customFormat="1" ht="15" hidden="1" customHeight="1" x14ac:dyDescent="0.25">
      <c r="A324" s="24"/>
      <c r="B324" s="174" t="s">
        <v>494</v>
      </c>
      <c r="C324" s="24"/>
      <c r="D324" s="33" t="s">
        <v>494</v>
      </c>
      <c r="E324" s="33" t="s">
        <v>129</v>
      </c>
      <c r="F324" s="21"/>
      <c r="G324" s="169" t="s">
        <v>314</v>
      </c>
      <c r="H324" s="32">
        <v>1</v>
      </c>
      <c r="I324" s="95"/>
      <c r="J324" s="57">
        <f>[1]Inventario!Y324</f>
        <v>40</v>
      </c>
      <c r="K324" s="99">
        <f>[1]Inventario!AA324</f>
        <v>0</v>
      </c>
      <c r="L324" s="86">
        <f t="shared" si="41"/>
        <v>0</v>
      </c>
      <c r="M324" s="91"/>
      <c r="N324" s="87">
        <f>SUMIF('Compras del Mes'!D$6:D$307,Inventario!D324,'Compras del Mes'!H$6:H$307)</f>
        <v>0</v>
      </c>
      <c r="O324" s="28" t="str">
        <f t="shared" si="42"/>
        <v/>
      </c>
      <c r="P324" s="28">
        <f>SUMIF('Compras del Mes'!D$6:D$307,Inventario!D324,'Compras del Mes'!I$6:I$307)</f>
        <v>0</v>
      </c>
      <c r="Q324" s="88"/>
      <c r="R324" s="87">
        <f t="shared" si="43"/>
        <v>40</v>
      </c>
      <c r="S324" s="28" t="str">
        <f t="shared" si="44"/>
        <v>0</v>
      </c>
      <c r="T324" s="28">
        <f t="shared" si="45"/>
        <v>0</v>
      </c>
      <c r="U324" s="88"/>
      <c r="V324" s="177">
        <f>SUMIF('Reporte de salida'!C$6:C$958,Inventario!B324,'Reporte de salida'!H$6:H$958)</f>
        <v>0</v>
      </c>
      <c r="W324" s="221">
        <f t="shared" si="46"/>
        <v>0</v>
      </c>
      <c r="X324" s="22"/>
      <c r="Y324" s="87">
        <f t="shared" si="47"/>
        <v>40</v>
      </c>
      <c r="Z324" s="28">
        <f t="shared" si="48"/>
        <v>0</v>
      </c>
      <c r="AA324" s="56">
        <f t="shared" si="49"/>
        <v>0</v>
      </c>
      <c r="AB324" s="22">
        <f t="shared" si="50"/>
        <v>10</v>
      </c>
      <c r="AC324" s="4"/>
      <c r="AD324" s="4"/>
      <c r="AE324" s="4"/>
      <c r="AF324" s="2"/>
      <c r="AG324" s="22"/>
      <c r="AI324" s="93"/>
      <c r="AJ324" s="89"/>
      <c r="AK324" s="90"/>
      <c r="AL324" s="90"/>
      <c r="AM324" s="90"/>
      <c r="AN324" s="90"/>
      <c r="AO324" s="93"/>
      <c r="AP324" s="93"/>
      <c r="AU324" s="22"/>
      <c r="AV324" s="22"/>
      <c r="AW324" s="22"/>
      <c r="AX324" s="22"/>
      <c r="AY324" s="22"/>
      <c r="AZ324" s="22"/>
    </row>
    <row r="325" spans="1:52" s="92" customFormat="1" ht="15" hidden="1" customHeight="1" x14ac:dyDescent="0.25">
      <c r="A325" s="24"/>
      <c r="B325" s="174" t="s">
        <v>495</v>
      </c>
      <c r="C325" s="24"/>
      <c r="D325" s="33" t="s">
        <v>495</v>
      </c>
      <c r="E325" s="33" t="s">
        <v>129</v>
      </c>
      <c r="F325" s="21"/>
      <c r="G325" s="169" t="s">
        <v>440</v>
      </c>
      <c r="H325" s="32">
        <v>1</v>
      </c>
      <c r="I325" s="95"/>
      <c r="J325" s="57">
        <f>[1]Inventario!Y325</f>
        <v>2</v>
      </c>
      <c r="K325" s="99">
        <f>[1]Inventario!AA325</f>
        <v>0</v>
      </c>
      <c r="L325" s="86">
        <f t="shared" si="41"/>
        <v>0</v>
      </c>
      <c r="M325" s="91"/>
      <c r="N325" s="87">
        <f>SUMIF('Compras del Mes'!D$6:D$307,Inventario!D325,'Compras del Mes'!H$6:H$307)</f>
        <v>0</v>
      </c>
      <c r="O325" s="28" t="str">
        <f t="shared" si="42"/>
        <v/>
      </c>
      <c r="P325" s="28">
        <f>SUMIF('Compras del Mes'!D$6:D$307,Inventario!D325,'Compras del Mes'!I$6:I$307)</f>
        <v>0</v>
      </c>
      <c r="Q325" s="88"/>
      <c r="R325" s="87">
        <f t="shared" si="43"/>
        <v>2</v>
      </c>
      <c r="S325" s="28" t="str">
        <f t="shared" si="44"/>
        <v>0</v>
      </c>
      <c r="T325" s="28">
        <f t="shared" si="45"/>
        <v>0</v>
      </c>
      <c r="U325" s="88"/>
      <c r="V325" s="177">
        <f>SUMIF('Reporte de salida'!C$6:C$958,Inventario!B325,'Reporte de salida'!H$6:H$958)</f>
        <v>0</v>
      </c>
      <c r="W325" s="221">
        <f t="shared" si="46"/>
        <v>0</v>
      </c>
      <c r="X325" s="22"/>
      <c r="Y325" s="87">
        <f t="shared" si="47"/>
        <v>2</v>
      </c>
      <c r="Z325" s="28">
        <f t="shared" si="48"/>
        <v>0</v>
      </c>
      <c r="AA325" s="56">
        <f t="shared" si="49"/>
        <v>0</v>
      </c>
      <c r="AB325" s="22">
        <f t="shared" si="50"/>
        <v>44</v>
      </c>
      <c r="AC325" s="4"/>
      <c r="AD325" s="4"/>
      <c r="AE325" s="4"/>
      <c r="AF325" s="2"/>
      <c r="AG325" s="22"/>
      <c r="AI325" s="93"/>
      <c r="AJ325" s="89"/>
      <c r="AK325" s="90"/>
      <c r="AL325" s="90"/>
      <c r="AM325" s="90"/>
      <c r="AN325" s="90"/>
      <c r="AO325" s="93"/>
      <c r="AP325" s="93"/>
      <c r="AU325" s="22"/>
      <c r="AV325" s="22"/>
      <c r="AW325" s="22"/>
      <c r="AX325" s="22"/>
      <c r="AY325" s="22"/>
      <c r="AZ325" s="22"/>
    </row>
    <row r="326" spans="1:52" s="92" customFormat="1" ht="15" hidden="1" customHeight="1" x14ac:dyDescent="0.25">
      <c r="A326" s="24"/>
      <c r="B326" s="174" t="s">
        <v>496</v>
      </c>
      <c r="C326" s="24"/>
      <c r="D326" s="33" t="s">
        <v>496</v>
      </c>
      <c r="E326" s="33" t="s">
        <v>129</v>
      </c>
      <c r="F326" s="21"/>
      <c r="G326" s="169" t="s">
        <v>314</v>
      </c>
      <c r="H326" s="32">
        <v>1</v>
      </c>
      <c r="I326" s="95"/>
      <c r="J326" s="57">
        <f>[1]Inventario!Y326</f>
        <v>50</v>
      </c>
      <c r="K326" s="99">
        <f>[1]Inventario!AA326</f>
        <v>0</v>
      </c>
      <c r="L326" s="86">
        <f t="shared" si="41"/>
        <v>0</v>
      </c>
      <c r="M326" s="91"/>
      <c r="N326" s="87">
        <f>SUMIF('Compras del Mes'!D$6:D$307,Inventario!D326,'Compras del Mes'!H$6:H$307)</f>
        <v>0</v>
      </c>
      <c r="O326" s="28" t="str">
        <f t="shared" si="42"/>
        <v/>
      </c>
      <c r="P326" s="28">
        <f>SUMIF('Compras del Mes'!D$6:D$307,Inventario!D326,'Compras del Mes'!I$6:I$307)</f>
        <v>0</v>
      </c>
      <c r="Q326" s="88"/>
      <c r="R326" s="87">
        <f t="shared" si="43"/>
        <v>50</v>
      </c>
      <c r="S326" s="28" t="str">
        <f t="shared" si="44"/>
        <v>0</v>
      </c>
      <c r="T326" s="28">
        <f t="shared" si="45"/>
        <v>0</v>
      </c>
      <c r="U326" s="88"/>
      <c r="V326" s="177">
        <f>SUMIF('Reporte de salida'!C$6:C$958,Inventario!B326,'Reporte de salida'!H$6:H$958)</f>
        <v>0</v>
      </c>
      <c r="W326" s="221">
        <f t="shared" si="46"/>
        <v>0</v>
      </c>
      <c r="X326" s="22"/>
      <c r="Y326" s="87">
        <f t="shared" si="47"/>
        <v>50</v>
      </c>
      <c r="Z326" s="28">
        <f t="shared" si="48"/>
        <v>0</v>
      </c>
      <c r="AA326" s="56">
        <f t="shared" si="49"/>
        <v>0</v>
      </c>
      <c r="AB326" s="22">
        <f t="shared" si="50"/>
        <v>19</v>
      </c>
      <c r="AC326" s="4"/>
      <c r="AD326" s="4"/>
      <c r="AE326" s="4"/>
      <c r="AF326" s="2"/>
      <c r="AG326" s="22"/>
      <c r="AI326" s="93"/>
      <c r="AJ326" s="89"/>
      <c r="AK326" s="90"/>
      <c r="AL326" s="90"/>
      <c r="AM326" s="90"/>
      <c r="AN326" s="90"/>
      <c r="AO326" s="93"/>
      <c r="AP326" s="93"/>
      <c r="AU326" s="22"/>
      <c r="AV326" s="22"/>
      <c r="AW326" s="22"/>
      <c r="AX326" s="22"/>
      <c r="AY326" s="22"/>
      <c r="AZ326" s="22"/>
    </row>
    <row r="327" spans="1:52" s="92" customFormat="1" ht="15" hidden="1" customHeight="1" x14ac:dyDescent="0.25">
      <c r="A327" s="24"/>
      <c r="B327" s="174" t="s">
        <v>497</v>
      </c>
      <c r="C327" s="24"/>
      <c r="D327" s="33" t="s">
        <v>497</v>
      </c>
      <c r="E327" s="33" t="s">
        <v>129</v>
      </c>
      <c r="F327" s="21"/>
      <c r="G327" s="169" t="s">
        <v>314</v>
      </c>
      <c r="H327" s="32">
        <v>1</v>
      </c>
      <c r="I327" s="95"/>
      <c r="J327" s="57">
        <f>[1]Inventario!Y327</f>
        <v>296</v>
      </c>
      <c r="K327" s="99">
        <f>[1]Inventario!AA327</f>
        <v>23</v>
      </c>
      <c r="L327" s="86">
        <f t="shared" ref="L327:L390" si="51">+K327*J327</f>
        <v>6808</v>
      </c>
      <c r="M327" s="91"/>
      <c r="N327" s="87">
        <f>SUMIF('Compras del Mes'!D$6:D$307,Inventario!D327,'Compras del Mes'!H$6:H$307)</f>
        <v>0</v>
      </c>
      <c r="O327" s="28" t="str">
        <f t="shared" ref="O327:O390" si="52">IF(P327=0,"",P327/N327)</f>
        <v/>
      </c>
      <c r="P327" s="28">
        <f>SUMIF('Compras del Mes'!D$6:D$307,Inventario!D327,'Compras del Mes'!I$6:I$307)</f>
        <v>0</v>
      </c>
      <c r="Q327" s="88"/>
      <c r="R327" s="87">
        <f t="shared" ref="R327:R390" si="53">+N327+J327</f>
        <v>296</v>
      </c>
      <c r="S327" s="28">
        <f t="shared" ref="S327:S390" si="54">IF(T327=0,"0",T327/R327)</f>
        <v>23</v>
      </c>
      <c r="T327" s="28">
        <f t="shared" ref="T327:T390" si="55">+P327+L327</f>
        <v>6808</v>
      </c>
      <c r="U327" s="88"/>
      <c r="V327" s="177">
        <f>SUMIF('Reporte de salida'!C$6:C$958,Inventario!B327,'Reporte de salida'!H$6:H$958)</f>
        <v>0</v>
      </c>
      <c r="W327" s="221">
        <f t="shared" ref="W327:W390" si="56">+V327*S327</f>
        <v>0</v>
      </c>
      <c r="X327" s="22"/>
      <c r="Y327" s="87">
        <f t="shared" ref="Y327:Y390" si="57">R327-V327</f>
        <v>296</v>
      </c>
      <c r="Z327" s="28">
        <f t="shared" ref="Z327:Z390" si="58">+S327*Y327</f>
        <v>6808</v>
      </c>
      <c r="AA327" s="56">
        <f t="shared" ref="AA327:AA390" si="59">Z327/Y327</f>
        <v>23</v>
      </c>
      <c r="AB327" s="22">
        <f t="shared" si="50"/>
        <v>29</v>
      </c>
      <c r="AC327" s="4"/>
      <c r="AD327" s="4"/>
      <c r="AE327" s="4"/>
      <c r="AF327" s="2"/>
      <c r="AG327" s="22"/>
      <c r="AI327" s="93"/>
      <c r="AJ327" s="89"/>
      <c r="AK327" s="90"/>
      <c r="AL327" s="90"/>
      <c r="AM327" s="90"/>
      <c r="AN327" s="90"/>
      <c r="AO327" s="93"/>
      <c r="AP327" s="93"/>
      <c r="AU327" s="22"/>
      <c r="AV327" s="22"/>
      <c r="AW327" s="22"/>
      <c r="AX327" s="22"/>
      <c r="AY327" s="22"/>
      <c r="AZ327" s="22"/>
    </row>
    <row r="328" spans="1:52" s="92" customFormat="1" ht="15" hidden="1" customHeight="1" x14ac:dyDescent="0.25">
      <c r="A328" s="24"/>
      <c r="B328" s="174" t="s">
        <v>498</v>
      </c>
      <c r="C328" s="24"/>
      <c r="D328" s="33" t="s">
        <v>498</v>
      </c>
      <c r="E328" s="33" t="s">
        <v>129</v>
      </c>
      <c r="F328" s="21"/>
      <c r="G328" s="169" t="s">
        <v>314</v>
      </c>
      <c r="H328" s="32">
        <v>1</v>
      </c>
      <c r="I328" s="95"/>
      <c r="J328" s="57">
        <f>[1]Inventario!Y328</f>
        <v>16</v>
      </c>
      <c r="K328" s="99">
        <f>[1]Inventario!AA328</f>
        <v>600</v>
      </c>
      <c r="L328" s="86">
        <f t="shared" si="51"/>
        <v>9600</v>
      </c>
      <c r="M328" s="91"/>
      <c r="N328" s="87">
        <f>SUMIF('Compras del Mes'!D$6:D$307,Inventario!D328,'Compras del Mes'!H$6:H$307)</f>
        <v>0</v>
      </c>
      <c r="O328" s="28" t="str">
        <f t="shared" si="52"/>
        <v/>
      </c>
      <c r="P328" s="28">
        <f>SUMIF('Compras del Mes'!D$6:D$307,Inventario!D328,'Compras del Mes'!I$6:I$307)</f>
        <v>0</v>
      </c>
      <c r="Q328" s="88"/>
      <c r="R328" s="87">
        <f t="shared" si="53"/>
        <v>16</v>
      </c>
      <c r="S328" s="28">
        <f t="shared" si="54"/>
        <v>600</v>
      </c>
      <c r="T328" s="28">
        <f t="shared" si="55"/>
        <v>9600</v>
      </c>
      <c r="U328" s="88"/>
      <c r="V328" s="177">
        <f>SUMIF('Reporte de salida'!C$6:C$958,Inventario!B328,'Reporte de salida'!H$6:H$958)</f>
        <v>0</v>
      </c>
      <c r="W328" s="221">
        <f t="shared" si="56"/>
        <v>0</v>
      </c>
      <c r="X328" s="22"/>
      <c r="Y328" s="87">
        <f t="shared" si="57"/>
        <v>16</v>
      </c>
      <c r="Z328" s="28">
        <f t="shared" si="58"/>
        <v>9600</v>
      </c>
      <c r="AA328" s="56">
        <f t="shared" si="59"/>
        <v>600</v>
      </c>
      <c r="AB328" s="22">
        <f t="shared" si="50"/>
        <v>26</v>
      </c>
      <c r="AC328" s="22"/>
      <c r="AD328" s="22"/>
      <c r="AE328" s="22"/>
      <c r="AF328" s="22"/>
      <c r="AG328" s="22"/>
      <c r="AI328" s="93"/>
      <c r="AJ328" s="89"/>
      <c r="AK328" s="90"/>
      <c r="AL328" s="90"/>
      <c r="AM328" s="90"/>
      <c r="AN328" s="90"/>
      <c r="AO328" s="93"/>
      <c r="AP328" s="93"/>
      <c r="AU328" s="22"/>
      <c r="AV328" s="22"/>
      <c r="AW328" s="22"/>
      <c r="AX328" s="22"/>
      <c r="AY328" s="22"/>
      <c r="AZ328" s="22"/>
    </row>
    <row r="329" spans="1:52" s="92" customFormat="1" ht="15" hidden="1" customHeight="1" x14ac:dyDescent="0.25">
      <c r="A329" s="24"/>
      <c r="B329" s="174" t="s">
        <v>499</v>
      </c>
      <c r="C329" s="24"/>
      <c r="D329" s="33" t="s">
        <v>499</v>
      </c>
      <c r="E329" s="33" t="s">
        <v>129</v>
      </c>
      <c r="F329" s="21"/>
      <c r="G329" s="169" t="s">
        <v>314</v>
      </c>
      <c r="H329" s="32">
        <v>1</v>
      </c>
      <c r="I329" s="95"/>
      <c r="J329" s="57">
        <f>[1]Inventario!Y329</f>
        <v>1</v>
      </c>
      <c r="K329" s="99">
        <f>[1]Inventario!AA329</f>
        <v>0</v>
      </c>
      <c r="L329" s="86">
        <f t="shared" si="51"/>
        <v>0</v>
      </c>
      <c r="M329" s="91"/>
      <c r="N329" s="87">
        <f>SUMIF('Compras del Mes'!D$6:D$307,Inventario!D329,'Compras del Mes'!H$6:H$307)</f>
        <v>0</v>
      </c>
      <c r="O329" s="28" t="str">
        <f t="shared" si="52"/>
        <v/>
      </c>
      <c r="P329" s="28">
        <f>SUMIF('Compras del Mes'!D$6:D$307,Inventario!D329,'Compras del Mes'!I$6:I$307)</f>
        <v>0</v>
      </c>
      <c r="Q329" s="88"/>
      <c r="R329" s="87">
        <f t="shared" si="53"/>
        <v>1</v>
      </c>
      <c r="S329" s="28" t="str">
        <f t="shared" si="54"/>
        <v>0</v>
      </c>
      <c r="T329" s="28">
        <f t="shared" si="55"/>
        <v>0</v>
      </c>
      <c r="U329" s="88"/>
      <c r="V329" s="177">
        <f>SUMIF('Reporte de salida'!C$6:C$958,Inventario!B329,'Reporte de salida'!H$6:H$958)</f>
        <v>0</v>
      </c>
      <c r="W329" s="221">
        <f t="shared" si="56"/>
        <v>0</v>
      </c>
      <c r="X329" s="22"/>
      <c r="Y329" s="87">
        <f t="shared" si="57"/>
        <v>1</v>
      </c>
      <c r="Z329" s="28">
        <f t="shared" si="58"/>
        <v>0</v>
      </c>
      <c r="AA329" s="56">
        <f t="shared" si="59"/>
        <v>0</v>
      </c>
      <c r="AB329" s="22">
        <f t="shared" si="50"/>
        <v>27</v>
      </c>
      <c r="AC329" s="12"/>
      <c r="AD329" s="12"/>
      <c r="AE329" s="13"/>
      <c r="AF329" s="2"/>
      <c r="AG329" s="22"/>
      <c r="AI329" s="93"/>
      <c r="AJ329" s="89"/>
      <c r="AK329" s="90"/>
      <c r="AL329" s="90"/>
      <c r="AM329" s="90"/>
      <c r="AN329" s="90"/>
      <c r="AO329" s="93"/>
      <c r="AP329" s="93"/>
      <c r="AU329" s="22"/>
      <c r="AV329" s="22"/>
      <c r="AW329" s="22"/>
      <c r="AX329" s="22"/>
      <c r="AY329" s="22"/>
      <c r="AZ329" s="22"/>
    </row>
    <row r="330" spans="1:52" s="92" customFormat="1" ht="15" hidden="1" customHeight="1" x14ac:dyDescent="0.25">
      <c r="A330" s="24"/>
      <c r="B330" s="174" t="s">
        <v>500</v>
      </c>
      <c r="C330" s="24"/>
      <c r="D330" s="33" t="s">
        <v>500</v>
      </c>
      <c r="E330" s="33" t="s">
        <v>129</v>
      </c>
      <c r="F330" s="21"/>
      <c r="G330" s="169" t="s">
        <v>314</v>
      </c>
      <c r="H330" s="32">
        <v>1</v>
      </c>
      <c r="I330" s="95"/>
      <c r="J330" s="57">
        <f>[1]Inventario!Y330</f>
        <v>1</v>
      </c>
      <c r="K330" s="99">
        <f>[1]Inventario!AA330</f>
        <v>0</v>
      </c>
      <c r="L330" s="86">
        <f t="shared" si="51"/>
        <v>0</v>
      </c>
      <c r="M330" s="91"/>
      <c r="N330" s="87">
        <f>SUMIF('Compras del Mes'!D$6:D$307,Inventario!D330,'Compras del Mes'!H$6:H$307)</f>
        <v>0</v>
      </c>
      <c r="O330" s="28" t="str">
        <f t="shared" si="52"/>
        <v/>
      </c>
      <c r="P330" s="28">
        <f>SUMIF('Compras del Mes'!D$6:D$307,Inventario!D330,'Compras del Mes'!I$6:I$307)</f>
        <v>0</v>
      </c>
      <c r="Q330" s="88"/>
      <c r="R330" s="87">
        <f t="shared" si="53"/>
        <v>1</v>
      </c>
      <c r="S330" s="28" t="str">
        <f t="shared" si="54"/>
        <v>0</v>
      </c>
      <c r="T330" s="28">
        <f t="shared" si="55"/>
        <v>0</v>
      </c>
      <c r="U330" s="88"/>
      <c r="V330" s="177">
        <f>SUMIF('Reporte de salida'!C$6:C$958,Inventario!B330,'Reporte de salida'!H$6:H$958)</f>
        <v>0</v>
      </c>
      <c r="W330" s="221">
        <f t="shared" si="56"/>
        <v>0</v>
      </c>
      <c r="X330" s="22"/>
      <c r="Y330" s="87">
        <f t="shared" si="57"/>
        <v>1</v>
      </c>
      <c r="Z330" s="28">
        <f t="shared" si="58"/>
        <v>0</v>
      </c>
      <c r="AA330" s="56">
        <f t="shared" si="59"/>
        <v>0</v>
      </c>
      <c r="AB330" s="22">
        <f t="shared" si="50"/>
        <v>28</v>
      </c>
      <c r="AC330" s="12"/>
      <c r="AD330" s="12"/>
      <c r="AE330" s="13"/>
      <c r="AF330" s="2"/>
      <c r="AG330" s="22"/>
      <c r="AI330" s="93"/>
      <c r="AJ330" s="89"/>
      <c r="AK330" s="90"/>
      <c r="AL330" s="90"/>
      <c r="AM330" s="90"/>
      <c r="AN330" s="90"/>
      <c r="AO330" s="93"/>
      <c r="AP330" s="93"/>
      <c r="AU330" s="22"/>
      <c r="AV330" s="22"/>
      <c r="AW330" s="22"/>
      <c r="AX330" s="22"/>
      <c r="AY330" s="22"/>
      <c r="AZ330" s="22"/>
    </row>
    <row r="331" spans="1:52" s="92" customFormat="1" ht="15" hidden="1" customHeight="1" x14ac:dyDescent="0.25">
      <c r="A331" s="24"/>
      <c r="B331" s="174" t="s">
        <v>501</v>
      </c>
      <c r="C331" s="24"/>
      <c r="D331" s="33" t="s">
        <v>501</v>
      </c>
      <c r="E331" s="33" t="s">
        <v>129</v>
      </c>
      <c r="F331" s="21"/>
      <c r="G331" s="169" t="s">
        <v>314</v>
      </c>
      <c r="H331" s="32">
        <v>1</v>
      </c>
      <c r="I331" s="95"/>
      <c r="J331" s="57">
        <f>[1]Inventario!Y331</f>
        <v>884</v>
      </c>
      <c r="K331" s="99">
        <f>[1]Inventario!AA331</f>
        <v>5.23</v>
      </c>
      <c r="L331" s="86">
        <f t="shared" si="51"/>
        <v>4623.3200000000006</v>
      </c>
      <c r="M331" s="91"/>
      <c r="N331" s="87">
        <f>SUMIF('Compras del Mes'!D$6:D$307,Inventario!D331,'Compras del Mes'!H$6:H$307)</f>
        <v>0</v>
      </c>
      <c r="O331" s="28" t="str">
        <f t="shared" si="52"/>
        <v/>
      </c>
      <c r="P331" s="28">
        <f>SUMIF('Compras del Mes'!D$6:D$307,Inventario!D331,'Compras del Mes'!I$6:I$307)</f>
        <v>0</v>
      </c>
      <c r="Q331" s="88"/>
      <c r="R331" s="87">
        <f t="shared" si="53"/>
        <v>884</v>
      </c>
      <c r="S331" s="28">
        <f t="shared" si="54"/>
        <v>5.23</v>
      </c>
      <c r="T331" s="28">
        <f t="shared" si="55"/>
        <v>4623.3200000000006</v>
      </c>
      <c r="U331" s="88"/>
      <c r="V331" s="177">
        <f>SUMIF('Reporte de salida'!C$6:C$958,Inventario!B331,'Reporte de salida'!H$6:H$958)</f>
        <v>0</v>
      </c>
      <c r="W331" s="221">
        <f t="shared" si="56"/>
        <v>0</v>
      </c>
      <c r="X331" s="22"/>
      <c r="Y331" s="87">
        <f t="shared" si="57"/>
        <v>884</v>
      </c>
      <c r="Z331" s="28">
        <f t="shared" si="58"/>
        <v>4623.3200000000006</v>
      </c>
      <c r="AA331" s="56">
        <f t="shared" si="59"/>
        <v>5.23</v>
      </c>
      <c r="AB331" s="22">
        <f t="shared" si="50"/>
        <v>19</v>
      </c>
      <c r="AC331" s="12"/>
      <c r="AD331" s="12"/>
      <c r="AE331" s="13"/>
      <c r="AF331" s="2"/>
      <c r="AG331" s="22"/>
      <c r="AI331" s="93"/>
      <c r="AJ331" s="89"/>
      <c r="AK331" s="90"/>
      <c r="AL331" s="90"/>
      <c r="AM331" s="90"/>
      <c r="AN331" s="90"/>
      <c r="AO331" s="93"/>
      <c r="AP331" s="93"/>
      <c r="AU331" s="22"/>
      <c r="AV331" s="22"/>
      <c r="AW331" s="22"/>
      <c r="AX331" s="22"/>
      <c r="AY331" s="22"/>
      <c r="AZ331" s="22"/>
    </row>
    <row r="332" spans="1:52" s="92" customFormat="1" ht="15" hidden="1" customHeight="1" x14ac:dyDescent="0.25">
      <c r="A332" s="24"/>
      <c r="B332" s="174" t="s">
        <v>502</v>
      </c>
      <c r="C332" s="24"/>
      <c r="D332" s="33" t="s">
        <v>502</v>
      </c>
      <c r="E332" s="33" t="s">
        <v>129</v>
      </c>
      <c r="F332" s="21"/>
      <c r="G332" s="169" t="s">
        <v>314</v>
      </c>
      <c r="H332" s="32">
        <v>1</v>
      </c>
      <c r="I332" s="95"/>
      <c r="J332" s="57">
        <f>[1]Inventario!Y332</f>
        <v>4</v>
      </c>
      <c r="K332" s="99">
        <f>[1]Inventario!AA332</f>
        <v>0</v>
      </c>
      <c r="L332" s="86">
        <f t="shared" si="51"/>
        <v>0</v>
      </c>
      <c r="M332" s="91"/>
      <c r="N332" s="87">
        <f>SUMIF('Compras del Mes'!D$6:D$307,Inventario!D332,'Compras del Mes'!H$6:H$307)</f>
        <v>0</v>
      </c>
      <c r="O332" s="28" t="str">
        <f t="shared" si="52"/>
        <v/>
      </c>
      <c r="P332" s="28">
        <f>SUMIF('Compras del Mes'!D$6:D$307,Inventario!D332,'Compras del Mes'!I$6:I$307)</f>
        <v>0</v>
      </c>
      <c r="Q332" s="88"/>
      <c r="R332" s="87">
        <f t="shared" si="53"/>
        <v>4</v>
      </c>
      <c r="S332" s="28" t="str">
        <f t="shared" si="54"/>
        <v>0</v>
      </c>
      <c r="T332" s="28">
        <f t="shared" si="55"/>
        <v>0</v>
      </c>
      <c r="U332" s="88"/>
      <c r="V332" s="177">
        <f>SUMIF('Reporte de salida'!C$6:C$958,Inventario!B332,'Reporte de salida'!H$6:H$958)</f>
        <v>0</v>
      </c>
      <c r="W332" s="221">
        <f t="shared" si="56"/>
        <v>0</v>
      </c>
      <c r="X332" s="22"/>
      <c r="Y332" s="87">
        <f t="shared" si="57"/>
        <v>4</v>
      </c>
      <c r="Z332" s="28">
        <f t="shared" si="58"/>
        <v>0</v>
      </c>
      <c r="AA332" s="56">
        <f t="shared" si="59"/>
        <v>0</v>
      </c>
      <c r="AB332" s="22">
        <f t="shared" si="50"/>
        <v>23</v>
      </c>
      <c r="AC332" s="2"/>
      <c r="AD332" s="2"/>
      <c r="AE332" s="2"/>
      <c r="AF332" s="2"/>
      <c r="AG332" s="22"/>
      <c r="AI332" s="93"/>
      <c r="AJ332" s="89"/>
      <c r="AK332" s="90"/>
      <c r="AL332" s="90"/>
      <c r="AM332" s="90"/>
      <c r="AN332" s="90"/>
      <c r="AO332" s="93"/>
      <c r="AP332" s="93"/>
      <c r="AU332" s="22"/>
      <c r="AV332" s="22"/>
      <c r="AW332" s="22"/>
      <c r="AX332" s="22"/>
      <c r="AY332" s="22"/>
      <c r="AZ332" s="22"/>
    </row>
    <row r="333" spans="1:52" s="92" customFormat="1" ht="15" hidden="1" customHeight="1" x14ac:dyDescent="0.25">
      <c r="A333" s="24"/>
      <c r="B333" s="174" t="s">
        <v>503</v>
      </c>
      <c r="C333" s="24"/>
      <c r="D333" s="33" t="s">
        <v>503</v>
      </c>
      <c r="E333" s="33" t="s">
        <v>129</v>
      </c>
      <c r="F333" s="21"/>
      <c r="G333" s="169" t="s">
        <v>314</v>
      </c>
      <c r="H333" s="32">
        <v>1</v>
      </c>
      <c r="I333" s="95"/>
      <c r="J333" s="57">
        <f>[1]Inventario!Y333</f>
        <v>12</v>
      </c>
      <c r="K333" s="99">
        <f>[1]Inventario!AA333</f>
        <v>0</v>
      </c>
      <c r="L333" s="86">
        <f t="shared" si="51"/>
        <v>0</v>
      </c>
      <c r="M333" s="91"/>
      <c r="N333" s="87">
        <f>SUMIF('Compras del Mes'!D$6:D$307,Inventario!D333,'Compras del Mes'!H$6:H$307)</f>
        <v>0</v>
      </c>
      <c r="O333" s="28" t="str">
        <f t="shared" si="52"/>
        <v/>
      </c>
      <c r="P333" s="28">
        <f>SUMIF('Compras del Mes'!D$6:D$307,Inventario!D333,'Compras del Mes'!I$6:I$307)</f>
        <v>0</v>
      </c>
      <c r="Q333" s="88"/>
      <c r="R333" s="87">
        <f t="shared" si="53"/>
        <v>12</v>
      </c>
      <c r="S333" s="28" t="str">
        <f t="shared" si="54"/>
        <v>0</v>
      </c>
      <c r="T333" s="28">
        <f t="shared" si="55"/>
        <v>0</v>
      </c>
      <c r="U333" s="88"/>
      <c r="V333" s="177">
        <f>SUMIF('Reporte de salida'!C$6:C$958,Inventario!B333,'Reporte de salida'!H$6:H$958)</f>
        <v>0</v>
      </c>
      <c r="W333" s="221">
        <f t="shared" si="56"/>
        <v>0</v>
      </c>
      <c r="X333" s="22"/>
      <c r="Y333" s="87">
        <f t="shared" si="57"/>
        <v>12</v>
      </c>
      <c r="Z333" s="28">
        <f t="shared" si="58"/>
        <v>0</v>
      </c>
      <c r="AA333" s="56">
        <f t="shared" si="59"/>
        <v>0</v>
      </c>
      <c r="AB333" s="22">
        <f t="shared" si="50"/>
        <v>31</v>
      </c>
      <c r="AC333" s="12"/>
      <c r="AD333" s="12"/>
      <c r="AE333" s="13"/>
      <c r="AF333" s="2"/>
      <c r="AG333" s="22"/>
      <c r="AI333" s="93"/>
      <c r="AJ333" s="89"/>
      <c r="AK333" s="90"/>
      <c r="AL333" s="90"/>
      <c r="AM333" s="90"/>
      <c r="AN333" s="90"/>
      <c r="AO333" s="93"/>
      <c r="AP333" s="93"/>
      <c r="AU333" s="22"/>
      <c r="AV333" s="22"/>
      <c r="AW333" s="22"/>
      <c r="AX333" s="22"/>
      <c r="AY333" s="22"/>
      <c r="AZ333" s="22"/>
    </row>
    <row r="334" spans="1:52" s="92" customFormat="1" ht="15" hidden="1" customHeight="1" x14ac:dyDescent="0.25">
      <c r="A334" s="24"/>
      <c r="B334" s="174" t="s">
        <v>504</v>
      </c>
      <c r="C334" s="24"/>
      <c r="D334" s="33" t="s">
        <v>504</v>
      </c>
      <c r="E334" s="33" t="s">
        <v>129</v>
      </c>
      <c r="F334" s="21"/>
      <c r="G334" s="169" t="s">
        <v>314</v>
      </c>
      <c r="H334" s="32">
        <v>1</v>
      </c>
      <c r="I334" s="95"/>
      <c r="J334" s="57">
        <f>[1]Inventario!Y334</f>
        <v>1</v>
      </c>
      <c r="K334" s="99">
        <f>[1]Inventario!AA334</f>
        <v>0</v>
      </c>
      <c r="L334" s="86">
        <f t="shared" si="51"/>
        <v>0</v>
      </c>
      <c r="M334" s="91"/>
      <c r="N334" s="87">
        <f>SUMIF('Compras del Mes'!D$6:D$307,Inventario!D334,'Compras del Mes'!H$6:H$307)</f>
        <v>0</v>
      </c>
      <c r="O334" s="28" t="str">
        <f t="shared" si="52"/>
        <v/>
      </c>
      <c r="P334" s="28">
        <f>SUMIF('Compras del Mes'!D$6:D$307,Inventario!D334,'Compras del Mes'!I$6:I$307)</f>
        <v>0</v>
      </c>
      <c r="Q334" s="88"/>
      <c r="R334" s="87">
        <f t="shared" si="53"/>
        <v>1</v>
      </c>
      <c r="S334" s="28" t="str">
        <f t="shared" si="54"/>
        <v>0</v>
      </c>
      <c r="T334" s="28">
        <f t="shared" si="55"/>
        <v>0</v>
      </c>
      <c r="U334" s="88"/>
      <c r="V334" s="177">
        <f>SUMIF('Reporte de salida'!C$6:C$958,Inventario!B334,'Reporte de salida'!H$6:H$958)</f>
        <v>0</v>
      </c>
      <c r="W334" s="221">
        <f t="shared" si="56"/>
        <v>0</v>
      </c>
      <c r="X334" s="22"/>
      <c r="Y334" s="87">
        <f t="shared" si="57"/>
        <v>1</v>
      </c>
      <c r="Z334" s="28">
        <f t="shared" si="58"/>
        <v>0</v>
      </c>
      <c r="AA334" s="56">
        <f t="shared" si="59"/>
        <v>0</v>
      </c>
      <c r="AB334" s="22">
        <f t="shared" si="50"/>
        <v>22</v>
      </c>
      <c r="AC334" s="12"/>
      <c r="AD334" s="12"/>
      <c r="AE334" s="13"/>
      <c r="AF334" s="2"/>
      <c r="AG334" s="22"/>
      <c r="AI334" s="93"/>
      <c r="AJ334" s="89"/>
      <c r="AK334" s="90"/>
      <c r="AL334" s="90"/>
      <c r="AM334" s="90"/>
      <c r="AN334" s="90"/>
      <c r="AO334" s="93"/>
      <c r="AP334" s="93"/>
      <c r="AU334" s="22"/>
      <c r="AV334" s="22"/>
      <c r="AW334" s="22"/>
      <c r="AX334" s="22"/>
      <c r="AY334" s="22"/>
      <c r="AZ334" s="22"/>
    </row>
    <row r="335" spans="1:52" s="92" customFormat="1" ht="15" hidden="1" customHeight="1" x14ac:dyDescent="0.25">
      <c r="A335" s="24"/>
      <c r="B335" s="174" t="s">
        <v>505</v>
      </c>
      <c r="C335" s="24"/>
      <c r="D335" s="33" t="s">
        <v>505</v>
      </c>
      <c r="E335" s="33" t="s">
        <v>129</v>
      </c>
      <c r="F335" s="21"/>
      <c r="G335" s="169" t="s">
        <v>314</v>
      </c>
      <c r="H335" s="32">
        <v>1</v>
      </c>
      <c r="I335" s="95"/>
      <c r="J335" s="57">
        <f>[1]Inventario!Y335</f>
        <v>1778</v>
      </c>
      <c r="K335" s="99">
        <f>[1]Inventario!AA335</f>
        <v>1.63</v>
      </c>
      <c r="L335" s="86">
        <f t="shared" si="51"/>
        <v>2898.14</v>
      </c>
      <c r="M335" s="91"/>
      <c r="N335" s="87">
        <f>SUMIF('Compras del Mes'!D$6:D$307,Inventario!D335,'Compras del Mes'!H$6:H$307)</f>
        <v>0</v>
      </c>
      <c r="O335" s="28" t="str">
        <f t="shared" si="52"/>
        <v/>
      </c>
      <c r="P335" s="28">
        <f>SUMIF('Compras del Mes'!D$6:D$307,Inventario!D335,'Compras del Mes'!I$6:I$307)</f>
        <v>0</v>
      </c>
      <c r="Q335" s="88"/>
      <c r="R335" s="87">
        <f t="shared" si="53"/>
        <v>1778</v>
      </c>
      <c r="S335" s="28">
        <f t="shared" si="54"/>
        <v>1.63</v>
      </c>
      <c r="T335" s="28">
        <f t="shared" si="55"/>
        <v>2898.14</v>
      </c>
      <c r="U335" s="88"/>
      <c r="V335" s="177">
        <f>SUMIF('Reporte de salida'!C$6:C$958,Inventario!B335,'Reporte de salida'!H$6:H$958)</f>
        <v>0</v>
      </c>
      <c r="W335" s="221">
        <f t="shared" si="56"/>
        <v>0</v>
      </c>
      <c r="X335" s="22"/>
      <c r="Y335" s="87">
        <f t="shared" si="57"/>
        <v>1778</v>
      </c>
      <c r="Z335" s="28">
        <f t="shared" si="58"/>
        <v>2898.14</v>
      </c>
      <c r="AA335" s="56">
        <f t="shared" si="59"/>
        <v>1.63</v>
      </c>
      <c r="AB335" s="22">
        <f t="shared" si="50"/>
        <v>12</v>
      </c>
      <c r="AC335" s="12"/>
      <c r="AD335" s="12"/>
      <c r="AE335" s="13"/>
      <c r="AF335" s="2"/>
      <c r="AG335" s="22"/>
      <c r="AI335" s="93"/>
      <c r="AJ335" s="89"/>
      <c r="AK335" s="90"/>
      <c r="AL335" s="90"/>
      <c r="AM335" s="90"/>
      <c r="AN335" s="90"/>
      <c r="AO335" s="93"/>
      <c r="AP335" s="93"/>
      <c r="AU335" s="22"/>
      <c r="AV335" s="22"/>
      <c r="AW335" s="22"/>
      <c r="AX335" s="22"/>
      <c r="AY335" s="22"/>
      <c r="AZ335" s="22"/>
    </row>
    <row r="336" spans="1:52" s="92" customFormat="1" ht="15" hidden="1" customHeight="1" x14ac:dyDescent="0.25">
      <c r="A336" s="24"/>
      <c r="B336" s="174" t="s">
        <v>506</v>
      </c>
      <c r="C336" s="24"/>
      <c r="D336" s="33" t="s">
        <v>506</v>
      </c>
      <c r="E336" s="33" t="s">
        <v>129</v>
      </c>
      <c r="F336" s="21"/>
      <c r="G336" s="169" t="s">
        <v>314</v>
      </c>
      <c r="H336" s="32">
        <v>1</v>
      </c>
      <c r="I336" s="95"/>
      <c r="J336" s="57">
        <f>[1]Inventario!Y336</f>
        <v>12</v>
      </c>
      <c r="K336" s="99">
        <f>[1]Inventario!AA336</f>
        <v>0</v>
      </c>
      <c r="L336" s="86">
        <f t="shared" si="51"/>
        <v>0</v>
      </c>
      <c r="M336" s="91"/>
      <c r="N336" s="87">
        <f>SUMIF('Compras del Mes'!D$6:D$307,Inventario!D336,'Compras del Mes'!H$6:H$307)</f>
        <v>0</v>
      </c>
      <c r="O336" s="28" t="str">
        <f t="shared" si="52"/>
        <v/>
      </c>
      <c r="P336" s="28">
        <f>SUMIF('Compras del Mes'!D$6:D$307,Inventario!D336,'Compras del Mes'!I$6:I$307)</f>
        <v>0</v>
      </c>
      <c r="Q336" s="88"/>
      <c r="R336" s="87">
        <f t="shared" si="53"/>
        <v>12</v>
      </c>
      <c r="S336" s="28" t="str">
        <f t="shared" si="54"/>
        <v>0</v>
      </c>
      <c r="T336" s="28">
        <f t="shared" si="55"/>
        <v>0</v>
      </c>
      <c r="U336" s="88"/>
      <c r="V336" s="177">
        <f>SUMIF('Reporte de salida'!C$6:C$958,Inventario!B336,'Reporte de salida'!H$6:H$958)</f>
        <v>0</v>
      </c>
      <c r="W336" s="221">
        <f t="shared" si="56"/>
        <v>0</v>
      </c>
      <c r="X336" s="22"/>
      <c r="Y336" s="87">
        <f t="shared" si="57"/>
        <v>12</v>
      </c>
      <c r="Z336" s="28">
        <f t="shared" si="58"/>
        <v>0</v>
      </c>
      <c r="AA336" s="56">
        <f t="shared" si="59"/>
        <v>0</v>
      </c>
      <c r="AB336" s="22">
        <f t="shared" si="50"/>
        <v>25</v>
      </c>
      <c r="AC336" s="12"/>
      <c r="AD336" s="12"/>
      <c r="AE336" s="13"/>
      <c r="AF336" s="2"/>
      <c r="AG336" s="22"/>
      <c r="AI336" s="93"/>
      <c r="AJ336" s="89"/>
      <c r="AK336" s="90"/>
      <c r="AL336" s="90"/>
      <c r="AM336" s="90"/>
      <c r="AN336" s="90"/>
      <c r="AO336" s="93"/>
      <c r="AP336" s="93"/>
      <c r="AU336" s="22"/>
      <c r="AV336" s="22"/>
      <c r="AW336" s="22"/>
      <c r="AX336" s="22"/>
      <c r="AY336" s="22"/>
      <c r="AZ336" s="22"/>
    </row>
    <row r="337" spans="1:52" s="92" customFormat="1" ht="15" hidden="1" customHeight="1" x14ac:dyDescent="0.25">
      <c r="A337" s="24"/>
      <c r="B337" s="174" t="s">
        <v>507</v>
      </c>
      <c r="C337" s="24"/>
      <c r="D337" s="33" t="s">
        <v>507</v>
      </c>
      <c r="E337" s="33" t="s">
        <v>129</v>
      </c>
      <c r="F337" s="21"/>
      <c r="G337" s="169" t="s">
        <v>314</v>
      </c>
      <c r="H337" s="32">
        <v>1</v>
      </c>
      <c r="I337" s="95"/>
      <c r="J337" s="57">
        <f>[1]Inventario!Y337</f>
        <v>90</v>
      </c>
      <c r="K337" s="99">
        <f>[1]Inventario!AA337</f>
        <v>0</v>
      </c>
      <c r="L337" s="86">
        <f t="shared" si="51"/>
        <v>0</v>
      </c>
      <c r="M337" s="91"/>
      <c r="N337" s="87">
        <f>SUMIF('Compras del Mes'!D$6:D$307,Inventario!D337,'Compras del Mes'!H$6:H$307)</f>
        <v>0</v>
      </c>
      <c r="O337" s="28" t="str">
        <f t="shared" si="52"/>
        <v/>
      </c>
      <c r="P337" s="28">
        <f>SUMIF('Compras del Mes'!D$6:D$307,Inventario!D337,'Compras del Mes'!I$6:I$307)</f>
        <v>0</v>
      </c>
      <c r="Q337" s="88"/>
      <c r="R337" s="87">
        <f t="shared" si="53"/>
        <v>90</v>
      </c>
      <c r="S337" s="28" t="str">
        <f t="shared" si="54"/>
        <v>0</v>
      </c>
      <c r="T337" s="28">
        <f t="shared" si="55"/>
        <v>0</v>
      </c>
      <c r="U337" s="88"/>
      <c r="V337" s="177">
        <f>SUMIF('Reporte de salida'!C$6:C$958,Inventario!B337,'Reporte de salida'!H$6:H$958)</f>
        <v>0</v>
      </c>
      <c r="W337" s="221">
        <f t="shared" si="56"/>
        <v>0</v>
      </c>
      <c r="X337" s="22"/>
      <c r="Y337" s="87">
        <f t="shared" si="57"/>
        <v>90</v>
      </c>
      <c r="Z337" s="28">
        <f t="shared" si="58"/>
        <v>0</v>
      </c>
      <c r="AA337" s="56">
        <f t="shared" si="59"/>
        <v>0</v>
      </c>
      <c r="AB337" s="22">
        <f t="shared" si="50"/>
        <v>22</v>
      </c>
      <c r="AC337" s="12"/>
      <c r="AD337" s="12"/>
      <c r="AE337" s="13"/>
      <c r="AF337" s="2"/>
      <c r="AG337" s="22"/>
      <c r="AI337" s="93"/>
      <c r="AJ337" s="89"/>
      <c r="AK337" s="90"/>
      <c r="AL337" s="90"/>
      <c r="AM337" s="90"/>
      <c r="AN337" s="90"/>
      <c r="AO337" s="93"/>
      <c r="AP337" s="93"/>
      <c r="AU337" s="22"/>
      <c r="AV337" s="22"/>
      <c r="AW337" s="22"/>
      <c r="AX337" s="22"/>
      <c r="AY337" s="22"/>
      <c r="AZ337" s="22"/>
    </row>
    <row r="338" spans="1:52" s="92" customFormat="1" ht="15" hidden="1" customHeight="1" x14ac:dyDescent="0.25">
      <c r="A338" s="24"/>
      <c r="B338" s="174" t="s">
        <v>508</v>
      </c>
      <c r="C338" s="24"/>
      <c r="D338" s="33" t="s">
        <v>508</v>
      </c>
      <c r="E338" s="33" t="s">
        <v>129</v>
      </c>
      <c r="F338" s="21"/>
      <c r="G338" s="169" t="s">
        <v>314</v>
      </c>
      <c r="H338" s="32">
        <v>1</v>
      </c>
      <c r="I338" s="95"/>
      <c r="J338" s="57">
        <f>[1]Inventario!Y338</f>
        <v>73</v>
      </c>
      <c r="K338" s="99">
        <f>[1]Inventario!AA338</f>
        <v>0</v>
      </c>
      <c r="L338" s="86">
        <f t="shared" si="51"/>
        <v>0</v>
      </c>
      <c r="M338" s="91"/>
      <c r="N338" s="87">
        <f>SUMIF('Compras del Mes'!D$6:D$307,Inventario!D338,'Compras del Mes'!H$6:H$307)</f>
        <v>0</v>
      </c>
      <c r="O338" s="28" t="str">
        <f t="shared" si="52"/>
        <v/>
      </c>
      <c r="P338" s="28">
        <f>SUMIF('Compras del Mes'!D$6:D$307,Inventario!D338,'Compras del Mes'!I$6:I$307)</f>
        <v>0</v>
      </c>
      <c r="Q338" s="88"/>
      <c r="R338" s="87">
        <f t="shared" si="53"/>
        <v>73</v>
      </c>
      <c r="S338" s="28" t="str">
        <f t="shared" si="54"/>
        <v>0</v>
      </c>
      <c r="T338" s="28">
        <f t="shared" si="55"/>
        <v>0</v>
      </c>
      <c r="U338" s="88"/>
      <c r="V338" s="177">
        <f>SUMIF('Reporte de salida'!C$6:C$958,Inventario!B338,'Reporte de salida'!H$6:H$958)</f>
        <v>0</v>
      </c>
      <c r="W338" s="221">
        <f t="shared" si="56"/>
        <v>0</v>
      </c>
      <c r="X338" s="22"/>
      <c r="Y338" s="87">
        <f t="shared" si="57"/>
        <v>73</v>
      </c>
      <c r="Z338" s="28">
        <f t="shared" si="58"/>
        <v>0</v>
      </c>
      <c r="AA338" s="56">
        <f t="shared" si="59"/>
        <v>0</v>
      </c>
      <c r="AB338" s="22">
        <f t="shared" si="50"/>
        <v>24</v>
      </c>
      <c r="AC338" s="12"/>
      <c r="AD338" s="12"/>
      <c r="AE338" s="13"/>
      <c r="AF338" s="2"/>
      <c r="AG338" s="22"/>
      <c r="AI338" s="93"/>
      <c r="AJ338" s="89"/>
      <c r="AK338" s="90"/>
      <c r="AL338" s="90"/>
      <c r="AM338" s="90"/>
      <c r="AN338" s="90"/>
      <c r="AO338" s="93"/>
      <c r="AP338" s="93"/>
      <c r="AU338" s="22"/>
      <c r="AV338" s="22"/>
      <c r="AW338" s="22"/>
      <c r="AX338" s="22"/>
      <c r="AY338" s="22"/>
      <c r="AZ338" s="22"/>
    </row>
    <row r="339" spans="1:52" s="92" customFormat="1" ht="15" hidden="1" customHeight="1" x14ac:dyDescent="0.25">
      <c r="A339" s="24"/>
      <c r="B339" s="174" t="s">
        <v>1960</v>
      </c>
      <c r="C339" s="24"/>
      <c r="D339" s="33" t="s">
        <v>1960</v>
      </c>
      <c r="E339" s="33" t="s">
        <v>129</v>
      </c>
      <c r="F339" s="21"/>
      <c r="G339" s="169" t="s">
        <v>314</v>
      </c>
      <c r="H339" s="32">
        <v>1</v>
      </c>
      <c r="I339" s="95"/>
      <c r="J339" s="57">
        <f>[1]Inventario!Y339</f>
        <v>12</v>
      </c>
      <c r="K339" s="99">
        <f>[1]Inventario!AA339</f>
        <v>8.02</v>
      </c>
      <c r="L339" s="86">
        <f t="shared" si="51"/>
        <v>96.24</v>
      </c>
      <c r="M339" s="91"/>
      <c r="N339" s="87">
        <f>SUMIF('Compras del Mes'!D$6:D$307,Inventario!D339,'Compras del Mes'!H$6:H$307)</f>
        <v>0</v>
      </c>
      <c r="O339" s="28" t="str">
        <f t="shared" si="52"/>
        <v/>
      </c>
      <c r="P339" s="28">
        <f>SUMIF('Compras del Mes'!D$6:D$307,Inventario!D339,'Compras del Mes'!I$6:I$307)</f>
        <v>0</v>
      </c>
      <c r="Q339" s="88"/>
      <c r="R339" s="87">
        <f t="shared" si="53"/>
        <v>12</v>
      </c>
      <c r="S339" s="28">
        <f t="shared" si="54"/>
        <v>8.02</v>
      </c>
      <c r="T339" s="28">
        <f t="shared" si="55"/>
        <v>96.24</v>
      </c>
      <c r="U339" s="88"/>
      <c r="V339" s="177">
        <f>SUMIF('Reporte de salida'!C$6:C$958,Inventario!B339,'Reporte de salida'!H$6:H$958)</f>
        <v>0</v>
      </c>
      <c r="W339" s="221">
        <f t="shared" si="56"/>
        <v>0</v>
      </c>
      <c r="X339" s="22"/>
      <c r="Y339" s="87">
        <f t="shared" si="57"/>
        <v>12</v>
      </c>
      <c r="Z339" s="28">
        <f t="shared" si="58"/>
        <v>96.24</v>
      </c>
      <c r="AA339" s="56">
        <f t="shared" si="59"/>
        <v>8.02</v>
      </c>
      <c r="AB339" s="22">
        <f t="shared" si="50"/>
        <v>29</v>
      </c>
      <c r="AC339" s="12"/>
      <c r="AD339" s="12"/>
      <c r="AE339" s="13"/>
      <c r="AF339" s="2"/>
      <c r="AG339" s="22"/>
      <c r="AI339" s="93"/>
      <c r="AJ339" s="89"/>
      <c r="AK339" s="90"/>
      <c r="AL339" s="90"/>
      <c r="AM339" s="90"/>
      <c r="AN339" s="90"/>
      <c r="AO339" s="93"/>
      <c r="AP339" s="93"/>
      <c r="AU339" s="22"/>
      <c r="AV339" s="22"/>
      <c r="AW339" s="22"/>
      <c r="AX339" s="22"/>
      <c r="AY339" s="22"/>
      <c r="AZ339" s="22"/>
    </row>
    <row r="340" spans="1:52" s="92" customFormat="1" ht="15" hidden="1" customHeight="1" x14ac:dyDescent="0.25">
      <c r="A340" s="24"/>
      <c r="B340" s="174" t="s">
        <v>509</v>
      </c>
      <c r="C340" s="24"/>
      <c r="D340" s="33" t="s">
        <v>509</v>
      </c>
      <c r="E340" s="33" t="s">
        <v>129</v>
      </c>
      <c r="F340" s="21"/>
      <c r="G340" s="169" t="s">
        <v>314</v>
      </c>
      <c r="H340" s="32">
        <v>1</v>
      </c>
      <c r="I340" s="95"/>
      <c r="J340" s="57">
        <f>[1]Inventario!Y340</f>
        <v>1</v>
      </c>
      <c r="K340" s="99">
        <f>[1]Inventario!AA340</f>
        <v>0</v>
      </c>
      <c r="L340" s="86">
        <f t="shared" si="51"/>
        <v>0</v>
      </c>
      <c r="M340" s="91"/>
      <c r="N340" s="87">
        <f>SUMIF('Compras del Mes'!D$6:D$307,Inventario!D340,'Compras del Mes'!H$6:H$307)</f>
        <v>0</v>
      </c>
      <c r="O340" s="28" t="str">
        <f t="shared" si="52"/>
        <v/>
      </c>
      <c r="P340" s="28">
        <f>SUMIF('Compras del Mes'!D$6:D$307,Inventario!D340,'Compras del Mes'!I$6:I$307)</f>
        <v>0</v>
      </c>
      <c r="Q340" s="88"/>
      <c r="R340" s="87">
        <f t="shared" si="53"/>
        <v>1</v>
      </c>
      <c r="S340" s="28" t="str">
        <f t="shared" si="54"/>
        <v>0</v>
      </c>
      <c r="T340" s="28">
        <f t="shared" si="55"/>
        <v>0</v>
      </c>
      <c r="U340" s="88"/>
      <c r="V340" s="177">
        <f>SUMIF('Reporte de salida'!C$6:C$958,Inventario!B340,'Reporte de salida'!H$6:H$958)</f>
        <v>0</v>
      </c>
      <c r="W340" s="221">
        <f t="shared" si="56"/>
        <v>0</v>
      </c>
      <c r="X340" s="22"/>
      <c r="Y340" s="87">
        <f t="shared" si="57"/>
        <v>1</v>
      </c>
      <c r="Z340" s="28">
        <f t="shared" si="58"/>
        <v>0</v>
      </c>
      <c r="AA340" s="56">
        <f t="shared" si="59"/>
        <v>0</v>
      </c>
      <c r="AB340" s="22">
        <f t="shared" si="50"/>
        <v>35</v>
      </c>
      <c r="AC340" s="12"/>
      <c r="AD340" s="12"/>
      <c r="AE340" s="13"/>
      <c r="AF340" s="2"/>
      <c r="AG340" s="22"/>
      <c r="AI340" s="93"/>
      <c r="AJ340" s="89"/>
      <c r="AK340" s="90"/>
      <c r="AL340" s="90"/>
      <c r="AM340" s="90"/>
      <c r="AN340" s="90"/>
      <c r="AO340" s="93"/>
      <c r="AP340" s="93"/>
      <c r="AU340" s="22"/>
      <c r="AV340" s="22"/>
      <c r="AW340" s="22"/>
      <c r="AX340" s="22"/>
      <c r="AY340" s="22"/>
      <c r="AZ340" s="22"/>
    </row>
    <row r="341" spans="1:52" s="92" customFormat="1" ht="15" hidden="1" customHeight="1" x14ac:dyDescent="0.25">
      <c r="A341" s="24"/>
      <c r="B341" s="174" t="s">
        <v>510</v>
      </c>
      <c r="C341" s="24"/>
      <c r="D341" s="33" t="s">
        <v>510</v>
      </c>
      <c r="E341" s="33" t="s">
        <v>129</v>
      </c>
      <c r="F341" s="21"/>
      <c r="G341" s="169" t="s">
        <v>314</v>
      </c>
      <c r="H341" s="32">
        <v>1</v>
      </c>
      <c r="I341" s="95"/>
      <c r="J341" s="57">
        <f>[1]Inventario!Y341</f>
        <v>1</v>
      </c>
      <c r="K341" s="99">
        <f>[1]Inventario!AA341</f>
        <v>0</v>
      </c>
      <c r="L341" s="86">
        <f t="shared" si="51"/>
        <v>0</v>
      </c>
      <c r="M341" s="91"/>
      <c r="N341" s="87">
        <f>SUMIF('Compras del Mes'!D$6:D$307,Inventario!D341,'Compras del Mes'!H$6:H$307)</f>
        <v>0</v>
      </c>
      <c r="O341" s="28" t="str">
        <f t="shared" si="52"/>
        <v/>
      </c>
      <c r="P341" s="28">
        <f>SUMIF('Compras del Mes'!D$6:D$307,Inventario!D341,'Compras del Mes'!I$6:I$307)</f>
        <v>0</v>
      </c>
      <c r="Q341" s="88"/>
      <c r="R341" s="87">
        <f t="shared" si="53"/>
        <v>1</v>
      </c>
      <c r="S341" s="28" t="str">
        <f t="shared" si="54"/>
        <v>0</v>
      </c>
      <c r="T341" s="28">
        <f t="shared" si="55"/>
        <v>0</v>
      </c>
      <c r="U341" s="88"/>
      <c r="V341" s="177">
        <f>SUMIF('Reporte de salida'!C$6:C$958,Inventario!B341,'Reporte de salida'!H$6:H$958)</f>
        <v>0</v>
      </c>
      <c r="W341" s="221">
        <f t="shared" si="56"/>
        <v>0</v>
      </c>
      <c r="X341" s="22"/>
      <c r="Y341" s="87">
        <f t="shared" si="57"/>
        <v>1</v>
      </c>
      <c r="Z341" s="28">
        <f t="shared" si="58"/>
        <v>0</v>
      </c>
      <c r="AA341" s="56">
        <f t="shared" si="59"/>
        <v>0</v>
      </c>
      <c r="AB341" s="22">
        <f t="shared" si="50"/>
        <v>26</v>
      </c>
      <c r="AC341" s="12"/>
      <c r="AD341" s="12"/>
      <c r="AE341" s="13"/>
      <c r="AF341" s="2"/>
      <c r="AG341" s="22"/>
      <c r="AI341" s="93"/>
      <c r="AJ341" s="89"/>
      <c r="AK341" s="90"/>
      <c r="AL341" s="90"/>
      <c r="AM341" s="90"/>
      <c r="AN341" s="90"/>
      <c r="AO341" s="93"/>
      <c r="AP341" s="93"/>
      <c r="AU341" s="22"/>
      <c r="AV341" s="22"/>
      <c r="AW341" s="22"/>
      <c r="AX341" s="22"/>
      <c r="AY341" s="22"/>
      <c r="AZ341" s="22"/>
    </row>
    <row r="342" spans="1:52" s="92" customFormat="1" ht="15" hidden="1" customHeight="1" x14ac:dyDescent="0.25">
      <c r="A342" s="24"/>
      <c r="B342" s="174" t="s">
        <v>511</v>
      </c>
      <c r="C342" s="24"/>
      <c r="D342" s="33" t="s">
        <v>511</v>
      </c>
      <c r="E342" s="33" t="s">
        <v>129</v>
      </c>
      <c r="F342" s="21"/>
      <c r="G342" s="169" t="s">
        <v>314</v>
      </c>
      <c r="H342" s="32">
        <v>1</v>
      </c>
      <c r="I342" s="95"/>
      <c r="J342" s="57">
        <f>[1]Inventario!Y342</f>
        <v>131</v>
      </c>
      <c r="K342" s="99">
        <f>[1]Inventario!AA342</f>
        <v>0</v>
      </c>
      <c r="L342" s="86">
        <f t="shared" si="51"/>
        <v>0</v>
      </c>
      <c r="M342" s="91"/>
      <c r="N342" s="87">
        <f>SUMIF('Compras del Mes'!D$6:D$307,Inventario!D342,'Compras del Mes'!H$6:H$307)</f>
        <v>0</v>
      </c>
      <c r="O342" s="28" t="str">
        <f t="shared" si="52"/>
        <v/>
      </c>
      <c r="P342" s="28">
        <f>SUMIF('Compras del Mes'!D$6:D$307,Inventario!D342,'Compras del Mes'!I$6:I$307)</f>
        <v>0</v>
      </c>
      <c r="Q342" s="88"/>
      <c r="R342" s="87">
        <f t="shared" si="53"/>
        <v>131</v>
      </c>
      <c r="S342" s="28" t="str">
        <f t="shared" si="54"/>
        <v>0</v>
      </c>
      <c r="T342" s="28">
        <f t="shared" si="55"/>
        <v>0</v>
      </c>
      <c r="U342" s="88"/>
      <c r="V342" s="177">
        <f>SUMIF('Reporte de salida'!C$6:C$958,Inventario!B342,'Reporte de salida'!H$6:H$958)</f>
        <v>0</v>
      </c>
      <c r="W342" s="221">
        <f t="shared" si="56"/>
        <v>0</v>
      </c>
      <c r="X342" s="22"/>
      <c r="Y342" s="87">
        <f t="shared" si="57"/>
        <v>131</v>
      </c>
      <c r="Z342" s="28">
        <f t="shared" si="58"/>
        <v>0</v>
      </c>
      <c r="AA342" s="56">
        <f t="shared" si="59"/>
        <v>0</v>
      </c>
      <c r="AB342" s="22">
        <f t="shared" si="50"/>
        <v>12</v>
      </c>
      <c r="AC342" s="12"/>
      <c r="AD342" s="12"/>
      <c r="AE342" s="13"/>
      <c r="AF342" s="2"/>
      <c r="AG342" s="22"/>
      <c r="AI342" s="93"/>
      <c r="AJ342" s="89"/>
      <c r="AK342" s="90"/>
      <c r="AL342" s="90"/>
      <c r="AM342" s="90"/>
      <c r="AN342" s="90"/>
      <c r="AO342" s="93"/>
      <c r="AP342" s="93"/>
      <c r="AU342" s="22"/>
      <c r="AV342" s="22"/>
      <c r="AW342" s="22"/>
      <c r="AX342" s="22"/>
      <c r="AY342" s="22"/>
      <c r="AZ342" s="22"/>
    </row>
    <row r="343" spans="1:52" s="92" customFormat="1" ht="15" hidden="1" customHeight="1" x14ac:dyDescent="0.25">
      <c r="A343" s="24"/>
      <c r="B343" s="174" t="s">
        <v>512</v>
      </c>
      <c r="C343" s="24"/>
      <c r="D343" s="33" t="s">
        <v>512</v>
      </c>
      <c r="E343" s="33" t="s">
        <v>129</v>
      </c>
      <c r="F343" s="21"/>
      <c r="G343" s="169" t="s">
        <v>314</v>
      </c>
      <c r="H343" s="32">
        <v>1</v>
      </c>
      <c r="I343" s="95"/>
      <c r="J343" s="57">
        <f>[1]Inventario!Y343</f>
        <v>612</v>
      </c>
      <c r="K343" s="99">
        <f>[1]Inventario!AA343</f>
        <v>0</v>
      </c>
      <c r="L343" s="86">
        <f t="shared" si="51"/>
        <v>0</v>
      </c>
      <c r="M343" s="91"/>
      <c r="N343" s="87">
        <f>SUMIF('Compras del Mes'!D$6:D$307,Inventario!D343,'Compras del Mes'!H$6:H$307)</f>
        <v>0</v>
      </c>
      <c r="O343" s="28" t="str">
        <f t="shared" si="52"/>
        <v/>
      </c>
      <c r="P343" s="28">
        <f>SUMIF('Compras del Mes'!D$6:D$307,Inventario!D343,'Compras del Mes'!I$6:I$307)</f>
        <v>0</v>
      </c>
      <c r="Q343" s="88"/>
      <c r="R343" s="87">
        <f t="shared" si="53"/>
        <v>612</v>
      </c>
      <c r="S343" s="28" t="str">
        <f t="shared" si="54"/>
        <v>0</v>
      </c>
      <c r="T343" s="28">
        <f t="shared" si="55"/>
        <v>0</v>
      </c>
      <c r="U343" s="88"/>
      <c r="V343" s="177">
        <f>SUMIF('Reporte de salida'!C$6:C$958,Inventario!B343,'Reporte de salida'!H$6:H$958)</f>
        <v>0</v>
      </c>
      <c r="W343" s="221">
        <f t="shared" si="56"/>
        <v>0</v>
      </c>
      <c r="X343" s="22"/>
      <c r="Y343" s="87">
        <f t="shared" si="57"/>
        <v>612</v>
      </c>
      <c r="Z343" s="28">
        <f t="shared" si="58"/>
        <v>0</v>
      </c>
      <c r="AA343" s="56">
        <f t="shared" si="59"/>
        <v>0</v>
      </c>
      <c r="AB343" s="22">
        <f t="shared" si="50"/>
        <v>25</v>
      </c>
      <c r="AC343" s="12"/>
      <c r="AD343" s="12"/>
      <c r="AE343" s="13"/>
      <c r="AF343" s="2"/>
      <c r="AG343" s="22"/>
      <c r="AI343" s="93"/>
      <c r="AJ343" s="89"/>
      <c r="AK343" s="90"/>
      <c r="AL343" s="90"/>
      <c r="AM343" s="90"/>
      <c r="AN343" s="90"/>
      <c r="AO343" s="93"/>
      <c r="AP343" s="93"/>
      <c r="AU343" s="22"/>
      <c r="AV343" s="22"/>
      <c r="AW343" s="22"/>
      <c r="AX343" s="22"/>
      <c r="AY343" s="22"/>
      <c r="AZ343" s="22"/>
    </row>
    <row r="344" spans="1:52" s="92" customFormat="1" ht="15" hidden="1" customHeight="1" x14ac:dyDescent="0.25">
      <c r="A344" s="24"/>
      <c r="B344" s="174" t="s">
        <v>513</v>
      </c>
      <c r="C344" s="24"/>
      <c r="D344" s="33" t="s">
        <v>513</v>
      </c>
      <c r="E344" s="33" t="s">
        <v>129</v>
      </c>
      <c r="F344" s="21"/>
      <c r="G344" s="169" t="s">
        <v>314</v>
      </c>
      <c r="H344" s="32">
        <v>1</v>
      </c>
      <c r="I344" s="95"/>
      <c r="J344" s="57">
        <f>[1]Inventario!Y344</f>
        <v>131</v>
      </c>
      <c r="K344" s="99">
        <f>[1]Inventario!AA344</f>
        <v>0</v>
      </c>
      <c r="L344" s="86">
        <f t="shared" si="51"/>
        <v>0</v>
      </c>
      <c r="M344" s="91"/>
      <c r="N344" s="87">
        <f>SUMIF('Compras del Mes'!D$6:D$307,Inventario!D344,'Compras del Mes'!H$6:H$307)</f>
        <v>0</v>
      </c>
      <c r="O344" s="28" t="str">
        <f t="shared" si="52"/>
        <v/>
      </c>
      <c r="P344" s="28">
        <f>SUMIF('Compras del Mes'!D$6:D$307,Inventario!D344,'Compras del Mes'!I$6:I$307)</f>
        <v>0</v>
      </c>
      <c r="Q344" s="88"/>
      <c r="R344" s="87">
        <f t="shared" si="53"/>
        <v>131</v>
      </c>
      <c r="S344" s="28" t="str">
        <f t="shared" si="54"/>
        <v>0</v>
      </c>
      <c r="T344" s="28">
        <f t="shared" si="55"/>
        <v>0</v>
      </c>
      <c r="U344" s="88"/>
      <c r="V344" s="177">
        <f>SUMIF('Reporte de salida'!C$6:C$958,Inventario!B344,'Reporte de salida'!H$6:H$958)</f>
        <v>0</v>
      </c>
      <c r="W344" s="221">
        <f t="shared" si="56"/>
        <v>0</v>
      </c>
      <c r="X344" s="22"/>
      <c r="Y344" s="87">
        <f t="shared" si="57"/>
        <v>131</v>
      </c>
      <c r="Z344" s="28">
        <f t="shared" si="58"/>
        <v>0</v>
      </c>
      <c r="AA344" s="56">
        <f t="shared" si="59"/>
        <v>0</v>
      </c>
      <c r="AB344" s="22">
        <f t="shared" si="50"/>
        <v>24</v>
      </c>
      <c r="AC344" s="12"/>
      <c r="AD344" s="12"/>
      <c r="AE344" s="13"/>
      <c r="AF344" s="2"/>
      <c r="AG344" s="22"/>
      <c r="AI344" s="93"/>
      <c r="AJ344" s="89"/>
      <c r="AK344" s="90"/>
      <c r="AL344" s="90"/>
      <c r="AM344" s="90"/>
      <c r="AN344" s="90"/>
      <c r="AO344" s="93"/>
      <c r="AP344" s="93"/>
      <c r="AU344" s="22"/>
      <c r="AV344" s="22"/>
      <c r="AW344" s="22"/>
      <c r="AX344" s="22"/>
      <c r="AY344" s="22"/>
      <c r="AZ344" s="22"/>
    </row>
    <row r="345" spans="1:52" s="92" customFormat="1" ht="15" hidden="1" customHeight="1" x14ac:dyDescent="0.25">
      <c r="A345" s="24"/>
      <c r="B345" s="174" t="s">
        <v>514</v>
      </c>
      <c r="C345" s="24"/>
      <c r="D345" s="33" t="s">
        <v>514</v>
      </c>
      <c r="E345" s="33" t="s">
        <v>129</v>
      </c>
      <c r="F345" s="21"/>
      <c r="G345" s="169" t="s">
        <v>314</v>
      </c>
      <c r="H345" s="32">
        <v>1</v>
      </c>
      <c r="I345" s="95"/>
      <c r="J345" s="57">
        <f>[1]Inventario!Y345</f>
        <v>4</v>
      </c>
      <c r="K345" s="99">
        <f>[1]Inventario!AA345</f>
        <v>0</v>
      </c>
      <c r="L345" s="86">
        <f t="shared" si="51"/>
        <v>0</v>
      </c>
      <c r="M345" s="91"/>
      <c r="N345" s="87">
        <f>SUMIF('Compras del Mes'!D$6:D$307,Inventario!D345,'Compras del Mes'!H$6:H$307)</f>
        <v>0</v>
      </c>
      <c r="O345" s="28" t="str">
        <f t="shared" si="52"/>
        <v/>
      </c>
      <c r="P345" s="28">
        <f>SUMIF('Compras del Mes'!D$6:D$307,Inventario!D345,'Compras del Mes'!I$6:I$307)</f>
        <v>0</v>
      </c>
      <c r="Q345" s="88"/>
      <c r="R345" s="87">
        <f t="shared" si="53"/>
        <v>4</v>
      </c>
      <c r="S345" s="28" t="str">
        <f t="shared" si="54"/>
        <v>0</v>
      </c>
      <c r="T345" s="28">
        <f t="shared" si="55"/>
        <v>0</v>
      </c>
      <c r="U345" s="88"/>
      <c r="V345" s="177">
        <f>SUMIF('Reporte de salida'!C$6:C$958,Inventario!B345,'Reporte de salida'!H$6:H$958)</f>
        <v>0</v>
      </c>
      <c r="W345" s="221">
        <f t="shared" si="56"/>
        <v>0</v>
      </c>
      <c r="X345" s="22"/>
      <c r="Y345" s="87">
        <f t="shared" si="57"/>
        <v>4</v>
      </c>
      <c r="Z345" s="28">
        <f t="shared" si="58"/>
        <v>0</v>
      </c>
      <c r="AA345" s="56">
        <f t="shared" si="59"/>
        <v>0</v>
      </c>
      <c r="AB345" s="22">
        <f t="shared" si="50"/>
        <v>24</v>
      </c>
      <c r="AC345" s="12"/>
      <c r="AD345" s="12"/>
      <c r="AE345" s="13"/>
      <c r="AF345" s="2"/>
      <c r="AG345" s="22"/>
      <c r="AI345" s="93"/>
      <c r="AJ345" s="89"/>
      <c r="AK345" s="90"/>
      <c r="AL345" s="90"/>
      <c r="AM345" s="90"/>
      <c r="AN345" s="90"/>
      <c r="AO345" s="93"/>
      <c r="AP345" s="93"/>
      <c r="AU345" s="22"/>
      <c r="AV345" s="22"/>
      <c r="AW345" s="22"/>
      <c r="AX345" s="22"/>
      <c r="AY345" s="22"/>
      <c r="AZ345" s="22"/>
    </row>
    <row r="346" spans="1:52" s="92" customFormat="1" ht="15" hidden="1" customHeight="1" x14ac:dyDescent="0.25">
      <c r="A346" s="24"/>
      <c r="B346" s="174" t="s">
        <v>515</v>
      </c>
      <c r="C346" s="24"/>
      <c r="D346" s="33" t="s">
        <v>515</v>
      </c>
      <c r="E346" s="33" t="s">
        <v>129</v>
      </c>
      <c r="F346" s="21"/>
      <c r="G346" s="169" t="s">
        <v>314</v>
      </c>
      <c r="H346" s="32">
        <v>1</v>
      </c>
      <c r="I346" s="95"/>
      <c r="J346" s="57">
        <f>[1]Inventario!Y346</f>
        <v>2</v>
      </c>
      <c r="K346" s="99">
        <f>[1]Inventario!AA346</f>
        <v>0</v>
      </c>
      <c r="L346" s="86">
        <f t="shared" si="51"/>
        <v>0</v>
      </c>
      <c r="M346" s="91"/>
      <c r="N346" s="87">
        <f>SUMIF('Compras del Mes'!D$6:D$307,Inventario!D346,'Compras del Mes'!H$6:H$307)</f>
        <v>0</v>
      </c>
      <c r="O346" s="28" t="str">
        <f t="shared" si="52"/>
        <v/>
      </c>
      <c r="P346" s="28">
        <f>SUMIF('Compras del Mes'!D$6:D$307,Inventario!D346,'Compras del Mes'!I$6:I$307)</f>
        <v>0</v>
      </c>
      <c r="Q346" s="88"/>
      <c r="R346" s="87">
        <f t="shared" si="53"/>
        <v>2</v>
      </c>
      <c r="S346" s="28" t="str">
        <f t="shared" si="54"/>
        <v>0</v>
      </c>
      <c r="T346" s="28">
        <f t="shared" si="55"/>
        <v>0</v>
      </c>
      <c r="U346" s="88"/>
      <c r="V346" s="177">
        <f>SUMIF('Reporte de salida'!C$6:C$958,Inventario!B346,'Reporte de salida'!H$6:H$958)</f>
        <v>0</v>
      </c>
      <c r="W346" s="221">
        <f t="shared" si="56"/>
        <v>0</v>
      </c>
      <c r="X346" s="22"/>
      <c r="Y346" s="87">
        <f t="shared" si="57"/>
        <v>2</v>
      </c>
      <c r="Z346" s="28">
        <f t="shared" si="58"/>
        <v>0</v>
      </c>
      <c r="AA346" s="56">
        <f t="shared" si="59"/>
        <v>0</v>
      </c>
      <c r="AB346" s="22">
        <f t="shared" si="50"/>
        <v>26</v>
      </c>
      <c r="AC346" s="12"/>
      <c r="AD346" s="12"/>
      <c r="AE346" s="13"/>
      <c r="AF346" s="2"/>
      <c r="AG346" s="22"/>
      <c r="AI346" s="93"/>
      <c r="AJ346" s="89"/>
      <c r="AK346" s="90"/>
      <c r="AL346" s="90"/>
      <c r="AM346" s="90"/>
      <c r="AN346" s="90"/>
      <c r="AO346" s="93"/>
      <c r="AP346" s="93"/>
      <c r="AU346" s="22"/>
      <c r="AV346" s="22"/>
      <c r="AW346" s="22"/>
      <c r="AX346" s="22"/>
      <c r="AY346" s="22"/>
      <c r="AZ346" s="22"/>
    </row>
    <row r="347" spans="1:52" s="92" customFormat="1" ht="15" hidden="1" customHeight="1" x14ac:dyDescent="0.25">
      <c r="A347" s="24"/>
      <c r="B347" s="174" t="s">
        <v>516</v>
      </c>
      <c r="C347" s="24"/>
      <c r="D347" s="33" t="s">
        <v>516</v>
      </c>
      <c r="E347" s="33" t="s">
        <v>129</v>
      </c>
      <c r="F347" s="21"/>
      <c r="G347" s="169" t="s">
        <v>314</v>
      </c>
      <c r="H347" s="32">
        <v>1</v>
      </c>
      <c r="I347" s="95"/>
      <c r="J347" s="57">
        <f>[1]Inventario!Y347</f>
        <v>2239</v>
      </c>
      <c r="K347" s="99">
        <f>[1]Inventario!AA347</f>
        <v>1.9599999999999997</v>
      </c>
      <c r="L347" s="86">
        <f t="shared" si="51"/>
        <v>4388.4399999999996</v>
      </c>
      <c r="M347" s="91"/>
      <c r="N347" s="87">
        <f>SUMIF('Compras del Mes'!D$6:D$307,Inventario!D347,'Compras del Mes'!H$6:H$307)</f>
        <v>0</v>
      </c>
      <c r="O347" s="28" t="str">
        <f t="shared" si="52"/>
        <v/>
      </c>
      <c r="P347" s="28">
        <f>SUMIF('Compras del Mes'!D$6:D$307,Inventario!D347,'Compras del Mes'!I$6:I$307)</f>
        <v>0</v>
      </c>
      <c r="Q347" s="88"/>
      <c r="R347" s="87">
        <f t="shared" si="53"/>
        <v>2239</v>
      </c>
      <c r="S347" s="28">
        <f t="shared" si="54"/>
        <v>1.9599999999999997</v>
      </c>
      <c r="T347" s="28">
        <f t="shared" si="55"/>
        <v>4388.4399999999996</v>
      </c>
      <c r="U347" s="88"/>
      <c r="V347" s="177">
        <f>SUMIF('Reporte de salida'!C$6:C$958,Inventario!B347,'Reporte de salida'!H$6:H$958)</f>
        <v>48</v>
      </c>
      <c r="W347" s="221">
        <f t="shared" si="56"/>
        <v>94.079999999999984</v>
      </c>
      <c r="X347" s="22"/>
      <c r="Y347" s="87">
        <f t="shared" si="57"/>
        <v>2191</v>
      </c>
      <c r="Z347" s="28">
        <f t="shared" si="58"/>
        <v>4294.3599999999997</v>
      </c>
      <c r="AA347" s="56">
        <f t="shared" si="59"/>
        <v>1.9599999999999997</v>
      </c>
      <c r="AB347" s="22">
        <f t="shared" si="50"/>
        <v>12</v>
      </c>
      <c r="AC347" s="2"/>
      <c r="AD347" s="2"/>
      <c r="AE347" s="2"/>
      <c r="AF347" s="2"/>
      <c r="AG347" s="22"/>
      <c r="AI347" s="93"/>
      <c r="AJ347" s="89"/>
      <c r="AK347" s="90"/>
      <c r="AL347" s="90"/>
      <c r="AM347" s="90"/>
      <c r="AN347" s="90"/>
      <c r="AO347" s="93"/>
      <c r="AP347" s="93"/>
      <c r="AU347" s="22"/>
      <c r="AV347" s="22"/>
      <c r="AW347" s="22"/>
      <c r="AX347" s="22"/>
      <c r="AY347" s="22"/>
      <c r="AZ347" s="22"/>
    </row>
    <row r="348" spans="1:52" s="22" customFormat="1" ht="15" hidden="1" customHeight="1" x14ac:dyDescent="0.25">
      <c r="A348" s="24"/>
      <c r="B348" s="174" t="s">
        <v>517</v>
      </c>
      <c r="C348" s="24"/>
      <c r="D348" s="33" t="s">
        <v>517</v>
      </c>
      <c r="E348" s="33" t="s">
        <v>129</v>
      </c>
      <c r="F348" s="21"/>
      <c r="G348" s="169" t="s">
        <v>314</v>
      </c>
      <c r="H348" s="32">
        <v>1</v>
      </c>
      <c r="I348" s="95"/>
      <c r="J348" s="57">
        <f>[1]Inventario!Y348</f>
        <v>1319</v>
      </c>
      <c r="K348" s="99">
        <f>[1]Inventario!AA348</f>
        <v>1.63</v>
      </c>
      <c r="L348" s="86">
        <f t="shared" si="51"/>
        <v>2149.9699999999998</v>
      </c>
      <c r="M348" s="91"/>
      <c r="N348" s="87">
        <f>SUMIF('Compras del Mes'!D$6:D$307,Inventario!D348,'Compras del Mes'!H$6:H$307)</f>
        <v>0</v>
      </c>
      <c r="O348" s="28" t="str">
        <f t="shared" si="52"/>
        <v/>
      </c>
      <c r="P348" s="28">
        <f>SUMIF('Compras del Mes'!D$6:D$307,Inventario!D348,'Compras del Mes'!I$6:I$307)</f>
        <v>0</v>
      </c>
      <c r="Q348" s="88"/>
      <c r="R348" s="87">
        <f t="shared" si="53"/>
        <v>1319</v>
      </c>
      <c r="S348" s="28">
        <f t="shared" si="54"/>
        <v>1.63</v>
      </c>
      <c r="T348" s="28">
        <f t="shared" si="55"/>
        <v>2149.9699999999998</v>
      </c>
      <c r="U348" s="88"/>
      <c r="V348" s="177">
        <f>SUMIF('Reporte de salida'!C$6:C$958,Inventario!B348,'Reporte de salida'!H$6:H$958)</f>
        <v>0</v>
      </c>
      <c r="W348" s="221">
        <f t="shared" si="56"/>
        <v>0</v>
      </c>
      <c r="Y348" s="87">
        <f t="shared" si="57"/>
        <v>1319</v>
      </c>
      <c r="Z348" s="28">
        <f t="shared" si="58"/>
        <v>2149.9699999999998</v>
      </c>
      <c r="AA348" s="56">
        <f t="shared" si="59"/>
        <v>1.63</v>
      </c>
      <c r="AB348" s="22">
        <f t="shared" si="50"/>
        <v>13</v>
      </c>
      <c r="AC348" s="12"/>
      <c r="AD348" s="12"/>
      <c r="AE348" s="13"/>
      <c r="AF348" s="2"/>
      <c r="AI348" s="23"/>
      <c r="AJ348" s="89"/>
      <c r="AK348" s="90"/>
      <c r="AL348" s="90"/>
      <c r="AM348" s="90"/>
      <c r="AN348" s="90"/>
      <c r="AO348" s="23"/>
      <c r="AP348" s="23"/>
    </row>
    <row r="349" spans="1:52" s="22" customFormat="1" ht="15" hidden="1" customHeight="1" x14ac:dyDescent="0.25">
      <c r="A349" s="24"/>
      <c r="B349" s="174" t="s">
        <v>518</v>
      </c>
      <c r="C349" s="24"/>
      <c r="D349" s="33" t="s">
        <v>518</v>
      </c>
      <c r="E349" s="33" t="s">
        <v>129</v>
      </c>
      <c r="F349" s="21"/>
      <c r="G349" s="169" t="s">
        <v>314</v>
      </c>
      <c r="H349" s="32">
        <v>1</v>
      </c>
      <c r="I349" s="95"/>
      <c r="J349" s="57">
        <f>[1]Inventario!Y349</f>
        <v>511</v>
      </c>
      <c r="K349" s="99">
        <f>[1]Inventario!AA349</f>
        <v>0</v>
      </c>
      <c r="L349" s="86">
        <f t="shared" si="51"/>
        <v>0</v>
      </c>
      <c r="M349" s="91"/>
      <c r="N349" s="87">
        <f>SUMIF('Compras del Mes'!D$6:D$307,Inventario!D349,'Compras del Mes'!H$6:H$307)</f>
        <v>0</v>
      </c>
      <c r="O349" s="28" t="str">
        <f t="shared" si="52"/>
        <v/>
      </c>
      <c r="P349" s="28">
        <f>SUMIF('Compras del Mes'!D$6:D$307,Inventario!D349,'Compras del Mes'!I$6:I$307)</f>
        <v>0</v>
      </c>
      <c r="Q349" s="88"/>
      <c r="R349" s="87">
        <f t="shared" si="53"/>
        <v>511</v>
      </c>
      <c r="S349" s="28" t="str">
        <f t="shared" si="54"/>
        <v>0</v>
      </c>
      <c r="T349" s="28">
        <f t="shared" si="55"/>
        <v>0</v>
      </c>
      <c r="U349" s="88"/>
      <c r="V349" s="177">
        <f>SUMIF('Reporte de salida'!C$6:C$958,Inventario!B349,'Reporte de salida'!H$6:H$958)</f>
        <v>0</v>
      </c>
      <c r="W349" s="221">
        <f t="shared" si="56"/>
        <v>0</v>
      </c>
      <c r="Y349" s="87">
        <f t="shared" si="57"/>
        <v>511</v>
      </c>
      <c r="Z349" s="28">
        <f t="shared" si="58"/>
        <v>0</v>
      </c>
      <c r="AA349" s="56">
        <f t="shared" si="59"/>
        <v>0</v>
      </c>
      <c r="AB349" s="22">
        <f t="shared" si="50"/>
        <v>27</v>
      </c>
      <c r="AC349" s="12"/>
      <c r="AD349" s="12"/>
      <c r="AE349" s="13"/>
      <c r="AF349" s="2"/>
      <c r="AI349" s="23"/>
      <c r="AJ349" s="89"/>
      <c r="AK349" s="90"/>
      <c r="AL349" s="90"/>
      <c r="AM349" s="90"/>
      <c r="AN349" s="90"/>
      <c r="AO349" s="23"/>
      <c r="AP349" s="23"/>
    </row>
    <row r="350" spans="1:52" s="22" customFormat="1" ht="15" hidden="1" customHeight="1" x14ac:dyDescent="0.25">
      <c r="A350" s="24"/>
      <c r="B350" s="174" t="s">
        <v>519</v>
      </c>
      <c r="C350" s="24"/>
      <c r="D350" s="33" t="s">
        <v>519</v>
      </c>
      <c r="E350" s="33" t="s">
        <v>129</v>
      </c>
      <c r="F350" s="21"/>
      <c r="G350" s="169" t="s">
        <v>314</v>
      </c>
      <c r="H350" s="32">
        <v>1</v>
      </c>
      <c r="I350" s="95"/>
      <c r="J350" s="57">
        <f>[1]Inventario!Y350</f>
        <v>17474</v>
      </c>
      <c r="K350" s="99">
        <f>[1]Inventario!AA350</f>
        <v>3.4</v>
      </c>
      <c r="L350" s="86">
        <f t="shared" si="51"/>
        <v>59411.6</v>
      </c>
      <c r="M350" s="91"/>
      <c r="N350" s="87">
        <f>SUMIF('Compras del Mes'!D$6:D$307,Inventario!D350,'Compras del Mes'!H$6:H$307)</f>
        <v>0</v>
      </c>
      <c r="O350" s="28" t="str">
        <f t="shared" si="52"/>
        <v/>
      </c>
      <c r="P350" s="28">
        <f>SUMIF('Compras del Mes'!D$6:D$307,Inventario!D350,'Compras del Mes'!I$6:I$307)</f>
        <v>0</v>
      </c>
      <c r="Q350" s="88"/>
      <c r="R350" s="87">
        <f t="shared" si="53"/>
        <v>17474</v>
      </c>
      <c r="S350" s="28">
        <f t="shared" si="54"/>
        <v>3.4</v>
      </c>
      <c r="T350" s="28">
        <f t="shared" si="55"/>
        <v>59411.6</v>
      </c>
      <c r="U350" s="88"/>
      <c r="V350" s="177">
        <f>SUMIF('Reporte de salida'!C$6:C$958,Inventario!B350,'Reporte de salida'!H$6:H$958)</f>
        <v>0</v>
      </c>
      <c r="W350" s="221">
        <f t="shared" si="56"/>
        <v>0</v>
      </c>
      <c r="Y350" s="87">
        <f t="shared" si="57"/>
        <v>17474</v>
      </c>
      <c r="Z350" s="28">
        <f t="shared" si="58"/>
        <v>59411.6</v>
      </c>
      <c r="AA350" s="56">
        <f t="shared" si="59"/>
        <v>3.4</v>
      </c>
      <c r="AB350" s="22">
        <f t="shared" si="50"/>
        <v>19</v>
      </c>
      <c r="AC350" s="12"/>
      <c r="AD350" s="12"/>
      <c r="AE350" s="13"/>
      <c r="AF350" s="2"/>
      <c r="AI350" s="23"/>
      <c r="AJ350" s="89"/>
      <c r="AK350" s="90"/>
      <c r="AL350" s="90"/>
      <c r="AM350" s="90"/>
      <c r="AN350" s="90"/>
      <c r="AO350" s="23"/>
      <c r="AP350" s="23"/>
    </row>
    <row r="351" spans="1:52" s="22" customFormat="1" ht="15" hidden="1" customHeight="1" x14ac:dyDescent="0.25">
      <c r="A351" s="24"/>
      <c r="B351" s="174" t="s">
        <v>520</v>
      </c>
      <c r="C351" s="24"/>
      <c r="D351" s="33" t="s">
        <v>520</v>
      </c>
      <c r="E351" s="33" t="s">
        <v>129</v>
      </c>
      <c r="F351" s="21"/>
      <c r="G351" s="169" t="s">
        <v>314</v>
      </c>
      <c r="H351" s="32">
        <v>1</v>
      </c>
      <c r="I351" s="95"/>
      <c r="J351" s="57">
        <f>[1]Inventario!Y351</f>
        <v>734</v>
      </c>
      <c r="K351" s="99">
        <f>[1]Inventario!AA351</f>
        <v>0.99197920742272661</v>
      </c>
      <c r="L351" s="86">
        <f t="shared" si="51"/>
        <v>728.11273824828129</v>
      </c>
      <c r="M351" s="91"/>
      <c r="N351" s="87">
        <f>SUMIF('Compras del Mes'!D$6:D$307,Inventario!D351,'Compras del Mes'!H$6:H$307)</f>
        <v>0</v>
      </c>
      <c r="O351" s="28" t="str">
        <f t="shared" si="52"/>
        <v/>
      </c>
      <c r="P351" s="28">
        <f>SUMIF('Compras del Mes'!D$6:D$307,Inventario!D351,'Compras del Mes'!I$6:I$307)</f>
        <v>0</v>
      </c>
      <c r="Q351" s="88"/>
      <c r="R351" s="87">
        <f t="shared" si="53"/>
        <v>734</v>
      </c>
      <c r="S351" s="28">
        <f t="shared" si="54"/>
        <v>0.99197920742272661</v>
      </c>
      <c r="T351" s="28">
        <f t="shared" si="55"/>
        <v>728.11273824828129</v>
      </c>
      <c r="U351" s="88"/>
      <c r="V351" s="177">
        <f>SUMIF('Reporte de salida'!C$6:C$958,Inventario!B351,'Reporte de salida'!H$6:H$958)</f>
        <v>192</v>
      </c>
      <c r="W351" s="221">
        <f t="shared" si="56"/>
        <v>190.4600078251635</v>
      </c>
      <c r="Y351" s="87">
        <f t="shared" si="57"/>
        <v>542</v>
      </c>
      <c r="Z351" s="28">
        <f t="shared" si="58"/>
        <v>537.65273042311787</v>
      </c>
      <c r="AA351" s="56">
        <f t="shared" si="59"/>
        <v>0.99197920742272672</v>
      </c>
      <c r="AB351" s="22">
        <f t="shared" si="50"/>
        <v>13</v>
      </c>
      <c r="AC351" s="12"/>
      <c r="AD351" s="12"/>
      <c r="AE351" s="13"/>
      <c r="AF351" s="2"/>
      <c r="AI351" s="23"/>
      <c r="AJ351" s="23"/>
      <c r="AK351" s="23"/>
      <c r="AL351" s="23"/>
      <c r="AM351" s="23"/>
      <c r="AN351" s="23"/>
      <c r="AO351" s="23"/>
      <c r="AP351" s="23"/>
    </row>
    <row r="352" spans="1:52" s="22" customFormat="1" ht="15" hidden="1" customHeight="1" x14ac:dyDescent="0.25">
      <c r="A352" s="24"/>
      <c r="B352" s="174" t="s">
        <v>521</v>
      </c>
      <c r="C352" s="24"/>
      <c r="D352" s="33" t="s">
        <v>521</v>
      </c>
      <c r="E352" s="33" t="s">
        <v>129</v>
      </c>
      <c r="F352" s="21"/>
      <c r="G352" s="169" t="s">
        <v>314</v>
      </c>
      <c r="H352" s="32">
        <v>1</v>
      </c>
      <c r="I352" s="95"/>
      <c r="J352" s="57">
        <f>[1]Inventario!Y352</f>
        <v>306</v>
      </c>
      <c r="K352" s="99">
        <f>[1]Inventario!AA352</f>
        <v>0.79998323179252129</v>
      </c>
      <c r="L352" s="86">
        <f t="shared" si="51"/>
        <v>244.79486892851151</v>
      </c>
      <c r="M352" s="91"/>
      <c r="N352" s="87">
        <f>SUMIF('Compras del Mes'!D$6:D$307,Inventario!D352,'Compras del Mes'!H$6:H$307)</f>
        <v>0</v>
      </c>
      <c r="O352" s="28" t="str">
        <f t="shared" si="52"/>
        <v/>
      </c>
      <c r="P352" s="28">
        <f>SUMIF('Compras del Mes'!D$6:D$307,Inventario!D352,'Compras del Mes'!I$6:I$307)</f>
        <v>0</v>
      </c>
      <c r="Q352" s="88"/>
      <c r="R352" s="87">
        <f t="shared" si="53"/>
        <v>306</v>
      </c>
      <c r="S352" s="28">
        <f t="shared" si="54"/>
        <v>0.79998323179252129</v>
      </c>
      <c r="T352" s="28">
        <f t="shared" si="55"/>
        <v>244.79486892851151</v>
      </c>
      <c r="U352" s="88"/>
      <c r="V352" s="177">
        <f>SUMIF('Reporte de salida'!C$6:C$958,Inventario!B352,'Reporte de salida'!H$6:H$958)</f>
        <v>0</v>
      </c>
      <c r="W352" s="221">
        <f t="shared" si="56"/>
        <v>0</v>
      </c>
      <c r="Y352" s="87">
        <f t="shared" si="57"/>
        <v>306</v>
      </c>
      <c r="Z352" s="28">
        <f t="shared" si="58"/>
        <v>244.79486892851151</v>
      </c>
      <c r="AA352" s="56">
        <f t="shared" si="59"/>
        <v>0.79998323179252129</v>
      </c>
      <c r="AB352" s="22">
        <f t="shared" si="50"/>
        <v>24</v>
      </c>
      <c r="AC352" s="12"/>
      <c r="AD352" s="12"/>
      <c r="AE352" s="13"/>
      <c r="AF352" s="2"/>
      <c r="AI352" s="23"/>
      <c r="AJ352" s="23"/>
      <c r="AK352" s="23"/>
      <c r="AL352" s="23"/>
      <c r="AM352" s="23"/>
      <c r="AN352" s="23"/>
      <c r="AO352" s="23"/>
      <c r="AP352" s="23"/>
    </row>
    <row r="353" spans="1:32" s="22" customFormat="1" ht="15" hidden="1" customHeight="1" x14ac:dyDescent="0.25">
      <c r="A353" s="24"/>
      <c r="B353" s="174" t="s">
        <v>522</v>
      </c>
      <c r="C353" s="24"/>
      <c r="D353" s="33" t="s">
        <v>522</v>
      </c>
      <c r="E353" s="33" t="s">
        <v>129</v>
      </c>
      <c r="F353" s="21"/>
      <c r="G353" s="169" t="s">
        <v>314</v>
      </c>
      <c r="H353" s="32">
        <v>1</v>
      </c>
      <c r="I353" s="95"/>
      <c r="J353" s="57">
        <f>[1]Inventario!Y353</f>
        <v>279</v>
      </c>
      <c r="K353" s="99">
        <f>[1]Inventario!AA353</f>
        <v>0.13369175627240143</v>
      </c>
      <c r="L353" s="86">
        <f t="shared" si="51"/>
        <v>37.299999999999997</v>
      </c>
      <c r="M353" s="91"/>
      <c r="N353" s="87">
        <f>SUMIF('Compras del Mes'!D$6:D$307,Inventario!D353,'Compras del Mes'!H$6:H$307)</f>
        <v>0</v>
      </c>
      <c r="O353" s="28" t="str">
        <f t="shared" si="52"/>
        <v/>
      </c>
      <c r="P353" s="28">
        <f>SUMIF('Compras del Mes'!D$6:D$307,Inventario!D353,'Compras del Mes'!I$6:I$307)</f>
        <v>0</v>
      </c>
      <c r="Q353" s="88"/>
      <c r="R353" s="87">
        <f t="shared" si="53"/>
        <v>279</v>
      </c>
      <c r="S353" s="28">
        <f t="shared" si="54"/>
        <v>0.13369175627240143</v>
      </c>
      <c r="T353" s="28">
        <f t="shared" si="55"/>
        <v>37.299999999999997</v>
      </c>
      <c r="U353" s="88"/>
      <c r="V353" s="177">
        <f>SUMIF('Reporte de salida'!C$6:C$958,Inventario!B353,'Reporte de salida'!H$6:H$958)</f>
        <v>0</v>
      </c>
      <c r="W353" s="221">
        <f t="shared" si="56"/>
        <v>0</v>
      </c>
      <c r="Y353" s="87">
        <f t="shared" si="57"/>
        <v>279</v>
      </c>
      <c r="Z353" s="28">
        <f t="shared" si="58"/>
        <v>37.299999999999997</v>
      </c>
      <c r="AA353" s="56">
        <f t="shared" si="59"/>
        <v>0.13369175627240143</v>
      </c>
      <c r="AB353" s="22">
        <f t="shared" si="50"/>
        <v>20</v>
      </c>
      <c r="AC353" s="12"/>
      <c r="AD353" s="12"/>
      <c r="AE353" s="13"/>
      <c r="AF353" s="2"/>
    </row>
    <row r="354" spans="1:32" s="22" customFormat="1" ht="15" hidden="1" customHeight="1" x14ac:dyDescent="0.25">
      <c r="A354" s="24"/>
      <c r="B354" s="174" t="s">
        <v>523</v>
      </c>
      <c r="C354" s="24"/>
      <c r="D354" s="33" t="s">
        <v>523</v>
      </c>
      <c r="E354" s="33" t="s">
        <v>129</v>
      </c>
      <c r="F354" s="21"/>
      <c r="G354" s="169" t="s">
        <v>314</v>
      </c>
      <c r="H354" s="32">
        <v>1</v>
      </c>
      <c r="I354" s="95"/>
      <c r="J354" s="57">
        <f>[1]Inventario!Y354</f>
        <v>90</v>
      </c>
      <c r="K354" s="99">
        <f>[1]Inventario!AA354</f>
        <v>0.8</v>
      </c>
      <c r="L354" s="86">
        <f t="shared" si="51"/>
        <v>72</v>
      </c>
      <c r="M354" s="91"/>
      <c r="N354" s="87">
        <f>SUMIF('Compras del Mes'!D$6:D$307,Inventario!D354,'Compras del Mes'!H$6:H$307)</f>
        <v>0</v>
      </c>
      <c r="O354" s="28" t="str">
        <f t="shared" si="52"/>
        <v/>
      </c>
      <c r="P354" s="28">
        <f>SUMIF('Compras del Mes'!D$6:D$307,Inventario!D354,'Compras del Mes'!I$6:I$307)</f>
        <v>0</v>
      </c>
      <c r="Q354" s="88"/>
      <c r="R354" s="87">
        <f t="shared" si="53"/>
        <v>90</v>
      </c>
      <c r="S354" s="28">
        <f t="shared" si="54"/>
        <v>0.8</v>
      </c>
      <c r="T354" s="28">
        <f t="shared" si="55"/>
        <v>72</v>
      </c>
      <c r="U354" s="88"/>
      <c r="V354" s="177">
        <f>SUMIF('Reporte de salida'!C$6:C$958,Inventario!B354,'Reporte de salida'!H$6:H$958)</f>
        <v>0</v>
      </c>
      <c r="W354" s="221">
        <f t="shared" si="56"/>
        <v>0</v>
      </c>
      <c r="Y354" s="87">
        <f t="shared" si="57"/>
        <v>90</v>
      </c>
      <c r="Z354" s="28">
        <f t="shared" si="58"/>
        <v>72</v>
      </c>
      <c r="AA354" s="56">
        <f t="shared" si="59"/>
        <v>0.8</v>
      </c>
      <c r="AB354" s="22">
        <f t="shared" si="50"/>
        <v>27</v>
      </c>
      <c r="AC354" s="12"/>
      <c r="AD354" s="12"/>
      <c r="AE354" s="13"/>
      <c r="AF354" s="2"/>
    </row>
    <row r="355" spans="1:32" s="22" customFormat="1" ht="15" hidden="1" customHeight="1" x14ac:dyDescent="0.25">
      <c r="A355" s="24"/>
      <c r="B355" s="174" t="s">
        <v>524</v>
      </c>
      <c r="C355" s="24"/>
      <c r="D355" s="33" t="s">
        <v>524</v>
      </c>
      <c r="E355" s="33" t="s">
        <v>129</v>
      </c>
      <c r="F355" s="21"/>
      <c r="G355" s="169" t="s">
        <v>314</v>
      </c>
      <c r="H355" s="32">
        <v>1</v>
      </c>
      <c r="I355" s="95"/>
      <c r="J355" s="57">
        <f>[1]Inventario!Y355</f>
        <v>258</v>
      </c>
      <c r="K355" s="99">
        <f>[1]Inventario!AA355</f>
        <v>2.1371841155234659</v>
      </c>
      <c r="L355" s="86">
        <f t="shared" si="51"/>
        <v>551.39350180505414</v>
      </c>
      <c r="M355" s="91"/>
      <c r="N355" s="87">
        <f>SUMIF('Compras del Mes'!D$6:D$307,Inventario!D355,'Compras del Mes'!H$6:H$307)</f>
        <v>0</v>
      </c>
      <c r="O355" s="28" t="str">
        <f t="shared" si="52"/>
        <v/>
      </c>
      <c r="P355" s="28">
        <f>SUMIF('Compras del Mes'!D$6:D$307,Inventario!D355,'Compras del Mes'!I$6:I$307)</f>
        <v>0</v>
      </c>
      <c r="Q355" s="88"/>
      <c r="R355" s="87">
        <f t="shared" si="53"/>
        <v>258</v>
      </c>
      <c r="S355" s="28">
        <f t="shared" si="54"/>
        <v>2.1371841155234659</v>
      </c>
      <c r="T355" s="28">
        <f t="shared" si="55"/>
        <v>551.39350180505414</v>
      </c>
      <c r="U355" s="88"/>
      <c r="V355" s="177">
        <f>SUMIF('Reporte de salida'!C$6:C$958,Inventario!B355,'Reporte de salida'!H$6:H$958)</f>
        <v>0</v>
      </c>
      <c r="W355" s="221">
        <f t="shared" si="56"/>
        <v>0</v>
      </c>
      <c r="Y355" s="87">
        <f t="shared" si="57"/>
        <v>258</v>
      </c>
      <c r="Z355" s="28">
        <f t="shared" si="58"/>
        <v>551.39350180505414</v>
      </c>
      <c r="AA355" s="56">
        <f t="shared" si="59"/>
        <v>2.1371841155234659</v>
      </c>
      <c r="AB355" s="22">
        <f t="shared" si="50"/>
        <v>12</v>
      </c>
      <c r="AC355" s="12"/>
      <c r="AD355" s="12"/>
      <c r="AE355" s="13"/>
      <c r="AF355" s="2"/>
    </row>
    <row r="356" spans="1:32" s="22" customFormat="1" ht="15" hidden="1" customHeight="1" x14ac:dyDescent="0.25">
      <c r="A356" s="24"/>
      <c r="B356" s="174" t="s">
        <v>525</v>
      </c>
      <c r="C356" s="24"/>
      <c r="D356" s="33" t="s">
        <v>525</v>
      </c>
      <c r="E356" s="33" t="s">
        <v>129</v>
      </c>
      <c r="F356" s="21"/>
      <c r="G356" s="169" t="s">
        <v>314</v>
      </c>
      <c r="H356" s="32">
        <v>1</v>
      </c>
      <c r="I356" s="95"/>
      <c r="J356" s="57">
        <f>[1]Inventario!Y356</f>
        <v>83</v>
      </c>
      <c r="K356" s="99">
        <f>[1]Inventario!AA356</f>
        <v>0</v>
      </c>
      <c r="L356" s="86">
        <f t="shared" si="51"/>
        <v>0</v>
      </c>
      <c r="M356" s="91"/>
      <c r="N356" s="87">
        <f>SUMIF('Compras del Mes'!D$6:D$307,Inventario!D356,'Compras del Mes'!H$6:H$307)</f>
        <v>0</v>
      </c>
      <c r="O356" s="28" t="str">
        <f t="shared" si="52"/>
        <v/>
      </c>
      <c r="P356" s="28">
        <f>SUMIF('Compras del Mes'!D$6:D$307,Inventario!D356,'Compras del Mes'!I$6:I$307)</f>
        <v>0</v>
      </c>
      <c r="Q356" s="88"/>
      <c r="R356" s="87">
        <f t="shared" si="53"/>
        <v>83</v>
      </c>
      <c r="S356" s="28" t="str">
        <f t="shared" si="54"/>
        <v>0</v>
      </c>
      <c r="T356" s="28">
        <f t="shared" si="55"/>
        <v>0</v>
      </c>
      <c r="U356" s="88"/>
      <c r="V356" s="177">
        <f>SUMIF('Reporte de salida'!C$6:C$958,Inventario!B356,'Reporte de salida'!H$6:H$958)</f>
        <v>0</v>
      </c>
      <c r="W356" s="221">
        <f t="shared" si="56"/>
        <v>0</v>
      </c>
      <c r="Y356" s="87">
        <f t="shared" si="57"/>
        <v>83</v>
      </c>
      <c r="Z356" s="28">
        <f t="shared" si="58"/>
        <v>0</v>
      </c>
      <c r="AA356" s="56">
        <f t="shared" si="59"/>
        <v>0</v>
      </c>
      <c r="AB356" s="22">
        <f t="shared" ref="AB356:AB361" si="60">(LEN(D356))</f>
        <v>14</v>
      </c>
      <c r="AC356" s="12"/>
      <c r="AD356" s="12"/>
      <c r="AE356" s="13"/>
      <c r="AF356" s="2"/>
    </row>
    <row r="357" spans="1:32" s="22" customFormat="1" ht="15" hidden="1" customHeight="1" x14ac:dyDescent="0.25">
      <c r="A357" s="24"/>
      <c r="B357" s="174" t="s">
        <v>526</v>
      </c>
      <c r="C357" s="24"/>
      <c r="D357" s="33" t="s">
        <v>526</v>
      </c>
      <c r="E357" s="33" t="s">
        <v>129</v>
      </c>
      <c r="F357" s="21"/>
      <c r="G357" s="169" t="s">
        <v>314</v>
      </c>
      <c r="H357" s="32">
        <v>1</v>
      </c>
      <c r="I357" s="95"/>
      <c r="J357" s="57">
        <f>[1]Inventario!Y357</f>
        <v>239</v>
      </c>
      <c r="K357" s="99">
        <f>[1]Inventario!AA357</f>
        <v>0</v>
      </c>
      <c r="L357" s="86">
        <f t="shared" si="51"/>
        <v>0</v>
      </c>
      <c r="M357" s="91"/>
      <c r="N357" s="87">
        <f>SUMIF('Compras del Mes'!D$6:D$307,Inventario!D357,'Compras del Mes'!H$6:H$307)</f>
        <v>0</v>
      </c>
      <c r="O357" s="28" t="str">
        <f t="shared" si="52"/>
        <v/>
      </c>
      <c r="P357" s="28">
        <f>SUMIF('Compras del Mes'!D$6:D$307,Inventario!D357,'Compras del Mes'!I$6:I$307)</f>
        <v>0</v>
      </c>
      <c r="Q357" s="88"/>
      <c r="R357" s="87">
        <f t="shared" si="53"/>
        <v>239</v>
      </c>
      <c r="S357" s="28" t="str">
        <f t="shared" si="54"/>
        <v>0</v>
      </c>
      <c r="T357" s="28">
        <f t="shared" si="55"/>
        <v>0</v>
      </c>
      <c r="U357" s="88"/>
      <c r="V357" s="177">
        <f>SUMIF('Reporte de salida'!C$6:C$958,Inventario!B357,'Reporte de salida'!H$6:H$958)</f>
        <v>0</v>
      </c>
      <c r="W357" s="221">
        <f t="shared" si="56"/>
        <v>0</v>
      </c>
      <c r="Y357" s="87">
        <f t="shared" si="57"/>
        <v>239</v>
      </c>
      <c r="Z357" s="28">
        <f t="shared" si="58"/>
        <v>0</v>
      </c>
      <c r="AA357" s="56">
        <f t="shared" si="59"/>
        <v>0</v>
      </c>
      <c r="AB357" s="22">
        <f t="shared" si="60"/>
        <v>18</v>
      </c>
      <c r="AC357" s="12"/>
      <c r="AD357" s="12"/>
      <c r="AE357" s="13"/>
      <c r="AF357" s="2"/>
    </row>
    <row r="358" spans="1:32" s="22" customFormat="1" ht="15" hidden="1" customHeight="1" x14ac:dyDescent="0.25">
      <c r="A358" s="24"/>
      <c r="B358" s="174" t="s">
        <v>527</v>
      </c>
      <c r="C358" s="24"/>
      <c r="D358" s="33" t="s">
        <v>527</v>
      </c>
      <c r="E358" s="33" t="s">
        <v>129</v>
      </c>
      <c r="F358" s="21"/>
      <c r="G358" s="169" t="s">
        <v>314</v>
      </c>
      <c r="H358" s="32">
        <v>1</v>
      </c>
      <c r="I358" s="95"/>
      <c r="J358" s="57">
        <f>[1]Inventario!Y358</f>
        <v>10189</v>
      </c>
      <c r="K358" s="99">
        <f>[1]Inventario!AA358</f>
        <v>1.96</v>
      </c>
      <c r="L358" s="86">
        <f t="shared" si="51"/>
        <v>19970.439999999999</v>
      </c>
      <c r="M358" s="91"/>
      <c r="N358" s="87">
        <f>SUMIF('Compras del Mes'!D$6:D$307,Inventario!D358,'Compras del Mes'!H$6:H$307)</f>
        <v>0</v>
      </c>
      <c r="O358" s="28" t="str">
        <f t="shared" si="52"/>
        <v/>
      </c>
      <c r="P358" s="28">
        <f>SUMIF('Compras del Mes'!D$6:D$307,Inventario!D358,'Compras del Mes'!I$6:I$307)</f>
        <v>0</v>
      </c>
      <c r="Q358" s="88"/>
      <c r="R358" s="87">
        <f t="shared" si="53"/>
        <v>10189</v>
      </c>
      <c r="S358" s="28">
        <f t="shared" si="54"/>
        <v>1.96</v>
      </c>
      <c r="T358" s="28">
        <f t="shared" si="55"/>
        <v>19970.439999999999</v>
      </c>
      <c r="U358" s="88"/>
      <c r="V358" s="177">
        <f>SUMIF('Reporte de salida'!C$6:C$958,Inventario!B358,'Reporte de salida'!H$6:H$958)</f>
        <v>144</v>
      </c>
      <c r="W358" s="221">
        <f t="shared" si="56"/>
        <v>282.24</v>
      </c>
      <c r="Y358" s="87">
        <f t="shared" si="57"/>
        <v>10045</v>
      </c>
      <c r="Z358" s="28">
        <f t="shared" si="58"/>
        <v>19688.2</v>
      </c>
      <c r="AA358" s="56">
        <f t="shared" si="59"/>
        <v>1.96</v>
      </c>
      <c r="AB358" s="22">
        <f t="shared" si="60"/>
        <v>11</v>
      </c>
      <c r="AC358" s="12"/>
      <c r="AD358" s="12"/>
      <c r="AE358" s="13"/>
      <c r="AF358" s="2"/>
    </row>
    <row r="359" spans="1:32" s="22" customFormat="1" ht="15" hidden="1" customHeight="1" x14ac:dyDescent="0.25">
      <c r="A359" s="24"/>
      <c r="B359" s="174" t="s">
        <v>528</v>
      </c>
      <c r="C359" s="24"/>
      <c r="D359" s="33" t="s">
        <v>528</v>
      </c>
      <c r="E359" s="33" t="s">
        <v>129</v>
      </c>
      <c r="F359" s="21"/>
      <c r="G359" s="169" t="s">
        <v>314</v>
      </c>
      <c r="H359" s="32">
        <v>1</v>
      </c>
      <c r="I359" s="95"/>
      <c r="J359" s="57">
        <f>[1]Inventario!Y359</f>
        <v>52</v>
      </c>
      <c r="K359" s="99">
        <f>[1]Inventario!AA359</f>
        <v>0</v>
      </c>
      <c r="L359" s="86">
        <f t="shared" si="51"/>
        <v>0</v>
      </c>
      <c r="M359" s="91"/>
      <c r="N359" s="87">
        <f>SUMIF('Compras del Mes'!D$6:D$307,Inventario!D359,'Compras del Mes'!H$6:H$307)</f>
        <v>0</v>
      </c>
      <c r="O359" s="28" t="str">
        <f t="shared" si="52"/>
        <v/>
      </c>
      <c r="P359" s="28">
        <f>SUMIF('Compras del Mes'!D$6:D$307,Inventario!D359,'Compras del Mes'!I$6:I$307)</f>
        <v>0</v>
      </c>
      <c r="Q359" s="88"/>
      <c r="R359" s="87">
        <f t="shared" si="53"/>
        <v>52</v>
      </c>
      <c r="S359" s="28" t="str">
        <f t="shared" si="54"/>
        <v>0</v>
      </c>
      <c r="T359" s="28">
        <f t="shared" si="55"/>
        <v>0</v>
      </c>
      <c r="U359" s="88"/>
      <c r="V359" s="177">
        <f>SUMIF('Reporte de salida'!C$6:C$958,Inventario!B359,'Reporte de salida'!H$6:H$958)</f>
        <v>0</v>
      </c>
      <c r="W359" s="221">
        <f t="shared" si="56"/>
        <v>0</v>
      </c>
      <c r="Y359" s="87">
        <f t="shared" si="57"/>
        <v>52</v>
      </c>
      <c r="Z359" s="28">
        <f t="shared" si="58"/>
        <v>0</v>
      </c>
      <c r="AA359" s="56">
        <f t="shared" si="59"/>
        <v>0</v>
      </c>
      <c r="AB359" s="22">
        <f>(LEN(D359))</f>
        <v>20</v>
      </c>
      <c r="AC359" s="12"/>
      <c r="AD359" s="12"/>
      <c r="AE359" s="13"/>
      <c r="AF359" s="2"/>
    </row>
    <row r="360" spans="1:32" s="22" customFormat="1" ht="15" hidden="1" customHeight="1" x14ac:dyDescent="0.25">
      <c r="A360" s="24"/>
      <c r="B360" s="174" t="s">
        <v>529</v>
      </c>
      <c r="C360" s="24"/>
      <c r="D360" s="33" t="s">
        <v>529</v>
      </c>
      <c r="E360" s="33" t="s">
        <v>129</v>
      </c>
      <c r="F360" s="21"/>
      <c r="G360" s="169" t="s">
        <v>314</v>
      </c>
      <c r="H360" s="32">
        <v>1</v>
      </c>
      <c r="I360" s="95"/>
      <c r="J360" s="57">
        <f>[1]Inventario!Y360</f>
        <v>4570</v>
      </c>
      <c r="K360" s="99">
        <f>[1]Inventario!AA360</f>
        <v>0</v>
      </c>
      <c r="L360" s="86">
        <f t="shared" si="51"/>
        <v>0</v>
      </c>
      <c r="M360" s="91"/>
      <c r="N360" s="87">
        <f>SUMIF('Compras del Mes'!D$6:D$307,Inventario!D360,'Compras del Mes'!H$6:H$307)</f>
        <v>0</v>
      </c>
      <c r="O360" s="28" t="str">
        <f t="shared" si="52"/>
        <v/>
      </c>
      <c r="P360" s="28">
        <f>SUMIF('Compras del Mes'!D$6:D$307,Inventario!D360,'Compras del Mes'!I$6:I$307)</f>
        <v>0</v>
      </c>
      <c r="Q360" s="88"/>
      <c r="R360" s="87">
        <f t="shared" si="53"/>
        <v>4570</v>
      </c>
      <c r="S360" s="28" t="str">
        <f t="shared" si="54"/>
        <v>0</v>
      </c>
      <c r="T360" s="28">
        <f t="shared" si="55"/>
        <v>0</v>
      </c>
      <c r="U360" s="88"/>
      <c r="V360" s="177">
        <f>SUMIF('Reporte de salida'!C$6:C$958,Inventario!B360,'Reporte de salida'!H$6:H$958)</f>
        <v>0</v>
      </c>
      <c r="W360" s="221">
        <f t="shared" si="56"/>
        <v>0</v>
      </c>
      <c r="Y360" s="87">
        <f t="shared" si="57"/>
        <v>4570</v>
      </c>
      <c r="Z360" s="28">
        <f t="shared" si="58"/>
        <v>0</v>
      </c>
      <c r="AA360" s="56">
        <f t="shared" si="59"/>
        <v>0</v>
      </c>
      <c r="AB360" s="22">
        <f>(LEN(D360))</f>
        <v>28</v>
      </c>
      <c r="AC360" s="12"/>
      <c r="AD360" s="12"/>
      <c r="AE360" s="13"/>
      <c r="AF360" s="2"/>
    </row>
    <row r="361" spans="1:32" s="22" customFormat="1" ht="15" hidden="1" customHeight="1" x14ac:dyDescent="0.25">
      <c r="A361" s="24"/>
      <c r="B361" s="174" t="s">
        <v>530</v>
      </c>
      <c r="C361" s="24"/>
      <c r="D361" s="33" t="s">
        <v>530</v>
      </c>
      <c r="E361" s="33" t="s">
        <v>129</v>
      </c>
      <c r="F361" s="21"/>
      <c r="G361" s="169" t="s">
        <v>314</v>
      </c>
      <c r="H361" s="32">
        <v>1</v>
      </c>
      <c r="I361" s="95"/>
      <c r="J361" s="57">
        <f>[1]Inventario!Y361</f>
        <v>3572</v>
      </c>
      <c r="K361" s="99">
        <f>[1]Inventario!AA361</f>
        <v>0</v>
      </c>
      <c r="L361" s="86">
        <f t="shared" si="51"/>
        <v>0</v>
      </c>
      <c r="M361" s="91"/>
      <c r="N361" s="87">
        <f>SUMIF('Compras del Mes'!D$6:D$307,Inventario!D361,'Compras del Mes'!H$6:H$307)</f>
        <v>0</v>
      </c>
      <c r="O361" s="28" t="str">
        <f t="shared" si="52"/>
        <v/>
      </c>
      <c r="P361" s="28">
        <f>SUMIF('Compras del Mes'!D$6:D$307,Inventario!D361,'Compras del Mes'!I$6:I$307)</f>
        <v>0</v>
      </c>
      <c r="Q361" s="88"/>
      <c r="R361" s="87">
        <f t="shared" si="53"/>
        <v>3572</v>
      </c>
      <c r="S361" s="28" t="str">
        <f t="shared" si="54"/>
        <v>0</v>
      </c>
      <c r="T361" s="28">
        <f t="shared" si="55"/>
        <v>0</v>
      </c>
      <c r="U361" s="88"/>
      <c r="V361" s="177">
        <f>SUMIF('Reporte de salida'!C$6:C$958,Inventario!B361,'Reporte de salida'!H$6:H$958)</f>
        <v>0</v>
      </c>
      <c r="W361" s="221">
        <f t="shared" si="56"/>
        <v>0</v>
      </c>
      <c r="Y361" s="87">
        <f t="shared" si="57"/>
        <v>3572</v>
      </c>
      <c r="Z361" s="28">
        <f t="shared" si="58"/>
        <v>0</v>
      </c>
      <c r="AA361" s="56">
        <f t="shared" si="59"/>
        <v>0</v>
      </c>
      <c r="AB361" s="22">
        <f t="shared" si="60"/>
        <v>27</v>
      </c>
      <c r="AC361" s="12"/>
      <c r="AD361" s="12"/>
      <c r="AE361" s="13"/>
      <c r="AF361" s="2"/>
    </row>
    <row r="362" spans="1:32" s="22" customFormat="1" ht="15" hidden="1" customHeight="1" x14ac:dyDescent="0.25">
      <c r="A362" s="24"/>
      <c r="B362" s="174" t="s">
        <v>531</v>
      </c>
      <c r="C362" s="24"/>
      <c r="D362" s="33" t="s">
        <v>531</v>
      </c>
      <c r="E362" s="33" t="s">
        <v>129</v>
      </c>
      <c r="F362" s="21"/>
      <c r="G362" s="169" t="s">
        <v>314</v>
      </c>
      <c r="H362" s="32">
        <v>1</v>
      </c>
      <c r="I362" s="95"/>
      <c r="J362" s="57">
        <f>[1]Inventario!Y362</f>
        <v>2981</v>
      </c>
      <c r="K362" s="99">
        <f>[1]Inventario!AA362</f>
        <v>0</v>
      </c>
      <c r="L362" s="86">
        <f t="shared" si="51"/>
        <v>0</v>
      </c>
      <c r="M362" s="91"/>
      <c r="N362" s="87">
        <f>SUMIF('Compras del Mes'!D$6:D$307,Inventario!D362,'Compras del Mes'!H$6:H$307)</f>
        <v>0</v>
      </c>
      <c r="O362" s="28" t="str">
        <f t="shared" si="52"/>
        <v/>
      </c>
      <c r="P362" s="28">
        <f>SUMIF('Compras del Mes'!D$6:D$307,Inventario!D362,'Compras del Mes'!I$6:I$307)</f>
        <v>0</v>
      </c>
      <c r="Q362" s="88"/>
      <c r="R362" s="87">
        <f t="shared" si="53"/>
        <v>2981</v>
      </c>
      <c r="S362" s="28" t="str">
        <f t="shared" si="54"/>
        <v>0</v>
      </c>
      <c r="T362" s="28">
        <f t="shared" si="55"/>
        <v>0</v>
      </c>
      <c r="U362" s="88"/>
      <c r="V362" s="177">
        <f>SUMIF('Reporte de salida'!C$6:C$958,Inventario!B362,'Reporte de salida'!H$6:H$958)</f>
        <v>0</v>
      </c>
      <c r="W362" s="221">
        <f t="shared" si="56"/>
        <v>0</v>
      </c>
      <c r="Y362" s="87">
        <f t="shared" si="57"/>
        <v>2981</v>
      </c>
      <c r="Z362" s="28">
        <f t="shared" si="58"/>
        <v>0</v>
      </c>
      <c r="AA362" s="56">
        <f t="shared" si="59"/>
        <v>0</v>
      </c>
      <c r="AB362" s="22">
        <f t="shared" si="50"/>
        <v>24</v>
      </c>
      <c r="AC362" s="2"/>
      <c r="AD362" s="2"/>
      <c r="AE362" s="2"/>
      <c r="AF362" s="2"/>
    </row>
    <row r="363" spans="1:32" s="22" customFormat="1" ht="15" hidden="1" customHeight="1" x14ac:dyDescent="0.25">
      <c r="A363" s="24"/>
      <c r="B363" s="174" t="s">
        <v>532</v>
      </c>
      <c r="C363" s="24"/>
      <c r="D363" s="33" t="s">
        <v>532</v>
      </c>
      <c r="E363" s="33" t="s">
        <v>129</v>
      </c>
      <c r="F363" s="21"/>
      <c r="G363" s="169" t="s">
        <v>314</v>
      </c>
      <c r="H363" s="32">
        <v>1</v>
      </c>
      <c r="I363" s="14"/>
      <c r="J363" s="57">
        <f>[1]Inventario!Y363</f>
        <v>43</v>
      </c>
      <c r="K363" s="99">
        <f>[1]Inventario!AA363</f>
        <v>0</v>
      </c>
      <c r="L363" s="86">
        <f t="shared" si="51"/>
        <v>0</v>
      </c>
      <c r="M363" s="91"/>
      <c r="N363" s="87">
        <f>SUMIF('Compras del Mes'!D$6:D$307,Inventario!D363,'Compras del Mes'!H$6:H$307)</f>
        <v>0</v>
      </c>
      <c r="O363" s="28" t="str">
        <f t="shared" si="52"/>
        <v/>
      </c>
      <c r="P363" s="28">
        <f>SUMIF('Compras del Mes'!D$6:D$307,Inventario!D363,'Compras del Mes'!I$6:I$307)</f>
        <v>0</v>
      </c>
      <c r="Q363" s="88"/>
      <c r="R363" s="87">
        <f t="shared" si="53"/>
        <v>43</v>
      </c>
      <c r="S363" s="28" t="str">
        <f t="shared" si="54"/>
        <v>0</v>
      </c>
      <c r="T363" s="28">
        <f t="shared" si="55"/>
        <v>0</v>
      </c>
      <c r="U363" s="88"/>
      <c r="V363" s="177">
        <f>SUMIF('Reporte de salida'!C$6:C$958,Inventario!B363,'Reporte de salida'!H$6:H$958)</f>
        <v>0</v>
      </c>
      <c r="W363" s="221">
        <f t="shared" si="56"/>
        <v>0</v>
      </c>
      <c r="Y363" s="87">
        <f t="shared" si="57"/>
        <v>43</v>
      </c>
      <c r="Z363" s="28">
        <f t="shared" si="58"/>
        <v>0</v>
      </c>
      <c r="AA363" s="56">
        <f t="shared" si="59"/>
        <v>0</v>
      </c>
      <c r="AB363" s="22">
        <f t="shared" si="50"/>
        <v>20</v>
      </c>
      <c r="AC363" s="2"/>
      <c r="AD363" s="2"/>
      <c r="AE363" s="13"/>
      <c r="AF363" s="2"/>
    </row>
    <row r="364" spans="1:32" s="22" customFormat="1" ht="15" hidden="1" customHeight="1" x14ac:dyDescent="0.25">
      <c r="A364" s="24"/>
      <c r="B364" s="174" t="s">
        <v>533</v>
      </c>
      <c r="C364" s="24"/>
      <c r="D364" s="33" t="s">
        <v>533</v>
      </c>
      <c r="E364" s="33" t="s">
        <v>129</v>
      </c>
      <c r="F364" s="21"/>
      <c r="G364" s="169" t="s">
        <v>314</v>
      </c>
      <c r="H364" s="32">
        <v>1</v>
      </c>
      <c r="I364" s="14"/>
      <c r="J364" s="57">
        <f>[1]Inventario!Y364</f>
        <v>113</v>
      </c>
      <c r="K364" s="99">
        <f>[1]Inventario!AA364</f>
        <v>0</v>
      </c>
      <c r="L364" s="86">
        <f t="shared" si="51"/>
        <v>0</v>
      </c>
      <c r="M364" s="91"/>
      <c r="N364" s="87">
        <f>SUMIF('Compras del Mes'!D$6:D$307,Inventario!D364,'Compras del Mes'!H$6:H$307)</f>
        <v>0</v>
      </c>
      <c r="O364" s="28" t="str">
        <f t="shared" si="52"/>
        <v/>
      </c>
      <c r="P364" s="28">
        <f>SUMIF('Compras del Mes'!D$6:D$307,Inventario!D364,'Compras del Mes'!I$6:I$307)</f>
        <v>0</v>
      </c>
      <c r="Q364" s="88"/>
      <c r="R364" s="87">
        <f t="shared" si="53"/>
        <v>113</v>
      </c>
      <c r="S364" s="28" t="str">
        <f t="shared" si="54"/>
        <v>0</v>
      </c>
      <c r="T364" s="28">
        <f t="shared" si="55"/>
        <v>0</v>
      </c>
      <c r="U364" s="88"/>
      <c r="V364" s="177">
        <f>SUMIF('Reporte de salida'!C$6:C$958,Inventario!B364,'Reporte de salida'!H$6:H$958)</f>
        <v>0</v>
      </c>
      <c r="W364" s="221">
        <f t="shared" si="56"/>
        <v>0</v>
      </c>
      <c r="Y364" s="87">
        <f t="shared" si="57"/>
        <v>113</v>
      </c>
      <c r="Z364" s="28">
        <f t="shared" si="58"/>
        <v>0</v>
      </c>
      <c r="AA364" s="56">
        <f t="shared" si="59"/>
        <v>0</v>
      </c>
      <c r="AB364" s="22">
        <f t="shared" si="50"/>
        <v>32</v>
      </c>
      <c r="AC364" s="12"/>
      <c r="AD364" s="12"/>
      <c r="AE364" s="13"/>
      <c r="AF364" s="2"/>
    </row>
    <row r="365" spans="1:32" s="22" customFormat="1" ht="15" hidden="1" customHeight="1" x14ac:dyDescent="0.25">
      <c r="A365" s="24"/>
      <c r="B365" s="174" t="s">
        <v>534</v>
      </c>
      <c r="C365" s="24"/>
      <c r="D365" s="33" t="s">
        <v>534</v>
      </c>
      <c r="E365" s="33" t="s">
        <v>129</v>
      </c>
      <c r="F365" s="21"/>
      <c r="G365" s="169" t="s">
        <v>314</v>
      </c>
      <c r="H365" s="32">
        <v>1</v>
      </c>
      <c r="I365" s="14"/>
      <c r="J365" s="57">
        <f>[1]Inventario!Y365</f>
        <v>772</v>
      </c>
      <c r="K365" s="99">
        <f>[1]Inventario!AA365</f>
        <v>0</v>
      </c>
      <c r="L365" s="86">
        <f t="shared" si="51"/>
        <v>0</v>
      </c>
      <c r="M365" s="91"/>
      <c r="N365" s="87">
        <f>SUMIF('Compras del Mes'!D$6:D$307,Inventario!D365,'Compras del Mes'!H$6:H$307)</f>
        <v>0</v>
      </c>
      <c r="O365" s="28" t="str">
        <f t="shared" si="52"/>
        <v/>
      </c>
      <c r="P365" s="28">
        <f>SUMIF('Compras del Mes'!D$6:D$307,Inventario!D365,'Compras del Mes'!I$6:I$307)</f>
        <v>0</v>
      </c>
      <c r="Q365" s="88"/>
      <c r="R365" s="87">
        <f t="shared" si="53"/>
        <v>772</v>
      </c>
      <c r="S365" s="28" t="str">
        <f t="shared" si="54"/>
        <v>0</v>
      </c>
      <c r="T365" s="28">
        <f t="shared" si="55"/>
        <v>0</v>
      </c>
      <c r="U365" s="88"/>
      <c r="V365" s="177">
        <f>SUMIF('Reporte de salida'!C$6:C$958,Inventario!B365,'Reporte de salida'!H$6:H$958)</f>
        <v>0</v>
      </c>
      <c r="W365" s="221">
        <f t="shared" si="56"/>
        <v>0</v>
      </c>
      <c r="Y365" s="87">
        <f t="shared" si="57"/>
        <v>772</v>
      </c>
      <c r="Z365" s="28">
        <f t="shared" si="58"/>
        <v>0</v>
      </c>
      <c r="AA365" s="56">
        <f t="shared" si="59"/>
        <v>0</v>
      </c>
      <c r="AB365" s="22">
        <f t="shared" si="50"/>
        <v>21</v>
      </c>
      <c r="AC365" s="12"/>
      <c r="AD365" s="12"/>
      <c r="AE365" s="13"/>
      <c r="AF365" s="2"/>
    </row>
    <row r="366" spans="1:32" s="22" customFormat="1" ht="15" hidden="1" customHeight="1" x14ac:dyDescent="0.25">
      <c r="A366" s="24"/>
      <c r="B366" s="174" t="s">
        <v>535</v>
      </c>
      <c r="C366" s="24"/>
      <c r="D366" s="33" t="s">
        <v>535</v>
      </c>
      <c r="E366" s="33" t="s">
        <v>129</v>
      </c>
      <c r="F366" s="21"/>
      <c r="G366" s="169" t="s">
        <v>314</v>
      </c>
      <c r="H366" s="32">
        <v>1</v>
      </c>
      <c r="I366" s="14"/>
      <c r="J366" s="57">
        <f>[1]Inventario!Y366</f>
        <v>3640</v>
      </c>
      <c r="K366" s="99">
        <f>[1]Inventario!AA366</f>
        <v>0</v>
      </c>
      <c r="L366" s="86">
        <f t="shared" si="51"/>
        <v>0</v>
      </c>
      <c r="M366" s="91"/>
      <c r="N366" s="87">
        <f>SUMIF('Compras del Mes'!D$6:D$307,Inventario!D366,'Compras del Mes'!H$6:H$307)</f>
        <v>0</v>
      </c>
      <c r="O366" s="28" t="str">
        <f t="shared" si="52"/>
        <v/>
      </c>
      <c r="P366" s="28">
        <f>SUMIF('Compras del Mes'!D$6:D$307,Inventario!D366,'Compras del Mes'!I$6:I$307)</f>
        <v>0</v>
      </c>
      <c r="Q366" s="88"/>
      <c r="R366" s="87">
        <f t="shared" si="53"/>
        <v>3640</v>
      </c>
      <c r="S366" s="28" t="str">
        <f t="shared" si="54"/>
        <v>0</v>
      </c>
      <c r="T366" s="28">
        <f t="shared" si="55"/>
        <v>0</v>
      </c>
      <c r="U366" s="88"/>
      <c r="V366" s="177">
        <f>SUMIF('Reporte de salida'!C$6:C$958,Inventario!B366,'Reporte de salida'!H$6:H$958)</f>
        <v>0</v>
      </c>
      <c r="W366" s="221">
        <f t="shared" si="56"/>
        <v>0</v>
      </c>
      <c r="Y366" s="87">
        <f t="shared" si="57"/>
        <v>3640</v>
      </c>
      <c r="Z366" s="28">
        <f t="shared" si="58"/>
        <v>0</v>
      </c>
      <c r="AA366" s="56">
        <f t="shared" si="59"/>
        <v>0</v>
      </c>
      <c r="AB366" s="22">
        <f t="shared" si="50"/>
        <v>13</v>
      </c>
      <c r="AC366" s="12"/>
      <c r="AD366" s="12"/>
      <c r="AE366" s="13"/>
      <c r="AF366" s="2"/>
    </row>
    <row r="367" spans="1:32" s="22" customFormat="1" ht="15" hidden="1" customHeight="1" x14ac:dyDescent="0.25">
      <c r="A367" s="24"/>
      <c r="B367" s="174" t="s">
        <v>536</v>
      </c>
      <c r="C367" s="24"/>
      <c r="D367" s="33" t="s">
        <v>536</v>
      </c>
      <c r="E367" s="33" t="s">
        <v>129</v>
      </c>
      <c r="F367" s="21"/>
      <c r="G367" s="169" t="s">
        <v>314</v>
      </c>
      <c r="H367" s="32">
        <v>1</v>
      </c>
      <c r="I367" s="14"/>
      <c r="J367" s="57">
        <f>[1]Inventario!Y367</f>
        <v>727</v>
      </c>
      <c r="K367" s="99">
        <f>[1]Inventario!AA367</f>
        <v>0</v>
      </c>
      <c r="L367" s="86">
        <f t="shared" si="51"/>
        <v>0</v>
      </c>
      <c r="M367" s="91"/>
      <c r="N367" s="87">
        <f>SUMIF('Compras del Mes'!D$6:D$307,Inventario!D367,'Compras del Mes'!H$6:H$307)</f>
        <v>0</v>
      </c>
      <c r="O367" s="28" t="str">
        <f t="shared" si="52"/>
        <v/>
      </c>
      <c r="P367" s="28">
        <f>SUMIF('Compras del Mes'!D$6:D$307,Inventario!D367,'Compras del Mes'!I$6:I$307)</f>
        <v>0</v>
      </c>
      <c r="Q367" s="88"/>
      <c r="R367" s="87">
        <f t="shared" si="53"/>
        <v>727</v>
      </c>
      <c r="S367" s="28" t="str">
        <f t="shared" si="54"/>
        <v>0</v>
      </c>
      <c r="T367" s="28">
        <f t="shared" si="55"/>
        <v>0</v>
      </c>
      <c r="U367" s="88"/>
      <c r="V367" s="177">
        <f>SUMIF('Reporte de salida'!C$6:C$958,Inventario!B367,'Reporte de salida'!H$6:H$958)</f>
        <v>350</v>
      </c>
      <c r="W367" s="221">
        <f t="shared" si="56"/>
        <v>0</v>
      </c>
      <c r="Y367" s="87">
        <f t="shared" si="57"/>
        <v>377</v>
      </c>
      <c r="Z367" s="28">
        <f t="shared" si="58"/>
        <v>0</v>
      </c>
      <c r="AA367" s="56">
        <f t="shared" si="59"/>
        <v>0</v>
      </c>
      <c r="AB367" s="22">
        <f t="shared" si="50"/>
        <v>19</v>
      </c>
      <c r="AC367" s="12"/>
      <c r="AD367" s="12"/>
      <c r="AE367" s="13"/>
      <c r="AF367" s="2"/>
    </row>
    <row r="368" spans="1:32" s="22" customFormat="1" ht="15" hidden="1" customHeight="1" x14ac:dyDescent="0.25">
      <c r="A368" s="24"/>
      <c r="B368" s="174" t="s">
        <v>537</v>
      </c>
      <c r="C368" s="24"/>
      <c r="D368" s="33" t="s">
        <v>537</v>
      </c>
      <c r="E368" s="33" t="s">
        <v>129</v>
      </c>
      <c r="F368" s="21"/>
      <c r="G368" s="169" t="s">
        <v>314</v>
      </c>
      <c r="H368" s="32">
        <v>1</v>
      </c>
      <c r="I368" s="14"/>
      <c r="J368" s="57">
        <f>[1]Inventario!Y368</f>
        <v>291</v>
      </c>
      <c r="K368" s="99">
        <f>[1]Inventario!AA368</f>
        <v>0</v>
      </c>
      <c r="L368" s="86">
        <f t="shared" si="51"/>
        <v>0</v>
      </c>
      <c r="M368" s="91"/>
      <c r="N368" s="87">
        <f>SUMIF('Compras del Mes'!D$6:D$307,Inventario!D368,'Compras del Mes'!H$6:H$307)</f>
        <v>0</v>
      </c>
      <c r="O368" s="28" t="str">
        <f t="shared" si="52"/>
        <v/>
      </c>
      <c r="P368" s="28">
        <f>SUMIF('Compras del Mes'!D$6:D$307,Inventario!D368,'Compras del Mes'!I$6:I$307)</f>
        <v>0</v>
      </c>
      <c r="Q368" s="88"/>
      <c r="R368" s="87">
        <f t="shared" si="53"/>
        <v>291</v>
      </c>
      <c r="S368" s="28" t="str">
        <f t="shared" si="54"/>
        <v>0</v>
      </c>
      <c r="T368" s="28">
        <f t="shared" si="55"/>
        <v>0</v>
      </c>
      <c r="U368" s="88"/>
      <c r="V368" s="177">
        <f>SUMIF('Reporte de salida'!C$6:C$958,Inventario!B368,'Reporte de salida'!H$6:H$958)</f>
        <v>0</v>
      </c>
      <c r="W368" s="221">
        <f t="shared" si="56"/>
        <v>0</v>
      </c>
      <c r="Y368" s="87">
        <f t="shared" si="57"/>
        <v>291</v>
      </c>
      <c r="Z368" s="28">
        <f t="shared" si="58"/>
        <v>0</v>
      </c>
      <c r="AA368" s="56">
        <f t="shared" si="59"/>
        <v>0</v>
      </c>
      <c r="AB368" s="22">
        <f t="shared" si="50"/>
        <v>19</v>
      </c>
      <c r="AC368" s="12"/>
      <c r="AD368" s="12"/>
      <c r="AE368" s="13"/>
      <c r="AF368" s="2"/>
    </row>
    <row r="369" spans="1:32" s="22" customFormat="1" ht="15" hidden="1" customHeight="1" x14ac:dyDescent="0.25">
      <c r="A369" s="24"/>
      <c r="B369" s="174" t="s">
        <v>538</v>
      </c>
      <c r="C369" s="24"/>
      <c r="D369" s="33" t="s">
        <v>538</v>
      </c>
      <c r="E369" s="33" t="s">
        <v>129</v>
      </c>
      <c r="F369" s="21"/>
      <c r="G369" s="169" t="s">
        <v>314</v>
      </c>
      <c r="H369" s="32">
        <v>1</v>
      </c>
      <c r="I369" s="95"/>
      <c r="J369" s="57">
        <f>[1]Inventario!Y369</f>
        <v>15200</v>
      </c>
      <c r="K369" s="99">
        <f>[1]Inventario!AA369</f>
        <v>0</v>
      </c>
      <c r="L369" s="86">
        <f t="shared" si="51"/>
        <v>0</v>
      </c>
      <c r="M369" s="91"/>
      <c r="N369" s="87">
        <f>SUMIF('Compras del Mes'!D$6:D$307,Inventario!D369,'Compras del Mes'!H$6:H$307)</f>
        <v>0</v>
      </c>
      <c r="O369" s="28" t="str">
        <f t="shared" si="52"/>
        <v/>
      </c>
      <c r="P369" s="28">
        <f>SUMIF('Compras del Mes'!D$6:D$307,Inventario!D369,'Compras del Mes'!I$6:I$307)</f>
        <v>0</v>
      </c>
      <c r="Q369" s="88"/>
      <c r="R369" s="87">
        <f t="shared" si="53"/>
        <v>15200</v>
      </c>
      <c r="S369" s="28" t="str">
        <f t="shared" si="54"/>
        <v>0</v>
      </c>
      <c r="T369" s="28">
        <f t="shared" si="55"/>
        <v>0</v>
      </c>
      <c r="U369" s="88"/>
      <c r="V369" s="177">
        <f>SUMIF('Reporte de salida'!C$6:C$958,Inventario!B369,'Reporte de salida'!H$6:H$958)</f>
        <v>0</v>
      </c>
      <c r="W369" s="221">
        <f t="shared" si="56"/>
        <v>0</v>
      </c>
      <c r="Y369" s="87">
        <f t="shared" si="57"/>
        <v>15200</v>
      </c>
      <c r="Z369" s="28">
        <f t="shared" si="58"/>
        <v>0</v>
      </c>
      <c r="AA369" s="56">
        <f t="shared" si="59"/>
        <v>0</v>
      </c>
      <c r="AB369" s="22">
        <f t="shared" si="50"/>
        <v>13</v>
      </c>
      <c r="AC369" s="12"/>
      <c r="AD369" s="12"/>
      <c r="AE369" s="13"/>
      <c r="AF369" s="2"/>
    </row>
    <row r="370" spans="1:32" s="22" customFormat="1" ht="15" hidden="1" customHeight="1" x14ac:dyDescent="0.25">
      <c r="A370" s="24"/>
      <c r="B370" s="174" t="s">
        <v>539</v>
      </c>
      <c r="C370" s="24"/>
      <c r="D370" s="33" t="s">
        <v>539</v>
      </c>
      <c r="E370" s="33" t="s">
        <v>129</v>
      </c>
      <c r="F370" s="21"/>
      <c r="G370" s="169" t="s">
        <v>314</v>
      </c>
      <c r="H370" s="32">
        <v>1</v>
      </c>
      <c r="I370" s="95"/>
      <c r="J370" s="57">
        <f>[1]Inventario!Y370</f>
        <v>37</v>
      </c>
      <c r="K370" s="99">
        <f>[1]Inventario!AA370</f>
        <v>0</v>
      </c>
      <c r="L370" s="86">
        <f t="shared" si="51"/>
        <v>0</v>
      </c>
      <c r="M370" s="91"/>
      <c r="N370" s="87">
        <f>SUMIF('Compras del Mes'!D$6:D$307,Inventario!D370,'Compras del Mes'!H$6:H$307)</f>
        <v>0</v>
      </c>
      <c r="O370" s="28" t="str">
        <f t="shared" si="52"/>
        <v/>
      </c>
      <c r="P370" s="28">
        <f>SUMIF('Compras del Mes'!D$6:D$307,Inventario!D370,'Compras del Mes'!I$6:I$307)</f>
        <v>0</v>
      </c>
      <c r="Q370" s="88"/>
      <c r="R370" s="87">
        <f t="shared" si="53"/>
        <v>37</v>
      </c>
      <c r="S370" s="28" t="str">
        <f t="shared" si="54"/>
        <v>0</v>
      </c>
      <c r="T370" s="28">
        <f t="shared" si="55"/>
        <v>0</v>
      </c>
      <c r="U370" s="88"/>
      <c r="V370" s="177">
        <f>SUMIF('Reporte de salida'!C$6:C$958,Inventario!B370,'Reporte de salida'!H$6:H$958)</f>
        <v>0</v>
      </c>
      <c r="W370" s="221">
        <f t="shared" si="56"/>
        <v>0</v>
      </c>
      <c r="Y370" s="87">
        <f t="shared" si="57"/>
        <v>37</v>
      </c>
      <c r="Z370" s="28">
        <f t="shared" si="58"/>
        <v>0</v>
      </c>
      <c r="AA370" s="56">
        <f t="shared" si="59"/>
        <v>0</v>
      </c>
      <c r="AB370" s="22">
        <f t="shared" si="50"/>
        <v>19</v>
      </c>
      <c r="AC370" s="12"/>
      <c r="AD370" s="12"/>
      <c r="AE370" s="13"/>
      <c r="AF370" s="2"/>
    </row>
    <row r="371" spans="1:32" s="22" customFormat="1" ht="15" hidden="1" customHeight="1" x14ac:dyDescent="0.25">
      <c r="A371" s="24"/>
      <c r="B371" s="174" t="s">
        <v>540</v>
      </c>
      <c r="C371" s="24"/>
      <c r="D371" s="33" t="s">
        <v>540</v>
      </c>
      <c r="E371" s="33" t="s">
        <v>129</v>
      </c>
      <c r="F371" s="21"/>
      <c r="G371" s="169" t="s">
        <v>314</v>
      </c>
      <c r="H371" s="32">
        <v>1</v>
      </c>
      <c r="I371" s="95"/>
      <c r="J371" s="57">
        <f>[1]Inventario!Y371</f>
        <v>301</v>
      </c>
      <c r="K371" s="99">
        <f>[1]Inventario!AA371</f>
        <v>43.16</v>
      </c>
      <c r="L371" s="86">
        <f t="shared" si="51"/>
        <v>12991.16</v>
      </c>
      <c r="M371" s="91"/>
      <c r="N371" s="87">
        <f>SUMIF('Compras del Mes'!D$6:D$307,Inventario!D371,'Compras del Mes'!H$6:H$307)</f>
        <v>0</v>
      </c>
      <c r="O371" s="28" t="str">
        <f t="shared" si="52"/>
        <v/>
      </c>
      <c r="P371" s="28">
        <f>SUMIF('Compras del Mes'!D$6:D$307,Inventario!D371,'Compras del Mes'!I$6:I$307)</f>
        <v>0</v>
      </c>
      <c r="Q371" s="88"/>
      <c r="R371" s="87">
        <f t="shared" si="53"/>
        <v>301</v>
      </c>
      <c r="S371" s="28">
        <f t="shared" si="54"/>
        <v>43.16</v>
      </c>
      <c r="T371" s="28">
        <f t="shared" si="55"/>
        <v>12991.16</v>
      </c>
      <c r="U371" s="88"/>
      <c r="V371" s="177">
        <f>SUMIF('Reporte de salida'!C$6:C$958,Inventario!B371,'Reporte de salida'!H$6:H$958)</f>
        <v>4</v>
      </c>
      <c r="W371" s="221">
        <f t="shared" si="56"/>
        <v>172.64</v>
      </c>
      <c r="Y371" s="87">
        <f t="shared" si="57"/>
        <v>297</v>
      </c>
      <c r="Z371" s="28">
        <f t="shared" si="58"/>
        <v>12818.519999999999</v>
      </c>
      <c r="AA371" s="56">
        <f t="shared" si="59"/>
        <v>43.16</v>
      </c>
      <c r="AB371" s="22">
        <f t="shared" si="50"/>
        <v>12</v>
      </c>
      <c r="AC371" s="12"/>
      <c r="AD371" s="12"/>
      <c r="AE371" s="13"/>
      <c r="AF371" s="2"/>
    </row>
    <row r="372" spans="1:32" s="22" customFormat="1" ht="15" hidden="1" customHeight="1" x14ac:dyDescent="0.25">
      <c r="A372" s="24"/>
      <c r="B372" s="174" t="s">
        <v>541</v>
      </c>
      <c r="C372" s="24"/>
      <c r="D372" s="33" t="s">
        <v>541</v>
      </c>
      <c r="E372" s="33" t="s">
        <v>129</v>
      </c>
      <c r="F372" s="21"/>
      <c r="G372" s="169" t="s">
        <v>314</v>
      </c>
      <c r="H372" s="32">
        <v>1</v>
      </c>
      <c r="I372" s="14"/>
      <c r="J372" s="57">
        <f>[1]Inventario!Y372</f>
        <v>190</v>
      </c>
      <c r="K372" s="99">
        <f>[1]Inventario!AA372</f>
        <v>1.6549403341288784</v>
      </c>
      <c r="L372" s="86">
        <f t="shared" si="51"/>
        <v>314.43866348448688</v>
      </c>
      <c r="M372" s="91"/>
      <c r="N372" s="87">
        <f>SUMIF('Compras del Mes'!D$6:D$307,Inventario!D372,'Compras del Mes'!H$6:H$307)</f>
        <v>0</v>
      </c>
      <c r="O372" s="28" t="str">
        <f t="shared" si="52"/>
        <v/>
      </c>
      <c r="P372" s="28">
        <f>SUMIF('Compras del Mes'!D$6:D$307,Inventario!D372,'Compras del Mes'!I$6:I$307)</f>
        <v>0</v>
      </c>
      <c r="Q372" s="88"/>
      <c r="R372" s="87">
        <f t="shared" si="53"/>
        <v>190</v>
      </c>
      <c r="S372" s="28">
        <f t="shared" si="54"/>
        <v>1.6549403341288784</v>
      </c>
      <c r="T372" s="28">
        <f t="shared" si="55"/>
        <v>314.43866348448688</v>
      </c>
      <c r="U372" s="88"/>
      <c r="V372" s="177">
        <f>SUMIF('Reporte de salida'!C$6:C$958,Inventario!B372,'Reporte de salida'!H$6:H$958)</f>
        <v>0</v>
      </c>
      <c r="W372" s="221">
        <f t="shared" si="56"/>
        <v>0</v>
      </c>
      <c r="Y372" s="87">
        <f t="shared" si="57"/>
        <v>190</v>
      </c>
      <c r="Z372" s="28">
        <f t="shared" si="58"/>
        <v>314.43866348448688</v>
      </c>
      <c r="AA372" s="56">
        <f t="shared" si="59"/>
        <v>1.6549403341288784</v>
      </c>
      <c r="AB372" s="22">
        <f t="shared" si="50"/>
        <v>25</v>
      </c>
      <c r="AC372" s="12"/>
      <c r="AD372" s="12"/>
      <c r="AE372" s="13"/>
      <c r="AF372" s="2"/>
    </row>
    <row r="373" spans="1:32" s="22" customFormat="1" ht="15" hidden="1" customHeight="1" x14ac:dyDescent="0.25">
      <c r="A373" s="24"/>
      <c r="B373" s="174" t="s">
        <v>542</v>
      </c>
      <c r="C373" s="24"/>
      <c r="D373" s="33" t="s">
        <v>542</v>
      </c>
      <c r="E373" s="33" t="s">
        <v>129</v>
      </c>
      <c r="F373" s="21"/>
      <c r="G373" s="169" t="s">
        <v>314</v>
      </c>
      <c r="H373" s="32">
        <v>1</v>
      </c>
      <c r="I373" s="14"/>
      <c r="J373" s="57">
        <f>[1]Inventario!Y373</f>
        <v>17</v>
      </c>
      <c r="K373" s="99">
        <f>[1]Inventario!AA373</f>
        <v>0</v>
      </c>
      <c r="L373" s="86">
        <f t="shared" si="51"/>
        <v>0</v>
      </c>
      <c r="M373" s="91"/>
      <c r="N373" s="87">
        <f>SUMIF('Compras del Mes'!D$6:D$307,Inventario!D373,'Compras del Mes'!H$6:H$307)</f>
        <v>0</v>
      </c>
      <c r="O373" s="28" t="str">
        <f t="shared" si="52"/>
        <v/>
      </c>
      <c r="P373" s="28">
        <f>SUMIF('Compras del Mes'!D$6:D$307,Inventario!D373,'Compras del Mes'!I$6:I$307)</f>
        <v>0</v>
      </c>
      <c r="Q373" s="88"/>
      <c r="R373" s="87">
        <f t="shared" si="53"/>
        <v>17</v>
      </c>
      <c r="S373" s="28" t="str">
        <f t="shared" si="54"/>
        <v>0</v>
      </c>
      <c r="T373" s="28">
        <f t="shared" si="55"/>
        <v>0</v>
      </c>
      <c r="U373" s="88"/>
      <c r="V373" s="177">
        <f>SUMIF('Reporte de salida'!C$6:C$958,Inventario!B373,'Reporte de salida'!H$6:H$958)</f>
        <v>0</v>
      </c>
      <c r="W373" s="221">
        <f t="shared" si="56"/>
        <v>0</v>
      </c>
      <c r="Y373" s="87">
        <f t="shared" si="57"/>
        <v>17</v>
      </c>
      <c r="Z373" s="28">
        <f t="shared" si="58"/>
        <v>0</v>
      </c>
      <c r="AA373" s="56">
        <f t="shared" si="59"/>
        <v>0</v>
      </c>
      <c r="AB373" s="22">
        <f t="shared" si="50"/>
        <v>17</v>
      </c>
      <c r="AC373" s="4"/>
      <c r="AD373" s="4"/>
      <c r="AE373" s="4"/>
      <c r="AF373" s="2"/>
    </row>
    <row r="374" spans="1:32" s="22" customFormat="1" ht="15" hidden="1" customHeight="1" x14ac:dyDescent="0.25">
      <c r="A374" s="24"/>
      <c r="B374" s="174" t="s">
        <v>543</v>
      </c>
      <c r="C374" s="24"/>
      <c r="D374" s="33" t="s">
        <v>543</v>
      </c>
      <c r="E374" s="33" t="s">
        <v>129</v>
      </c>
      <c r="F374" s="21"/>
      <c r="G374" s="169" t="s">
        <v>314</v>
      </c>
      <c r="H374" s="32">
        <v>1</v>
      </c>
      <c r="I374" s="14"/>
      <c r="J374" s="57">
        <f>[1]Inventario!Y374</f>
        <v>64</v>
      </c>
      <c r="K374" s="99">
        <f>[1]Inventario!AA374</f>
        <v>0</v>
      </c>
      <c r="L374" s="86">
        <f t="shared" si="51"/>
        <v>0</v>
      </c>
      <c r="M374" s="91"/>
      <c r="N374" s="87">
        <f>SUMIF('Compras del Mes'!D$6:D$307,Inventario!D374,'Compras del Mes'!H$6:H$307)</f>
        <v>0</v>
      </c>
      <c r="O374" s="28" t="str">
        <f t="shared" si="52"/>
        <v/>
      </c>
      <c r="P374" s="28">
        <f>SUMIF('Compras del Mes'!D$6:D$307,Inventario!D374,'Compras del Mes'!I$6:I$307)</f>
        <v>0</v>
      </c>
      <c r="Q374" s="88"/>
      <c r="R374" s="87">
        <f t="shared" si="53"/>
        <v>64</v>
      </c>
      <c r="S374" s="28" t="str">
        <f t="shared" si="54"/>
        <v>0</v>
      </c>
      <c r="T374" s="28">
        <f t="shared" si="55"/>
        <v>0</v>
      </c>
      <c r="U374" s="88"/>
      <c r="V374" s="177">
        <f>SUMIF('Reporte de salida'!C$6:C$958,Inventario!B374,'Reporte de salida'!H$6:H$958)</f>
        <v>0</v>
      </c>
      <c r="W374" s="221">
        <f t="shared" si="56"/>
        <v>0</v>
      </c>
      <c r="Y374" s="87">
        <f t="shared" si="57"/>
        <v>64</v>
      </c>
      <c r="Z374" s="28">
        <f t="shared" si="58"/>
        <v>0</v>
      </c>
      <c r="AA374" s="56">
        <f t="shared" si="59"/>
        <v>0</v>
      </c>
      <c r="AB374" s="22">
        <f t="shared" ref="AB374:AB437" si="61">(LEN(D374))</f>
        <v>30</v>
      </c>
      <c r="AC374" s="4"/>
      <c r="AD374" s="4"/>
      <c r="AE374" s="4"/>
      <c r="AF374" s="2"/>
    </row>
    <row r="375" spans="1:32" s="22" customFormat="1" ht="15" hidden="1" customHeight="1" x14ac:dyDescent="0.25">
      <c r="A375" s="24"/>
      <c r="B375" s="174" t="s">
        <v>544</v>
      </c>
      <c r="C375" s="24"/>
      <c r="D375" s="33" t="s">
        <v>544</v>
      </c>
      <c r="E375" s="33" t="s">
        <v>129</v>
      </c>
      <c r="F375" s="21"/>
      <c r="G375" s="169" t="s">
        <v>314</v>
      </c>
      <c r="H375" s="32">
        <v>1</v>
      </c>
      <c r="I375" s="14"/>
      <c r="J375" s="57">
        <f>[1]Inventario!Y375</f>
        <v>311</v>
      </c>
      <c r="K375" s="99">
        <f>[1]Inventario!AA375</f>
        <v>0</v>
      </c>
      <c r="L375" s="86">
        <f t="shared" si="51"/>
        <v>0</v>
      </c>
      <c r="M375" s="91"/>
      <c r="N375" s="87">
        <f>SUMIF('Compras del Mes'!D$6:D$307,Inventario!D375,'Compras del Mes'!H$6:H$307)</f>
        <v>0</v>
      </c>
      <c r="O375" s="28" t="str">
        <f t="shared" si="52"/>
        <v/>
      </c>
      <c r="P375" s="28">
        <f>SUMIF('Compras del Mes'!D$6:D$307,Inventario!D375,'Compras del Mes'!I$6:I$307)</f>
        <v>0</v>
      </c>
      <c r="Q375" s="88"/>
      <c r="R375" s="87">
        <f t="shared" si="53"/>
        <v>311</v>
      </c>
      <c r="S375" s="28" t="str">
        <f t="shared" si="54"/>
        <v>0</v>
      </c>
      <c r="T375" s="28">
        <f t="shared" si="55"/>
        <v>0</v>
      </c>
      <c r="U375" s="88"/>
      <c r="V375" s="177">
        <f>SUMIF('Reporte de salida'!C$6:C$958,Inventario!B375,'Reporte de salida'!H$6:H$958)</f>
        <v>0</v>
      </c>
      <c r="W375" s="221">
        <f t="shared" si="56"/>
        <v>0</v>
      </c>
      <c r="Y375" s="87">
        <f t="shared" si="57"/>
        <v>311</v>
      </c>
      <c r="Z375" s="28">
        <f t="shared" si="58"/>
        <v>0</v>
      </c>
      <c r="AA375" s="56">
        <f t="shared" si="59"/>
        <v>0</v>
      </c>
      <c r="AB375" s="22">
        <f t="shared" si="61"/>
        <v>31</v>
      </c>
      <c r="AC375" s="4"/>
      <c r="AD375" s="4"/>
      <c r="AE375" s="4"/>
      <c r="AF375" s="2"/>
    </row>
    <row r="376" spans="1:32" s="22" customFormat="1" ht="15" hidden="1" customHeight="1" x14ac:dyDescent="0.25">
      <c r="A376" s="24"/>
      <c r="B376" s="174" t="s">
        <v>545</v>
      </c>
      <c r="C376" s="21"/>
      <c r="D376" s="33" t="s">
        <v>545</v>
      </c>
      <c r="E376" s="33" t="s">
        <v>129</v>
      </c>
      <c r="F376" s="21"/>
      <c r="G376" s="169" t="s">
        <v>314</v>
      </c>
      <c r="H376" s="32">
        <v>1</v>
      </c>
      <c r="I376" s="14"/>
      <c r="J376" s="57">
        <f>[1]Inventario!Y376</f>
        <v>62</v>
      </c>
      <c r="K376" s="99">
        <f>[1]Inventario!AA376</f>
        <v>35</v>
      </c>
      <c r="L376" s="86">
        <f t="shared" si="51"/>
        <v>2170</v>
      </c>
      <c r="M376" s="91"/>
      <c r="N376" s="87">
        <f>SUMIF('Compras del Mes'!D$6:D$307,Inventario!D376,'Compras del Mes'!H$6:H$307)</f>
        <v>0</v>
      </c>
      <c r="O376" s="28" t="str">
        <f t="shared" si="52"/>
        <v/>
      </c>
      <c r="P376" s="28">
        <f>SUMIF('Compras del Mes'!D$6:D$307,Inventario!D376,'Compras del Mes'!I$6:I$307)</f>
        <v>0</v>
      </c>
      <c r="Q376" s="88"/>
      <c r="R376" s="87">
        <f t="shared" si="53"/>
        <v>62</v>
      </c>
      <c r="S376" s="28">
        <f t="shared" si="54"/>
        <v>35</v>
      </c>
      <c r="T376" s="28">
        <f t="shared" si="55"/>
        <v>2170</v>
      </c>
      <c r="U376" s="88"/>
      <c r="V376" s="177">
        <f>SUMIF('Reporte de salida'!C$6:C$958,Inventario!B376,'Reporte de salida'!H$6:H$958)</f>
        <v>0</v>
      </c>
      <c r="W376" s="221">
        <f t="shared" si="56"/>
        <v>0</v>
      </c>
      <c r="Y376" s="87">
        <f t="shared" si="57"/>
        <v>62</v>
      </c>
      <c r="Z376" s="28">
        <f t="shared" si="58"/>
        <v>2170</v>
      </c>
      <c r="AA376" s="56">
        <f t="shared" si="59"/>
        <v>35</v>
      </c>
      <c r="AB376" s="22">
        <f t="shared" si="61"/>
        <v>23</v>
      </c>
      <c r="AC376" s="4"/>
      <c r="AD376" s="4"/>
      <c r="AE376" s="4"/>
      <c r="AF376" s="2"/>
    </row>
    <row r="377" spans="1:32" s="22" customFormat="1" ht="15" hidden="1" customHeight="1" x14ac:dyDescent="0.25">
      <c r="A377" s="24"/>
      <c r="B377" s="174" t="s">
        <v>546</v>
      </c>
      <c r="C377" s="21"/>
      <c r="D377" s="33" t="s">
        <v>546</v>
      </c>
      <c r="E377" s="33" t="s">
        <v>129</v>
      </c>
      <c r="F377" s="21"/>
      <c r="G377" s="169" t="s">
        <v>314</v>
      </c>
      <c r="H377" s="32">
        <v>1</v>
      </c>
      <c r="I377" s="14"/>
      <c r="J377" s="57">
        <f>[1]Inventario!Y377</f>
        <v>81</v>
      </c>
      <c r="K377" s="99">
        <f>[1]Inventario!AA377</f>
        <v>35</v>
      </c>
      <c r="L377" s="86">
        <f t="shared" si="51"/>
        <v>2835</v>
      </c>
      <c r="M377" s="91"/>
      <c r="N377" s="87">
        <f>SUMIF('Compras del Mes'!D$6:D$307,Inventario!D377,'Compras del Mes'!H$6:H$307)</f>
        <v>0</v>
      </c>
      <c r="O377" s="28" t="str">
        <f t="shared" si="52"/>
        <v/>
      </c>
      <c r="P377" s="28">
        <f>SUMIF('Compras del Mes'!D$6:D$307,Inventario!D377,'Compras del Mes'!I$6:I$307)</f>
        <v>0</v>
      </c>
      <c r="Q377" s="88"/>
      <c r="R377" s="87">
        <f t="shared" si="53"/>
        <v>81</v>
      </c>
      <c r="S377" s="28">
        <f t="shared" si="54"/>
        <v>35</v>
      </c>
      <c r="T377" s="28">
        <f t="shared" si="55"/>
        <v>2835</v>
      </c>
      <c r="U377" s="88"/>
      <c r="V377" s="177">
        <f>SUMIF('Reporte de salida'!C$6:C$958,Inventario!B377,'Reporte de salida'!H$6:H$958)</f>
        <v>0</v>
      </c>
      <c r="W377" s="221">
        <f t="shared" si="56"/>
        <v>0</v>
      </c>
      <c r="Y377" s="87">
        <f t="shared" si="57"/>
        <v>81</v>
      </c>
      <c r="Z377" s="28">
        <f t="shared" si="58"/>
        <v>2835</v>
      </c>
      <c r="AA377" s="56">
        <f t="shared" si="59"/>
        <v>35</v>
      </c>
      <c r="AB377" s="22">
        <f t="shared" si="61"/>
        <v>22</v>
      </c>
      <c r="AC377" s="4"/>
      <c r="AD377" s="4"/>
      <c r="AE377" s="4"/>
      <c r="AF377" s="2"/>
    </row>
    <row r="378" spans="1:32" s="22" customFormat="1" ht="15" hidden="1" customHeight="1" x14ac:dyDescent="0.25">
      <c r="A378" s="24"/>
      <c r="B378" s="174" t="s">
        <v>547</v>
      </c>
      <c r="C378" s="21"/>
      <c r="D378" s="33" t="s">
        <v>547</v>
      </c>
      <c r="E378" s="33" t="s">
        <v>129</v>
      </c>
      <c r="F378" s="21"/>
      <c r="G378" s="169" t="s">
        <v>314</v>
      </c>
      <c r="H378" s="32">
        <v>1</v>
      </c>
      <c r="I378" s="14"/>
      <c r="J378" s="57">
        <f>[1]Inventario!Y378</f>
        <v>119</v>
      </c>
      <c r="K378" s="99">
        <f>[1]Inventario!AA378</f>
        <v>0</v>
      </c>
      <c r="L378" s="86">
        <f t="shared" si="51"/>
        <v>0</v>
      </c>
      <c r="M378" s="91"/>
      <c r="N378" s="87">
        <f>SUMIF('Compras del Mes'!D$6:D$307,Inventario!D378,'Compras del Mes'!H$6:H$307)</f>
        <v>0</v>
      </c>
      <c r="O378" s="28" t="str">
        <f t="shared" si="52"/>
        <v/>
      </c>
      <c r="P378" s="28">
        <f>SUMIF('Compras del Mes'!D$6:D$307,Inventario!D378,'Compras del Mes'!I$6:I$307)</f>
        <v>0</v>
      </c>
      <c r="Q378" s="88"/>
      <c r="R378" s="87">
        <f t="shared" si="53"/>
        <v>119</v>
      </c>
      <c r="S378" s="28" t="str">
        <f t="shared" si="54"/>
        <v>0</v>
      </c>
      <c r="T378" s="28">
        <f t="shared" si="55"/>
        <v>0</v>
      </c>
      <c r="U378" s="88"/>
      <c r="V378" s="177">
        <f>SUMIF('Reporte de salida'!C$6:C$958,Inventario!B378,'Reporte de salida'!H$6:H$958)</f>
        <v>0</v>
      </c>
      <c r="W378" s="221">
        <f t="shared" si="56"/>
        <v>0</v>
      </c>
      <c r="Y378" s="87">
        <f t="shared" si="57"/>
        <v>119</v>
      </c>
      <c r="Z378" s="28">
        <f t="shared" si="58"/>
        <v>0</v>
      </c>
      <c r="AA378" s="56">
        <f t="shared" si="59"/>
        <v>0</v>
      </c>
      <c r="AB378" s="22">
        <f t="shared" si="61"/>
        <v>14</v>
      </c>
      <c r="AC378" s="4"/>
      <c r="AD378" s="4"/>
      <c r="AE378" s="4"/>
      <c r="AF378" s="2"/>
    </row>
    <row r="379" spans="1:32" s="22" customFormat="1" ht="15" hidden="1" customHeight="1" x14ac:dyDescent="0.25">
      <c r="A379" s="24"/>
      <c r="B379" s="174" t="s">
        <v>548</v>
      </c>
      <c r="C379" s="21"/>
      <c r="D379" s="33" t="s">
        <v>548</v>
      </c>
      <c r="E379" s="33" t="s">
        <v>129</v>
      </c>
      <c r="F379" s="21"/>
      <c r="G379" s="169" t="s">
        <v>314</v>
      </c>
      <c r="H379" s="32">
        <v>1</v>
      </c>
      <c r="I379" s="14"/>
      <c r="J379" s="57">
        <f>[1]Inventario!Y379</f>
        <v>882</v>
      </c>
      <c r="K379" s="99">
        <f>[1]Inventario!AA379</f>
        <v>0</v>
      </c>
      <c r="L379" s="86">
        <f t="shared" si="51"/>
        <v>0</v>
      </c>
      <c r="M379" s="91"/>
      <c r="N379" s="87">
        <f>SUMIF('Compras del Mes'!D$6:D$307,Inventario!D379,'Compras del Mes'!H$6:H$307)</f>
        <v>0</v>
      </c>
      <c r="O379" s="28" t="str">
        <f t="shared" si="52"/>
        <v/>
      </c>
      <c r="P379" s="28">
        <f>SUMIF('Compras del Mes'!D$6:D$307,Inventario!D379,'Compras del Mes'!I$6:I$307)</f>
        <v>0</v>
      </c>
      <c r="Q379" s="88"/>
      <c r="R379" s="87">
        <f t="shared" si="53"/>
        <v>882</v>
      </c>
      <c r="S379" s="28" t="str">
        <f t="shared" si="54"/>
        <v>0</v>
      </c>
      <c r="T379" s="28">
        <f t="shared" si="55"/>
        <v>0</v>
      </c>
      <c r="U379" s="88"/>
      <c r="V379" s="177">
        <f>SUMIF('Reporte de salida'!C$6:C$958,Inventario!B379,'Reporte de salida'!H$6:H$958)</f>
        <v>0</v>
      </c>
      <c r="W379" s="221">
        <f t="shared" si="56"/>
        <v>0</v>
      </c>
      <c r="Y379" s="87">
        <f t="shared" si="57"/>
        <v>882</v>
      </c>
      <c r="Z379" s="28">
        <f t="shared" si="58"/>
        <v>0</v>
      </c>
      <c r="AA379" s="56">
        <f t="shared" si="59"/>
        <v>0</v>
      </c>
      <c r="AB379" s="22">
        <f t="shared" si="61"/>
        <v>28</v>
      </c>
      <c r="AC379" s="4"/>
      <c r="AD379" s="4"/>
      <c r="AE379" s="4"/>
      <c r="AF379" s="2"/>
    </row>
    <row r="380" spans="1:32" s="22" customFormat="1" ht="15" hidden="1" customHeight="1" x14ac:dyDescent="0.25">
      <c r="A380" s="24"/>
      <c r="B380" s="174" t="s">
        <v>549</v>
      </c>
      <c r="C380" s="21"/>
      <c r="D380" s="33" t="s">
        <v>549</v>
      </c>
      <c r="E380" s="33" t="s">
        <v>129</v>
      </c>
      <c r="F380" s="21"/>
      <c r="G380" s="169" t="s">
        <v>314</v>
      </c>
      <c r="H380" s="32">
        <v>1</v>
      </c>
      <c r="I380" s="14"/>
      <c r="J380" s="57">
        <f>[1]Inventario!Y380</f>
        <v>15</v>
      </c>
      <c r="K380" s="99">
        <f>[1]Inventario!AA380</f>
        <v>0</v>
      </c>
      <c r="L380" s="86">
        <f t="shared" si="51"/>
        <v>0</v>
      </c>
      <c r="M380" s="91"/>
      <c r="N380" s="87">
        <f>SUMIF('Compras del Mes'!D$6:D$307,Inventario!D380,'Compras del Mes'!H$6:H$307)</f>
        <v>0</v>
      </c>
      <c r="O380" s="28" t="str">
        <f t="shared" si="52"/>
        <v/>
      </c>
      <c r="P380" s="28">
        <f>SUMIF('Compras del Mes'!D$6:D$307,Inventario!D380,'Compras del Mes'!I$6:I$307)</f>
        <v>0</v>
      </c>
      <c r="Q380" s="88"/>
      <c r="R380" s="87">
        <f t="shared" si="53"/>
        <v>15</v>
      </c>
      <c r="S380" s="28" t="str">
        <f t="shared" si="54"/>
        <v>0</v>
      </c>
      <c r="T380" s="28">
        <f t="shared" si="55"/>
        <v>0</v>
      </c>
      <c r="U380" s="88"/>
      <c r="V380" s="177">
        <f>SUMIF('Reporte de salida'!C$6:C$958,Inventario!B380,'Reporte de salida'!H$6:H$958)</f>
        <v>0</v>
      </c>
      <c r="W380" s="221">
        <f t="shared" si="56"/>
        <v>0</v>
      </c>
      <c r="Y380" s="87">
        <f t="shared" si="57"/>
        <v>15</v>
      </c>
      <c r="Z380" s="28">
        <f t="shared" si="58"/>
        <v>0</v>
      </c>
      <c r="AA380" s="56">
        <f t="shared" si="59"/>
        <v>0</v>
      </c>
      <c r="AB380" s="22">
        <f t="shared" si="61"/>
        <v>20</v>
      </c>
      <c r="AC380" s="4"/>
      <c r="AD380" s="4"/>
      <c r="AE380" s="4"/>
      <c r="AF380" s="2"/>
    </row>
    <row r="381" spans="1:32" s="22" customFormat="1" ht="15" hidden="1" customHeight="1" x14ac:dyDescent="0.25">
      <c r="A381" s="24"/>
      <c r="B381" s="174" t="s">
        <v>550</v>
      </c>
      <c r="C381" s="24"/>
      <c r="D381" s="33" t="s">
        <v>550</v>
      </c>
      <c r="E381" s="33" t="s">
        <v>129</v>
      </c>
      <c r="F381" s="21"/>
      <c r="G381" s="169" t="s">
        <v>314</v>
      </c>
      <c r="H381" s="32">
        <v>1</v>
      </c>
      <c r="I381" s="14"/>
      <c r="J381" s="57">
        <f>[1]Inventario!Y381</f>
        <v>88</v>
      </c>
      <c r="K381" s="99">
        <f>[1]Inventario!AA381</f>
        <v>0</v>
      </c>
      <c r="L381" s="86">
        <f t="shared" si="51"/>
        <v>0</v>
      </c>
      <c r="M381" s="91"/>
      <c r="N381" s="87">
        <f>SUMIF('Compras del Mes'!D$6:D$307,Inventario!D381,'Compras del Mes'!H$6:H$307)</f>
        <v>0</v>
      </c>
      <c r="O381" s="28" t="str">
        <f t="shared" si="52"/>
        <v/>
      </c>
      <c r="P381" s="28">
        <f>SUMIF('Compras del Mes'!D$6:D$307,Inventario!D381,'Compras del Mes'!I$6:I$307)</f>
        <v>0</v>
      </c>
      <c r="Q381" s="88"/>
      <c r="R381" s="87">
        <f t="shared" si="53"/>
        <v>88</v>
      </c>
      <c r="S381" s="28" t="str">
        <f t="shared" si="54"/>
        <v>0</v>
      </c>
      <c r="T381" s="28">
        <f t="shared" si="55"/>
        <v>0</v>
      </c>
      <c r="U381" s="88"/>
      <c r="V381" s="177">
        <f>SUMIF('Reporte de salida'!C$6:C$958,Inventario!B381,'Reporte de salida'!H$6:H$958)</f>
        <v>0</v>
      </c>
      <c r="W381" s="221">
        <f t="shared" si="56"/>
        <v>0</v>
      </c>
      <c r="Y381" s="87">
        <f t="shared" si="57"/>
        <v>88</v>
      </c>
      <c r="Z381" s="28">
        <f t="shared" si="58"/>
        <v>0</v>
      </c>
      <c r="AA381" s="56">
        <f t="shared" si="59"/>
        <v>0</v>
      </c>
      <c r="AB381" s="22">
        <f t="shared" si="61"/>
        <v>24</v>
      </c>
      <c r="AC381" s="4"/>
      <c r="AD381" s="4"/>
      <c r="AE381" s="4"/>
      <c r="AF381" s="2"/>
    </row>
    <row r="382" spans="1:32" s="22" customFormat="1" ht="15" hidden="1" customHeight="1" x14ac:dyDescent="0.25">
      <c r="A382" s="24"/>
      <c r="B382" s="174" t="s">
        <v>551</v>
      </c>
      <c r="C382" s="24"/>
      <c r="D382" s="33" t="s">
        <v>551</v>
      </c>
      <c r="E382" s="33" t="s">
        <v>129</v>
      </c>
      <c r="F382" s="21"/>
      <c r="G382" s="169" t="s">
        <v>314</v>
      </c>
      <c r="H382" s="32">
        <v>1</v>
      </c>
      <c r="I382" s="14"/>
      <c r="J382" s="57">
        <f>[1]Inventario!Y382</f>
        <v>18</v>
      </c>
      <c r="K382" s="99">
        <f>[1]Inventario!AA382</f>
        <v>0</v>
      </c>
      <c r="L382" s="86">
        <f t="shared" si="51"/>
        <v>0</v>
      </c>
      <c r="M382" s="91"/>
      <c r="N382" s="87">
        <f>SUMIF('Compras del Mes'!D$6:D$307,Inventario!D382,'Compras del Mes'!H$6:H$307)</f>
        <v>0</v>
      </c>
      <c r="O382" s="28" t="str">
        <f t="shared" si="52"/>
        <v/>
      </c>
      <c r="P382" s="28">
        <f>SUMIF('Compras del Mes'!D$6:D$307,Inventario!D382,'Compras del Mes'!I$6:I$307)</f>
        <v>0</v>
      </c>
      <c r="Q382" s="88"/>
      <c r="R382" s="87">
        <f t="shared" si="53"/>
        <v>18</v>
      </c>
      <c r="S382" s="28" t="str">
        <f t="shared" si="54"/>
        <v>0</v>
      </c>
      <c r="T382" s="28">
        <f t="shared" si="55"/>
        <v>0</v>
      </c>
      <c r="U382" s="88"/>
      <c r="V382" s="177">
        <f>SUMIF('Reporte de salida'!C$6:C$958,Inventario!B382,'Reporte de salida'!H$6:H$958)</f>
        <v>0</v>
      </c>
      <c r="W382" s="221">
        <f t="shared" si="56"/>
        <v>0</v>
      </c>
      <c r="Y382" s="87">
        <f t="shared" si="57"/>
        <v>18</v>
      </c>
      <c r="Z382" s="28">
        <f t="shared" si="58"/>
        <v>0</v>
      </c>
      <c r="AA382" s="56">
        <f t="shared" si="59"/>
        <v>0</v>
      </c>
      <c r="AB382" s="22">
        <f t="shared" si="61"/>
        <v>24</v>
      </c>
      <c r="AC382" s="4"/>
      <c r="AD382" s="4"/>
      <c r="AE382" s="4"/>
      <c r="AF382" s="2"/>
    </row>
    <row r="383" spans="1:32" s="22" customFormat="1" ht="15" hidden="1" customHeight="1" x14ac:dyDescent="0.25">
      <c r="A383" s="24"/>
      <c r="B383" s="174" t="s">
        <v>552</v>
      </c>
      <c r="C383" s="24"/>
      <c r="D383" s="33" t="s">
        <v>552</v>
      </c>
      <c r="E383" s="33" t="s">
        <v>129</v>
      </c>
      <c r="F383" s="21"/>
      <c r="G383" s="169" t="s">
        <v>314</v>
      </c>
      <c r="H383" s="32">
        <v>1</v>
      </c>
      <c r="I383" s="14"/>
      <c r="J383" s="57">
        <f>[1]Inventario!Y383</f>
        <v>12</v>
      </c>
      <c r="K383" s="99">
        <f>[1]Inventario!AA383</f>
        <v>0</v>
      </c>
      <c r="L383" s="86">
        <f t="shared" si="51"/>
        <v>0</v>
      </c>
      <c r="M383" s="91"/>
      <c r="N383" s="87">
        <f>SUMIF('Compras del Mes'!D$6:D$307,Inventario!D383,'Compras del Mes'!H$6:H$307)</f>
        <v>0</v>
      </c>
      <c r="O383" s="28" t="str">
        <f t="shared" si="52"/>
        <v/>
      </c>
      <c r="P383" s="28">
        <f>SUMIF('Compras del Mes'!D$6:D$307,Inventario!D383,'Compras del Mes'!I$6:I$307)</f>
        <v>0</v>
      </c>
      <c r="Q383" s="88"/>
      <c r="R383" s="87">
        <f t="shared" si="53"/>
        <v>12</v>
      </c>
      <c r="S383" s="28" t="str">
        <f t="shared" si="54"/>
        <v>0</v>
      </c>
      <c r="T383" s="28">
        <f t="shared" si="55"/>
        <v>0</v>
      </c>
      <c r="U383" s="88"/>
      <c r="V383" s="177">
        <f>SUMIF('Reporte de salida'!C$6:C$958,Inventario!B383,'Reporte de salida'!H$6:H$958)</f>
        <v>0</v>
      </c>
      <c r="W383" s="221">
        <f t="shared" si="56"/>
        <v>0</v>
      </c>
      <c r="Y383" s="87">
        <f t="shared" si="57"/>
        <v>12</v>
      </c>
      <c r="Z383" s="28">
        <f t="shared" si="58"/>
        <v>0</v>
      </c>
      <c r="AA383" s="56">
        <f t="shared" si="59"/>
        <v>0</v>
      </c>
      <c r="AB383" s="22">
        <f t="shared" si="61"/>
        <v>16</v>
      </c>
      <c r="AC383" s="4"/>
      <c r="AD383" s="4"/>
      <c r="AE383" s="4"/>
      <c r="AF383" s="2"/>
    </row>
    <row r="384" spans="1:32" s="22" customFormat="1" ht="15" hidden="1" customHeight="1" x14ac:dyDescent="0.25">
      <c r="A384" s="24"/>
      <c r="B384" s="174" t="s">
        <v>553</v>
      </c>
      <c r="C384" s="24"/>
      <c r="D384" s="33" t="s">
        <v>553</v>
      </c>
      <c r="E384" s="33" t="s">
        <v>129</v>
      </c>
      <c r="F384" s="21"/>
      <c r="G384" s="169" t="s">
        <v>314</v>
      </c>
      <c r="H384" s="32">
        <v>1</v>
      </c>
      <c r="I384" s="14"/>
      <c r="J384" s="57">
        <f>[1]Inventario!Y384</f>
        <v>950</v>
      </c>
      <c r="K384" s="99">
        <f>[1]Inventario!AA384</f>
        <v>0</v>
      </c>
      <c r="L384" s="86">
        <f t="shared" si="51"/>
        <v>0</v>
      </c>
      <c r="M384" s="91"/>
      <c r="N384" s="87">
        <f>SUMIF('Compras del Mes'!D$6:D$307,Inventario!D384,'Compras del Mes'!H$6:H$307)</f>
        <v>0</v>
      </c>
      <c r="O384" s="28" t="str">
        <f t="shared" si="52"/>
        <v/>
      </c>
      <c r="P384" s="28">
        <f>SUMIF('Compras del Mes'!D$6:D$307,Inventario!D384,'Compras del Mes'!I$6:I$307)</f>
        <v>0</v>
      </c>
      <c r="Q384" s="88"/>
      <c r="R384" s="87">
        <f t="shared" si="53"/>
        <v>950</v>
      </c>
      <c r="S384" s="28" t="str">
        <f t="shared" si="54"/>
        <v>0</v>
      </c>
      <c r="T384" s="28">
        <f t="shared" si="55"/>
        <v>0</v>
      </c>
      <c r="U384" s="88"/>
      <c r="V384" s="177">
        <f>SUMIF('Reporte de salida'!C$6:C$958,Inventario!B384,'Reporte de salida'!H$6:H$958)</f>
        <v>0</v>
      </c>
      <c r="W384" s="221">
        <f t="shared" si="56"/>
        <v>0</v>
      </c>
      <c r="Y384" s="87">
        <f t="shared" si="57"/>
        <v>950</v>
      </c>
      <c r="Z384" s="28">
        <f t="shared" si="58"/>
        <v>0</v>
      </c>
      <c r="AA384" s="56">
        <f t="shared" si="59"/>
        <v>0</v>
      </c>
      <c r="AB384" s="22">
        <f t="shared" si="61"/>
        <v>21</v>
      </c>
      <c r="AC384" s="4"/>
      <c r="AD384" s="4"/>
      <c r="AE384" s="4"/>
      <c r="AF384" s="2"/>
    </row>
    <row r="385" spans="1:32" s="22" customFormat="1" ht="15" hidden="1" customHeight="1" x14ac:dyDescent="0.25">
      <c r="A385" s="24"/>
      <c r="B385" s="174" t="s">
        <v>554</v>
      </c>
      <c r="C385" s="24"/>
      <c r="D385" s="33" t="s">
        <v>554</v>
      </c>
      <c r="E385" s="33" t="s">
        <v>129</v>
      </c>
      <c r="F385" s="21"/>
      <c r="G385" s="169" t="s">
        <v>314</v>
      </c>
      <c r="H385" s="32">
        <v>1</v>
      </c>
      <c r="I385" s="14"/>
      <c r="J385" s="57">
        <f>[1]Inventario!Y385</f>
        <v>10</v>
      </c>
      <c r="K385" s="99">
        <f>[1]Inventario!AA385</f>
        <v>0</v>
      </c>
      <c r="L385" s="86">
        <f t="shared" si="51"/>
        <v>0</v>
      </c>
      <c r="M385" s="91"/>
      <c r="N385" s="87">
        <f>SUMIF('Compras del Mes'!D$6:D$307,Inventario!D385,'Compras del Mes'!H$6:H$307)</f>
        <v>0</v>
      </c>
      <c r="O385" s="28" t="str">
        <f t="shared" si="52"/>
        <v/>
      </c>
      <c r="P385" s="28">
        <f>SUMIF('Compras del Mes'!D$6:D$307,Inventario!D385,'Compras del Mes'!I$6:I$307)</f>
        <v>0</v>
      </c>
      <c r="Q385" s="88"/>
      <c r="R385" s="87">
        <f t="shared" si="53"/>
        <v>10</v>
      </c>
      <c r="S385" s="28" t="str">
        <f t="shared" si="54"/>
        <v>0</v>
      </c>
      <c r="T385" s="28">
        <f t="shared" si="55"/>
        <v>0</v>
      </c>
      <c r="U385" s="88"/>
      <c r="V385" s="177">
        <f>SUMIF('Reporte de salida'!C$6:C$958,Inventario!B385,'Reporte de salida'!H$6:H$958)</f>
        <v>0</v>
      </c>
      <c r="W385" s="221">
        <f t="shared" si="56"/>
        <v>0</v>
      </c>
      <c r="Y385" s="87">
        <f t="shared" si="57"/>
        <v>10</v>
      </c>
      <c r="Z385" s="28">
        <f t="shared" si="58"/>
        <v>0</v>
      </c>
      <c r="AA385" s="56">
        <f t="shared" si="59"/>
        <v>0</v>
      </c>
      <c r="AB385" s="22">
        <f t="shared" si="61"/>
        <v>26</v>
      </c>
      <c r="AC385" s="4"/>
      <c r="AD385" s="4"/>
      <c r="AE385" s="4"/>
      <c r="AF385" s="2"/>
    </row>
    <row r="386" spans="1:32" s="22" customFormat="1" ht="15" hidden="1" customHeight="1" x14ac:dyDescent="0.25">
      <c r="A386" s="24"/>
      <c r="B386" s="174" t="s">
        <v>555</v>
      </c>
      <c r="C386" s="24"/>
      <c r="D386" s="33" t="s">
        <v>555</v>
      </c>
      <c r="E386" s="33" t="s">
        <v>129</v>
      </c>
      <c r="F386" s="21"/>
      <c r="G386" s="169" t="s">
        <v>314</v>
      </c>
      <c r="H386" s="32">
        <v>1</v>
      </c>
      <c r="I386" s="14"/>
      <c r="J386" s="57">
        <f>[1]Inventario!Y386</f>
        <v>25</v>
      </c>
      <c r="K386" s="99">
        <f>[1]Inventario!AA386</f>
        <v>0</v>
      </c>
      <c r="L386" s="86">
        <f t="shared" si="51"/>
        <v>0</v>
      </c>
      <c r="M386" s="91"/>
      <c r="N386" s="87">
        <f>SUMIF('Compras del Mes'!D$6:D$307,Inventario!D386,'Compras del Mes'!H$6:H$307)</f>
        <v>0</v>
      </c>
      <c r="O386" s="28" t="str">
        <f t="shared" si="52"/>
        <v/>
      </c>
      <c r="P386" s="28">
        <f>SUMIF('Compras del Mes'!D$6:D$307,Inventario!D386,'Compras del Mes'!I$6:I$307)</f>
        <v>0</v>
      </c>
      <c r="Q386" s="88"/>
      <c r="R386" s="87">
        <f t="shared" si="53"/>
        <v>25</v>
      </c>
      <c r="S386" s="28" t="str">
        <f t="shared" si="54"/>
        <v>0</v>
      </c>
      <c r="T386" s="28">
        <f t="shared" si="55"/>
        <v>0</v>
      </c>
      <c r="U386" s="88"/>
      <c r="V386" s="177">
        <f>SUMIF('Reporte de salida'!C$6:C$958,Inventario!B386,'Reporte de salida'!H$6:H$958)</f>
        <v>0</v>
      </c>
      <c r="W386" s="221">
        <f t="shared" si="56"/>
        <v>0</v>
      </c>
      <c r="Y386" s="87">
        <f t="shared" si="57"/>
        <v>25</v>
      </c>
      <c r="Z386" s="28">
        <f t="shared" si="58"/>
        <v>0</v>
      </c>
      <c r="AA386" s="56">
        <f t="shared" si="59"/>
        <v>0</v>
      </c>
      <c r="AB386" s="22">
        <f t="shared" si="61"/>
        <v>23</v>
      </c>
      <c r="AC386" s="4"/>
      <c r="AD386" s="4"/>
      <c r="AE386" s="4"/>
      <c r="AF386" s="2"/>
    </row>
    <row r="387" spans="1:32" s="22" customFormat="1" ht="15" hidden="1" customHeight="1" x14ac:dyDescent="0.25">
      <c r="A387" s="24"/>
      <c r="B387" s="174" t="s">
        <v>556</v>
      </c>
      <c r="C387" s="24"/>
      <c r="D387" s="33" t="s">
        <v>556</v>
      </c>
      <c r="E387" s="33" t="s">
        <v>129</v>
      </c>
      <c r="F387" s="21"/>
      <c r="G387" s="169" t="s">
        <v>314</v>
      </c>
      <c r="H387" s="32">
        <v>1</v>
      </c>
      <c r="I387" s="14"/>
      <c r="J387" s="57">
        <f>[1]Inventario!Y387</f>
        <v>31</v>
      </c>
      <c r="K387" s="99">
        <f>[1]Inventario!AA387</f>
        <v>0</v>
      </c>
      <c r="L387" s="86">
        <f t="shared" si="51"/>
        <v>0</v>
      </c>
      <c r="M387" s="91"/>
      <c r="N387" s="87">
        <f>SUMIF('Compras del Mes'!D$6:D$307,Inventario!D387,'Compras del Mes'!H$6:H$307)</f>
        <v>0</v>
      </c>
      <c r="O387" s="28" t="str">
        <f t="shared" si="52"/>
        <v/>
      </c>
      <c r="P387" s="28">
        <f>SUMIF('Compras del Mes'!D$6:D$307,Inventario!D387,'Compras del Mes'!I$6:I$307)</f>
        <v>0</v>
      </c>
      <c r="Q387" s="88"/>
      <c r="R387" s="87">
        <f t="shared" si="53"/>
        <v>31</v>
      </c>
      <c r="S387" s="28" t="str">
        <f t="shared" si="54"/>
        <v>0</v>
      </c>
      <c r="T387" s="28">
        <f t="shared" si="55"/>
        <v>0</v>
      </c>
      <c r="U387" s="88"/>
      <c r="V387" s="177">
        <f>SUMIF('Reporte de salida'!C$6:C$958,Inventario!B387,'Reporte de salida'!H$6:H$958)</f>
        <v>0</v>
      </c>
      <c r="W387" s="221">
        <f t="shared" si="56"/>
        <v>0</v>
      </c>
      <c r="Y387" s="87">
        <f t="shared" si="57"/>
        <v>31</v>
      </c>
      <c r="Z387" s="28">
        <f t="shared" si="58"/>
        <v>0</v>
      </c>
      <c r="AA387" s="56">
        <f t="shared" si="59"/>
        <v>0</v>
      </c>
      <c r="AB387" s="22">
        <f t="shared" si="61"/>
        <v>25</v>
      </c>
      <c r="AC387" s="4"/>
      <c r="AD387" s="4"/>
      <c r="AE387" s="4"/>
      <c r="AF387" s="2"/>
    </row>
    <row r="388" spans="1:32" s="22" customFormat="1" ht="15" hidden="1" customHeight="1" x14ac:dyDescent="0.25">
      <c r="A388" s="24"/>
      <c r="B388" s="174" t="s">
        <v>557</v>
      </c>
      <c r="C388" s="24"/>
      <c r="D388" s="33" t="s">
        <v>557</v>
      </c>
      <c r="E388" s="33" t="s">
        <v>129</v>
      </c>
      <c r="F388" s="21"/>
      <c r="G388" s="169" t="s">
        <v>314</v>
      </c>
      <c r="H388" s="32">
        <v>1</v>
      </c>
      <c r="I388" s="14"/>
      <c r="J388" s="57">
        <f>[1]Inventario!Y388</f>
        <v>31</v>
      </c>
      <c r="K388" s="99">
        <f>[1]Inventario!AA388</f>
        <v>0</v>
      </c>
      <c r="L388" s="86">
        <f t="shared" si="51"/>
        <v>0</v>
      </c>
      <c r="M388" s="91"/>
      <c r="N388" s="87">
        <f>SUMIF('Compras del Mes'!D$6:D$307,Inventario!D388,'Compras del Mes'!H$6:H$307)</f>
        <v>0</v>
      </c>
      <c r="O388" s="28" t="str">
        <f t="shared" si="52"/>
        <v/>
      </c>
      <c r="P388" s="28">
        <f>SUMIF('Compras del Mes'!D$6:D$307,Inventario!D388,'Compras del Mes'!I$6:I$307)</f>
        <v>0</v>
      </c>
      <c r="Q388" s="88"/>
      <c r="R388" s="87">
        <f t="shared" si="53"/>
        <v>31</v>
      </c>
      <c r="S388" s="28" t="str">
        <f t="shared" si="54"/>
        <v>0</v>
      </c>
      <c r="T388" s="28">
        <f t="shared" si="55"/>
        <v>0</v>
      </c>
      <c r="U388" s="88"/>
      <c r="V388" s="177">
        <f>SUMIF('Reporte de salida'!C$6:C$958,Inventario!B388,'Reporte de salida'!H$6:H$958)</f>
        <v>0</v>
      </c>
      <c r="W388" s="221">
        <f t="shared" si="56"/>
        <v>0</v>
      </c>
      <c r="Y388" s="87">
        <f t="shared" si="57"/>
        <v>31</v>
      </c>
      <c r="Z388" s="28">
        <f t="shared" si="58"/>
        <v>0</v>
      </c>
      <c r="AA388" s="56">
        <f t="shared" si="59"/>
        <v>0</v>
      </c>
      <c r="AB388" s="22">
        <f t="shared" si="61"/>
        <v>29</v>
      </c>
      <c r="AC388" s="4"/>
      <c r="AD388" s="4"/>
      <c r="AE388" s="4"/>
      <c r="AF388" s="2"/>
    </row>
    <row r="389" spans="1:32" s="22" customFormat="1" ht="15" hidden="1" customHeight="1" x14ac:dyDescent="0.25">
      <c r="A389" s="24"/>
      <c r="B389" s="174" t="s">
        <v>558</v>
      </c>
      <c r="C389" s="24"/>
      <c r="D389" s="33" t="s">
        <v>558</v>
      </c>
      <c r="E389" s="33" t="s">
        <v>129</v>
      </c>
      <c r="F389" s="21"/>
      <c r="G389" s="169" t="s">
        <v>314</v>
      </c>
      <c r="H389" s="32">
        <v>1</v>
      </c>
      <c r="I389" s="14"/>
      <c r="J389" s="57">
        <f>[1]Inventario!Y389</f>
        <v>15</v>
      </c>
      <c r="K389" s="99">
        <f>[1]Inventario!AA389</f>
        <v>0</v>
      </c>
      <c r="L389" s="86">
        <f t="shared" si="51"/>
        <v>0</v>
      </c>
      <c r="M389" s="91"/>
      <c r="N389" s="87">
        <f>SUMIF('Compras del Mes'!D$6:D$307,Inventario!D389,'Compras del Mes'!H$6:H$307)</f>
        <v>0</v>
      </c>
      <c r="O389" s="28" t="str">
        <f t="shared" si="52"/>
        <v/>
      </c>
      <c r="P389" s="28">
        <f>SUMIF('Compras del Mes'!D$6:D$307,Inventario!D389,'Compras del Mes'!I$6:I$307)</f>
        <v>0</v>
      </c>
      <c r="Q389" s="88"/>
      <c r="R389" s="87">
        <f t="shared" si="53"/>
        <v>15</v>
      </c>
      <c r="S389" s="28" t="str">
        <f t="shared" si="54"/>
        <v>0</v>
      </c>
      <c r="T389" s="28">
        <f t="shared" si="55"/>
        <v>0</v>
      </c>
      <c r="U389" s="88"/>
      <c r="V389" s="177">
        <f>SUMIF('Reporte de salida'!C$6:C$958,Inventario!B389,'Reporte de salida'!H$6:H$958)</f>
        <v>0</v>
      </c>
      <c r="W389" s="221">
        <f t="shared" si="56"/>
        <v>0</v>
      </c>
      <c r="Y389" s="87">
        <f t="shared" si="57"/>
        <v>15</v>
      </c>
      <c r="Z389" s="28">
        <f t="shared" si="58"/>
        <v>0</v>
      </c>
      <c r="AA389" s="56">
        <f t="shared" si="59"/>
        <v>0</v>
      </c>
      <c r="AB389" s="22">
        <f t="shared" si="61"/>
        <v>22</v>
      </c>
      <c r="AC389" s="4"/>
      <c r="AD389" s="4"/>
      <c r="AE389" s="4"/>
      <c r="AF389" s="2"/>
    </row>
    <row r="390" spans="1:32" s="22" customFormat="1" ht="15" hidden="1" customHeight="1" x14ac:dyDescent="0.25">
      <c r="A390" s="24"/>
      <c r="B390" s="174" t="s">
        <v>559</v>
      </c>
      <c r="C390" s="24"/>
      <c r="D390" s="33" t="s">
        <v>559</v>
      </c>
      <c r="E390" s="33" t="s">
        <v>129</v>
      </c>
      <c r="F390" s="21"/>
      <c r="G390" s="169" t="s">
        <v>314</v>
      </c>
      <c r="H390" s="32">
        <v>1</v>
      </c>
      <c r="I390" s="14"/>
      <c r="J390" s="57">
        <f>[1]Inventario!Y390</f>
        <v>18</v>
      </c>
      <c r="K390" s="99">
        <f>[1]Inventario!AA390</f>
        <v>10</v>
      </c>
      <c r="L390" s="86">
        <f t="shared" si="51"/>
        <v>180</v>
      </c>
      <c r="M390" s="91"/>
      <c r="N390" s="87">
        <f>SUMIF('Compras del Mes'!D$6:D$307,Inventario!D390,'Compras del Mes'!H$6:H$307)</f>
        <v>0</v>
      </c>
      <c r="O390" s="28" t="str">
        <f t="shared" si="52"/>
        <v/>
      </c>
      <c r="P390" s="28">
        <f>SUMIF('Compras del Mes'!D$6:D$307,Inventario!D390,'Compras del Mes'!I$6:I$307)</f>
        <v>0</v>
      </c>
      <c r="Q390" s="88"/>
      <c r="R390" s="87">
        <f t="shared" si="53"/>
        <v>18</v>
      </c>
      <c r="S390" s="28">
        <f t="shared" si="54"/>
        <v>10</v>
      </c>
      <c r="T390" s="28">
        <f t="shared" si="55"/>
        <v>180</v>
      </c>
      <c r="U390" s="88"/>
      <c r="V390" s="177">
        <f>SUMIF('Reporte de salida'!C$6:C$958,Inventario!B390,'Reporte de salida'!H$6:H$958)</f>
        <v>0</v>
      </c>
      <c r="W390" s="221">
        <f t="shared" si="56"/>
        <v>0</v>
      </c>
      <c r="Y390" s="87">
        <f t="shared" si="57"/>
        <v>18</v>
      </c>
      <c r="Z390" s="28">
        <f t="shared" si="58"/>
        <v>180</v>
      </c>
      <c r="AA390" s="56">
        <f t="shared" si="59"/>
        <v>10</v>
      </c>
      <c r="AB390" s="22">
        <f t="shared" si="61"/>
        <v>24</v>
      </c>
      <c r="AC390" s="4"/>
      <c r="AD390" s="4"/>
      <c r="AE390" s="4"/>
      <c r="AF390" s="2"/>
    </row>
    <row r="391" spans="1:32" s="22" customFormat="1" ht="15" hidden="1" customHeight="1" x14ac:dyDescent="0.25">
      <c r="A391" s="24"/>
      <c r="B391" s="174" t="s">
        <v>560</v>
      </c>
      <c r="C391" s="24"/>
      <c r="D391" s="33" t="s">
        <v>560</v>
      </c>
      <c r="E391" s="33" t="s">
        <v>129</v>
      </c>
      <c r="F391" s="21"/>
      <c r="G391" s="169" t="s">
        <v>314</v>
      </c>
      <c r="H391" s="32">
        <v>1</v>
      </c>
      <c r="I391" s="14"/>
      <c r="J391" s="57">
        <f>[1]Inventario!Y391</f>
        <v>13</v>
      </c>
      <c r="K391" s="99">
        <f>[1]Inventario!AA391</f>
        <v>10</v>
      </c>
      <c r="L391" s="86">
        <f t="shared" ref="L391:L454" si="62">+K391*J391</f>
        <v>130</v>
      </c>
      <c r="M391" s="91"/>
      <c r="N391" s="87">
        <f>SUMIF('Compras del Mes'!D$6:D$307,Inventario!D391,'Compras del Mes'!H$6:H$307)</f>
        <v>0</v>
      </c>
      <c r="O391" s="28" t="str">
        <f t="shared" ref="O391:O454" si="63">IF(P391=0,"",P391/N391)</f>
        <v/>
      </c>
      <c r="P391" s="28">
        <f>SUMIF('Compras del Mes'!D$6:D$307,Inventario!D391,'Compras del Mes'!I$6:I$307)</f>
        <v>0</v>
      </c>
      <c r="Q391" s="88"/>
      <c r="R391" s="87">
        <f t="shared" ref="R391:R454" si="64">+N391+J391</f>
        <v>13</v>
      </c>
      <c r="S391" s="28">
        <f t="shared" ref="S391:S454" si="65">IF(T391=0,"0",T391/R391)</f>
        <v>10</v>
      </c>
      <c r="T391" s="28">
        <f t="shared" ref="T391:T454" si="66">+P391+L391</f>
        <v>130</v>
      </c>
      <c r="U391" s="88"/>
      <c r="V391" s="177">
        <f>SUMIF('Reporte de salida'!C$6:C$958,Inventario!B391,'Reporte de salida'!H$6:H$958)</f>
        <v>0</v>
      </c>
      <c r="W391" s="221">
        <f t="shared" ref="W391:W454" si="67">+V391*S391</f>
        <v>0</v>
      </c>
      <c r="Y391" s="87">
        <f t="shared" ref="Y391:Y454" si="68">R391-V391</f>
        <v>13</v>
      </c>
      <c r="Z391" s="28">
        <f t="shared" ref="Z391:Z454" si="69">+S391*Y391</f>
        <v>130</v>
      </c>
      <c r="AA391" s="56">
        <f t="shared" ref="AA391:AA454" si="70">Z391/Y391</f>
        <v>10</v>
      </c>
      <c r="AB391" s="22">
        <f t="shared" si="61"/>
        <v>24</v>
      </c>
      <c r="AC391" s="4"/>
      <c r="AD391" s="4"/>
      <c r="AE391" s="4"/>
      <c r="AF391" s="2"/>
    </row>
    <row r="392" spans="1:32" s="22" customFormat="1" ht="15" hidden="1" customHeight="1" x14ac:dyDescent="0.25">
      <c r="A392" s="24"/>
      <c r="B392" s="174" t="s">
        <v>561</v>
      </c>
      <c r="C392" s="24"/>
      <c r="D392" s="33" t="s">
        <v>561</v>
      </c>
      <c r="E392" s="33" t="s">
        <v>129</v>
      </c>
      <c r="F392" s="21"/>
      <c r="G392" s="169" t="s">
        <v>314</v>
      </c>
      <c r="H392" s="32">
        <v>1</v>
      </c>
      <c r="I392" s="14"/>
      <c r="J392" s="57">
        <f>[1]Inventario!Y392</f>
        <v>18</v>
      </c>
      <c r="K392" s="99">
        <f>[1]Inventario!AA392</f>
        <v>0</v>
      </c>
      <c r="L392" s="86">
        <f t="shared" si="62"/>
        <v>0</v>
      </c>
      <c r="M392" s="91"/>
      <c r="N392" s="87">
        <f>SUMIF('Compras del Mes'!D$6:D$307,Inventario!D392,'Compras del Mes'!H$6:H$307)</f>
        <v>0</v>
      </c>
      <c r="O392" s="28" t="str">
        <f t="shared" si="63"/>
        <v/>
      </c>
      <c r="P392" s="28">
        <f>SUMIF('Compras del Mes'!D$6:D$307,Inventario!D392,'Compras del Mes'!I$6:I$307)</f>
        <v>0</v>
      </c>
      <c r="Q392" s="88"/>
      <c r="R392" s="87">
        <f t="shared" si="64"/>
        <v>18</v>
      </c>
      <c r="S392" s="28" t="str">
        <f t="shared" si="65"/>
        <v>0</v>
      </c>
      <c r="T392" s="28">
        <f t="shared" si="66"/>
        <v>0</v>
      </c>
      <c r="U392" s="88"/>
      <c r="V392" s="177">
        <f>SUMIF('Reporte de salida'!C$6:C$958,Inventario!B392,'Reporte de salida'!H$6:H$958)</f>
        <v>0</v>
      </c>
      <c r="W392" s="221">
        <f t="shared" si="67"/>
        <v>0</v>
      </c>
      <c r="Y392" s="87">
        <f t="shared" si="68"/>
        <v>18</v>
      </c>
      <c r="Z392" s="28">
        <f t="shared" si="69"/>
        <v>0</v>
      </c>
      <c r="AA392" s="56">
        <f t="shared" si="70"/>
        <v>0</v>
      </c>
      <c r="AB392" s="22">
        <f t="shared" si="61"/>
        <v>23</v>
      </c>
      <c r="AC392" s="4"/>
      <c r="AD392" s="4"/>
      <c r="AE392" s="4"/>
      <c r="AF392" s="2"/>
    </row>
    <row r="393" spans="1:32" s="22" customFormat="1" ht="15" hidden="1" customHeight="1" x14ac:dyDescent="0.25">
      <c r="A393" s="24"/>
      <c r="B393" s="174" t="s">
        <v>562</v>
      </c>
      <c r="C393" s="24"/>
      <c r="D393" s="33" t="s">
        <v>562</v>
      </c>
      <c r="E393" s="33" t="s">
        <v>129</v>
      </c>
      <c r="F393" s="21"/>
      <c r="G393" s="169" t="s">
        <v>314</v>
      </c>
      <c r="H393" s="32">
        <v>1</v>
      </c>
      <c r="I393" s="14"/>
      <c r="J393" s="57">
        <f>[1]Inventario!Y393</f>
        <v>18</v>
      </c>
      <c r="K393" s="99">
        <f>[1]Inventario!AA393</f>
        <v>10</v>
      </c>
      <c r="L393" s="86">
        <f t="shared" si="62"/>
        <v>180</v>
      </c>
      <c r="M393" s="91"/>
      <c r="N393" s="87">
        <f>SUMIF('Compras del Mes'!D$6:D$307,Inventario!D393,'Compras del Mes'!H$6:H$307)</f>
        <v>0</v>
      </c>
      <c r="O393" s="28" t="str">
        <f t="shared" si="63"/>
        <v/>
      </c>
      <c r="P393" s="28">
        <f>SUMIF('Compras del Mes'!D$6:D$307,Inventario!D393,'Compras del Mes'!I$6:I$307)</f>
        <v>0</v>
      </c>
      <c r="Q393" s="88"/>
      <c r="R393" s="87">
        <f t="shared" si="64"/>
        <v>18</v>
      </c>
      <c r="S393" s="28">
        <f t="shared" si="65"/>
        <v>10</v>
      </c>
      <c r="T393" s="28">
        <f t="shared" si="66"/>
        <v>180</v>
      </c>
      <c r="U393" s="88"/>
      <c r="V393" s="177">
        <f>SUMIF('Reporte de salida'!C$6:C$958,Inventario!B393,'Reporte de salida'!H$6:H$958)</f>
        <v>0</v>
      </c>
      <c r="W393" s="221">
        <f t="shared" si="67"/>
        <v>0</v>
      </c>
      <c r="Y393" s="87">
        <f t="shared" si="68"/>
        <v>18</v>
      </c>
      <c r="Z393" s="28">
        <f t="shared" si="69"/>
        <v>180</v>
      </c>
      <c r="AA393" s="56">
        <f t="shared" si="70"/>
        <v>10</v>
      </c>
      <c r="AB393" s="22">
        <f t="shared" si="61"/>
        <v>26</v>
      </c>
      <c r="AC393" s="4"/>
      <c r="AD393" s="4"/>
      <c r="AE393" s="4"/>
      <c r="AF393" s="2"/>
    </row>
    <row r="394" spans="1:32" s="22" customFormat="1" ht="15" hidden="1" customHeight="1" x14ac:dyDescent="0.25">
      <c r="A394" s="24"/>
      <c r="B394" s="174" t="s">
        <v>563</v>
      </c>
      <c r="C394" s="24"/>
      <c r="D394" s="33" t="s">
        <v>563</v>
      </c>
      <c r="E394" s="33" t="s">
        <v>129</v>
      </c>
      <c r="F394" s="21"/>
      <c r="G394" s="169" t="s">
        <v>314</v>
      </c>
      <c r="H394" s="32">
        <v>1</v>
      </c>
      <c r="I394" s="14"/>
      <c r="J394" s="57">
        <f>[1]Inventario!Y394</f>
        <v>5</v>
      </c>
      <c r="K394" s="99">
        <f>[1]Inventario!AA394</f>
        <v>0</v>
      </c>
      <c r="L394" s="86">
        <f t="shared" si="62"/>
        <v>0</v>
      </c>
      <c r="M394" s="91"/>
      <c r="N394" s="87">
        <f>SUMIF('Compras del Mes'!D$6:D$307,Inventario!D394,'Compras del Mes'!H$6:H$307)</f>
        <v>0</v>
      </c>
      <c r="O394" s="28" t="str">
        <f t="shared" si="63"/>
        <v/>
      </c>
      <c r="P394" s="28">
        <f>SUMIF('Compras del Mes'!D$6:D$307,Inventario!D394,'Compras del Mes'!I$6:I$307)</f>
        <v>0</v>
      </c>
      <c r="Q394" s="88"/>
      <c r="R394" s="87">
        <f t="shared" si="64"/>
        <v>5</v>
      </c>
      <c r="S394" s="28" t="str">
        <f t="shared" si="65"/>
        <v>0</v>
      </c>
      <c r="T394" s="28">
        <f t="shared" si="66"/>
        <v>0</v>
      </c>
      <c r="U394" s="88"/>
      <c r="V394" s="177">
        <f>SUMIF('Reporte de salida'!C$6:C$958,Inventario!B394,'Reporte de salida'!H$6:H$958)</f>
        <v>0</v>
      </c>
      <c r="W394" s="221">
        <f t="shared" si="67"/>
        <v>0</v>
      </c>
      <c r="Y394" s="87">
        <f t="shared" si="68"/>
        <v>5</v>
      </c>
      <c r="Z394" s="28">
        <f t="shared" si="69"/>
        <v>0</v>
      </c>
      <c r="AA394" s="56">
        <f t="shared" si="70"/>
        <v>0</v>
      </c>
      <c r="AB394" s="22">
        <f t="shared" si="61"/>
        <v>22</v>
      </c>
      <c r="AC394" s="4"/>
      <c r="AD394" s="4"/>
      <c r="AE394" s="4"/>
      <c r="AF394" s="2"/>
    </row>
    <row r="395" spans="1:32" s="22" customFormat="1" ht="15" hidden="1" customHeight="1" x14ac:dyDescent="0.25">
      <c r="A395" s="24"/>
      <c r="B395" s="174" t="s">
        <v>564</v>
      </c>
      <c r="C395" s="24"/>
      <c r="D395" s="33" t="s">
        <v>564</v>
      </c>
      <c r="E395" s="33" t="s">
        <v>129</v>
      </c>
      <c r="F395" s="21"/>
      <c r="G395" s="169" t="s">
        <v>314</v>
      </c>
      <c r="H395" s="32">
        <v>1</v>
      </c>
      <c r="I395" s="14"/>
      <c r="J395" s="57">
        <f>[1]Inventario!Y395</f>
        <v>186</v>
      </c>
      <c r="K395" s="99">
        <f>[1]Inventario!AA395</f>
        <v>0</v>
      </c>
      <c r="L395" s="86">
        <f t="shared" si="62"/>
        <v>0</v>
      </c>
      <c r="M395" s="91"/>
      <c r="N395" s="87">
        <f>SUMIF('Compras del Mes'!D$6:D$307,Inventario!D395,'Compras del Mes'!H$6:H$307)</f>
        <v>0</v>
      </c>
      <c r="O395" s="28" t="str">
        <f t="shared" si="63"/>
        <v/>
      </c>
      <c r="P395" s="28">
        <f>SUMIF('Compras del Mes'!D$6:D$307,Inventario!D395,'Compras del Mes'!I$6:I$307)</f>
        <v>0</v>
      </c>
      <c r="Q395" s="88"/>
      <c r="R395" s="87">
        <f t="shared" si="64"/>
        <v>186</v>
      </c>
      <c r="S395" s="28" t="str">
        <f t="shared" si="65"/>
        <v>0</v>
      </c>
      <c r="T395" s="28">
        <f t="shared" si="66"/>
        <v>0</v>
      </c>
      <c r="U395" s="88"/>
      <c r="V395" s="177">
        <f>SUMIF('Reporte de salida'!C$6:C$958,Inventario!B395,'Reporte de salida'!H$6:H$958)</f>
        <v>0</v>
      </c>
      <c r="W395" s="221">
        <f t="shared" si="67"/>
        <v>0</v>
      </c>
      <c r="Y395" s="87">
        <f t="shared" si="68"/>
        <v>186</v>
      </c>
      <c r="Z395" s="28">
        <f t="shared" si="69"/>
        <v>0</v>
      </c>
      <c r="AA395" s="56">
        <f t="shared" si="70"/>
        <v>0</v>
      </c>
      <c r="AB395" s="22">
        <f t="shared" si="61"/>
        <v>37</v>
      </c>
      <c r="AC395" s="4"/>
      <c r="AD395" s="4"/>
      <c r="AE395" s="4"/>
      <c r="AF395" s="2"/>
    </row>
    <row r="396" spans="1:32" s="22" customFormat="1" ht="15" hidden="1" customHeight="1" x14ac:dyDescent="0.25">
      <c r="A396" s="24"/>
      <c r="B396" s="174" t="s">
        <v>565</v>
      </c>
      <c r="C396" s="24"/>
      <c r="D396" s="33" t="s">
        <v>565</v>
      </c>
      <c r="E396" s="33" t="s">
        <v>129</v>
      </c>
      <c r="F396" s="21"/>
      <c r="G396" s="169" t="s">
        <v>314</v>
      </c>
      <c r="H396" s="32">
        <v>1</v>
      </c>
      <c r="I396" s="14"/>
      <c r="J396" s="57">
        <f>[1]Inventario!Y396</f>
        <v>27</v>
      </c>
      <c r="K396" s="99">
        <f>[1]Inventario!AA396</f>
        <v>0</v>
      </c>
      <c r="L396" s="86">
        <f t="shared" si="62"/>
        <v>0</v>
      </c>
      <c r="M396" s="91"/>
      <c r="N396" s="87">
        <f>SUMIF('Compras del Mes'!D$6:D$307,Inventario!D396,'Compras del Mes'!H$6:H$307)</f>
        <v>0</v>
      </c>
      <c r="O396" s="28" t="str">
        <f t="shared" si="63"/>
        <v/>
      </c>
      <c r="P396" s="28">
        <f>SUMIF('Compras del Mes'!D$6:D$307,Inventario!D396,'Compras del Mes'!I$6:I$307)</f>
        <v>0</v>
      </c>
      <c r="Q396" s="88"/>
      <c r="R396" s="87">
        <f t="shared" si="64"/>
        <v>27</v>
      </c>
      <c r="S396" s="28" t="str">
        <f t="shared" si="65"/>
        <v>0</v>
      </c>
      <c r="T396" s="28">
        <f t="shared" si="66"/>
        <v>0</v>
      </c>
      <c r="U396" s="88"/>
      <c r="V396" s="177">
        <f>SUMIF('Reporte de salida'!C$6:C$958,Inventario!B396,'Reporte de salida'!H$6:H$958)</f>
        <v>0</v>
      </c>
      <c r="W396" s="221">
        <f t="shared" si="67"/>
        <v>0</v>
      </c>
      <c r="Y396" s="87">
        <f t="shared" si="68"/>
        <v>27</v>
      </c>
      <c r="Z396" s="28">
        <f t="shared" si="69"/>
        <v>0</v>
      </c>
      <c r="AA396" s="56">
        <f t="shared" si="70"/>
        <v>0</v>
      </c>
      <c r="AB396" s="22">
        <f t="shared" si="61"/>
        <v>38</v>
      </c>
      <c r="AC396" s="4"/>
      <c r="AD396" s="4"/>
      <c r="AE396" s="4"/>
      <c r="AF396" s="2"/>
    </row>
    <row r="397" spans="1:32" s="22" customFormat="1" ht="15" hidden="1" customHeight="1" x14ac:dyDescent="0.25">
      <c r="A397" s="24"/>
      <c r="B397" s="174" t="s">
        <v>566</v>
      </c>
      <c r="C397" s="24"/>
      <c r="D397" s="33" t="s">
        <v>566</v>
      </c>
      <c r="E397" s="33" t="s">
        <v>129</v>
      </c>
      <c r="F397" s="21"/>
      <c r="G397" s="169" t="s">
        <v>314</v>
      </c>
      <c r="H397" s="32">
        <v>1</v>
      </c>
      <c r="I397" s="14"/>
      <c r="J397" s="57">
        <f>[1]Inventario!Y397</f>
        <v>6</v>
      </c>
      <c r="K397" s="99">
        <f>[1]Inventario!AA397</f>
        <v>0</v>
      </c>
      <c r="L397" s="86">
        <f t="shared" si="62"/>
        <v>0</v>
      </c>
      <c r="M397" s="91"/>
      <c r="N397" s="87">
        <f>SUMIF('Compras del Mes'!D$6:D$307,Inventario!D397,'Compras del Mes'!H$6:H$307)</f>
        <v>0</v>
      </c>
      <c r="O397" s="28" t="str">
        <f t="shared" si="63"/>
        <v/>
      </c>
      <c r="P397" s="28">
        <f>SUMIF('Compras del Mes'!D$6:D$307,Inventario!D397,'Compras del Mes'!I$6:I$307)</f>
        <v>0</v>
      </c>
      <c r="Q397" s="88"/>
      <c r="R397" s="87">
        <f t="shared" si="64"/>
        <v>6</v>
      </c>
      <c r="S397" s="28" t="str">
        <f t="shared" si="65"/>
        <v>0</v>
      </c>
      <c r="T397" s="28">
        <f t="shared" si="66"/>
        <v>0</v>
      </c>
      <c r="U397" s="88"/>
      <c r="V397" s="177">
        <f>SUMIF('Reporte de salida'!C$6:C$958,Inventario!B397,'Reporte de salida'!H$6:H$958)</f>
        <v>0</v>
      </c>
      <c r="W397" s="221">
        <f t="shared" si="67"/>
        <v>0</v>
      </c>
      <c r="Y397" s="87">
        <f t="shared" si="68"/>
        <v>6</v>
      </c>
      <c r="Z397" s="28">
        <f t="shared" si="69"/>
        <v>0</v>
      </c>
      <c r="AA397" s="56">
        <f t="shared" si="70"/>
        <v>0</v>
      </c>
      <c r="AB397" s="22">
        <f t="shared" si="61"/>
        <v>20</v>
      </c>
      <c r="AC397" s="4"/>
      <c r="AD397" s="4"/>
      <c r="AE397" s="4"/>
      <c r="AF397" s="2"/>
    </row>
    <row r="398" spans="1:32" s="22" customFormat="1" ht="15" hidden="1" customHeight="1" x14ac:dyDescent="0.25">
      <c r="A398" s="24"/>
      <c r="B398" s="174" t="s">
        <v>567</v>
      </c>
      <c r="C398" s="24"/>
      <c r="D398" s="33" t="s">
        <v>567</v>
      </c>
      <c r="E398" s="33" t="s">
        <v>129</v>
      </c>
      <c r="F398" s="21"/>
      <c r="G398" s="169" t="s">
        <v>314</v>
      </c>
      <c r="H398" s="32">
        <v>1</v>
      </c>
      <c r="I398" s="14"/>
      <c r="J398" s="57">
        <f>[1]Inventario!Y398</f>
        <v>7</v>
      </c>
      <c r="K398" s="99">
        <f>[1]Inventario!AA398</f>
        <v>0</v>
      </c>
      <c r="L398" s="86">
        <f t="shared" si="62"/>
        <v>0</v>
      </c>
      <c r="M398" s="91"/>
      <c r="N398" s="87">
        <f>SUMIF('Compras del Mes'!D$6:D$307,Inventario!D398,'Compras del Mes'!H$6:H$307)</f>
        <v>0</v>
      </c>
      <c r="O398" s="28" t="str">
        <f t="shared" si="63"/>
        <v/>
      </c>
      <c r="P398" s="28">
        <f>SUMIF('Compras del Mes'!D$6:D$307,Inventario!D398,'Compras del Mes'!I$6:I$307)</f>
        <v>0</v>
      </c>
      <c r="Q398" s="88"/>
      <c r="R398" s="87">
        <f t="shared" si="64"/>
        <v>7</v>
      </c>
      <c r="S398" s="28" t="str">
        <f t="shared" si="65"/>
        <v>0</v>
      </c>
      <c r="T398" s="28">
        <f t="shared" si="66"/>
        <v>0</v>
      </c>
      <c r="U398" s="88"/>
      <c r="V398" s="177">
        <f>SUMIF('Reporte de salida'!C$6:C$958,Inventario!B398,'Reporte de salida'!H$6:H$958)</f>
        <v>0</v>
      </c>
      <c r="W398" s="221">
        <f t="shared" si="67"/>
        <v>0</v>
      </c>
      <c r="Y398" s="87">
        <f t="shared" si="68"/>
        <v>7</v>
      </c>
      <c r="Z398" s="28">
        <f t="shared" si="69"/>
        <v>0</v>
      </c>
      <c r="AA398" s="56">
        <f t="shared" si="70"/>
        <v>0</v>
      </c>
      <c r="AB398" s="22">
        <f t="shared" si="61"/>
        <v>26</v>
      </c>
      <c r="AC398" s="4"/>
      <c r="AD398" s="4"/>
      <c r="AE398" s="4"/>
      <c r="AF398" s="2"/>
    </row>
    <row r="399" spans="1:32" s="22" customFormat="1" ht="15" hidden="1" customHeight="1" x14ac:dyDescent="0.25">
      <c r="A399" s="24"/>
      <c r="B399" s="174" t="s">
        <v>568</v>
      </c>
      <c r="C399" s="24"/>
      <c r="D399" s="33" t="s">
        <v>568</v>
      </c>
      <c r="E399" s="33" t="s">
        <v>129</v>
      </c>
      <c r="F399" s="21"/>
      <c r="G399" s="169" t="s">
        <v>314</v>
      </c>
      <c r="H399" s="32">
        <v>1</v>
      </c>
      <c r="I399" s="14"/>
      <c r="J399" s="57">
        <f>[1]Inventario!Y399</f>
        <v>5</v>
      </c>
      <c r="K399" s="99">
        <f>[1]Inventario!AA399</f>
        <v>0</v>
      </c>
      <c r="L399" s="86">
        <f t="shared" si="62"/>
        <v>0</v>
      </c>
      <c r="M399" s="91"/>
      <c r="N399" s="87">
        <f>SUMIF('Compras del Mes'!D$6:D$307,Inventario!D399,'Compras del Mes'!H$6:H$307)</f>
        <v>0</v>
      </c>
      <c r="O399" s="28" t="str">
        <f t="shared" si="63"/>
        <v/>
      </c>
      <c r="P399" s="28">
        <f>SUMIF('Compras del Mes'!D$6:D$307,Inventario!D399,'Compras del Mes'!I$6:I$307)</f>
        <v>0</v>
      </c>
      <c r="Q399" s="88"/>
      <c r="R399" s="87">
        <f t="shared" si="64"/>
        <v>5</v>
      </c>
      <c r="S399" s="28" t="str">
        <f t="shared" si="65"/>
        <v>0</v>
      </c>
      <c r="T399" s="28">
        <f t="shared" si="66"/>
        <v>0</v>
      </c>
      <c r="U399" s="88"/>
      <c r="V399" s="177">
        <f>SUMIF('Reporte de salida'!C$6:C$958,Inventario!B399,'Reporte de salida'!H$6:H$958)</f>
        <v>0</v>
      </c>
      <c r="W399" s="221">
        <f t="shared" si="67"/>
        <v>0</v>
      </c>
      <c r="Y399" s="87">
        <f t="shared" si="68"/>
        <v>5</v>
      </c>
      <c r="Z399" s="28">
        <f t="shared" si="69"/>
        <v>0</v>
      </c>
      <c r="AA399" s="56">
        <f t="shared" si="70"/>
        <v>0</v>
      </c>
      <c r="AB399" s="22">
        <f t="shared" si="61"/>
        <v>26</v>
      </c>
      <c r="AC399" s="4"/>
      <c r="AD399" s="4"/>
      <c r="AE399" s="4"/>
      <c r="AF399" s="2"/>
    </row>
    <row r="400" spans="1:32" s="22" customFormat="1" ht="15" hidden="1" customHeight="1" x14ac:dyDescent="0.25">
      <c r="A400" s="24"/>
      <c r="B400" s="174" t="s">
        <v>569</v>
      </c>
      <c r="C400" s="24"/>
      <c r="D400" s="33" t="s">
        <v>569</v>
      </c>
      <c r="E400" s="33" t="s">
        <v>129</v>
      </c>
      <c r="F400" s="21"/>
      <c r="G400" s="169" t="s">
        <v>314</v>
      </c>
      <c r="H400" s="32">
        <v>1</v>
      </c>
      <c r="I400" s="14"/>
      <c r="J400" s="57">
        <f>[1]Inventario!Y400</f>
        <v>9</v>
      </c>
      <c r="K400" s="99">
        <f>[1]Inventario!AA400</f>
        <v>0</v>
      </c>
      <c r="L400" s="86">
        <f t="shared" si="62"/>
        <v>0</v>
      </c>
      <c r="M400" s="91"/>
      <c r="N400" s="87">
        <f>SUMIF('Compras del Mes'!D$6:D$307,Inventario!D400,'Compras del Mes'!H$6:H$307)</f>
        <v>0</v>
      </c>
      <c r="O400" s="28" t="str">
        <f t="shared" si="63"/>
        <v/>
      </c>
      <c r="P400" s="28">
        <f>SUMIF('Compras del Mes'!D$6:D$307,Inventario!D400,'Compras del Mes'!I$6:I$307)</f>
        <v>0</v>
      </c>
      <c r="Q400" s="88"/>
      <c r="R400" s="87">
        <f t="shared" si="64"/>
        <v>9</v>
      </c>
      <c r="S400" s="28" t="str">
        <f t="shared" si="65"/>
        <v>0</v>
      </c>
      <c r="T400" s="28">
        <f t="shared" si="66"/>
        <v>0</v>
      </c>
      <c r="U400" s="88"/>
      <c r="V400" s="177">
        <f>SUMIF('Reporte de salida'!C$6:C$958,Inventario!B400,'Reporte de salida'!H$6:H$958)</f>
        <v>0</v>
      </c>
      <c r="W400" s="221">
        <f t="shared" si="67"/>
        <v>0</v>
      </c>
      <c r="Y400" s="87">
        <f t="shared" si="68"/>
        <v>9</v>
      </c>
      <c r="Z400" s="28">
        <f t="shared" si="69"/>
        <v>0</v>
      </c>
      <c r="AA400" s="56">
        <f t="shared" si="70"/>
        <v>0</v>
      </c>
      <c r="AB400" s="22">
        <f t="shared" si="61"/>
        <v>19</v>
      </c>
      <c r="AC400" s="4"/>
      <c r="AD400" s="4"/>
      <c r="AE400" s="4"/>
      <c r="AF400" s="2"/>
    </row>
    <row r="401" spans="1:32" s="22" customFormat="1" ht="15" hidden="1" customHeight="1" x14ac:dyDescent="0.25">
      <c r="A401" s="24"/>
      <c r="B401" s="174" t="s">
        <v>570</v>
      </c>
      <c r="C401" s="24"/>
      <c r="D401" s="33" t="s">
        <v>570</v>
      </c>
      <c r="E401" s="33" t="s">
        <v>129</v>
      </c>
      <c r="F401" s="21"/>
      <c r="G401" s="169" t="s">
        <v>314</v>
      </c>
      <c r="H401" s="32">
        <v>1</v>
      </c>
      <c r="I401" s="14"/>
      <c r="J401" s="57">
        <f>[1]Inventario!Y401</f>
        <v>15</v>
      </c>
      <c r="K401" s="99">
        <f>[1]Inventario!AA401</f>
        <v>0</v>
      </c>
      <c r="L401" s="86">
        <f t="shared" si="62"/>
        <v>0</v>
      </c>
      <c r="M401" s="91"/>
      <c r="N401" s="87">
        <f>SUMIF('Compras del Mes'!D$6:D$307,Inventario!D401,'Compras del Mes'!H$6:H$307)</f>
        <v>0</v>
      </c>
      <c r="O401" s="28" t="str">
        <f t="shared" si="63"/>
        <v/>
      </c>
      <c r="P401" s="28">
        <f>SUMIF('Compras del Mes'!D$6:D$307,Inventario!D401,'Compras del Mes'!I$6:I$307)</f>
        <v>0</v>
      </c>
      <c r="Q401" s="88"/>
      <c r="R401" s="87">
        <f t="shared" si="64"/>
        <v>15</v>
      </c>
      <c r="S401" s="28" t="str">
        <f t="shared" si="65"/>
        <v>0</v>
      </c>
      <c r="T401" s="28">
        <f t="shared" si="66"/>
        <v>0</v>
      </c>
      <c r="U401" s="88"/>
      <c r="V401" s="177">
        <f>SUMIF('Reporte de salida'!C$6:C$958,Inventario!B401,'Reporte de salida'!H$6:H$958)</f>
        <v>0</v>
      </c>
      <c r="W401" s="221">
        <f t="shared" si="67"/>
        <v>0</v>
      </c>
      <c r="Y401" s="87">
        <f t="shared" si="68"/>
        <v>15</v>
      </c>
      <c r="Z401" s="28">
        <f t="shared" si="69"/>
        <v>0</v>
      </c>
      <c r="AA401" s="56">
        <f t="shared" si="70"/>
        <v>0</v>
      </c>
      <c r="AB401" s="22">
        <f t="shared" si="61"/>
        <v>24</v>
      </c>
      <c r="AC401" s="4"/>
      <c r="AD401" s="4"/>
      <c r="AE401" s="4"/>
      <c r="AF401" s="2"/>
    </row>
    <row r="402" spans="1:32" s="22" customFormat="1" ht="15" hidden="1" customHeight="1" x14ac:dyDescent="0.25">
      <c r="A402" s="24"/>
      <c r="B402" s="174" t="s">
        <v>571</v>
      </c>
      <c r="C402" s="24"/>
      <c r="D402" s="33" t="s">
        <v>571</v>
      </c>
      <c r="E402" s="33" t="s">
        <v>129</v>
      </c>
      <c r="F402" s="21"/>
      <c r="G402" s="169" t="s">
        <v>314</v>
      </c>
      <c r="H402" s="32">
        <v>1</v>
      </c>
      <c r="I402" s="14"/>
      <c r="J402" s="57">
        <f>[1]Inventario!Y402</f>
        <v>214</v>
      </c>
      <c r="K402" s="99">
        <f>[1]Inventario!AA402</f>
        <v>0</v>
      </c>
      <c r="L402" s="86">
        <f t="shared" si="62"/>
        <v>0</v>
      </c>
      <c r="M402" s="91"/>
      <c r="N402" s="87">
        <f>SUMIF('Compras del Mes'!D$6:D$307,Inventario!D402,'Compras del Mes'!H$6:H$307)</f>
        <v>0</v>
      </c>
      <c r="O402" s="28" t="str">
        <f t="shared" si="63"/>
        <v/>
      </c>
      <c r="P402" s="28">
        <f>SUMIF('Compras del Mes'!D$6:D$307,Inventario!D402,'Compras del Mes'!I$6:I$307)</f>
        <v>0</v>
      </c>
      <c r="Q402" s="88"/>
      <c r="R402" s="87">
        <f t="shared" si="64"/>
        <v>214</v>
      </c>
      <c r="S402" s="28" t="str">
        <f t="shared" si="65"/>
        <v>0</v>
      </c>
      <c r="T402" s="28">
        <f t="shared" si="66"/>
        <v>0</v>
      </c>
      <c r="U402" s="88"/>
      <c r="V402" s="177">
        <f>SUMIF('Reporte de salida'!C$6:C$958,Inventario!B402,'Reporte de salida'!H$6:H$958)</f>
        <v>0</v>
      </c>
      <c r="W402" s="221">
        <f t="shared" si="67"/>
        <v>0</v>
      </c>
      <c r="Y402" s="87">
        <f t="shared" si="68"/>
        <v>214</v>
      </c>
      <c r="Z402" s="28">
        <f t="shared" si="69"/>
        <v>0</v>
      </c>
      <c r="AA402" s="56">
        <f t="shared" si="70"/>
        <v>0</v>
      </c>
      <c r="AB402" s="22">
        <f t="shared" si="61"/>
        <v>33</v>
      </c>
      <c r="AC402" s="4"/>
      <c r="AD402" s="4"/>
      <c r="AE402" s="4"/>
      <c r="AF402" s="2"/>
    </row>
    <row r="403" spans="1:32" s="22" customFormat="1" ht="15" hidden="1" customHeight="1" x14ac:dyDescent="0.25">
      <c r="A403" s="24"/>
      <c r="B403" s="174" t="s">
        <v>572</v>
      </c>
      <c r="C403" s="24"/>
      <c r="D403" s="33" t="s">
        <v>572</v>
      </c>
      <c r="E403" s="33" t="s">
        <v>129</v>
      </c>
      <c r="F403" s="21"/>
      <c r="G403" s="169" t="s">
        <v>314</v>
      </c>
      <c r="H403" s="32">
        <v>1</v>
      </c>
      <c r="I403" s="14"/>
      <c r="J403" s="57">
        <f>[1]Inventario!Y403</f>
        <v>233</v>
      </c>
      <c r="K403" s="99">
        <f>[1]Inventario!AA403</f>
        <v>0</v>
      </c>
      <c r="L403" s="86">
        <f t="shared" si="62"/>
        <v>0</v>
      </c>
      <c r="M403" s="91"/>
      <c r="N403" s="87">
        <f>SUMIF('Compras del Mes'!D$6:D$307,Inventario!D403,'Compras del Mes'!H$6:H$307)</f>
        <v>0</v>
      </c>
      <c r="O403" s="28" t="str">
        <f t="shared" si="63"/>
        <v/>
      </c>
      <c r="P403" s="28">
        <f>SUMIF('Compras del Mes'!D$6:D$307,Inventario!D403,'Compras del Mes'!I$6:I$307)</f>
        <v>0</v>
      </c>
      <c r="Q403" s="88"/>
      <c r="R403" s="87">
        <f t="shared" si="64"/>
        <v>233</v>
      </c>
      <c r="S403" s="28" t="str">
        <f t="shared" si="65"/>
        <v>0</v>
      </c>
      <c r="T403" s="28">
        <f t="shared" si="66"/>
        <v>0</v>
      </c>
      <c r="U403" s="88"/>
      <c r="V403" s="177">
        <f>SUMIF('Reporte de salida'!C$6:C$958,Inventario!B403,'Reporte de salida'!H$6:H$958)</f>
        <v>0</v>
      </c>
      <c r="W403" s="221">
        <f t="shared" si="67"/>
        <v>0</v>
      </c>
      <c r="Y403" s="87">
        <f t="shared" si="68"/>
        <v>233</v>
      </c>
      <c r="Z403" s="28">
        <f t="shared" si="69"/>
        <v>0</v>
      </c>
      <c r="AA403" s="56">
        <f t="shared" si="70"/>
        <v>0</v>
      </c>
      <c r="AB403" s="22">
        <f t="shared" si="61"/>
        <v>35</v>
      </c>
      <c r="AC403" s="4"/>
      <c r="AD403" s="4"/>
      <c r="AE403" s="4"/>
      <c r="AF403" s="2"/>
    </row>
    <row r="404" spans="1:32" s="22" customFormat="1" ht="15" hidden="1" customHeight="1" x14ac:dyDescent="0.25">
      <c r="A404" s="24"/>
      <c r="B404" s="174" t="s">
        <v>573</v>
      </c>
      <c r="C404" s="24"/>
      <c r="D404" s="33" t="s">
        <v>573</v>
      </c>
      <c r="E404" s="33" t="s">
        <v>129</v>
      </c>
      <c r="F404" s="21"/>
      <c r="G404" s="169" t="s">
        <v>314</v>
      </c>
      <c r="H404" s="32">
        <v>1</v>
      </c>
      <c r="I404" s="14"/>
      <c r="J404" s="57">
        <f>[1]Inventario!Y404</f>
        <v>564</v>
      </c>
      <c r="K404" s="99">
        <f>[1]Inventario!AA404</f>
        <v>0</v>
      </c>
      <c r="L404" s="86">
        <f t="shared" si="62"/>
        <v>0</v>
      </c>
      <c r="M404" s="91"/>
      <c r="N404" s="87">
        <f>SUMIF('Compras del Mes'!D$6:D$307,Inventario!D404,'Compras del Mes'!H$6:H$307)</f>
        <v>0</v>
      </c>
      <c r="O404" s="28" t="str">
        <f t="shared" si="63"/>
        <v/>
      </c>
      <c r="P404" s="28">
        <f>SUMIF('Compras del Mes'!D$6:D$307,Inventario!D404,'Compras del Mes'!I$6:I$307)</f>
        <v>0</v>
      </c>
      <c r="Q404" s="88"/>
      <c r="R404" s="87">
        <f t="shared" si="64"/>
        <v>564</v>
      </c>
      <c r="S404" s="28" t="str">
        <f t="shared" si="65"/>
        <v>0</v>
      </c>
      <c r="T404" s="28">
        <f t="shared" si="66"/>
        <v>0</v>
      </c>
      <c r="U404" s="88"/>
      <c r="V404" s="177">
        <f>SUMIF('Reporte de salida'!C$6:C$958,Inventario!B404,'Reporte de salida'!H$6:H$958)</f>
        <v>0</v>
      </c>
      <c r="W404" s="221">
        <f t="shared" si="67"/>
        <v>0</v>
      </c>
      <c r="Y404" s="87">
        <f t="shared" si="68"/>
        <v>564</v>
      </c>
      <c r="Z404" s="28">
        <f t="shared" si="69"/>
        <v>0</v>
      </c>
      <c r="AA404" s="56">
        <f t="shared" si="70"/>
        <v>0</v>
      </c>
      <c r="AB404" s="22">
        <f t="shared" si="61"/>
        <v>17</v>
      </c>
      <c r="AC404" s="4"/>
      <c r="AD404" s="4"/>
      <c r="AE404" s="4"/>
      <c r="AF404" s="2"/>
    </row>
    <row r="405" spans="1:32" s="22" customFormat="1" ht="15" hidden="1" customHeight="1" x14ac:dyDescent="0.25">
      <c r="A405" s="24"/>
      <c r="B405" s="174" t="s">
        <v>574</v>
      </c>
      <c r="C405" s="24"/>
      <c r="D405" s="33" t="s">
        <v>574</v>
      </c>
      <c r="E405" s="33" t="s">
        <v>129</v>
      </c>
      <c r="F405" s="21"/>
      <c r="G405" s="169" t="s">
        <v>314</v>
      </c>
      <c r="H405" s="32">
        <v>1</v>
      </c>
      <c r="I405" s="14"/>
      <c r="J405" s="57">
        <f>[1]Inventario!Y405</f>
        <v>590</v>
      </c>
      <c r="K405" s="99">
        <f>[1]Inventario!AA405</f>
        <v>0</v>
      </c>
      <c r="L405" s="86">
        <f t="shared" si="62"/>
        <v>0</v>
      </c>
      <c r="M405" s="91"/>
      <c r="N405" s="87">
        <f>SUMIF('Compras del Mes'!D$6:D$307,Inventario!D405,'Compras del Mes'!H$6:H$307)</f>
        <v>0</v>
      </c>
      <c r="O405" s="28" t="str">
        <f t="shared" si="63"/>
        <v/>
      </c>
      <c r="P405" s="28">
        <f>SUMIF('Compras del Mes'!D$6:D$307,Inventario!D405,'Compras del Mes'!I$6:I$307)</f>
        <v>0</v>
      </c>
      <c r="Q405" s="88"/>
      <c r="R405" s="87">
        <f t="shared" si="64"/>
        <v>590</v>
      </c>
      <c r="S405" s="28" t="str">
        <f t="shared" si="65"/>
        <v>0</v>
      </c>
      <c r="T405" s="28">
        <f t="shared" si="66"/>
        <v>0</v>
      </c>
      <c r="U405" s="88"/>
      <c r="V405" s="177">
        <f>SUMIF('Reporte de salida'!C$6:C$958,Inventario!B405,'Reporte de salida'!H$6:H$958)</f>
        <v>0</v>
      </c>
      <c r="W405" s="221">
        <f t="shared" si="67"/>
        <v>0</v>
      </c>
      <c r="Y405" s="87">
        <f t="shared" si="68"/>
        <v>590</v>
      </c>
      <c r="Z405" s="28">
        <f t="shared" si="69"/>
        <v>0</v>
      </c>
      <c r="AA405" s="56">
        <f t="shared" si="70"/>
        <v>0</v>
      </c>
      <c r="AB405" s="22">
        <f t="shared" si="61"/>
        <v>15</v>
      </c>
      <c r="AC405" s="4"/>
      <c r="AD405" s="4"/>
      <c r="AE405" s="4"/>
      <c r="AF405" s="2"/>
    </row>
    <row r="406" spans="1:32" s="22" customFormat="1" ht="15" hidden="1" customHeight="1" x14ac:dyDescent="0.25">
      <c r="A406" s="24"/>
      <c r="B406" s="174" t="s">
        <v>575</v>
      </c>
      <c r="C406" s="24"/>
      <c r="D406" s="33" t="s">
        <v>575</v>
      </c>
      <c r="E406" s="33" t="s">
        <v>129</v>
      </c>
      <c r="F406" s="21"/>
      <c r="G406" s="169" t="s">
        <v>314</v>
      </c>
      <c r="H406" s="32">
        <v>1</v>
      </c>
      <c r="I406" s="14"/>
      <c r="J406" s="57">
        <f>[1]Inventario!Y406</f>
        <v>122</v>
      </c>
      <c r="K406" s="99">
        <f>[1]Inventario!AA406</f>
        <v>0</v>
      </c>
      <c r="L406" s="86">
        <f t="shared" si="62"/>
        <v>0</v>
      </c>
      <c r="M406" s="91"/>
      <c r="N406" s="87">
        <f>SUMIF('Compras del Mes'!D$6:D$307,Inventario!D406,'Compras del Mes'!H$6:H$307)</f>
        <v>0</v>
      </c>
      <c r="O406" s="28" t="str">
        <f t="shared" si="63"/>
        <v/>
      </c>
      <c r="P406" s="28">
        <f>SUMIF('Compras del Mes'!D$6:D$307,Inventario!D406,'Compras del Mes'!I$6:I$307)</f>
        <v>0</v>
      </c>
      <c r="Q406" s="88"/>
      <c r="R406" s="87">
        <f t="shared" si="64"/>
        <v>122</v>
      </c>
      <c r="S406" s="28" t="str">
        <f t="shared" si="65"/>
        <v>0</v>
      </c>
      <c r="T406" s="28">
        <f t="shared" si="66"/>
        <v>0</v>
      </c>
      <c r="U406" s="88"/>
      <c r="V406" s="177">
        <f>SUMIF('Reporte de salida'!C$6:C$958,Inventario!B406,'Reporte de salida'!H$6:H$958)</f>
        <v>0</v>
      </c>
      <c r="W406" s="221">
        <f t="shared" si="67"/>
        <v>0</v>
      </c>
      <c r="Y406" s="87">
        <f t="shared" si="68"/>
        <v>122</v>
      </c>
      <c r="Z406" s="28">
        <f t="shared" si="69"/>
        <v>0</v>
      </c>
      <c r="AA406" s="56">
        <f t="shared" si="70"/>
        <v>0</v>
      </c>
      <c r="AB406" s="22">
        <f t="shared" si="61"/>
        <v>28</v>
      </c>
      <c r="AC406" s="4"/>
      <c r="AD406" s="4"/>
      <c r="AE406" s="4"/>
      <c r="AF406" s="2"/>
    </row>
    <row r="407" spans="1:32" s="22" customFormat="1" ht="15" hidden="1" customHeight="1" x14ac:dyDescent="0.25">
      <c r="A407" s="24"/>
      <c r="B407" s="174" t="s">
        <v>576</v>
      </c>
      <c r="C407" s="24"/>
      <c r="D407" s="33" t="s">
        <v>576</v>
      </c>
      <c r="E407" s="33" t="s">
        <v>129</v>
      </c>
      <c r="F407" s="21"/>
      <c r="G407" s="169" t="s">
        <v>314</v>
      </c>
      <c r="H407" s="32">
        <v>1</v>
      </c>
      <c r="I407" s="14"/>
      <c r="J407" s="57">
        <f>[1]Inventario!Y407</f>
        <v>120</v>
      </c>
      <c r="K407" s="99">
        <f>[1]Inventario!AA407</f>
        <v>0</v>
      </c>
      <c r="L407" s="86">
        <f t="shared" si="62"/>
        <v>0</v>
      </c>
      <c r="M407" s="91"/>
      <c r="N407" s="87">
        <f>SUMIF('Compras del Mes'!D$6:D$307,Inventario!D407,'Compras del Mes'!H$6:H$307)</f>
        <v>0</v>
      </c>
      <c r="O407" s="28" t="str">
        <f t="shared" si="63"/>
        <v/>
      </c>
      <c r="P407" s="28">
        <f>SUMIF('Compras del Mes'!D$6:D$307,Inventario!D407,'Compras del Mes'!I$6:I$307)</f>
        <v>0</v>
      </c>
      <c r="Q407" s="88"/>
      <c r="R407" s="87">
        <f t="shared" si="64"/>
        <v>120</v>
      </c>
      <c r="S407" s="28" t="str">
        <f t="shared" si="65"/>
        <v>0</v>
      </c>
      <c r="T407" s="28">
        <f t="shared" si="66"/>
        <v>0</v>
      </c>
      <c r="U407" s="88"/>
      <c r="V407" s="177">
        <f>SUMIF('Reporte de salida'!C$6:C$958,Inventario!B407,'Reporte de salida'!H$6:H$958)</f>
        <v>0</v>
      </c>
      <c r="W407" s="221">
        <f t="shared" si="67"/>
        <v>0</v>
      </c>
      <c r="Y407" s="87">
        <f t="shared" si="68"/>
        <v>120</v>
      </c>
      <c r="Z407" s="28">
        <f t="shared" si="69"/>
        <v>0</v>
      </c>
      <c r="AA407" s="56">
        <f t="shared" si="70"/>
        <v>0</v>
      </c>
      <c r="AB407" s="22">
        <f t="shared" si="61"/>
        <v>30</v>
      </c>
      <c r="AC407" s="4"/>
      <c r="AD407" s="4"/>
      <c r="AE407" s="4"/>
      <c r="AF407" s="2"/>
    </row>
    <row r="408" spans="1:32" s="22" customFormat="1" ht="15" hidden="1" customHeight="1" x14ac:dyDescent="0.25">
      <c r="A408" s="24"/>
      <c r="B408" s="174" t="s">
        <v>531</v>
      </c>
      <c r="C408" s="24"/>
      <c r="D408" s="33" t="s">
        <v>531</v>
      </c>
      <c r="E408" s="33" t="s">
        <v>129</v>
      </c>
      <c r="F408" s="21"/>
      <c r="G408" s="169" t="s">
        <v>314</v>
      </c>
      <c r="H408" s="32">
        <v>1</v>
      </c>
      <c r="I408" s="14"/>
      <c r="J408" s="57">
        <f>[1]Inventario!Y408</f>
        <v>3053</v>
      </c>
      <c r="K408" s="99">
        <f>[1]Inventario!AA408</f>
        <v>0</v>
      </c>
      <c r="L408" s="86">
        <f t="shared" si="62"/>
        <v>0</v>
      </c>
      <c r="M408" s="91"/>
      <c r="N408" s="87">
        <f>SUMIF('Compras del Mes'!D$6:D$307,Inventario!D408,'Compras del Mes'!H$6:H$307)</f>
        <v>0</v>
      </c>
      <c r="O408" s="28" t="str">
        <f t="shared" si="63"/>
        <v/>
      </c>
      <c r="P408" s="28">
        <f>SUMIF('Compras del Mes'!D$6:D$307,Inventario!D408,'Compras del Mes'!I$6:I$307)</f>
        <v>0</v>
      </c>
      <c r="Q408" s="88"/>
      <c r="R408" s="87">
        <f t="shared" si="64"/>
        <v>3053</v>
      </c>
      <c r="S408" s="28" t="str">
        <f t="shared" si="65"/>
        <v>0</v>
      </c>
      <c r="T408" s="28">
        <f t="shared" si="66"/>
        <v>0</v>
      </c>
      <c r="U408" s="88"/>
      <c r="V408" s="177">
        <f>SUMIF('Reporte de salida'!C$6:C$958,Inventario!B408,'Reporte de salida'!H$6:H$958)</f>
        <v>0</v>
      </c>
      <c r="W408" s="221">
        <f t="shared" si="67"/>
        <v>0</v>
      </c>
      <c r="Y408" s="87">
        <f t="shared" si="68"/>
        <v>3053</v>
      </c>
      <c r="Z408" s="28">
        <f t="shared" si="69"/>
        <v>0</v>
      </c>
      <c r="AA408" s="56">
        <f t="shared" si="70"/>
        <v>0</v>
      </c>
      <c r="AB408" s="22">
        <f t="shared" si="61"/>
        <v>24</v>
      </c>
      <c r="AC408" s="4"/>
      <c r="AD408" s="4"/>
      <c r="AE408" s="4"/>
      <c r="AF408" s="2"/>
    </row>
    <row r="409" spans="1:32" s="22" customFormat="1" ht="15" hidden="1" customHeight="1" x14ac:dyDescent="0.25">
      <c r="A409" s="24"/>
      <c r="B409" s="174" t="s">
        <v>577</v>
      </c>
      <c r="C409" s="24"/>
      <c r="D409" s="33" t="s">
        <v>577</v>
      </c>
      <c r="E409" s="33" t="s">
        <v>129</v>
      </c>
      <c r="F409" s="21"/>
      <c r="G409" s="169" t="s">
        <v>314</v>
      </c>
      <c r="H409" s="32">
        <v>1</v>
      </c>
      <c r="I409" s="14"/>
      <c r="J409" s="57">
        <f>[1]Inventario!Y409</f>
        <v>20</v>
      </c>
      <c r="K409" s="99">
        <f>[1]Inventario!AA409</f>
        <v>0</v>
      </c>
      <c r="L409" s="86">
        <f t="shared" si="62"/>
        <v>0</v>
      </c>
      <c r="M409" s="91"/>
      <c r="N409" s="87">
        <f>SUMIF('Compras del Mes'!D$6:D$307,Inventario!D409,'Compras del Mes'!H$6:H$307)</f>
        <v>0</v>
      </c>
      <c r="O409" s="28" t="str">
        <f t="shared" si="63"/>
        <v/>
      </c>
      <c r="P409" s="28">
        <f>SUMIF('Compras del Mes'!D$6:D$307,Inventario!D409,'Compras del Mes'!I$6:I$307)</f>
        <v>0</v>
      </c>
      <c r="Q409" s="88"/>
      <c r="R409" s="87">
        <f t="shared" si="64"/>
        <v>20</v>
      </c>
      <c r="S409" s="28" t="str">
        <f t="shared" si="65"/>
        <v>0</v>
      </c>
      <c r="T409" s="28">
        <f t="shared" si="66"/>
        <v>0</v>
      </c>
      <c r="U409" s="88"/>
      <c r="V409" s="177">
        <f>SUMIF('Reporte de salida'!C$6:C$958,Inventario!B409,'Reporte de salida'!H$6:H$958)</f>
        <v>0</v>
      </c>
      <c r="W409" s="221">
        <f t="shared" si="67"/>
        <v>0</v>
      </c>
      <c r="Y409" s="87">
        <f t="shared" si="68"/>
        <v>20</v>
      </c>
      <c r="Z409" s="28">
        <f t="shared" si="69"/>
        <v>0</v>
      </c>
      <c r="AA409" s="56">
        <f t="shared" si="70"/>
        <v>0</v>
      </c>
      <c r="AB409" s="22">
        <f t="shared" si="61"/>
        <v>33</v>
      </c>
      <c r="AC409" s="4"/>
      <c r="AD409" s="4"/>
      <c r="AE409" s="4"/>
      <c r="AF409" s="2"/>
    </row>
    <row r="410" spans="1:32" s="22" customFormat="1" ht="15" hidden="1" customHeight="1" x14ac:dyDescent="0.25">
      <c r="A410" s="24"/>
      <c r="B410" s="174" t="s">
        <v>578</v>
      </c>
      <c r="C410" s="24"/>
      <c r="D410" s="33" t="s">
        <v>578</v>
      </c>
      <c r="E410" s="33" t="s">
        <v>129</v>
      </c>
      <c r="F410" s="21"/>
      <c r="G410" s="169" t="s">
        <v>314</v>
      </c>
      <c r="H410" s="32">
        <v>1</v>
      </c>
      <c r="I410" s="14"/>
      <c r="J410" s="57">
        <f>[1]Inventario!Y410</f>
        <v>820</v>
      </c>
      <c r="K410" s="99">
        <f>[1]Inventario!AA410</f>
        <v>0</v>
      </c>
      <c r="L410" s="86">
        <f t="shared" si="62"/>
        <v>0</v>
      </c>
      <c r="M410" s="91"/>
      <c r="N410" s="87">
        <f>SUMIF('Compras del Mes'!D$6:D$307,Inventario!D410,'Compras del Mes'!H$6:H$307)</f>
        <v>0</v>
      </c>
      <c r="O410" s="28" t="str">
        <f t="shared" si="63"/>
        <v/>
      </c>
      <c r="P410" s="28">
        <f>SUMIF('Compras del Mes'!D$6:D$307,Inventario!D410,'Compras del Mes'!I$6:I$307)</f>
        <v>0</v>
      </c>
      <c r="Q410" s="88"/>
      <c r="R410" s="87">
        <f t="shared" si="64"/>
        <v>820</v>
      </c>
      <c r="S410" s="28" t="str">
        <f t="shared" si="65"/>
        <v>0</v>
      </c>
      <c r="T410" s="28">
        <f t="shared" si="66"/>
        <v>0</v>
      </c>
      <c r="U410" s="88"/>
      <c r="V410" s="177">
        <f>SUMIF('Reporte de salida'!C$6:C$958,Inventario!B410,'Reporte de salida'!H$6:H$958)</f>
        <v>0</v>
      </c>
      <c r="W410" s="221">
        <f t="shared" si="67"/>
        <v>0</v>
      </c>
      <c r="Y410" s="87">
        <f t="shared" si="68"/>
        <v>820</v>
      </c>
      <c r="Z410" s="28">
        <f t="shared" si="69"/>
        <v>0</v>
      </c>
      <c r="AA410" s="56">
        <f t="shared" si="70"/>
        <v>0</v>
      </c>
      <c r="AB410" s="22">
        <f t="shared" si="61"/>
        <v>21</v>
      </c>
      <c r="AC410" s="4"/>
      <c r="AD410" s="4"/>
      <c r="AE410" s="4"/>
      <c r="AF410" s="2"/>
    </row>
    <row r="411" spans="1:32" s="22" customFormat="1" ht="15" hidden="1" customHeight="1" x14ac:dyDescent="0.25">
      <c r="A411" s="24"/>
      <c r="B411" s="174" t="s">
        <v>579</v>
      </c>
      <c r="C411" s="24"/>
      <c r="D411" s="33" t="s">
        <v>579</v>
      </c>
      <c r="E411" s="33" t="s">
        <v>129</v>
      </c>
      <c r="F411" s="21"/>
      <c r="G411" s="169" t="s">
        <v>314</v>
      </c>
      <c r="H411" s="32">
        <v>1</v>
      </c>
      <c r="I411" s="14"/>
      <c r="J411" s="57">
        <f>[1]Inventario!Y411</f>
        <v>1824</v>
      </c>
      <c r="K411" s="99">
        <f>[1]Inventario!AA411</f>
        <v>0</v>
      </c>
      <c r="L411" s="86">
        <f t="shared" si="62"/>
        <v>0</v>
      </c>
      <c r="M411" s="91"/>
      <c r="N411" s="87">
        <f>SUMIF('Compras del Mes'!D$6:D$307,Inventario!D411,'Compras del Mes'!H$6:H$307)</f>
        <v>0</v>
      </c>
      <c r="O411" s="28" t="str">
        <f t="shared" si="63"/>
        <v/>
      </c>
      <c r="P411" s="28">
        <f>SUMIF('Compras del Mes'!D$6:D$307,Inventario!D411,'Compras del Mes'!I$6:I$307)</f>
        <v>0</v>
      </c>
      <c r="Q411" s="88"/>
      <c r="R411" s="87">
        <f t="shared" si="64"/>
        <v>1824</v>
      </c>
      <c r="S411" s="28" t="str">
        <f t="shared" si="65"/>
        <v>0</v>
      </c>
      <c r="T411" s="28">
        <f t="shared" si="66"/>
        <v>0</v>
      </c>
      <c r="U411" s="88"/>
      <c r="V411" s="177">
        <f>SUMIF('Reporte de salida'!C$6:C$958,Inventario!B411,'Reporte de salida'!H$6:H$958)</f>
        <v>0</v>
      </c>
      <c r="W411" s="221">
        <f t="shared" si="67"/>
        <v>0</v>
      </c>
      <c r="Y411" s="87">
        <f t="shared" si="68"/>
        <v>1824</v>
      </c>
      <c r="Z411" s="28">
        <f t="shared" si="69"/>
        <v>0</v>
      </c>
      <c r="AA411" s="56">
        <f t="shared" si="70"/>
        <v>0</v>
      </c>
      <c r="AB411" s="22">
        <f t="shared" si="61"/>
        <v>34</v>
      </c>
      <c r="AC411" s="4"/>
      <c r="AD411" s="4"/>
      <c r="AE411" s="4"/>
      <c r="AF411" s="2"/>
    </row>
    <row r="412" spans="1:32" s="22" customFormat="1" ht="15" hidden="1" customHeight="1" x14ac:dyDescent="0.25">
      <c r="A412" s="24"/>
      <c r="B412" s="174" t="s">
        <v>580</v>
      </c>
      <c r="C412" s="24"/>
      <c r="D412" s="33" t="s">
        <v>580</v>
      </c>
      <c r="E412" s="33" t="s">
        <v>129</v>
      </c>
      <c r="F412" s="21"/>
      <c r="G412" s="169" t="s">
        <v>314</v>
      </c>
      <c r="H412" s="32">
        <v>1</v>
      </c>
      <c r="I412" s="14"/>
      <c r="J412" s="57">
        <f>[1]Inventario!Y412</f>
        <v>1</v>
      </c>
      <c r="K412" s="99">
        <f>[1]Inventario!AA412</f>
        <v>0</v>
      </c>
      <c r="L412" s="86">
        <f t="shared" si="62"/>
        <v>0</v>
      </c>
      <c r="M412" s="91"/>
      <c r="N412" s="87">
        <f>SUMIF('Compras del Mes'!D$6:D$307,Inventario!D412,'Compras del Mes'!H$6:H$307)</f>
        <v>0</v>
      </c>
      <c r="O412" s="28" t="str">
        <f t="shared" si="63"/>
        <v/>
      </c>
      <c r="P412" s="28">
        <f>SUMIF('Compras del Mes'!D$6:D$307,Inventario!D412,'Compras del Mes'!I$6:I$307)</f>
        <v>0</v>
      </c>
      <c r="Q412" s="88"/>
      <c r="R412" s="87">
        <f t="shared" si="64"/>
        <v>1</v>
      </c>
      <c r="S412" s="28" t="str">
        <f t="shared" si="65"/>
        <v>0</v>
      </c>
      <c r="T412" s="28">
        <f t="shared" si="66"/>
        <v>0</v>
      </c>
      <c r="U412" s="88"/>
      <c r="V412" s="177">
        <f>SUMIF('Reporte de salida'!C$6:C$958,Inventario!B412,'Reporte de salida'!H$6:H$958)</f>
        <v>0</v>
      </c>
      <c r="W412" s="221">
        <f t="shared" si="67"/>
        <v>0</v>
      </c>
      <c r="Y412" s="87">
        <f t="shared" si="68"/>
        <v>1</v>
      </c>
      <c r="Z412" s="28">
        <f t="shared" si="69"/>
        <v>0</v>
      </c>
      <c r="AA412" s="56">
        <f t="shared" si="70"/>
        <v>0</v>
      </c>
      <c r="AB412" s="22">
        <f t="shared" si="61"/>
        <v>18</v>
      </c>
      <c r="AC412" s="4"/>
      <c r="AD412" s="4"/>
      <c r="AE412" s="4"/>
      <c r="AF412" s="2"/>
    </row>
    <row r="413" spans="1:32" s="22" customFormat="1" ht="15" hidden="1" customHeight="1" x14ac:dyDescent="0.25">
      <c r="A413" s="24"/>
      <c r="B413" s="174" t="s">
        <v>581</v>
      </c>
      <c r="C413" s="24"/>
      <c r="D413" s="33" t="s">
        <v>581</v>
      </c>
      <c r="E413" s="33" t="s">
        <v>129</v>
      </c>
      <c r="F413" s="21"/>
      <c r="G413" s="169" t="s">
        <v>314</v>
      </c>
      <c r="H413" s="32">
        <v>1</v>
      </c>
      <c r="I413" s="14"/>
      <c r="J413" s="57">
        <f>[1]Inventario!Y413</f>
        <v>3</v>
      </c>
      <c r="K413" s="99">
        <f>[1]Inventario!AA413</f>
        <v>0</v>
      </c>
      <c r="L413" s="86">
        <f t="shared" si="62"/>
        <v>0</v>
      </c>
      <c r="M413" s="91"/>
      <c r="N413" s="87">
        <f>SUMIF('Compras del Mes'!D$6:D$307,Inventario!D413,'Compras del Mes'!H$6:H$307)</f>
        <v>0</v>
      </c>
      <c r="O413" s="28" t="str">
        <f t="shared" si="63"/>
        <v/>
      </c>
      <c r="P413" s="28">
        <f>SUMIF('Compras del Mes'!D$6:D$307,Inventario!D413,'Compras del Mes'!I$6:I$307)</f>
        <v>0</v>
      </c>
      <c r="Q413" s="88"/>
      <c r="R413" s="87">
        <f t="shared" si="64"/>
        <v>3</v>
      </c>
      <c r="S413" s="28" t="str">
        <f t="shared" si="65"/>
        <v>0</v>
      </c>
      <c r="T413" s="28">
        <f t="shared" si="66"/>
        <v>0</v>
      </c>
      <c r="U413" s="88"/>
      <c r="V413" s="177">
        <f>SUMIF('Reporte de salida'!C$6:C$958,Inventario!B413,'Reporte de salida'!H$6:H$958)</f>
        <v>0</v>
      </c>
      <c r="W413" s="221">
        <f t="shared" si="67"/>
        <v>0</v>
      </c>
      <c r="Y413" s="87">
        <f t="shared" si="68"/>
        <v>3</v>
      </c>
      <c r="Z413" s="28">
        <f t="shared" si="69"/>
        <v>0</v>
      </c>
      <c r="AA413" s="56">
        <f t="shared" si="70"/>
        <v>0</v>
      </c>
      <c r="AB413" s="22">
        <f t="shared" si="61"/>
        <v>21</v>
      </c>
      <c r="AC413" s="4"/>
      <c r="AD413" s="4"/>
      <c r="AE413" s="4"/>
      <c r="AF413" s="2"/>
    </row>
    <row r="414" spans="1:32" s="22" customFormat="1" ht="15" hidden="1" customHeight="1" x14ac:dyDescent="0.25">
      <c r="A414" s="24"/>
      <c r="B414" s="174" t="s">
        <v>582</v>
      </c>
      <c r="C414" s="24"/>
      <c r="D414" s="33" t="s">
        <v>582</v>
      </c>
      <c r="E414" s="33" t="s">
        <v>129</v>
      </c>
      <c r="F414" s="21"/>
      <c r="G414" s="169" t="s">
        <v>314</v>
      </c>
      <c r="H414" s="32">
        <v>1</v>
      </c>
      <c r="I414" s="14"/>
      <c r="J414" s="57">
        <f>[1]Inventario!Y414</f>
        <v>43</v>
      </c>
      <c r="K414" s="99">
        <f>[1]Inventario!AA414</f>
        <v>20</v>
      </c>
      <c r="L414" s="86">
        <f t="shared" si="62"/>
        <v>860</v>
      </c>
      <c r="M414" s="91"/>
      <c r="N414" s="87">
        <f>SUMIF('Compras del Mes'!D$6:D$307,Inventario!D414,'Compras del Mes'!H$6:H$307)</f>
        <v>0</v>
      </c>
      <c r="O414" s="28" t="str">
        <f t="shared" si="63"/>
        <v/>
      </c>
      <c r="P414" s="28">
        <f>SUMIF('Compras del Mes'!D$6:D$307,Inventario!D414,'Compras del Mes'!I$6:I$307)</f>
        <v>0</v>
      </c>
      <c r="Q414" s="88"/>
      <c r="R414" s="87">
        <f t="shared" si="64"/>
        <v>43</v>
      </c>
      <c r="S414" s="28">
        <f t="shared" si="65"/>
        <v>20</v>
      </c>
      <c r="T414" s="28">
        <f t="shared" si="66"/>
        <v>860</v>
      </c>
      <c r="U414" s="88"/>
      <c r="V414" s="177">
        <f>SUMIF('Reporte de salida'!C$6:C$958,Inventario!B414,'Reporte de salida'!H$6:H$958)</f>
        <v>0</v>
      </c>
      <c r="W414" s="221">
        <f t="shared" si="67"/>
        <v>0</v>
      </c>
      <c r="Y414" s="87">
        <f t="shared" si="68"/>
        <v>43</v>
      </c>
      <c r="Z414" s="28">
        <f t="shared" si="69"/>
        <v>860</v>
      </c>
      <c r="AA414" s="56">
        <f t="shared" si="70"/>
        <v>20</v>
      </c>
      <c r="AB414" s="22">
        <f t="shared" si="61"/>
        <v>21</v>
      </c>
      <c r="AC414" s="4"/>
      <c r="AD414" s="4"/>
      <c r="AE414" s="4"/>
      <c r="AF414" s="2"/>
    </row>
    <row r="415" spans="1:32" s="22" customFormat="1" ht="15" hidden="1" customHeight="1" x14ac:dyDescent="0.25">
      <c r="A415" s="24"/>
      <c r="B415" s="174" t="s">
        <v>583</v>
      </c>
      <c r="C415" s="24"/>
      <c r="D415" s="33" t="s">
        <v>583</v>
      </c>
      <c r="E415" s="33" t="s">
        <v>129</v>
      </c>
      <c r="F415" s="21"/>
      <c r="G415" s="169" t="s">
        <v>314</v>
      </c>
      <c r="H415" s="32">
        <v>1</v>
      </c>
      <c r="I415" s="14"/>
      <c r="J415" s="57">
        <f>[1]Inventario!Y415</f>
        <v>1000</v>
      </c>
      <c r="K415" s="99">
        <f>[1]Inventario!AA415</f>
        <v>0</v>
      </c>
      <c r="L415" s="86">
        <f t="shared" si="62"/>
        <v>0</v>
      </c>
      <c r="M415" s="91"/>
      <c r="N415" s="87">
        <f>SUMIF('Compras del Mes'!D$6:D$307,Inventario!D415,'Compras del Mes'!H$6:H$307)</f>
        <v>0</v>
      </c>
      <c r="O415" s="28" t="str">
        <f t="shared" si="63"/>
        <v/>
      </c>
      <c r="P415" s="28">
        <f>SUMIF('Compras del Mes'!D$6:D$307,Inventario!D415,'Compras del Mes'!I$6:I$307)</f>
        <v>0</v>
      </c>
      <c r="Q415" s="88"/>
      <c r="R415" s="87">
        <f t="shared" si="64"/>
        <v>1000</v>
      </c>
      <c r="S415" s="28" t="str">
        <f t="shared" si="65"/>
        <v>0</v>
      </c>
      <c r="T415" s="28">
        <f t="shared" si="66"/>
        <v>0</v>
      </c>
      <c r="U415" s="88"/>
      <c r="V415" s="177">
        <f>SUMIF('Reporte de salida'!C$6:C$958,Inventario!B415,'Reporte de salida'!H$6:H$958)</f>
        <v>0</v>
      </c>
      <c r="W415" s="221">
        <f t="shared" si="67"/>
        <v>0</v>
      </c>
      <c r="Y415" s="87">
        <f t="shared" si="68"/>
        <v>1000</v>
      </c>
      <c r="Z415" s="28">
        <f t="shared" si="69"/>
        <v>0</v>
      </c>
      <c r="AA415" s="56">
        <f t="shared" si="70"/>
        <v>0</v>
      </c>
      <c r="AB415" s="22">
        <f t="shared" si="61"/>
        <v>37</v>
      </c>
      <c r="AC415" s="4"/>
      <c r="AD415" s="4"/>
      <c r="AE415" s="4"/>
      <c r="AF415" s="2"/>
    </row>
    <row r="416" spans="1:32" s="22" customFormat="1" ht="15" hidden="1" customHeight="1" x14ac:dyDescent="0.25">
      <c r="A416" s="24"/>
      <c r="B416" s="174" t="s">
        <v>584</v>
      </c>
      <c r="C416" s="24"/>
      <c r="D416" s="33" t="s">
        <v>584</v>
      </c>
      <c r="E416" s="33" t="s">
        <v>129</v>
      </c>
      <c r="F416" s="21"/>
      <c r="G416" s="169" t="s">
        <v>314</v>
      </c>
      <c r="H416" s="32">
        <v>1</v>
      </c>
      <c r="I416" s="14"/>
      <c r="J416" s="57">
        <f>[1]Inventario!Y416</f>
        <v>48</v>
      </c>
      <c r="K416" s="99">
        <f>[1]Inventario!AA416</f>
        <v>0</v>
      </c>
      <c r="L416" s="86">
        <f t="shared" si="62"/>
        <v>0</v>
      </c>
      <c r="M416" s="91"/>
      <c r="N416" s="87">
        <f>SUMIF('Compras del Mes'!D$6:D$307,Inventario!D416,'Compras del Mes'!H$6:H$307)</f>
        <v>0</v>
      </c>
      <c r="O416" s="28" t="str">
        <f t="shared" si="63"/>
        <v/>
      </c>
      <c r="P416" s="28">
        <f>SUMIF('Compras del Mes'!D$6:D$307,Inventario!D416,'Compras del Mes'!I$6:I$307)</f>
        <v>0</v>
      </c>
      <c r="Q416" s="88"/>
      <c r="R416" s="87">
        <f t="shared" si="64"/>
        <v>48</v>
      </c>
      <c r="S416" s="28" t="str">
        <f t="shared" si="65"/>
        <v>0</v>
      </c>
      <c r="T416" s="28">
        <f t="shared" si="66"/>
        <v>0</v>
      </c>
      <c r="U416" s="88"/>
      <c r="V416" s="177">
        <f>SUMIF('Reporte de salida'!C$6:C$958,Inventario!B416,'Reporte de salida'!H$6:H$958)</f>
        <v>0</v>
      </c>
      <c r="W416" s="221">
        <f t="shared" si="67"/>
        <v>0</v>
      </c>
      <c r="Y416" s="87">
        <f t="shared" si="68"/>
        <v>48</v>
      </c>
      <c r="Z416" s="28">
        <f t="shared" si="69"/>
        <v>0</v>
      </c>
      <c r="AA416" s="56">
        <f t="shared" si="70"/>
        <v>0</v>
      </c>
      <c r="AB416" s="22">
        <f t="shared" si="61"/>
        <v>22</v>
      </c>
      <c r="AC416" s="4"/>
      <c r="AD416" s="4"/>
      <c r="AE416" s="4"/>
      <c r="AF416" s="2"/>
    </row>
    <row r="417" spans="1:32" s="22" customFormat="1" ht="15" hidden="1" customHeight="1" x14ac:dyDescent="0.25">
      <c r="A417" s="24"/>
      <c r="B417" s="174" t="s">
        <v>585</v>
      </c>
      <c r="C417" s="24"/>
      <c r="D417" s="33" t="s">
        <v>585</v>
      </c>
      <c r="E417" s="33" t="s">
        <v>129</v>
      </c>
      <c r="F417" s="21"/>
      <c r="G417" s="169" t="s">
        <v>314</v>
      </c>
      <c r="H417" s="32">
        <v>1</v>
      </c>
      <c r="I417" s="14"/>
      <c r="J417" s="57">
        <f>[1]Inventario!Y417</f>
        <v>77</v>
      </c>
      <c r="K417" s="99">
        <f>[1]Inventario!AA417</f>
        <v>0</v>
      </c>
      <c r="L417" s="86">
        <f t="shared" si="62"/>
        <v>0</v>
      </c>
      <c r="M417" s="91"/>
      <c r="N417" s="87">
        <f>SUMIF('Compras del Mes'!D$6:D$307,Inventario!D417,'Compras del Mes'!H$6:H$307)</f>
        <v>0</v>
      </c>
      <c r="O417" s="28" t="str">
        <f t="shared" si="63"/>
        <v/>
      </c>
      <c r="P417" s="28">
        <f>SUMIF('Compras del Mes'!D$6:D$307,Inventario!D417,'Compras del Mes'!I$6:I$307)</f>
        <v>0</v>
      </c>
      <c r="Q417" s="88"/>
      <c r="R417" s="87">
        <f t="shared" si="64"/>
        <v>77</v>
      </c>
      <c r="S417" s="28" t="str">
        <f t="shared" si="65"/>
        <v>0</v>
      </c>
      <c r="T417" s="28">
        <f t="shared" si="66"/>
        <v>0</v>
      </c>
      <c r="U417" s="88"/>
      <c r="V417" s="177">
        <f>SUMIF('Reporte de salida'!C$6:C$958,Inventario!B417,'Reporte de salida'!H$6:H$958)</f>
        <v>0</v>
      </c>
      <c r="W417" s="221">
        <f t="shared" si="67"/>
        <v>0</v>
      </c>
      <c r="Y417" s="87">
        <f t="shared" si="68"/>
        <v>77</v>
      </c>
      <c r="Z417" s="28">
        <f t="shared" si="69"/>
        <v>0</v>
      </c>
      <c r="AA417" s="56">
        <f t="shared" si="70"/>
        <v>0</v>
      </c>
      <c r="AB417" s="22">
        <f t="shared" si="61"/>
        <v>16</v>
      </c>
      <c r="AC417" s="4"/>
      <c r="AD417" s="4"/>
      <c r="AE417" s="4"/>
      <c r="AF417" s="2"/>
    </row>
    <row r="418" spans="1:32" s="22" customFormat="1" ht="15" hidden="1" customHeight="1" x14ac:dyDescent="0.25">
      <c r="A418" s="24"/>
      <c r="B418" s="174" t="s">
        <v>586</v>
      </c>
      <c r="C418" s="24"/>
      <c r="D418" s="33" t="s">
        <v>586</v>
      </c>
      <c r="E418" s="33" t="s">
        <v>129</v>
      </c>
      <c r="F418" s="21"/>
      <c r="G418" s="169" t="s">
        <v>314</v>
      </c>
      <c r="H418" s="32">
        <v>1</v>
      </c>
      <c r="I418" s="14"/>
      <c r="J418" s="57">
        <f>[1]Inventario!Y418</f>
        <v>18</v>
      </c>
      <c r="K418" s="99">
        <f>[1]Inventario!AA418</f>
        <v>0</v>
      </c>
      <c r="L418" s="86">
        <f t="shared" si="62"/>
        <v>0</v>
      </c>
      <c r="M418" s="91"/>
      <c r="N418" s="87">
        <f>SUMIF('Compras del Mes'!D$6:D$307,Inventario!D418,'Compras del Mes'!H$6:H$307)</f>
        <v>0</v>
      </c>
      <c r="O418" s="28" t="str">
        <f t="shared" si="63"/>
        <v/>
      </c>
      <c r="P418" s="28">
        <f>SUMIF('Compras del Mes'!D$6:D$307,Inventario!D418,'Compras del Mes'!I$6:I$307)</f>
        <v>0</v>
      </c>
      <c r="Q418" s="88"/>
      <c r="R418" s="87">
        <f t="shared" si="64"/>
        <v>18</v>
      </c>
      <c r="S418" s="28" t="str">
        <f t="shared" si="65"/>
        <v>0</v>
      </c>
      <c r="T418" s="28">
        <f t="shared" si="66"/>
        <v>0</v>
      </c>
      <c r="U418" s="88"/>
      <c r="V418" s="177">
        <f>SUMIF('Reporte de salida'!C$6:C$958,Inventario!B418,'Reporte de salida'!H$6:H$958)</f>
        <v>0</v>
      </c>
      <c r="W418" s="221">
        <f t="shared" si="67"/>
        <v>0</v>
      </c>
      <c r="Y418" s="87">
        <f t="shared" si="68"/>
        <v>18</v>
      </c>
      <c r="Z418" s="28">
        <f t="shared" si="69"/>
        <v>0</v>
      </c>
      <c r="AA418" s="56">
        <f t="shared" si="70"/>
        <v>0</v>
      </c>
      <c r="AB418" s="22">
        <f t="shared" si="61"/>
        <v>29</v>
      </c>
      <c r="AC418" s="4"/>
      <c r="AD418" s="4"/>
      <c r="AE418" s="4"/>
      <c r="AF418" s="2"/>
    </row>
    <row r="419" spans="1:32" s="22" customFormat="1" ht="15" hidden="1" customHeight="1" x14ac:dyDescent="0.25">
      <c r="A419" s="24"/>
      <c r="B419" s="174" t="s">
        <v>587</v>
      </c>
      <c r="C419" s="24"/>
      <c r="D419" s="33" t="s">
        <v>587</v>
      </c>
      <c r="E419" s="33" t="s">
        <v>129</v>
      </c>
      <c r="F419" s="21"/>
      <c r="G419" s="169" t="s">
        <v>314</v>
      </c>
      <c r="H419" s="32">
        <v>1</v>
      </c>
      <c r="I419" s="14"/>
      <c r="J419" s="57">
        <f>[1]Inventario!Y419</f>
        <v>867</v>
      </c>
      <c r="K419" s="99">
        <f>[1]Inventario!AA419</f>
        <v>0</v>
      </c>
      <c r="L419" s="86">
        <f t="shared" si="62"/>
        <v>0</v>
      </c>
      <c r="M419" s="91"/>
      <c r="N419" s="87">
        <f>SUMIF('Compras del Mes'!D$6:D$307,Inventario!D419,'Compras del Mes'!H$6:H$307)</f>
        <v>0</v>
      </c>
      <c r="O419" s="28" t="str">
        <f t="shared" si="63"/>
        <v/>
      </c>
      <c r="P419" s="28">
        <f>SUMIF('Compras del Mes'!D$6:D$307,Inventario!D419,'Compras del Mes'!I$6:I$307)</f>
        <v>0</v>
      </c>
      <c r="Q419" s="88"/>
      <c r="R419" s="87">
        <f t="shared" si="64"/>
        <v>867</v>
      </c>
      <c r="S419" s="28" t="str">
        <f t="shared" si="65"/>
        <v>0</v>
      </c>
      <c r="T419" s="28">
        <f t="shared" si="66"/>
        <v>0</v>
      </c>
      <c r="U419" s="88"/>
      <c r="V419" s="177">
        <f>SUMIF('Reporte de salida'!C$6:C$958,Inventario!B419,'Reporte de salida'!H$6:H$958)</f>
        <v>0</v>
      </c>
      <c r="W419" s="221">
        <f t="shared" si="67"/>
        <v>0</v>
      </c>
      <c r="Y419" s="87">
        <f t="shared" si="68"/>
        <v>867</v>
      </c>
      <c r="Z419" s="28">
        <f t="shared" si="69"/>
        <v>0</v>
      </c>
      <c r="AA419" s="56">
        <f t="shared" si="70"/>
        <v>0</v>
      </c>
      <c r="AB419" s="22">
        <f t="shared" si="61"/>
        <v>28</v>
      </c>
      <c r="AC419" s="4"/>
      <c r="AD419" s="4"/>
      <c r="AE419" s="4"/>
      <c r="AF419" s="2"/>
    </row>
    <row r="420" spans="1:32" s="22" customFormat="1" ht="15" hidden="1" customHeight="1" x14ac:dyDescent="0.25">
      <c r="A420" s="24"/>
      <c r="B420" s="174" t="s">
        <v>588</v>
      </c>
      <c r="C420" s="24"/>
      <c r="D420" s="33" t="s">
        <v>588</v>
      </c>
      <c r="E420" s="33" t="s">
        <v>129</v>
      </c>
      <c r="F420" s="21"/>
      <c r="G420" s="169" t="s">
        <v>314</v>
      </c>
      <c r="H420" s="32">
        <v>1</v>
      </c>
      <c r="I420" s="14"/>
      <c r="J420" s="57">
        <f>[1]Inventario!Y420</f>
        <v>13</v>
      </c>
      <c r="K420" s="99">
        <f>[1]Inventario!AA420</f>
        <v>0</v>
      </c>
      <c r="L420" s="86">
        <f t="shared" si="62"/>
        <v>0</v>
      </c>
      <c r="M420" s="91"/>
      <c r="N420" s="87">
        <f>SUMIF('Compras del Mes'!D$6:D$307,Inventario!D420,'Compras del Mes'!H$6:H$307)</f>
        <v>0</v>
      </c>
      <c r="O420" s="28" t="str">
        <f t="shared" si="63"/>
        <v/>
      </c>
      <c r="P420" s="28">
        <f>SUMIF('Compras del Mes'!D$6:D$307,Inventario!D420,'Compras del Mes'!I$6:I$307)</f>
        <v>0</v>
      </c>
      <c r="Q420" s="88"/>
      <c r="R420" s="87">
        <f t="shared" si="64"/>
        <v>13</v>
      </c>
      <c r="S420" s="28" t="str">
        <f t="shared" si="65"/>
        <v>0</v>
      </c>
      <c r="T420" s="28">
        <f t="shared" si="66"/>
        <v>0</v>
      </c>
      <c r="U420" s="88"/>
      <c r="V420" s="177">
        <f>SUMIF('Reporte de salida'!C$6:C$958,Inventario!B420,'Reporte de salida'!H$6:H$958)</f>
        <v>0</v>
      </c>
      <c r="W420" s="221">
        <f t="shared" si="67"/>
        <v>0</v>
      </c>
      <c r="Y420" s="87">
        <f t="shared" si="68"/>
        <v>13</v>
      </c>
      <c r="Z420" s="28">
        <f t="shared" si="69"/>
        <v>0</v>
      </c>
      <c r="AA420" s="56">
        <f t="shared" si="70"/>
        <v>0</v>
      </c>
      <c r="AB420" s="22">
        <f t="shared" si="61"/>
        <v>29</v>
      </c>
      <c r="AC420" s="4"/>
      <c r="AD420" s="4"/>
      <c r="AE420" s="4"/>
      <c r="AF420" s="2"/>
    </row>
    <row r="421" spans="1:32" s="22" customFormat="1" ht="15" hidden="1" customHeight="1" x14ac:dyDescent="0.25">
      <c r="A421" s="24"/>
      <c r="B421" s="174" t="s">
        <v>589</v>
      </c>
      <c r="C421" s="24"/>
      <c r="D421" s="33" t="s">
        <v>589</v>
      </c>
      <c r="E421" s="33" t="s">
        <v>129</v>
      </c>
      <c r="F421" s="21"/>
      <c r="G421" s="169" t="s">
        <v>314</v>
      </c>
      <c r="H421" s="32">
        <v>1</v>
      </c>
      <c r="I421" s="14"/>
      <c r="J421" s="57">
        <f>[1]Inventario!Y421</f>
        <v>50</v>
      </c>
      <c r="K421" s="99">
        <f>[1]Inventario!AA421</f>
        <v>0</v>
      </c>
      <c r="L421" s="86">
        <f t="shared" si="62"/>
        <v>0</v>
      </c>
      <c r="M421" s="91"/>
      <c r="N421" s="87">
        <f>SUMIF('Compras del Mes'!D$6:D$307,Inventario!D421,'Compras del Mes'!H$6:H$307)</f>
        <v>0</v>
      </c>
      <c r="O421" s="28" t="str">
        <f t="shared" si="63"/>
        <v/>
      </c>
      <c r="P421" s="28">
        <f>SUMIF('Compras del Mes'!D$6:D$307,Inventario!D421,'Compras del Mes'!I$6:I$307)</f>
        <v>0</v>
      </c>
      <c r="Q421" s="88"/>
      <c r="R421" s="87">
        <f t="shared" si="64"/>
        <v>50</v>
      </c>
      <c r="S421" s="28" t="str">
        <f t="shared" si="65"/>
        <v>0</v>
      </c>
      <c r="T421" s="28">
        <f t="shared" si="66"/>
        <v>0</v>
      </c>
      <c r="U421" s="88"/>
      <c r="V421" s="177">
        <f>SUMIF('Reporte de salida'!C$6:C$958,Inventario!B421,'Reporte de salida'!H$6:H$958)</f>
        <v>0</v>
      </c>
      <c r="W421" s="221">
        <f t="shared" si="67"/>
        <v>0</v>
      </c>
      <c r="Y421" s="87">
        <f t="shared" si="68"/>
        <v>50</v>
      </c>
      <c r="Z421" s="28">
        <f t="shared" si="69"/>
        <v>0</v>
      </c>
      <c r="AA421" s="56">
        <f t="shared" si="70"/>
        <v>0</v>
      </c>
      <c r="AB421" s="22">
        <f t="shared" si="61"/>
        <v>21</v>
      </c>
      <c r="AC421" s="4"/>
      <c r="AD421" s="4"/>
      <c r="AE421" s="4"/>
      <c r="AF421" s="2"/>
    </row>
    <row r="422" spans="1:32" s="22" customFormat="1" ht="15" hidden="1" customHeight="1" x14ac:dyDescent="0.25">
      <c r="A422" s="24"/>
      <c r="B422" s="174" t="s">
        <v>590</v>
      </c>
      <c r="C422" s="24"/>
      <c r="D422" s="33" t="s">
        <v>590</v>
      </c>
      <c r="E422" s="33" t="s">
        <v>129</v>
      </c>
      <c r="F422" s="21"/>
      <c r="G422" s="169" t="s">
        <v>314</v>
      </c>
      <c r="H422" s="32">
        <v>1</v>
      </c>
      <c r="I422" s="14"/>
      <c r="J422" s="57">
        <f>[1]Inventario!Y422</f>
        <v>9</v>
      </c>
      <c r="K422" s="99">
        <f>[1]Inventario!AA422</f>
        <v>0</v>
      </c>
      <c r="L422" s="86">
        <f t="shared" si="62"/>
        <v>0</v>
      </c>
      <c r="M422" s="91"/>
      <c r="N422" s="87">
        <f>SUMIF('Compras del Mes'!D$6:D$307,Inventario!D422,'Compras del Mes'!H$6:H$307)</f>
        <v>0</v>
      </c>
      <c r="O422" s="28" t="str">
        <f t="shared" si="63"/>
        <v/>
      </c>
      <c r="P422" s="28">
        <f>SUMIF('Compras del Mes'!D$6:D$307,Inventario!D422,'Compras del Mes'!I$6:I$307)</f>
        <v>0</v>
      </c>
      <c r="Q422" s="88"/>
      <c r="R422" s="87">
        <f t="shared" si="64"/>
        <v>9</v>
      </c>
      <c r="S422" s="28" t="str">
        <f t="shared" si="65"/>
        <v>0</v>
      </c>
      <c r="T422" s="28">
        <f t="shared" si="66"/>
        <v>0</v>
      </c>
      <c r="U422" s="88"/>
      <c r="V422" s="177">
        <f>SUMIF('Reporte de salida'!C$6:C$958,Inventario!B422,'Reporte de salida'!H$6:H$958)</f>
        <v>0</v>
      </c>
      <c r="W422" s="221">
        <f t="shared" si="67"/>
        <v>0</v>
      </c>
      <c r="Y422" s="87">
        <f t="shared" si="68"/>
        <v>9</v>
      </c>
      <c r="Z422" s="28">
        <f t="shared" si="69"/>
        <v>0</v>
      </c>
      <c r="AA422" s="56">
        <f t="shared" si="70"/>
        <v>0</v>
      </c>
      <c r="AB422" s="22">
        <f t="shared" si="61"/>
        <v>21</v>
      </c>
      <c r="AC422" s="4"/>
      <c r="AD422" s="4"/>
      <c r="AE422" s="4"/>
      <c r="AF422" s="2"/>
    </row>
    <row r="423" spans="1:32" s="22" customFormat="1" ht="15" hidden="1" customHeight="1" x14ac:dyDescent="0.25">
      <c r="A423" s="24"/>
      <c r="B423" s="174" t="s">
        <v>591</v>
      </c>
      <c r="C423" s="24"/>
      <c r="D423" s="33" t="s">
        <v>591</v>
      </c>
      <c r="E423" s="33" t="s">
        <v>129</v>
      </c>
      <c r="F423" s="21"/>
      <c r="G423" s="169" t="s">
        <v>314</v>
      </c>
      <c r="H423" s="32">
        <v>1</v>
      </c>
      <c r="I423" s="14"/>
      <c r="J423" s="57">
        <f>[1]Inventario!Y423</f>
        <v>25</v>
      </c>
      <c r="K423" s="99">
        <f>[1]Inventario!AA423</f>
        <v>0</v>
      </c>
      <c r="L423" s="86">
        <f t="shared" si="62"/>
        <v>0</v>
      </c>
      <c r="M423" s="91"/>
      <c r="N423" s="87">
        <f>SUMIF('Compras del Mes'!D$6:D$307,Inventario!D423,'Compras del Mes'!H$6:H$307)</f>
        <v>0</v>
      </c>
      <c r="O423" s="28" t="str">
        <f t="shared" si="63"/>
        <v/>
      </c>
      <c r="P423" s="28">
        <f>SUMIF('Compras del Mes'!D$6:D$307,Inventario!D423,'Compras del Mes'!I$6:I$307)</f>
        <v>0</v>
      </c>
      <c r="Q423" s="88"/>
      <c r="R423" s="87">
        <f t="shared" si="64"/>
        <v>25</v>
      </c>
      <c r="S423" s="28" t="str">
        <f t="shared" si="65"/>
        <v>0</v>
      </c>
      <c r="T423" s="28">
        <f t="shared" si="66"/>
        <v>0</v>
      </c>
      <c r="U423" s="88"/>
      <c r="V423" s="177">
        <f>SUMIF('Reporte de salida'!C$6:C$958,Inventario!B423,'Reporte de salida'!H$6:H$958)</f>
        <v>0</v>
      </c>
      <c r="W423" s="221">
        <f t="shared" si="67"/>
        <v>0</v>
      </c>
      <c r="Y423" s="87">
        <f t="shared" si="68"/>
        <v>25</v>
      </c>
      <c r="Z423" s="28">
        <f t="shared" si="69"/>
        <v>0</v>
      </c>
      <c r="AA423" s="56">
        <f t="shared" si="70"/>
        <v>0</v>
      </c>
      <c r="AB423" s="22">
        <f t="shared" si="61"/>
        <v>38</v>
      </c>
      <c r="AC423" s="4"/>
      <c r="AD423" s="4"/>
      <c r="AE423" s="4"/>
      <c r="AF423" s="2"/>
    </row>
    <row r="424" spans="1:32" s="22" customFormat="1" ht="15" hidden="1" customHeight="1" x14ac:dyDescent="0.25">
      <c r="A424" s="24"/>
      <c r="B424" s="174" t="s">
        <v>592</v>
      </c>
      <c r="C424" s="24"/>
      <c r="D424" s="33" t="s">
        <v>592</v>
      </c>
      <c r="E424" s="33" t="s">
        <v>129</v>
      </c>
      <c r="F424" s="21"/>
      <c r="G424" s="169" t="s">
        <v>314</v>
      </c>
      <c r="H424" s="32">
        <v>1</v>
      </c>
      <c r="I424" s="14"/>
      <c r="J424" s="57">
        <f>[1]Inventario!Y424</f>
        <v>13</v>
      </c>
      <c r="K424" s="99">
        <f>[1]Inventario!AA424</f>
        <v>0</v>
      </c>
      <c r="L424" s="86">
        <f t="shared" si="62"/>
        <v>0</v>
      </c>
      <c r="M424" s="91"/>
      <c r="N424" s="87">
        <f>SUMIF('Compras del Mes'!D$6:D$307,Inventario!D424,'Compras del Mes'!H$6:H$307)</f>
        <v>0</v>
      </c>
      <c r="O424" s="28" t="str">
        <f t="shared" si="63"/>
        <v/>
      </c>
      <c r="P424" s="28">
        <f>SUMIF('Compras del Mes'!D$6:D$307,Inventario!D424,'Compras del Mes'!I$6:I$307)</f>
        <v>0</v>
      </c>
      <c r="Q424" s="88"/>
      <c r="R424" s="87">
        <f t="shared" si="64"/>
        <v>13</v>
      </c>
      <c r="S424" s="28" t="str">
        <f t="shared" si="65"/>
        <v>0</v>
      </c>
      <c r="T424" s="28">
        <f t="shared" si="66"/>
        <v>0</v>
      </c>
      <c r="U424" s="88"/>
      <c r="V424" s="177">
        <f>SUMIF('Reporte de salida'!C$6:C$958,Inventario!B424,'Reporte de salida'!H$6:H$958)</f>
        <v>0</v>
      </c>
      <c r="W424" s="221">
        <f t="shared" si="67"/>
        <v>0</v>
      </c>
      <c r="Y424" s="87">
        <f t="shared" si="68"/>
        <v>13</v>
      </c>
      <c r="Z424" s="28">
        <f t="shared" si="69"/>
        <v>0</v>
      </c>
      <c r="AA424" s="56">
        <f t="shared" si="70"/>
        <v>0</v>
      </c>
      <c r="AB424" s="22">
        <f t="shared" si="61"/>
        <v>26</v>
      </c>
      <c r="AC424" s="4"/>
      <c r="AD424" s="4"/>
      <c r="AE424" s="4"/>
      <c r="AF424" s="2"/>
    </row>
    <row r="425" spans="1:32" s="22" customFormat="1" ht="15" hidden="1" customHeight="1" x14ac:dyDescent="0.25">
      <c r="A425" s="24"/>
      <c r="B425" s="174" t="s">
        <v>593</v>
      </c>
      <c r="C425" s="24"/>
      <c r="D425" s="33" t="s">
        <v>593</v>
      </c>
      <c r="E425" s="33" t="s">
        <v>129</v>
      </c>
      <c r="F425" s="21"/>
      <c r="G425" s="169" t="s">
        <v>314</v>
      </c>
      <c r="H425" s="32">
        <v>1</v>
      </c>
      <c r="I425" s="14"/>
      <c r="J425" s="57">
        <f>[1]Inventario!Y425</f>
        <v>19</v>
      </c>
      <c r="K425" s="99">
        <f>[1]Inventario!AA425</f>
        <v>0</v>
      </c>
      <c r="L425" s="86">
        <f t="shared" si="62"/>
        <v>0</v>
      </c>
      <c r="M425" s="91"/>
      <c r="N425" s="87">
        <f>SUMIF('Compras del Mes'!D$6:D$307,Inventario!D425,'Compras del Mes'!H$6:H$307)</f>
        <v>0</v>
      </c>
      <c r="O425" s="28" t="str">
        <f t="shared" si="63"/>
        <v/>
      </c>
      <c r="P425" s="28">
        <f>SUMIF('Compras del Mes'!D$6:D$307,Inventario!D425,'Compras del Mes'!I$6:I$307)</f>
        <v>0</v>
      </c>
      <c r="Q425" s="88"/>
      <c r="R425" s="87">
        <f t="shared" si="64"/>
        <v>19</v>
      </c>
      <c r="S425" s="28" t="str">
        <f t="shared" si="65"/>
        <v>0</v>
      </c>
      <c r="T425" s="28">
        <f t="shared" si="66"/>
        <v>0</v>
      </c>
      <c r="U425" s="88"/>
      <c r="V425" s="177">
        <f>SUMIF('Reporte de salida'!C$6:C$958,Inventario!B425,'Reporte de salida'!H$6:H$958)</f>
        <v>0</v>
      </c>
      <c r="W425" s="221">
        <f t="shared" si="67"/>
        <v>0</v>
      </c>
      <c r="Y425" s="87">
        <f t="shared" si="68"/>
        <v>19</v>
      </c>
      <c r="Z425" s="28">
        <f t="shared" si="69"/>
        <v>0</v>
      </c>
      <c r="AA425" s="56">
        <f t="shared" si="70"/>
        <v>0</v>
      </c>
      <c r="AB425" s="22">
        <f t="shared" si="61"/>
        <v>31</v>
      </c>
      <c r="AC425" s="2"/>
      <c r="AD425" s="2"/>
      <c r="AE425" s="2"/>
      <c r="AF425" s="2"/>
    </row>
    <row r="426" spans="1:32" s="22" customFormat="1" ht="15" hidden="1" customHeight="1" x14ac:dyDescent="0.25">
      <c r="A426" s="24"/>
      <c r="B426" s="174" t="s">
        <v>105</v>
      </c>
      <c r="C426" s="24"/>
      <c r="D426" s="33" t="s">
        <v>105</v>
      </c>
      <c r="E426" s="33" t="s">
        <v>129</v>
      </c>
      <c r="F426" s="21"/>
      <c r="G426" s="169" t="s">
        <v>314</v>
      </c>
      <c r="H426" s="32">
        <v>1</v>
      </c>
      <c r="I426" s="14"/>
      <c r="J426" s="57">
        <f>[1]Inventario!Y426</f>
        <v>1150</v>
      </c>
      <c r="K426" s="99">
        <f>[1]Inventario!AA426</f>
        <v>0</v>
      </c>
      <c r="L426" s="86">
        <f t="shared" si="62"/>
        <v>0</v>
      </c>
      <c r="M426" s="91"/>
      <c r="N426" s="87">
        <f>SUMIF('Compras del Mes'!D$6:D$307,Inventario!D426,'Compras del Mes'!H$6:H$307)</f>
        <v>0</v>
      </c>
      <c r="O426" s="28" t="str">
        <f t="shared" si="63"/>
        <v/>
      </c>
      <c r="P426" s="28">
        <f>SUMIF('Compras del Mes'!D$6:D$307,Inventario!D426,'Compras del Mes'!I$6:I$307)</f>
        <v>0</v>
      </c>
      <c r="Q426" s="88"/>
      <c r="R426" s="87">
        <f t="shared" si="64"/>
        <v>1150</v>
      </c>
      <c r="S426" s="28" t="str">
        <f t="shared" si="65"/>
        <v>0</v>
      </c>
      <c r="T426" s="28">
        <f t="shared" si="66"/>
        <v>0</v>
      </c>
      <c r="U426" s="88"/>
      <c r="V426" s="177">
        <f>SUMIF('Reporte de salida'!C$6:C$958,Inventario!B426,'Reporte de salida'!H$6:H$958)</f>
        <v>0</v>
      </c>
      <c r="W426" s="221">
        <f t="shared" si="67"/>
        <v>0</v>
      </c>
      <c r="Y426" s="87">
        <f t="shared" si="68"/>
        <v>1150</v>
      </c>
      <c r="Z426" s="28">
        <f t="shared" si="69"/>
        <v>0</v>
      </c>
      <c r="AA426" s="56">
        <f t="shared" si="70"/>
        <v>0</v>
      </c>
      <c r="AB426" s="22">
        <f t="shared" si="61"/>
        <v>16</v>
      </c>
      <c r="AC426" s="12"/>
      <c r="AD426" s="12"/>
      <c r="AE426" s="13"/>
      <c r="AF426" s="2"/>
    </row>
    <row r="427" spans="1:32" s="22" customFormat="1" ht="15" hidden="1" customHeight="1" x14ac:dyDescent="0.25">
      <c r="A427" s="24"/>
      <c r="B427" s="174" t="s">
        <v>594</v>
      </c>
      <c r="C427" s="24"/>
      <c r="D427" s="33" t="s">
        <v>594</v>
      </c>
      <c r="E427" s="33" t="s">
        <v>129</v>
      </c>
      <c r="F427" s="21"/>
      <c r="G427" s="169" t="s">
        <v>314</v>
      </c>
      <c r="H427" s="32">
        <v>1</v>
      </c>
      <c r="I427" s="14"/>
      <c r="J427" s="57">
        <f>[1]Inventario!Y427</f>
        <v>8</v>
      </c>
      <c r="K427" s="99">
        <f>[1]Inventario!AA427</f>
        <v>0</v>
      </c>
      <c r="L427" s="86">
        <f t="shared" si="62"/>
        <v>0</v>
      </c>
      <c r="M427" s="91"/>
      <c r="N427" s="87">
        <f>SUMIF('Compras del Mes'!D$6:D$307,Inventario!D427,'Compras del Mes'!H$6:H$307)</f>
        <v>0</v>
      </c>
      <c r="O427" s="28" t="str">
        <f t="shared" si="63"/>
        <v/>
      </c>
      <c r="P427" s="28">
        <f>SUMIF('Compras del Mes'!D$6:D$307,Inventario!D427,'Compras del Mes'!I$6:I$307)</f>
        <v>0</v>
      </c>
      <c r="Q427" s="88"/>
      <c r="R427" s="87">
        <f t="shared" si="64"/>
        <v>8</v>
      </c>
      <c r="S427" s="28" t="str">
        <f t="shared" si="65"/>
        <v>0</v>
      </c>
      <c r="T427" s="28">
        <f t="shared" si="66"/>
        <v>0</v>
      </c>
      <c r="U427" s="88"/>
      <c r="V427" s="177">
        <f>SUMIF('Reporte de salida'!C$6:C$958,Inventario!B427,'Reporte de salida'!H$6:H$958)</f>
        <v>0</v>
      </c>
      <c r="W427" s="221">
        <f t="shared" si="67"/>
        <v>0</v>
      </c>
      <c r="Y427" s="87">
        <f t="shared" si="68"/>
        <v>8</v>
      </c>
      <c r="Z427" s="28">
        <f t="shared" si="69"/>
        <v>0</v>
      </c>
      <c r="AA427" s="56">
        <f t="shared" si="70"/>
        <v>0</v>
      </c>
      <c r="AB427" s="22">
        <f t="shared" si="61"/>
        <v>24</v>
      </c>
      <c r="AC427" s="2"/>
      <c r="AD427" s="2"/>
      <c r="AE427" s="2"/>
      <c r="AF427" s="2"/>
    </row>
    <row r="428" spans="1:32" s="22" customFormat="1" ht="15" hidden="1" customHeight="1" x14ac:dyDescent="0.25">
      <c r="A428" s="24"/>
      <c r="B428" s="174" t="s">
        <v>106</v>
      </c>
      <c r="C428" s="24"/>
      <c r="D428" s="33" t="s">
        <v>106</v>
      </c>
      <c r="E428" s="33" t="s">
        <v>129</v>
      </c>
      <c r="F428" s="21"/>
      <c r="G428" s="169" t="s">
        <v>314</v>
      </c>
      <c r="H428" s="32">
        <v>1</v>
      </c>
      <c r="I428" s="14"/>
      <c r="J428" s="57">
        <f>[1]Inventario!Y428</f>
        <v>152</v>
      </c>
      <c r="K428" s="99">
        <f>[1]Inventario!AA428</f>
        <v>0</v>
      </c>
      <c r="L428" s="86">
        <f t="shared" si="62"/>
        <v>0</v>
      </c>
      <c r="M428" s="91"/>
      <c r="N428" s="87">
        <f>SUMIF('Compras del Mes'!D$6:D$307,Inventario!D428,'Compras del Mes'!H$6:H$307)</f>
        <v>0</v>
      </c>
      <c r="O428" s="28" t="str">
        <f t="shared" si="63"/>
        <v/>
      </c>
      <c r="P428" s="28">
        <f>SUMIF('Compras del Mes'!D$6:D$307,Inventario!D428,'Compras del Mes'!I$6:I$307)</f>
        <v>0</v>
      </c>
      <c r="Q428" s="88"/>
      <c r="R428" s="87">
        <f t="shared" si="64"/>
        <v>152</v>
      </c>
      <c r="S428" s="28" t="str">
        <f t="shared" si="65"/>
        <v>0</v>
      </c>
      <c r="T428" s="28">
        <f t="shared" si="66"/>
        <v>0</v>
      </c>
      <c r="U428" s="88"/>
      <c r="V428" s="177">
        <f>SUMIF('Reporte de salida'!C$6:C$958,Inventario!B428,'Reporte de salida'!H$6:H$958)</f>
        <v>0</v>
      </c>
      <c r="W428" s="221">
        <f t="shared" si="67"/>
        <v>0</v>
      </c>
      <c r="Y428" s="87">
        <f t="shared" si="68"/>
        <v>152</v>
      </c>
      <c r="Z428" s="28">
        <f t="shared" si="69"/>
        <v>0</v>
      </c>
      <c r="AA428" s="56">
        <f t="shared" si="70"/>
        <v>0</v>
      </c>
      <c r="AB428" s="22">
        <f t="shared" si="61"/>
        <v>17</v>
      </c>
      <c r="AC428" s="12"/>
      <c r="AD428" s="12"/>
      <c r="AE428" s="2"/>
      <c r="AF428" s="2"/>
    </row>
    <row r="429" spans="1:32" s="22" customFormat="1" ht="15" hidden="1" customHeight="1" x14ac:dyDescent="0.25">
      <c r="A429" s="24"/>
      <c r="B429" s="174" t="s">
        <v>595</v>
      </c>
      <c r="C429" s="24"/>
      <c r="D429" s="33" t="s">
        <v>595</v>
      </c>
      <c r="E429" s="33" t="s">
        <v>129</v>
      </c>
      <c r="F429" s="21"/>
      <c r="G429" s="169" t="s">
        <v>314</v>
      </c>
      <c r="H429" s="32">
        <v>1</v>
      </c>
      <c r="I429" s="14"/>
      <c r="J429" s="57">
        <f>[1]Inventario!Y429</f>
        <v>249</v>
      </c>
      <c r="K429" s="99">
        <f>[1]Inventario!AA429</f>
        <v>0</v>
      </c>
      <c r="L429" s="86">
        <f t="shared" si="62"/>
        <v>0</v>
      </c>
      <c r="M429" s="91"/>
      <c r="N429" s="87">
        <f>SUMIF('Compras del Mes'!D$6:D$307,Inventario!D429,'Compras del Mes'!H$6:H$307)</f>
        <v>0</v>
      </c>
      <c r="O429" s="28" t="str">
        <f t="shared" si="63"/>
        <v/>
      </c>
      <c r="P429" s="28">
        <f>SUMIF('Compras del Mes'!D$6:D$307,Inventario!D429,'Compras del Mes'!I$6:I$307)</f>
        <v>0</v>
      </c>
      <c r="Q429" s="88"/>
      <c r="R429" s="87">
        <f t="shared" si="64"/>
        <v>249</v>
      </c>
      <c r="S429" s="28" t="str">
        <f t="shared" si="65"/>
        <v>0</v>
      </c>
      <c r="T429" s="28">
        <f t="shared" si="66"/>
        <v>0</v>
      </c>
      <c r="U429" s="88"/>
      <c r="V429" s="177">
        <f>SUMIF('Reporte de salida'!C$6:C$958,Inventario!B429,'Reporte de salida'!H$6:H$958)</f>
        <v>0</v>
      </c>
      <c r="W429" s="221">
        <f t="shared" si="67"/>
        <v>0</v>
      </c>
      <c r="Y429" s="87">
        <f t="shared" si="68"/>
        <v>249</v>
      </c>
      <c r="Z429" s="28">
        <f t="shared" si="69"/>
        <v>0</v>
      </c>
      <c r="AA429" s="56">
        <f t="shared" si="70"/>
        <v>0</v>
      </c>
      <c r="AB429" s="22">
        <f t="shared" si="61"/>
        <v>23</v>
      </c>
      <c r="AC429" s="12"/>
      <c r="AD429" s="12"/>
      <c r="AE429" s="13"/>
      <c r="AF429" s="2"/>
    </row>
    <row r="430" spans="1:32" s="22" customFormat="1" ht="15" hidden="1" customHeight="1" x14ac:dyDescent="0.25">
      <c r="A430" s="24"/>
      <c r="B430" s="174" t="s">
        <v>596</v>
      </c>
      <c r="C430" s="24"/>
      <c r="D430" s="33" t="s">
        <v>596</v>
      </c>
      <c r="E430" s="33" t="s">
        <v>129</v>
      </c>
      <c r="F430" s="21"/>
      <c r="G430" s="169" t="s">
        <v>314</v>
      </c>
      <c r="H430" s="32">
        <v>1</v>
      </c>
      <c r="I430" s="14"/>
      <c r="J430" s="57">
        <f>[1]Inventario!Y430</f>
        <v>10</v>
      </c>
      <c r="K430" s="99">
        <f>[1]Inventario!AA430</f>
        <v>0</v>
      </c>
      <c r="L430" s="86">
        <f t="shared" si="62"/>
        <v>0</v>
      </c>
      <c r="M430" s="91"/>
      <c r="N430" s="87">
        <f>SUMIF('Compras del Mes'!D$6:D$307,Inventario!D430,'Compras del Mes'!H$6:H$307)</f>
        <v>0</v>
      </c>
      <c r="O430" s="28" t="str">
        <f t="shared" si="63"/>
        <v/>
      </c>
      <c r="P430" s="28">
        <f>SUMIF('Compras del Mes'!D$6:D$307,Inventario!D430,'Compras del Mes'!I$6:I$307)</f>
        <v>0</v>
      </c>
      <c r="Q430" s="88"/>
      <c r="R430" s="87">
        <f t="shared" si="64"/>
        <v>10</v>
      </c>
      <c r="S430" s="28" t="str">
        <f t="shared" si="65"/>
        <v>0</v>
      </c>
      <c r="T430" s="28">
        <f t="shared" si="66"/>
        <v>0</v>
      </c>
      <c r="U430" s="88"/>
      <c r="V430" s="177">
        <f>SUMIF('Reporte de salida'!C$6:C$958,Inventario!B430,'Reporte de salida'!H$6:H$958)</f>
        <v>0</v>
      </c>
      <c r="W430" s="221">
        <f t="shared" si="67"/>
        <v>0</v>
      </c>
      <c r="Y430" s="87">
        <f t="shared" si="68"/>
        <v>10</v>
      </c>
      <c r="Z430" s="28">
        <f t="shared" si="69"/>
        <v>0</v>
      </c>
      <c r="AA430" s="56">
        <f t="shared" si="70"/>
        <v>0</v>
      </c>
      <c r="AB430" s="22">
        <f t="shared" si="61"/>
        <v>25</v>
      </c>
      <c r="AC430" s="12"/>
      <c r="AD430" s="12"/>
      <c r="AE430" s="13"/>
      <c r="AF430" s="2"/>
    </row>
    <row r="431" spans="1:32" s="22" customFormat="1" ht="15" hidden="1" customHeight="1" x14ac:dyDescent="0.25">
      <c r="A431" s="24"/>
      <c r="B431" s="174" t="s">
        <v>597</v>
      </c>
      <c r="C431" s="24"/>
      <c r="D431" s="33" t="s">
        <v>597</v>
      </c>
      <c r="E431" s="33" t="s">
        <v>129</v>
      </c>
      <c r="F431" s="21"/>
      <c r="G431" s="169" t="s">
        <v>314</v>
      </c>
      <c r="H431" s="32">
        <v>1</v>
      </c>
      <c r="I431" s="14"/>
      <c r="J431" s="57">
        <f>[1]Inventario!Y431</f>
        <v>341</v>
      </c>
      <c r="K431" s="99">
        <f>[1]Inventario!AA431</f>
        <v>0</v>
      </c>
      <c r="L431" s="86">
        <f t="shared" si="62"/>
        <v>0</v>
      </c>
      <c r="M431" s="91"/>
      <c r="N431" s="87">
        <f>SUMIF('Compras del Mes'!D$6:D$307,Inventario!D431,'Compras del Mes'!H$6:H$307)</f>
        <v>0</v>
      </c>
      <c r="O431" s="28" t="str">
        <f t="shared" si="63"/>
        <v/>
      </c>
      <c r="P431" s="28">
        <f>SUMIF('Compras del Mes'!D$6:D$307,Inventario!D431,'Compras del Mes'!I$6:I$307)</f>
        <v>0</v>
      </c>
      <c r="Q431" s="88"/>
      <c r="R431" s="87">
        <f t="shared" si="64"/>
        <v>341</v>
      </c>
      <c r="S431" s="28" t="str">
        <f t="shared" si="65"/>
        <v>0</v>
      </c>
      <c r="T431" s="28">
        <f t="shared" si="66"/>
        <v>0</v>
      </c>
      <c r="U431" s="88"/>
      <c r="V431" s="177">
        <f>SUMIF('Reporte de salida'!C$6:C$958,Inventario!B431,'Reporte de salida'!H$6:H$958)</f>
        <v>0</v>
      </c>
      <c r="W431" s="221">
        <f t="shared" si="67"/>
        <v>0</v>
      </c>
      <c r="Y431" s="87">
        <f t="shared" si="68"/>
        <v>341</v>
      </c>
      <c r="Z431" s="28">
        <f t="shared" si="69"/>
        <v>0</v>
      </c>
      <c r="AA431" s="56">
        <f t="shared" si="70"/>
        <v>0</v>
      </c>
      <c r="AB431" s="22">
        <f t="shared" si="61"/>
        <v>21</v>
      </c>
      <c r="AC431" s="12"/>
      <c r="AD431" s="12"/>
      <c r="AE431" s="13"/>
      <c r="AF431" s="2"/>
    </row>
    <row r="432" spans="1:32" s="22" customFormat="1" ht="15" hidden="1" customHeight="1" x14ac:dyDescent="0.25">
      <c r="A432" s="24"/>
      <c r="B432" s="174" t="s">
        <v>598</v>
      </c>
      <c r="C432" s="24"/>
      <c r="D432" s="33" t="s">
        <v>598</v>
      </c>
      <c r="E432" s="33" t="s">
        <v>129</v>
      </c>
      <c r="F432" s="21"/>
      <c r="G432" s="169" t="s">
        <v>314</v>
      </c>
      <c r="H432" s="32">
        <v>1</v>
      </c>
      <c r="I432" s="14"/>
      <c r="J432" s="57">
        <f>[1]Inventario!Y432</f>
        <v>62</v>
      </c>
      <c r="K432" s="99">
        <f>[1]Inventario!AA432</f>
        <v>0</v>
      </c>
      <c r="L432" s="86">
        <f t="shared" si="62"/>
        <v>0</v>
      </c>
      <c r="M432" s="91"/>
      <c r="N432" s="87">
        <f>SUMIF('Compras del Mes'!D$6:D$307,Inventario!D432,'Compras del Mes'!H$6:H$307)</f>
        <v>0</v>
      </c>
      <c r="O432" s="28" t="str">
        <f t="shared" si="63"/>
        <v/>
      </c>
      <c r="P432" s="28">
        <f>SUMIF('Compras del Mes'!D$6:D$307,Inventario!D432,'Compras del Mes'!I$6:I$307)</f>
        <v>0</v>
      </c>
      <c r="Q432" s="88"/>
      <c r="R432" s="87">
        <f t="shared" si="64"/>
        <v>62</v>
      </c>
      <c r="S432" s="28" t="str">
        <f t="shared" si="65"/>
        <v>0</v>
      </c>
      <c r="T432" s="28">
        <f t="shared" si="66"/>
        <v>0</v>
      </c>
      <c r="U432" s="88"/>
      <c r="V432" s="177">
        <f>SUMIF('Reporte de salida'!C$6:C$958,Inventario!B432,'Reporte de salida'!H$6:H$958)</f>
        <v>0</v>
      </c>
      <c r="W432" s="221">
        <f t="shared" si="67"/>
        <v>0</v>
      </c>
      <c r="Y432" s="87">
        <f t="shared" si="68"/>
        <v>62</v>
      </c>
      <c r="Z432" s="28">
        <f t="shared" si="69"/>
        <v>0</v>
      </c>
      <c r="AA432" s="56">
        <f t="shared" si="70"/>
        <v>0</v>
      </c>
      <c r="AB432" s="22">
        <f t="shared" si="61"/>
        <v>21</v>
      </c>
      <c r="AC432" s="12"/>
      <c r="AD432" s="12"/>
      <c r="AE432" s="13"/>
      <c r="AF432" s="2"/>
    </row>
    <row r="433" spans="1:32" s="22" customFormat="1" ht="15" hidden="1" customHeight="1" x14ac:dyDescent="0.25">
      <c r="A433" s="24"/>
      <c r="B433" s="174" t="s">
        <v>599</v>
      </c>
      <c r="C433" s="24"/>
      <c r="D433" s="33" t="s">
        <v>599</v>
      </c>
      <c r="E433" s="33" t="s">
        <v>129</v>
      </c>
      <c r="F433" s="21"/>
      <c r="G433" s="169" t="s">
        <v>314</v>
      </c>
      <c r="H433" s="32">
        <v>1</v>
      </c>
      <c r="I433" s="14"/>
      <c r="J433" s="57">
        <f>[1]Inventario!Y433</f>
        <v>24</v>
      </c>
      <c r="K433" s="99">
        <f>[1]Inventario!AA433</f>
        <v>0</v>
      </c>
      <c r="L433" s="86">
        <f t="shared" si="62"/>
        <v>0</v>
      </c>
      <c r="M433" s="91"/>
      <c r="N433" s="87">
        <f>SUMIF('Compras del Mes'!D$6:D$307,Inventario!D433,'Compras del Mes'!H$6:H$307)</f>
        <v>0</v>
      </c>
      <c r="O433" s="28" t="str">
        <f t="shared" si="63"/>
        <v/>
      </c>
      <c r="P433" s="28">
        <f>SUMIF('Compras del Mes'!D$6:D$307,Inventario!D433,'Compras del Mes'!I$6:I$307)</f>
        <v>0</v>
      </c>
      <c r="Q433" s="88"/>
      <c r="R433" s="87">
        <f t="shared" si="64"/>
        <v>24</v>
      </c>
      <c r="S433" s="28" t="str">
        <f t="shared" si="65"/>
        <v>0</v>
      </c>
      <c r="T433" s="28">
        <f t="shared" si="66"/>
        <v>0</v>
      </c>
      <c r="U433" s="88"/>
      <c r="V433" s="177">
        <f>SUMIF('Reporte de salida'!C$6:C$958,Inventario!B433,'Reporte de salida'!H$6:H$958)</f>
        <v>0</v>
      </c>
      <c r="W433" s="221">
        <f t="shared" si="67"/>
        <v>0</v>
      </c>
      <c r="Y433" s="87">
        <f t="shared" si="68"/>
        <v>24</v>
      </c>
      <c r="Z433" s="28">
        <f t="shared" si="69"/>
        <v>0</v>
      </c>
      <c r="AA433" s="56">
        <f t="shared" si="70"/>
        <v>0</v>
      </c>
      <c r="AB433" s="22">
        <f t="shared" si="61"/>
        <v>28</v>
      </c>
      <c r="AC433" s="12"/>
      <c r="AD433" s="12"/>
      <c r="AE433" s="13"/>
      <c r="AF433" s="2"/>
    </row>
    <row r="434" spans="1:32" s="22" customFormat="1" ht="15" hidden="1" customHeight="1" x14ac:dyDescent="0.25">
      <c r="A434" s="24"/>
      <c r="B434" s="174" t="s">
        <v>600</v>
      </c>
      <c r="C434" s="24"/>
      <c r="D434" s="33" t="s">
        <v>600</v>
      </c>
      <c r="E434" s="33" t="s">
        <v>129</v>
      </c>
      <c r="F434" s="21"/>
      <c r="G434" s="169" t="s">
        <v>314</v>
      </c>
      <c r="H434" s="32">
        <v>1</v>
      </c>
      <c r="I434" s="14"/>
      <c r="J434" s="57">
        <f>[1]Inventario!Y434</f>
        <v>23</v>
      </c>
      <c r="K434" s="99">
        <f>[1]Inventario!AA434</f>
        <v>0</v>
      </c>
      <c r="L434" s="86">
        <f t="shared" si="62"/>
        <v>0</v>
      </c>
      <c r="M434" s="91"/>
      <c r="N434" s="87">
        <f>SUMIF('Compras del Mes'!D$6:D$307,Inventario!D434,'Compras del Mes'!H$6:H$307)</f>
        <v>0</v>
      </c>
      <c r="O434" s="28" t="str">
        <f t="shared" si="63"/>
        <v/>
      </c>
      <c r="P434" s="28">
        <f>SUMIF('Compras del Mes'!D$6:D$307,Inventario!D434,'Compras del Mes'!I$6:I$307)</f>
        <v>0</v>
      </c>
      <c r="Q434" s="88"/>
      <c r="R434" s="87">
        <f t="shared" si="64"/>
        <v>23</v>
      </c>
      <c r="S434" s="28" t="str">
        <f t="shared" si="65"/>
        <v>0</v>
      </c>
      <c r="T434" s="28">
        <f t="shared" si="66"/>
        <v>0</v>
      </c>
      <c r="U434" s="88"/>
      <c r="V434" s="177">
        <f>SUMIF('Reporte de salida'!C$6:C$958,Inventario!B434,'Reporte de salida'!H$6:H$958)</f>
        <v>0</v>
      </c>
      <c r="W434" s="221">
        <f t="shared" si="67"/>
        <v>0</v>
      </c>
      <c r="Y434" s="87">
        <f t="shared" si="68"/>
        <v>23</v>
      </c>
      <c r="Z434" s="28">
        <f t="shared" si="69"/>
        <v>0</v>
      </c>
      <c r="AA434" s="56">
        <f t="shared" si="70"/>
        <v>0</v>
      </c>
      <c r="AB434" s="22">
        <f t="shared" si="61"/>
        <v>26</v>
      </c>
      <c r="AC434" s="12"/>
      <c r="AD434" s="12"/>
      <c r="AE434" s="13"/>
      <c r="AF434" s="2"/>
    </row>
    <row r="435" spans="1:32" s="22" customFormat="1" ht="15" hidden="1" customHeight="1" x14ac:dyDescent="0.25">
      <c r="A435" s="24"/>
      <c r="B435" s="174" t="s">
        <v>601</v>
      </c>
      <c r="C435" s="24"/>
      <c r="D435" s="33" t="s">
        <v>601</v>
      </c>
      <c r="E435" s="33" t="s">
        <v>129</v>
      </c>
      <c r="F435" s="21"/>
      <c r="G435" s="169" t="s">
        <v>314</v>
      </c>
      <c r="H435" s="32">
        <v>1</v>
      </c>
      <c r="I435" s="14"/>
      <c r="J435" s="57">
        <f>[1]Inventario!Y435</f>
        <v>17</v>
      </c>
      <c r="K435" s="99">
        <f>[1]Inventario!AA435</f>
        <v>0</v>
      </c>
      <c r="L435" s="86">
        <f t="shared" si="62"/>
        <v>0</v>
      </c>
      <c r="M435" s="91"/>
      <c r="N435" s="87">
        <f>SUMIF('Compras del Mes'!D$6:D$307,Inventario!D435,'Compras del Mes'!H$6:H$307)</f>
        <v>0</v>
      </c>
      <c r="O435" s="28" t="str">
        <f t="shared" si="63"/>
        <v/>
      </c>
      <c r="P435" s="28">
        <f>SUMIF('Compras del Mes'!D$6:D$307,Inventario!D435,'Compras del Mes'!I$6:I$307)</f>
        <v>0</v>
      </c>
      <c r="Q435" s="88"/>
      <c r="R435" s="87">
        <f t="shared" si="64"/>
        <v>17</v>
      </c>
      <c r="S435" s="28" t="str">
        <f t="shared" si="65"/>
        <v>0</v>
      </c>
      <c r="T435" s="28">
        <f t="shared" si="66"/>
        <v>0</v>
      </c>
      <c r="U435" s="88"/>
      <c r="V435" s="177">
        <f>SUMIF('Reporte de salida'!C$6:C$958,Inventario!B435,'Reporte de salida'!H$6:H$958)</f>
        <v>0</v>
      </c>
      <c r="W435" s="221">
        <f t="shared" si="67"/>
        <v>0</v>
      </c>
      <c r="Y435" s="87">
        <f t="shared" si="68"/>
        <v>17</v>
      </c>
      <c r="Z435" s="28">
        <f t="shared" si="69"/>
        <v>0</v>
      </c>
      <c r="AA435" s="56">
        <f t="shared" si="70"/>
        <v>0</v>
      </c>
      <c r="AB435" s="22">
        <f t="shared" si="61"/>
        <v>27</v>
      </c>
      <c r="AC435" s="2"/>
      <c r="AD435" s="2"/>
      <c r="AE435" s="2"/>
      <c r="AF435" s="2"/>
    </row>
    <row r="436" spans="1:32" s="22" customFormat="1" ht="15" hidden="1" customHeight="1" x14ac:dyDescent="0.25">
      <c r="A436" s="24"/>
      <c r="B436" s="174" t="s">
        <v>602</v>
      </c>
      <c r="C436" s="24"/>
      <c r="D436" s="33" t="s">
        <v>602</v>
      </c>
      <c r="E436" s="33" t="s">
        <v>129</v>
      </c>
      <c r="F436" s="21"/>
      <c r="G436" s="169" t="s">
        <v>314</v>
      </c>
      <c r="H436" s="32">
        <v>1</v>
      </c>
      <c r="I436" s="14"/>
      <c r="J436" s="57">
        <f>[1]Inventario!Y436</f>
        <v>55</v>
      </c>
      <c r="K436" s="99">
        <f>[1]Inventario!AA436</f>
        <v>0</v>
      </c>
      <c r="L436" s="86">
        <f t="shared" si="62"/>
        <v>0</v>
      </c>
      <c r="M436" s="91"/>
      <c r="N436" s="87">
        <f>SUMIF('Compras del Mes'!D$6:D$307,Inventario!D436,'Compras del Mes'!H$6:H$307)</f>
        <v>0</v>
      </c>
      <c r="O436" s="28" t="str">
        <f t="shared" si="63"/>
        <v/>
      </c>
      <c r="P436" s="28">
        <f>SUMIF('Compras del Mes'!D$6:D$307,Inventario!D436,'Compras del Mes'!I$6:I$307)</f>
        <v>0</v>
      </c>
      <c r="Q436" s="88"/>
      <c r="R436" s="87">
        <f t="shared" si="64"/>
        <v>55</v>
      </c>
      <c r="S436" s="28" t="str">
        <f t="shared" si="65"/>
        <v>0</v>
      </c>
      <c r="T436" s="28">
        <f t="shared" si="66"/>
        <v>0</v>
      </c>
      <c r="U436" s="88"/>
      <c r="V436" s="177">
        <f>SUMIF('Reporte de salida'!C$6:C$958,Inventario!B436,'Reporte de salida'!H$6:H$958)</f>
        <v>0</v>
      </c>
      <c r="W436" s="221">
        <f t="shared" si="67"/>
        <v>0</v>
      </c>
      <c r="Y436" s="87">
        <f t="shared" si="68"/>
        <v>55</v>
      </c>
      <c r="Z436" s="28">
        <f t="shared" si="69"/>
        <v>0</v>
      </c>
      <c r="AA436" s="56">
        <f t="shared" si="70"/>
        <v>0</v>
      </c>
      <c r="AB436" s="22">
        <f t="shared" si="61"/>
        <v>25</v>
      </c>
      <c r="AC436" s="2"/>
      <c r="AD436" s="2"/>
      <c r="AE436" s="2"/>
      <c r="AF436" s="2"/>
    </row>
    <row r="437" spans="1:32" s="22" customFormat="1" ht="15" hidden="1" customHeight="1" x14ac:dyDescent="0.25">
      <c r="A437" s="24"/>
      <c r="B437" s="174" t="s">
        <v>603</v>
      </c>
      <c r="C437" s="24"/>
      <c r="D437" s="33" t="s">
        <v>603</v>
      </c>
      <c r="E437" s="33" t="s">
        <v>129</v>
      </c>
      <c r="F437" s="21"/>
      <c r="G437" s="169" t="s">
        <v>314</v>
      </c>
      <c r="H437" s="32">
        <v>1</v>
      </c>
      <c r="I437" s="14"/>
      <c r="J437" s="57">
        <f>[1]Inventario!Y437</f>
        <v>30</v>
      </c>
      <c r="K437" s="99">
        <f>[1]Inventario!AA437</f>
        <v>0</v>
      </c>
      <c r="L437" s="86">
        <f t="shared" si="62"/>
        <v>0</v>
      </c>
      <c r="M437" s="91"/>
      <c r="N437" s="87">
        <f>SUMIF('Compras del Mes'!D$6:D$307,Inventario!D437,'Compras del Mes'!H$6:H$307)</f>
        <v>0</v>
      </c>
      <c r="O437" s="28" t="str">
        <f t="shared" si="63"/>
        <v/>
      </c>
      <c r="P437" s="28">
        <f>SUMIF('Compras del Mes'!D$6:D$307,Inventario!D437,'Compras del Mes'!I$6:I$307)</f>
        <v>0</v>
      </c>
      <c r="Q437" s="88"/>
      <c r="R437" s="87">
        <f t="shared" si="64"/>
        <v>30</v>
      </c>
      <c r="S437" s="28" t="str">
        <f t="shared" si="65"/>
        <v>0</v>
      </c>
      <c r="T437" s="28">
        <f t="shared" si="66"/>
        <v>0</v>
      </c>
      <c r="U437" s="88"/>
      <c r="V437" s="177">
        <f>SUMIF('Reporte de salida'!C$6:C$958,Inventario!B437,'Reporte de salida'!H$6:H$958)</f>
        <v>0</v>
      </c>
      <c r="W437" s="221">
        <f t="shared" si="67"/>
        <v>0</v>
      </c>
      <c r="Y437" s="87">
        <f t="shared" si="68"/>
        <v>30</v>
      </c>
      <c r="Z437" s="28">
        <f t="shared" si="69"/>
        <v>0</v>
      </c>
      <c r="AA437" s="56">
        <f t="shared" si="70"/>
        <v>0</v>
      </c>
      <c r="AB437" s="22">
        <f t="shared" si="61"/>
        <v>25</v>
      </c>
      <c r="AC437" s="24"/>
      <c r="AD437" s="21"/>
      <c r="AE437" s="2"/>
      <c r="AF437" s="2"/>
    </row>
    <row r="438" spans="1:32" s="22" customFormat="1" ht="15" hidden="1" customHeight="1" x14ac:dyDescent="0.25">
      <c r="A438" s="24"/>
      <c r="B438" s="174" t="s">
        <v>604</v>
      </c>
      <c r="C438" s="24"/>
      <c r="D438" s="33" t="s">
        <v>604</v>
      </c>
      <c r="E438" s="33" t="s">
        <v>129</v>
      </c>
      <c r="F438" s="21"/>
      <c r="G438" s="169" t="s">
        <v>314</v>
      </c>
      <c r="H438" s="32">
        <v>1</v>
      </c>
      <c r="I438" s="14"/>
      <c r="J438" s="57">
        <f>[1]Inventario!Y438</f>
        <v>51</v>
      </c>
      <c r="K438" s="99">
        <f>[1]Inventario!AA438</f>
        <v>0</v>
      </c>
      <c r="L438" s="86">
        <f t="shared" si="62"/>
        <v>0</v>
      </c>
      <c r="M438" s="91"/>
      <c r="N438" s="87">
        <f>SUMIF('Compras del Mes'!D$6:D$307,Inventario!D438,'Compras del Mes'!H$6:H$307)</f>
        <v>0</v>
      </c>
      <c r="O438" s="28" t="str">
        <f t="shared" si="63"/>
        <v/>
      </c>
      <c r="P438" s="28">
        <f>SUMIF('Compras del Mes'!D$6:D$307,Inventario!D438,'Compras del Mes'!I$6:I$307)</f>
        <v>0</v>
      </c>
      <c r="Q438" s="88"/>
      <c r="R438" s="87">
        <f t="shared" si="64"/>
        <v>51</v>
      </c>
      <c r="S438" s="28" t="str">
        <f t="shared" si="65"/>
        <v>0</v>
      </c>
      <c r="T438" s="28">
        <f t="shared" si="66"/>
        <v>0</v>
      </c>
      <c r="U438" s="88"/>
      <c r="V438" s="177">
        <f>SUMIF('Reporte de salida'!C$6:C$958,Inventario!B438,'Reporte de salida'!H$6:H$958)</f>
        <v>0</v>
      </c>
      <c r="W438" s="221">
        <f t="shared" si="67"/>
        <v>0</v>
      </c>
      <c r="Y438" s="87">
        <f t="shared" si="68"/>
        <v>51</v>
      </c>
      <c r="Z438" s="28">
        <f t="shared" si="69"/>
        <v>0</v>
      </c>
      <c r="AA438" s="56">
        <f t="shared" si="70"/>
        <v>0</v>
      </c>
      <c r="AB438" s="22">
        <f t="shared" ref="AB438:AB543" si="71">(LEN(D438))</f>
        <v>33</v>
      </c>
      <c r="AC438" s="24"/>
      <c r="AD438" s="21"/>
      <c r="AE438" s="2"/>
      <c r="AF438" s="2"/>
    </row>
    <row r="439" spans="1:32" s="22" customFormat="1" ht="15" hidden="1" customHeight="1" x14ac:dyDescent="0.25">
      <c r="A439" s="24"/>
      <c r="B439" s="174" t="s">
        <v>605</v>
      </c>
      <c r="C439" s="24"/>
      <c r="D439" s="33" t="s">
        <v>605</v>
      </c>
      <c r="E439" s="33" t="s">
        <v>129</v>
      </c>
      <c r="F439" s="21"/>
      <c r="G439" s="169" t="s">
        <v>314</v>
      </c>
      <c r="H439" s="32">
        <v>1</v>
      </c>
      <c r="I439" s="14"/>
      <c r="J439" s="57">
        <f>[1]Inventario!Y439</f>
        <v>16</v>
      </c>
      <c r="K439" s="99">
        <f>[1]Inventario!AA439</f>
        <v>0</v>
      </c>
      <c r="L439" s="86">
        <f t="shared" si="62"/>
        <v>0</v>
      </c>
      <c r="M439" s="91"/>
      <c r="N439" s="87">
        <f>SUMIF('Compras del Mes'!D$6:D$307,Inventario!D439,'Compras del Mes'!H$6:H$307)</f>
        <v>0</v>
      </c>
      <c r="O439" s="28" t="str">
        <f t="shared" si="63"/>
        <v/>
      </c>
      <c r="P439" s="28">
        <f>SUMIF('Compras del Mes'!D$6:D$307,Inventario!D439,'Compras del Mes'!I$6:I$307)</f>
        <v>0</v>
      </c>
      <c r="Q439" s="88"/>
      <c r="R439" s="87">
        <f t="shared" si="64"/>
        <v>16</v>
      </c>
      <c r="S439" s="28" t="str">
        <f t="shared" si="65"/>
        <v>0</v>
      </c>
      <c r="T439" s="28">
        <f t="shared" si="66"/>
        <v>0</v>
      </c>
      <c r="U439" s="88"/>
      <c r="V439" s="177">
        <f>SUMIF('Reporte de salida'!C$6:C$958,Inventario!B439,'Reporte de salida'!H$6:H$958)</f>
        <v>0</v>
      </c>
      <c r="W439" s="221">
        <f t="shared" si="67"/>
        <v>0</v>
      </c>
      <c r="Y439" s="87">
        <f t="shared" si="68"/>
        <v>16</v>
      </c>
      <c r="Z439" s="28">
        <f t="shared" si="69"/>
        <v>0</v>
      </c>
      <c r="AA439" s="56">
        <f t="shared" si="70"/>
        <v>0</v>
      </c>
      <c r="AB439" s="22">
        <f t="shared" si="71"/>
        <v>34</v>
      </c>
      <c r="AC439" s="24"/>
      <c r="AD439" s="21"/>
      <c r="AE439" s="2"/>
      <c r="AF439" s="2"/>
    </row>
    <row r="440" spans="1:32" s="22" customFormat="1" ht="15" hidden="1" customHeight="1" x14ac:dyDescent="0.25">
      <c r="A440" s="24"/>
      <c r="B440" s="174" t="s">
        <v>606</v>
      </c>
      <c r="C440" s="24"/>
      <c r="D440" s="33" t="s">
        <v>606</v>
      </c>
      <c r="E440" s="33" t="s">
        <v>129</v>
      </c>
      <c r="F440" s="21"/>
      <c r="G440" s="169" t="s">
        <v>314</v>
      </c>
      <c r="H440" s="32">
        <v>1</v>
      </c>
      <c r="I440" s="14"/>
      <c r="J440" s="57">
        <f>[1]Inventario!Y440</f>
        <v>10</v>
      </c>
      <c r="K440" s="99">
        <f>[1]Inventario!AA440</f>
        <v>18.309999999999999</v>
      </c>
      <c r="L440" s="86">
        <f t="shared" si="62"/>
        <v>183.1</v>
      </c>
      <c r="M440" s="91"/>
      <c r="N440" s="87">
        <f>SUMIF('Compras del Mes'!D$6:D$307,Inventario!D440,'Compras del Mes'!H$6:H$307)</f>
        <v>0</v>
      </c>
      <c r="O440" s="28" t="str">
        <f t="shared" si="63"/>
        <v/>
      </c>
      <c r="P440" s="28">
        <f>SUMIF('Compras del Mes'!D$6:D$307,Inventario!D440,'Compras del Mes'!I$6:I$307)</f>
        <v>0</v>
      </c>
      <c r="Q440" s="88"/>
      <c r="R440" s="87">
        <f t="shared" si="64"/>
        <v>10</v>
      </c>
      <c r="S440" s="28">
        <f t="shared" si="65"/>
        <v>18.309999999999999</v>
      </c>
      <c r="T440" s="28">
        <f t="shared" si="66"/>
        <v>183.1</v>
      </c>
      <c r="U440" s="88"/>
      <c r="V440" s="177">
        <f>SUMIF('Reporte de salida'!C$6:C$958,Inventario!B440,'Reporte de salida'!H$6:H$958)</f>
        <v>0</v>
      </c>
      <c r="W440" s="221">
        <f t="shared" si="67"/>
        <v>0</v>
      </c>
      <c r="Y440" s="87">
        <f t="shared" si="68"/>
        <v>10</v>
      </c>
      <c r="Z440" s="28">
        <f t="shared" si="69"/>
        <v>183.1</v>
      </c>
      <c r="AA440" s="56">
        <f t="shared" si="70"/>
        <v>18.309999999999999</v>
      </c>
      <c r="AB440" s="22">
        <f t="shared" si="71"/>
        <v>20</v>
      </c>
      <c r="AC440" s="24"/>
      <c r="AD440" s="21"/>
      <c r="AE440" s="2"/>
      <c r="AF440" s="2"/>
    </row>
    <row r="441" spans="1:32" s="22" customFormat="1" ht="15" hidden="1" customHeight="1" x14ac:dyDescent="0.25">
      <c r="A441" s="24"/>
      <c r="B441" s="174" t="s">
        <v>607</v>
      </c>
      <c r="C441" s="24"/>
      <c r="D441" s="33" t="s">
        <v>607</v>
      </c>
      <c r="E441" s="33" t="s">
        <v>129</v>
      </c>
      <c r="F441" s="21"/>
      <c r="G441" s="169" t="s">
        <v>314</v>
      </c>
      <c r="H441" s="32">
        <v>1</v>
      </c>
      <c r="I441" s="95"/>
      <c r="J441" s="57">
        <f>[1]Inventario!Y441</f>
        <v>24</v>
      </c>
      <c r="K441" s="99">
        <f>[1]Inventario!AA441</f>
        <v>0</v>
      </c>
      <c r="L441" s="86">
        <f t="shared" si="62"/>
        <v>0</v>
      </c>
      <c r="M441" s="91"/>
      <c r="N441" s="87">
        <f>SUMIF('Compras del Mes'!D$6:D$307,Inventario!D441,'Compras del Mes'!H$6:H$307)</f>
        <v>0</v>
      </c>
      <c r="O441" s="28" t="str">
        <f t="shared" si="63"/>
        <v/>
      </c>
      <c r="P441" s="28">
        <f>SUMIF('Compras del Mes'!D$6:D$307,Inventario!D441,'Compras del Mes'!I$6:I$307)</f>
        <v>0</v>
      </c>
      <c r="Q441" s="88"/>
      <c r="R441" s="87">
        <f t="shared" si="64"/>
        <v>24</v>
      </c>
      <c r="S441" s="28" t="str">
        <f t="shared" si="65"/>
        <v>0</v>
      </c>
      <c r="T441" s="28">
        <f t="shared" si="66"/>
        <v>0</v>
      </c>
      <c r="U441" s="88"/>
      <c r="V441" s="177">
        <f>SUMIF('Reporte de salida'!C$6:C$958,Inventario!B441,'Reporte de salida'!H$6:H$958)</f>
        <v>0</v>
      </c>
      <c r="W441" s="221">
        <f t="shared" si="67"/>
        <v>0</v>
      </c>
      <c r="Y441" s="87">
        <f t="shared" si="68"/>
        <v>24</v>
      </c>
      <c r="Z441" s="28">
        <f t="shared" si="69"/>
        <v>0</v>
      </c>
      <c r="AA441" s="56">
        <f t="shared" si="70"/>
        <v>0</v>
      </c>
      <c r="AB441" s="22">
        <f t="shared" si="71"/>
        <v>36</v>
      </c>
      <c r="AC441" s="24"/>
      <c r="AD441" s="21"/>
      <c r="AE441" s="2"/>
      <c r="AF441" s="2"/>
    </row>
    <row r="442" spans="1:32" s="22" customFormat="1" ht="15" hidden="1" customHeight="1" x14ac:dyDescent="0.25">
      <c r="A442" s="24"/>
      <c r="B442" s="174" t="s">
        <v>608</v>
      </c>
      <c r="C442" s="24"/>
      <c r="D442" s="33" t="s">
        <v>608</v>
      </c>
      <c r="E442" s="33" t="s">
        <v>129</v>
      </c>
      <c r="F442" s="21"/>
      <c r="G442" s="169" t="s">
        <v>314</v>
      </c>
      <c r="H442" s="32">
        <v>1</v>
      </c>
      <c r="I442" s="14"/>
      <c r="J442" s="57">
        <f>[1]Inventario!Y442</f>
        <v>18</v>
      </c>
      <c r="K442" s="99">
        <f>[1]Inventario!AA442</f>
        <v>0</v>
      </c>
      <c r="L442" s="86">
        <f t="shared" si="62"/>
        <v>0</v>
      </c>
      <c r="M442" s="91"/>
      <c r="N442" s="87">
        <f>SUMIF('Compras del Mes'!D$6:D$307,Inventario!D442,'Compras del Mes'!H$6:H$307)</f>
        <v>0</v>
      </c>
      <c r="O442" s="28" t="str">
        <f t="shared" si="63"/>
        <v/>
      </c>
      <c r="P442" s="28">
        <f>SUMIF('Compras del Mes'!D$6:D$307,Inventario!D442,'Compras del Mes'!I$6:I$307)</f>
        <v>0</v>
      </c>
      <c r="Q442" s="88"/>
      <c r="R442" s="87">
        <f t="shared" si="64"/>
        <v>18</v>
      </c>
      <c r="S442" s="28" t="str">
        <f t="shared" si="65"/>
        <v>0</v>
      </c>
      <c r="T442" s="28">
        <f t="shared" si="66"/>
        <v>0</v>
      </c>
      <c r="U442" s="88"/>
      <c r="V442" s="177">
        <f>SUMIF('Reporte de salida'!C$6:C$958,Inventario!B442,'Reporte de salida'!H$6:H$958)</f>
        <v>0</v>
      </c>
      <c r="W442" s="221">
        <f t="shared" si="67"/>
        <v>0</v>
      </c>
      <c r="Y442" s="87">
        <f t="shared" si="68"/>
        <v>18</v>
      </c>
      <c r="Z442" s="28">
        <f t="shared" si="69"/>
        <v>0</v>
      </c>
      <c r="AA442" s="56">
        <f t="shared" si="70"/>
        <v>0</v>
      </c>
      <c r="AB442" s="22">
        <f t="shared" si="71"/>
        <v>32</v>
      </c>
      <c r="AC442" s="24"/>
      <c r="AD442" s="21"/>
      <c r="AE442" s="2"/>
      <c r="AF442" s="2"/>
    </row>
    <row r="443" spans="1:32" s="22" customFormat="1" ht="15" hidden="1" customHeight="1" x14ac:dyDescent="0.25">
      <c r="A443" s="24"/>
      <c r="B443" s="174" t="s">
        <v>609</v>
      </c>
      <c r="C443" s="24"/>
      <c r="D443" s="33" t="s">
        <v>609</v>
      </c>
      <c r="E443" s="33" t="s">
        <v>129</v>
      </c>
      <c r="F443" s="21"/>
      <c r="G443" s="169" t="s">
        <v>314</v>
      </c>
      <c r="H443" s="32">
        <v>1</v>
      </c>
      <c r="I443" s="14"/>
      <c r="J443" s="57">
        <f>[1]Inventario!Y443</f>
        <v>12</v>
      </c>
      <c r="K443" s="99">
        <f>[1]Inventario!AA443</f>
        <v>0</v>
      </c>
      <c r="L443" s="86">
        <f t="shared" si="62"/>
        <v>0</v>
      </c>
      <c r="M443" s="91"/>
      <c r="N443" s="87">
        <f>SUMIF('Compras del Mes'!D$6:D$307,Inventario!D443,'Compras del Mes'!H$6:H$307)</f>
        <v>0</v>
      </c>
      <c r="O443" s="28" t="str">
        <f t="shared" si="63"/>
        <v/>
      </c>
      <c r="P443" s="28">
        <f>SUMIF('Compras del Mes'!D$6:D$307,Inventario!D443,'Compras del Mes'!I$6:I$307)</f>
        <v>0</v>
      </c>
      <c r="Q443" s="88"/>
      <c r="R443" s="87">
        <f t="shared" si="64"/>
        <v>12</v>
      </c>
      <c r="S443" s="28" t="str">
        <f t="shared" si="65"/>
        <v>0</v>
      </c>
      <c r="T443" s="28">
        <f t="shared" si="66"/>
        <v>0</v>
      </c>
      <c r="U443" s="88"/>
      <c r="V443" s="177">
        <f>SUMIF('Reporte de salida'!C$6:C$958,Inventario!B443,'Reporte de salida'!H$6:H$958)</f>
        <v>0</v>
      </c>
      <c r="W443" s="221">
        <f t="shared" si="67"/>
        <v>0</v>
      </c>
      <c r="Y443" s="87">
        <f t="shared" si="68"/>
        <v>12</v>
      </c>
      <c r="Z443" s="28">
        <f t="shared" si="69"/>
        <v>0</v>
      </c>
      <c r="AA443" s="56">
        <f t="shared" si="70"/>
        <v>0</v>
      </c>
      <c r="AB443" s="22">
        <f t="shared" si="71"/>
        <v>18</v>
      </c>
      <c r="AC443" s="24"/>
      <c r="AD443" s="21"/>
      <c r="AE443" s="2"/>
      <c r="AF443" s="2"/>
    </row>
    <row r="444" spans="1:32" s="22" customFormat="1" ht="15" hidden="1" customHeight="1" x14ac:dyDescent="0.25">
      <c r="A444" s="24"/>
      <c r="B444" s="174" t="s">
        <v>610</v>
      </c>
      <c r="C444" s="24"/>
      <c r="D444" s="33" t="s">
        <v>610</v>
      </c>
      <c r="E444" s="33" t="s">
        <v>129</v>
      </c>
      <c r="F444" s="21"/>
      <c r="G444" s="169" t="s">
        <v>314</v>
      </c>
      <c r="H444" s="32">
        <v>1</v>
      </c>
      <c r="I444" s="14"/>
      <c r="J444" s="57">
        <f>[1]Inventario!Y444</f>
        <v>37</v>
      </c>
      <c r="K444" s="99">
        <f>[1]Inventario!AA444</f>
        <v>0</v>
      </c>
      <c r="L444" s="86">
        <f t="shared" si="62"/>
        <v>0</v>
      </c>
      <c r="M444" s="91"/>
      <c r="N444" s="87">
        <f>SUMIF('Compras del Mes'!D$6:D$307,Inventario!D444,'Compras del Mes'!H$6:H$307)</f>
        <v>0</v>
      </c>
      <c r="O444" s="28" t="str">
        <f t="shared" si="63"/>
        <v/>
      </c>
      <c r="P444" s="28">
        <f>SUMIF('Compras del Mes'!D$6:D$307,Inventario!D444,'Compras del Mes'!I$6:I$307)</f>
        <v>0</v>
      </c>
      <c r="Q444" s="88"/>
      <c r="R444" s="87">
        <f t="shared" si="64"/>
        <v>37</v>
      </c>
      <c r="S444" s="28" t="str">
        <f t="shared" si="65"/>
        <v>0</v>
      </c>
      <c r="T444" s="28">
        <f t="shared" si="66"/>
        <v>0</v>
      </c>
      <c r="U444" s="88"/>
      <c r="V444" s="177">
        <f>SUMIF('Reporte de salida'!C$6:C$958,Inventario!B444,'Reporte de salida'!H$6:H$958)</f>
        <v>0</v>
      </c>
      <c r="W444" s="221">
        <f t="shared" si="67"/>
        <v>0</v>
      </c>
      <c r="Y444" s="87">
        <f t="shared" si="68"/>
        <v>37</v>
      </c>
      <c r="Z444" s="28">
        <f t="shared" si="69"/>
        <v>0</v>
      </c>
      <c r="AA444" s="56">
        <f t="shared" si="70"/>
        <v>0</v>
      </c>
      <c r="AB444" s="22">
        <f t="shared" si="71"/>
        <v>18</v>
      </c>
      <c r="AC444" s="24"/>
      <c r="AD444" s="21"/>
      <c r="AE444" s="2"/>
      <c r="AF444" s="2"/>
    </row>
    <row r="445" spans="1:32" s="22" customFormat="1" ht="15" hidden="1" customHeight="1" x14ac:dyDescent="0.25">
      <c r="A445" s="24"/>
      <c r="B445" s="174" t="s">
        <v>611</v>
      </c>
      <c r="C445" s="24"/>
      <c r="D445" s="33" t="s">
        <v>611</v>
      </c>
      <c r="E445" s="33" t="s">
        <v>129</v>
      </c>
      <c r="F445" s="21"/>
      <c r="G445" s="169" t="s">
        <v>314</v>
      </c>
      <c r="H445" s="32">
        <v>1</v>
      </c>
      <c r="I445" s="14"/>
      <c r="J445" s="57">
        <f>[1]Inventario!Y445</f>
        <v>11</v>
      </c>
      <c r="K445" s="99">
        <f>[1]Inventario!AA445</f>
        <v>0</v>
      </c>
      <c r="L445" s="86">
        <f t="shared" si="62"/>
        <v>0</v>
      </c>
      <c r="M445" s="91"/>
      <c r="N445" s="87">
        <f>SUMIF('Compras del Mes'!D$6:D$307,Inventario!D445,'Compras del Mes'!H$6:H$307)</f>
        <v>0</v>
      </c>
      <c r="O445" s="28" t="str">
        <f t="shared" si="63"/>
        <v/>
      </c>
      <c r="P445" s="28">
        <f>SUMIF('Compras del Mes'!D$6:D$307,Inventario!D445,'Compras del Mes'!I$6:I$307)</f>
        <v>0</v>
      </c>
      <c r="Q445" s="88"/>
      <c r="R445" s="87">
        <f t="shared" si="64"/>
        <v>11</v>
      </c>
      <c r="S445" s="28" t="str">
        <f t="shared" si="65"/>
        <v>0</v>
      </c>
      <c r="T445" s="28">
        <f t="shared" si="66"/>
        <v>0</v>
      </c>
      <c r="U445" s="88"/>
      <c r="V445" s="177">
        <f>SUMIF('Reporte de salida'!C$6:C$958,Inventario!B445,'Reporte de salida'!H$6:H$958)</f>
        <v>0</v>
      </c>
      <c r="W445" s="221">
        <f t="shared" si="67"/>
        <v>0</v>
      </c>
      <c r="Y445" s="87">
        <f t="shared" si="68"/>
        <v>11</v>
      </c>
      <c r="Z445" s="28">
        <f t="shared" si="69"/>
        <v>0</v>
      </c>
      <c r="AA445" s="56">
        <f t="shared" si="70"/>
        <v>0</v>
      </c>
      <c r="AB445" s="22">
        <f t="shared" si="71"/>
        <v>36</v>
      </c>
      <c r="AC445" s="24"/>
      <c r="AD445" s="21"/>
      <c r="AE445" s="2"/>
      <c r="AF445" s="2"/>
    </row>
    <row r="446" spans="1:32" s="22" customFormat="1" ht="15" hidden="1" customHeight="1" x14ac:dyDescent="0.25">
      <c r="A446" s="24"/>
      <c r="B446" s="174" t="s">
        <v>612</v>
      </c>
      <c r="C446" s="24"/>
      <c r="D446" s="33" t="s">
        <v>612</v>
      </c>
      <c r="E446" s="33" t="s">
        <v>129</v>
      </c>
      <c r="F446" s="21"/>
      <c r="G446" s="169" t="s">
        <v>314</v>
      </c>
      <c r="H446" s="32">
        <v>1</v>
      </c>
      <c r="I446" s="14"/>
      <c r="J446" s="57">
        <f>[1]Inventario!Y446</f>
        <v>30</v>
      </c>
      <c r="K446" s="99">
        <f>[1]Inventario!AA446</f>
        <v>8</v>
      </c>
      <c r="L446" s="86">
        <f t="shared" si="62"/>
        <v>240</v>
      </c>
      <c r="M446" s="91"/>
      <c r="N446" s="87">
        <f>SUMIF('Compras del Mes'!D$6:D$307,Inventario!D446,'Compras del Mes'!H$6:H$307)</f>
        <v>0</v>
      </c>
      <c r="O446" s="28" t="str">
        <f t="shared" si="63"/>
        <v/>
      </c>
      <c r="P446" s="28">
        <f>SUMIF('Compras del Mes'!D$6:D$307,Inventario!D446,'Compras del Mes'!I$6:I$307)</f>
        <v>0</v>
      </c>
      <c r="Q446" s="88"/>
      <c r="R446" s="87">
        <f t="shared" si="64"/>
        <v>30</v>
      </c>
      <c r="S446" s="28">
        <f t="shared" si="65"/>
        <v>8</v>
      </c>
      <c r="T446" s="28">
        <f t="shared" si="66"/>
        <v>240</v>
      </c>
      <c r="U446" s="88"/>
      <c r="V446" s="177">
        <f>SUMIF('Reporte de salida'!C$6:C$958,Inventario!B446,'Reporte de salida'!H$6:H$958)</f>
        <v>0</v>
      </c>
      <c r="W446" s="221">
        <f t="shared" si="67"/>
        <v>0</v>
      </c>
      <c r="Y446" s="87">
        <f t="shared" si="68"/>
        <v>30</v>
      </c>
      <c r="Z446" s="28">
        <f t="shared" si="69"/>
        <v>240</v>
      </c>
      <c r="AA446" s="56">
        <f t="shared" si="70"/>
        <v>8</v>
      </c>
      <c r="AB446" s="22">
        <f t="shared" si="71"/>
        <v>21</v>
      </c>
      <c r="AC446" s="24"/>
      <c r="AD446" s="21"/>
      <c r="AE446" s="2"/>
      <c r="AF446" s="2"/>
    </row>
    <row r="447" spans="1:32" s="22" customFormat="1" ht="15" hidden="1" customHeight="1" x14ac:dyDescent="0.25">
      <c r="A447" s="24"/>
      <c r="B447" s="174" t="s">
        <v>613</v>
      </c>
      <c r="C447" s="24"/>
      <c r="D447" s="33" t="s">
        <v>613</v>
      </c>
      <c r="E447" s="33" t="s">
        <v>129</v>
      </c>
      <c r="F447" s="21"/>
      <c r="G447" s="169" t="s">
        <v>314</v>
      </c>
      <c r="H447" s="32">
        <v>1</v>
      </c>
      <c r="I447" s="14"/>
      <c r="J447" s="57">
        <f>[1]Inventario!Y447</f>
        <v>21</v>
      </c>
      <c r="K447" s="99">
        <f>[1]Inventario!AA447</f>
        <v>0</v>
      </c>
      <c r="L447" s="86">
        <f t="shared" si="62"/>
        <v>0</v>
      </c>
      <c r="M447" s="91"/>
      <c r="N447" s="87">
        <f>SUMIF('Compras del Mes'!D$6:D$307,Inventario!D447,'Compras del Mes'!H$6:H$307)</f>
        <v>0</v>
      </c>
      <c r="O447" s="28" t="str">
        <f t="shared" si="63"/>
        <v/>
      </c>
      <c r="P447" s="28">
        <f>SUMIF('Compras del Mes'!D$6:D$307,Inventario!D447,'Compras del Mes'!I$6:I$307)</f>
        <v>0</v>
      </c>
      <c r="Q447" s="88"/>
      <c r="R447" s="87">
        <f t="shared" si="64"/>
        <v>21</v>
      </c>
      <c r="S447" s="28" t="str">
        <f t="shared" si="65"/>
        <v>0</v>
      </c>
      <c r="T447" s="28">
        <f t="shared" si="66"/>
        <v>0</v>
      </c>
      <c r="U447" s="88"/>
      <c r="V447" s="177">
        <f>SUMIF('Reporte de salida'!C$6:C$958,Inventario!B447,'Reporte de salida'!H$6:H$958)</f>
        <v>0</v>
      </c>
      <c r="W447" s="221">
        <f t="shared" si="67"/>
        <v>0</v>
      </c>
      <c r="Y447" s="87">
        <f t="shared" si="68"/>
        <v>21</v>
      </c>
      <c r="Z447" s="28">
        <f t="shared" si="69"/>
        <v>0</v>
      </c>
      <c r="AA447" s="56">
        <f t="shared" si="70"/>
        <v>0</v>
      </c>
      <c r="AB447" s="22">
        <f t="shared" si="71"/>
        <v>21</v>
      </c>
      <c r="AC447" s="24"/>
      <c r="AD447" s="21"/>
      <c r="AE447" s="2"/>
      <c r="AF447" s="2"/>
    </row>
    <row r="448" spans="1:32" s="22" customFormat="1" ht="15" hidden="1" customHeight="1" x14ac:dyDescent="0.25">
      <c r="A448" s="24"/>
      <c r="B448" s="174" t="s">
        <v>614</v>
      </c>
      <c r="C448" s="24"/>
      <c r="D448" s="33" t="s">
        <v>614</v>
      </c>
      <c r="E448" s="33" t="s">
        <v>129</v>
      </c>
      <c r="F448" s="21"/>
      <c r="G448" s="169" t="s">
        <v>314</v>
      </c>
      <c r="H448" s="32">
        <v>1</v>
      </c>
      <c r="I448" s="14"/>
      <c r="J448" s="57">
        <f>[1]Inventario!Y448</f>
        <v>19</v>
      </c>
      <c r="K448" s="99">
        <f>[1]Inventario!AA448</f>
        <v>0</v>
      </c>
      <c r="L448" s="86">
        <f t="shared" si="62"/>
        <v>0</v>
      </c>
      <c r="M448" s="91"/>
      <c r="N448" s="87">
        <f>SUMIF('Compras del Mes'!D$6:D$307,Inventario!D448,'Compras del Mes'!H$6:H$307)</f>
        <v>0</v>
      </c>
      <c r="O448" s="28" t="str">
        <f t="shared" si="63"/>
        <v/>
      </c>
      <c r="P448" s="28">
        <f>SUMIF('Compras del Mes'!D$6:D$307,Inventario!D448,'Compras del Mes'!I$6:I$307)</f>
        <v>0</v>
      </c>
      <c r="Q448" s="88"/>
      <c r="R448" s="87">
        <f t="shared" si="64"/>
        <v>19</v>
      </c>
      <c r="S448" s="28" t="str">
        <f t="shared" si="65"/>
        <v>0</v>
      </c>
      <c r="T448" s="28">
        <f t="shared" si="66"/>
        <v>0</v>
      </c>
      <c r="U448" s="88"/>
      <c r="V448" s="177">
        <f>SUMIF('Reporte de salida'!C$6:C$958,Inventario!B448,'Reporte de salida'!H$6:H$958)</f>
        <v>0</v>
      </c>
      <c r="W448" s="221">
        <f t="shared" si="67"/>
        <v>0</v>
      </c>
      <c r="Y448" s="87">
        <f t="shared" si="68"/>
        <v>19</v>
      </c>
      <c r="Z448" s="28">
        <f t="shared" si="69"/>
        <v>0</v>
      </c>
      <c r="AA448" s="56">
        <f t="shared" si="70"/>
        <v>0</v>
      </c>
      <c r="AB448" s="22">
        <f t="shared" si="71"/>
        <v>30</v>
      </c>
      <c r="AC448" s="24"/>
      <c r="AD448" s="21"/>
      <c r="AE448" s="2"/>
      <c r="AF448" s="2"/>
    </row>
    <row r="449" spans="1:32" s="22" customFormat="1" ht="15" hidden="1" customHeight="1" x14ac:dyDescent="0.25">
      <c r="A449" s="24"/>
      <c r="B449" s="174" t="s">
        <v>615</v>
      </c>
      <c r="C449" s="24"/>
      <c r="D449" s="33" t="s">
        <v>615</v>
      </c>
      <c r="E449" s="33" t="s">
        <v>129</v>
      </c>
      <c r="F449" s="21"/>
      <c r="G449" s="169" t="s">
        <v>314</v>
      </c>
      <c r="H449" s="32">
        <v>1</v>
      </c>
      <c r="I449" s="14"/>
      <c r="J449" s="57">
        <f>[1]Inventario!Y449</f>
        <v>39</v>
      </c>
      <c r="K449" s="99">
        <f>[1]Inventario!AA449</f>
        <v>0</v>
      </c>
      <c r="L449" s="86">
        <f t="shared" si="62"/>
        <v>0</v>
      </c>
      <c r="M449" s="91"/>
      <c r="N449" s="87">
        <f>SUMIF('Compras del Mes'!D$6:D$307,Inventario!D449,'Compras del Mes'!H$6:H$307)</f>
        <v>0</v>
      </c>
      <c r="O449" s="28" t="str">
        <f t="shared" si="63"/>
        <v/>
      </c>
      <c r="P449" s="28">
        <f>SUMIF('Compras del Mes'!D$6:D$307,Inventario!D449,'Compras del Mes'!I$6:I$307)</f>
        <v>0</v>
      </c>
      <c r="Q449" s="88"/>
      <c r="R449" s="87">
        <f t="shared" si="64"/>
        <v>39</v>
      </c>
      <c r="S449" s="28" t="str">
        <f t="shared" si="65"/>
        <v>0</v>
      </c>
      <c r="T449" s="28">
        <f t="shared" si="66"/>
        <v>0</v>
      </c>
      <c r="U449" s="88"/>
      <c r="V449" s="177">
        <f>SUMIF('Reporte de salida'!C$6:C$958,Inventario!B449,'Reporte de salida'!H$6:H$958)</f>
        <v>0</v>
      </c>
      <c r="W449" s="221">
        <f t="shared" si="67"/>
        <v>0</v>
      </c>
      <c r="Y449" s="87">
        <f t="shared" si="68"/>
        <v>39</v>
      </c>
      <c r="Z449" s="28">
        <f t="shared" si="69"/>
        <v>0</v>
      </c>
      <c r="AA449" s="56">
        <f t="shared" si="70"/>
        <v>0</v>
      </c>
      <c r="AB449" s="22">
        <f t="shared" si="71"/>
        <v>43</v>
      </c>
      <c r="AC449" s="24"/>
      <c r="AD449" s="21"/>
      <c r="AE449" s="2"/>
      <c r="AF449" s="2"/>
    </row>
    <row r="450" spans="1:32" s="22" customFormat="1" ht="15" hidden="1" customHeight="1" x14ac:dyDescent="0.25">
      <c r="A450" s="24"/>
      <c r="B450" s="174" t="s">
        <v>616</v>
      </c>
      <c r="C450" s="24"/>
      <c r="D450" s="33" t="s">
        <v>616</v>
      </c>
      <c r="E450" s="33" t="s">
        <v>129</v>
      </c>
      <c r="F450" s="21"/>
      <c r="G450" s="169" t="s">
        <v>314</v>
      </c>
      <c r="H450" s="32">
        <v>1</v>
      </c>
      <c r="I450" s="14"/>
      <c r="J450" s="57">
        <f>[1]Inventario!Y450</f>
        <v>183</v>
      </c>
      <c r="K450" s="99">
        <f>[1]Inventario!AA450</f>
        <v>5.79</v>
      </c>
      <c r="L450" s="86">
        <f t="shared" si="62"/>
        <v>1059.57</v>
      </c>
      <c r="M450" s="91"/>
      <c r="N450" s="87">
        <f>SUMIF('Compras del Mes'!D$6:D$307,Inventario!D450,'Compras del Mes'!H$6:H$307)</f>
        <v>0</v>
      </c>
      <c r="O450" s="28" t="str">
        <f t="shared" si="63"/>
        <v/>
      </c>
      <c r="P450" s="28">
        <f>SUMIF('Compras del Mes'!D$6:D$307,Inventario!D450,'Compras del Mes'!I$6:I$307)</f>
        <v>0</v>
      </c>
      <c r="Q450" s="88"/>
      <c r="R450" s="87">
        <f t="shared" si="64"/>
        <v>183</v>
      </c>
      <c r="S450" s="28">
        <f t="shared" si="65"/>
        <v>5.79</v>
      </c>
      <c r="T450" s="28">
        <f t="shared" si="66"/>
        <v>1059.57</v>
      </c>
      <c r="U450" s="88"/>
      <c r="V450" s="177">
        <f>SUMIF('Reporte de salida'!C$6:C$958,Inventario!B450,'Reporte de salida'!H$6:H$958)</f>
        <v>0</v>
      </c>
      <c r="W450" s="221">
        <f t="shared" si="67"/>
        <v>0</v>
      </c>
      <c r="Y450" s="87">
        <f t="shared" si="68"/>
        <v>183</v>
      </c>
      <c r="Z450" s="28">
        <f t="shared" si="69"/>
        <v>1059.57</v>
      </c>
      <c r="AA450" s="56">
        <f t="shared" si="70"/>
        <v>5.79</v>
      </c>
      <c r="AB450" s="22">
        <f t="shared" si="71"/>
        <v>22</v>
      </c>
      <c r="AC450" s="24"/>
      <c r="AD450" s="21"/>
      <c r="AE450" s="2"/>
      <c r="AF450" s="2"/>
    </row>
    <row r="451" spans="1:32" s="22" customFormat="1" ht="15" hidden="1" customHeight="1" x14ac:dyDescent="0.25">
      <c r="A451" s="24"/>
      <c r="B451" s="174" t="s">
        <v>617</v>
      </c>
      <c r="C451" s="24"/>
      <c r="D451" s="33" t="s">
        <v>617</v>
      </c>
      <c r="E451" s="33" t="s">
        <v>129</v>
      </c>
      <c r="F451" s="21"/>
      <c r="G451" s="169" t="s">
        <v>314</v>
      </c>
      <c r="H451" s="32">
        <v>1</v>
      </c>
      <c r="I451" s="14"/>
      <c r="J451" s="57">
        <f>[1]Inventario!Y451</f>
        <v>63</v>
      </c>
      <c r="K451" s="99">
        <f>[1]Inventario!AA451</f>
        <v>0</v>
      </c>
      <c r="L451" s="86">
        <f t="shared" si="62"/>
        <v>0</v>
      </c>
      <c r="M451" s="91"/>
      <c r="N451" s="87">
        <f>SUMIF('Compras del Mes'!D$6:D$307,Inventario!D451,'Compras del Mes'!H$6:H$307)</f>
        <v>0</v>
      </c>
      <c r="O451" s="28" t="str">
        <f t="shared" si="63"/>
        <v/>
      </c>
      <c r="P451" s="28">
        <f>SUMIF('Compras del Mes'!D$6:D$307,Inventario!D451,'Compras del Mes'!I$6:I$307)</f>
        <v>0</v>
      </c>
      <c r="Q451" s="88"/>
      <c r="R451" s="87">
        <f t="shared" si="64"/>
        <v>63</v>
      </c>
      <c r="S451" s="28" t="str">
        <f t="shared" si="65"/>
        <v>0</v>
      </c>
      <c r="T451" s="28">
        <f t="shared" si="66"/>
        <v>0</v>
      </c>
      <c r="U451" s="88"/>
      <c r="V451" s="177">
        <f>SUMIF('Reporte de salida'!C$6:C$958,Inventario!B451,'Reporte de salida'!H$6:H$958)</f>
        <v>0</v>
      </c>
      <c r="W451" s="221">
        <f t="shared" si="67"/>
        <v>0</v>
      </c>
      <c r="Y451" s="87">
        <f t="shared" si="68"/>
        <v>63</v>
      </c>
      <c r="Z451" s="28">
        <f t="shared" si="69"/>
        <v>0</v>
      </c>
      <c r="AA451" s="56">
        <f t="shared" si="70"/>
        <v>0</v>
      </c>
      <c r="AB451" s="22">
        <f t="shared" si="71"/>
        <v>26</v>
      </c>
      <c r="AC451" s="24"/>
      <c r="AD451" s="21"/>
      <c r="AE451" s="2"/>
      <c r="AF451" s="2"/>
    </row>
    <row r="452" spans="1:32" s="22" customFormat="1" ht="15" hidden="1" customHeight="1" x14ac:dyDescent="0.25">
      <c r="A452" s="24"/>
      <c r="B452" s="174" t="s">
        <v>618</v>
      </c>
      <c r="C452" s="24"/>
      <c r="D452" s="33" t="s">
        <v>618</v>
      </c>
      <c r="E452" s="33" t="s">
        <v>129</v>
      </c>
      <c r="F452" s="21"/>
      <c r="G452" s="169" t="s">
        <v>314</v>
      </c>
      <c r="H452" s="32">
        <v>1</v>
      </c>
      <c r="I452" s="14"/>
      <c r="J452" s="57">
        <f>[1]Inventario!Y452</f>
        <v>16</v>
      </c>
      <c r="K452" s="99">
        <f>[1]Inventario!AA452</f>
        <v>0</v>
      </c>
      <c r="L452" s="86">
        <f t="shared" si="62"/>
        <v>0</v>
      </c>
      <c r="M452" s="91"/>
      <c r="N452" s="87">
        <f>SUMIF('Compras del Mes'!D$6:D$307,Inventario!D452,'Compras del Mes'!H$6:H$307)</f>
        <v>0</v>
      </c>
      <c r="O452" s="28" t="str">
        <f t="shared" si="63"/>
        <v/>
      </c>
      <c r="P452" s="28">
        <f>SUMIF('Compras del Mes'!D$6:D$307,Inventario!D452,'Compras del Mes'!I$6:I$307)</f>
        <v>0</v>
      </c>
      <c r="Q452" s="88"/>
      <c r="R452" s="87">
        <f t="shared" si="64"/>
        <v>16</v>
      </c>
      <c r="S452" s="28" t="str">
        <f t="shared" si="65"/>
        <v>0</v>
      </c>
      <c r="T452" s="28">
        <f t="shared" si="66"/>
        <v>0</v>
      </c>
      <c r="U452" s="88"/>
      <c r="V452" s="177">
        <f>SUMIF('Reporte de salida'!C$6:C$958,Inventario!B452,'Reporte de salida'!H$6:H$958)</f>
        <v>0</v>
      </c>
      <c r="W452" s="221">
        <f t="shared" si="67"/>
        <v>0</v>
      </c>
      <c r="Y452" s="87">
        <f t="shared" si="68"/>
        <v>16</v>
      </c>
      <c r="Z452" s="28">
        <f t="shared" si="69"/>
        <v>0</v>
      </c>
      <c r="AA452" s="56">
        <f t="shared" si="70"/>
        <v>0</v>
      </c>
      <c r="AB452" s="22">
        <f t="shared" si="71"/>
        <v>26</v>
      </c>
      <c r="AC452" s="24"/>
      <c r="AD452" s="21"/>
      <c r="AE452" s="2"/>
      <c r="AF452" s="2"/>
    </row>
    <row r="453" spans="1:32" s="22" customFormat="1" ht="15" hidden="1" customHeight="1" x14ac:dyDescent="0.25">
      <c r="A453" s="24"/>
      <c r="B453" s="174" t="s">
        <v>331</v>
      </c>
      <c r="C453" s="24"/>
      <c r="D453" s="33" t="s">
        <v>331</v>
      </c>
      <c r="E453" s="33" t="s">
        <v>129</v>
      </c>
      <c r="F453" s="21"/>
      <c r="G453" s="169" t="s">
        <v>314</v>
      </c>
      <c r="H453" s="32">
        <v>1</v>
      </c>
      <c r="I453" s="14"/>
      <c r="J453" s="57">
        <f>[1]Inventario!Y453</f>
        <v>31</v>
      </c>
      <c r="K453" s="99">
        <f>[1]Inventario!AA453</f>
        <v>0</v>
      </c>
      <c r="L453" s="86">
        <f t="shared" si="62"/>
        <v>0</v>
      </c>
      <c r="M453" s="91"/>
      <c r="N453" s="87">
        <f>SUMIF('Compras del Mes'!D$6:D$307,Inventario!D453,'Compras del Mes'!H$6:H$307)</f>
        <v>0</v>
      </c>
      <c r="O453" s="28" t="str">
        <f t="shared" si="63"/>
        <v/>
      </c>
      <c r="P453" s="28">
        <f>SUMIF('Compras del Mes'!D$6:D$307,Inventario!D453,'Compras del Mes'!I$6:I$307)</f>
        <v>0</v>
      </c>
      <c r="Q453" s="88"/>
      <c r="R453" s="87">
        <f t="shared" si="64"/>
        <v>31</v>
      </c>
      <c r="S453" s="28" t="str">
        <f t="shared" si="65"/>
        <v>0</v>
      </c>
      <c r="T453" s="28">
        <f t="shared" si="66"/>
        <v>0</v>
      </c>
      <c r="U453" s="88"/>
      <c r="V453" s="177">
        <f>SUMIF('Reporte de salida'!C$6:C$958,Inventario!B453,'Reporte de salida'!H$6:H$958)</f>
        <v>0</v>
      </c>
      <c r="W453" s="221">
        <f t="shared" si="67"/>
        <v>0</v>
      </c>
      <c r="Y453" s="87">
        <f t="shared" si="68"/>
        <v>31</v>
      </c>
      <c r="Z453" s="28">
        <f t="shared" si="69"/>
        <v>0</v>
      </c>
      <c r="AA453" s="56">
        <f t="shared" si="70"/>
        <v>0</v>
      </c>
      <c r="AB453" s="22">
        <f t="shared" si="71"/>
        <v>13</v>
      </c>
      <c r="AC453" s="24"/>
      <c r="AD453" s="21"/>
      <c r="AE453" s="2"/>
      <c r="AF453" s="2"/>
    </row>
    <row r="454" spans="1:32" s="22" customFormat="1" ht="15" hidden="1" customHeight="1" x14ac:dyDescent="0.25">
      <c r="A454" s="24"/>
      <c r="B454" s="174" t="s">
        <v>619</v>
      </c>
      <c r="C454" s="24"/>
      <c r="D454" s="33" t="s">
        <v>619</v>
      </c>
      <c r="E454" s="33" t="s">
        <v>129</v>
      </c>
      <c r="F454" s="21"/>
      <c r="G454" s="169" t="s">
        <v>314</v>
      </c>
      <c r="H454" s="32">
        <v>1</v>
      </c>
      <c r="I454" s="14"/>
      <c r="J454" s="57">
        <f>[1]Inventario!Y454</f>
        <v>37</v>
      </c>
      <c r="K454" s="99">
        <f>[1]Inventario!AA454</f>
        <v>0</v>
      </c>
      <c r="L454" s="86">
        <f t="shared" si="62"/>
        <v>0</v>
      </c>
      <c r="M454" s="91"/>
      <c r="N454" s="87">
        <f>SUMIF('Compras del Mes'!D$6:D$307,Inventario!D454,'Compras del Mes'!H$6:H$307)</f>
        <v>0</v>
      </c>
      <c r="O454" s="28" t="str">
        <f t="shared" si="63"/>
        <v/>
      </c>
      <c r="P454" s="28">
        <f>SUMIF('Compras del Mes'!D$6:D$307,Inventario!D454,'Compras del Mes'!I$6:I$307)</f>
        <v>0</v>
      </c>
      <c r="Q454" s="88"/>
      <c r="R454" s="87">
        <f t="shared" si="64"/>
        <v>37</v>
      </c>
      <c r="S454" s="28" t="str">
        <f t="shared" si="65"/>
        <v>0</v>
      </c>
      <c r="T454" s="28">
        <f t="shared" si="66"/>
        <v>0</v>
      </c>
      <c r="U454" s="88"/>
      <c r="V454" s="177">
        <f>SUMIF('Reporte de salida'!C$6:C$958,Inventario!B454,'Reporte de salida'!H$6:H$958)</f>
        <v>0</v>
      </c>
      <c r="W454" s="221">
        <f t="shared" si="67"/>
        <v>0</v>
      </c>
      <c r="Y454" s="87">
        <f t="shared" si="68"/>
        <v>37</v>
      </c>
      <c r="Z454" s="28">
        <f t="shared" si="69"/>
        <v>0</v>
      </c>
      <c r="AA454" s="56">
        <f t="shared" si="70"/>
        <v>0</v>
      </c>
      <c r="AB454" s="22">
        <f t="shared" ref="AB454:AB463" si="72">(LEN(D454))</f>
        <v>25</v>
      </c>
      <c r="AC454" s="24"/>
      <c r="AD454" s="21"/>
      <c r="AE454" s="2"/>
      <c r="AF454" s="2"/>
    </row>
    <row r="455" spans="1:32" s="22" customFormat="1" ht="15" hidden="1" customHeight="1" x14ac:dyDescent="0.25">
      <c r="A455" s="24"/>
      <c r="B455" s="174" t="s">
        <v>620</v>
      </c>
      <c r="C455" s="24"/>
      <c r="D455" s="33" t="s">
        <v>620</v>
      </c>
      <c r="E455" s="33" t="s">
        <v>129</v>
      </c>
      <c r="F455" s="21"/>
      <c r="G455" s="169" t="s">
        <v>314</v>
      </c>
      <c r="H455" s="32">
        <v>1</v>
      </c>
      <c r="I455" s="14"/>
      <c r="J455" s="57">
        <f>[1]Inventario!Y455</f>
        <v>85</v>
      </c>
      <c r="K455" s="99">
        <f>[1]Inventario!AA455</f>
        <v>0</v>
      </c>
      <c r="L455" s="86">
        <f t="shared" ref="L455:L518" si="73">+K455*J455</f>
        <v>0</v>
      </c>
      <c r="M455" s="91"/>
      <c r="N455" s="87">
        <f>SUMIF('Compras del Mes'!D$6:D$307,Inventario!D455,'Compras del Mes'!H$6:H$307)</f>
        <v>0</v>
      </c>
      <c r="O455" s="28" t="str">
        <f t="shared" ref="O455:O518" si="74">IF(P455=0,"",P455/N455)</f>
        <v/>
      </c>
      <c r="P455" s="28">
        <f>SUMIF('Compras del Mes'!D$6:D$307,Inventario!D455,'Compras del Mes'!I$6:I$307)</f>
        <v>0</v>
      </c>
      <c r="Q455" s="88"/>
      <c r="R455" s="87">
        <f t="shared" ref="R455:R518" si="75">+N455+J455</f>
        <v>85</v>
      </c>
      <c r="S455" s="28" t="str">
        <f t="shared" ref="S455:S518" si="76">IF(T455=0,"0",T455/R455)</f>
        <v>0</v>
      </c>
      <c r="T455" s="28">
        <f t="shared" ref="T455:T518" si="77">+P455+L455</f>
        <v>0</v>
      </c>
      <c r="U455" s="88"/>
      <c r="V455" s="177">
        <f>SUMIF('Reporte de salida'!C$6:C$958,Inventario!B455,'Reporte de salida'!H$6:H$958)</f>
        <v>0</v>
      </c>
      <c r="W455" s="221">
        <f t="shared" ref="W455:W518" si="78">+V455*S455</f>
        <v>0</v>
      </c>
      <c r="Y455" s="87">
        <f t="shared" ref="Y455:Y518" si="79">R455-V455</f>
        <v>85</v>
      </c>
      <c r="Z455" s="28">
        <f t="shared" ref="Z455:Z518" si="80">+S455*Y455</f>
        <v>0</v>
      </c>
      <c r="AA455" s="56">
        <f t="shared" ref="AA455:AA517" si="81">Z455/Y455</f>
        <v>0</v>
      </c>
      <c r="AB455" s="22">
        <f t="shared" si="72"/>
        <v>28</v>
      </c>
      <c r="AC455" s="24"/>
      <c r="AD455" s="21"/>
      <c r="AE455" s="2"/>
      <c r="AF455" s="2"/>
    </row>
    <row r="456" spans="1:32" s="22" customFormat="1" ht="15" hidden="1" customHeight="1" x14ac:dyDescent="0.25">
      <c r="A456" s="24"/>
      <c r="B456" s="174" t="s">
        <v>621</v>
      </c>
      <c r="C456" s="24"/>
      <c r="D456" s="33" t="s">
        <v>621</v>
      </c>
      <c r="E456" s="33" t="s">
        <v>129</v>
      </c>
      <c r="F456" s="21"/>
      <c r="G456" s="169" t="s">
        <v>314</v>
      </c>
      <c r="H456" s="32">
        <v>1</v>
      </c>
      <c r="I456" s="14"/>
      <c r="J456" s="57">
        <f>[1]Inventario!Y456</f>
        <v>0</v>
      </c>
      <c r="K456" s="99">
        <f>[1]Inventario!AA456</f>
        <v>0</v>
      </c>
      <c r="L456" s="86">
        <f t="shared" si="73"/>
        <v>0</v>
      </c>
      <c r="M456" s="91"/>
      <c r="N456" s="87">
        <f>SUMIF('Compras del Mes'!D$6:D$307,Inventario!D456,'Compras del Mes'!H$6:H$307)</f>
        <v>0</v>
      </c>
      <c r="O456" s="28" t="str">
        <f t="shared" si="74"/>
        <v/>
      </c>
      <c r="P456" s="28">
        <f>SUMIF('Compras del Mes'!D$6:D$307,Inventario!D456,'Compras del Mes'!I$6:I$307)</f>
        <v>0</v>
      </c>
      <c r="Q456" s="88"/>
      <c r="R456" s="87">
        <f t="shared" si="75"/>
        <v>0</v>
      </c>
      <c r="S456" s="28" t="str">
        <f t="shared" si="76"/>
        <v>0</v>
      </c>
      <c r="T456" s="28">
        <f t="shared" si="77"/>
        <v>0</v>
      </c>
      <c r="U456" s="88"/>
      <c r="V456" s="177">
        <f>SUMIF('Reporte de salida'!C$6:C$958,Inventario!B456,'Reporte de salida'!H$6:H$958)</f>
        <v>0</v>
      </c>
      <c r="W456" s="221">
        <f t="shared" si="78"/>
        <v>0</v>
      </c>
      <c r="Y456" s="87">
        <f t="shared" si="79"/>
        <v>0</v>
      </c>
      <c r="Z456" s="28">
        <f t="shared" si="80"/>
        <v>0</v>
      </c>
      <c r="AA456" s="56">
        <v>0</v>
      </c>
      <c r="AB456" s="22">
        <f t="shared" si="72"/>
        <v>32</v>
      </c>
      <c r="AC456" s="24"/>
      <c r="AD456" s="21"/>
      <c r="AE456" s="2"/>
      <c r="AF456" s="2"/>
    </row>
    <row r="457" spans="1:32" s="22" customFormat="1" ht="15" hidden="1" customHeight="1" x14ac:dyDescent="0.25">
      <c r="A457" s="24"/>
      <c r="B457" s="174" t="s">
        <v>622</v>
      </c>
      <c r="C457" s="24"/>
      <c r="D457" s="33" t="s">
        <v>622</v>
      </c>
      <c r="E457" s="33" t="s">
        <v>129</v>
      </c>
      <c r="F457" s="21"/>
      <c r="G457" s="169" t="s">
        <v>314</v>
      </c>
      <c r="H457" s="32">
        <v>1</v>
      </c>
      <c r="I457" s="14"/>
      <c r="J457" s="57">
        <f>[1]Inventario!Y457</f>
        <v>52</v>
      </c>
      <c r="K457" s="99">
        <f>[1]Inventario!AA457</f>
        <v>0</v>
      </c>
      <c r="L457" s="86">
        <f t="shared" si="73"/>
        <v>0</v>
      </c>
      <c r="M457" s="91"/>
      <c r="N457" s="87">
        <f>SUMIF('Compras del Mes'!D$6:D$307,Inventario!D457,'Compras del Mes'!H$6:H$307)</f>
        <v>0</v>
      </c>
      <c r="O457" s="28" t="str">
        <f t="shared" si="74"/>
        <v/>
      </c>
      <c r="P457" s="28">
        <f>SUMIF('Compras del Mes'!D$6:D$307,Inventario!D457,'Compras del Mes'!I$6:I$307)</f>
        <v>0</v>
      </c>
      <c r="Q457" s="88"/>
      <c r="R457" s="87">
        <f t="shared" si="75"/>
        <v>52</v>
      </c>
      <c r="S457" s="28" t="str">
        <f t="shared" si="76"/>
        <v>0</v>
      </c>
      <c r="T457" s="28">
        <f t="shared" si="77"/>
        <v>0</v>
      </c>
      <c r="U457" s="88"/>
      <c r="V457" s="177">
        <f>SUMIF('Reporte de salida'!C$6:C$958,Inventario!B457,'Reporte de salida'!H$6:H$958)</f>
        <v>0</v>
      </c>
      <c r="W457" s="221">
        <f t="shared" si="78"/>
        <v>0</v>
      </c>
      <c r="Y457" s="87">
        <f t="shared" si="79"/>
        <v>52</v>
      </c>
      <c r="Z457" s="28">
        <f t="shared" si="80"/>
        <v>0</v>
      </c>
      <c r="AA457" s="56">
        <f t="shared" si="81"/>
        <v>0</v>
      </c>
      <c r="AB457" s="22">
        <f t="shared" si="72"/>
        <v>30</v>
      </c>
      <c r="AC457" s="24"/>
      <c r="AD457" s="21"/>
      <c r="AE457" s="2"/>
      <c r="AF457" s="2"/>
    </row>
    <row r="458" spans="1:32" s="22" customFormat="1" ht="15" hidden="1" customHeight="1" x14ac:dyDescent="0.25">
      <c r="A458" s="24"/>
      <c r="B458" s="174" t="s">
        <v>623</v>
      </c>
      <c r="C458" s="24"/>
      <c r="D458" s="33" t="s">
        <v>623</v>
      </c>
      <c r="E458" s="33" t="s">
        <v>129</v>
      </c>
      <c r="F458" s="21"/>
      <c r="G458" s="169" t="s">
        <v>314</v>
      </c>
      <c r="H458" s="32">
        <v>1</v>
      </c>
      <c r="I458" s="14"/>
      <c r="J458" s="57">
        <f>[1]Inventario!Y458</f>
        <v>159</v>
      </c>
      <c r="K458" s="99">
        <f>[1]Inventario!AA458</f>
        <v>0</v>
      </c>
      <c r="L458" s="86">
        <f t="shared" si="73"/>
        <v>0</v>
      </c>
      <c r="M458" s="91"/>
      <c r="N458" s="87">
        <f>SUMIF('Compras del Mes'!D$6:D$307,Inventario!D458,'Compras del Mes'!H$6:H$307)</f>
        <v>0</v>
      </c>
      <c r="O458" s="28" t="str">
        <f t="shared" si="74"/>
        <v/>
      </c>
      <c r="P458" s="28">
        <f>SUMIF('Compras del Mes'!D$6:D$307,Inventario!D458,'Compras del Mes'!I$6:I$307)</f>
        <v>0</v>
      </c>
      <c r="Q458" s="88"/>
      <c r="R458" s="87">
        <f t="shared" si="75"/>
        <v>159</v>
      </c>
      <c r="S458" s="28" t="str">
        <f t="shared" si="76"/>
        <v>0</v>
      </c>
      <c r="T458" s="28">
        <f t="shared" si="77"/>
        <v>0</v>
      </c>
      <c r="U458" s="88"/>
      <c r="V458" s="177">
        <f>SUMIF('Reporte de salida'!C$6:C$958,Inventario!B458,'Reporte de salida'!H$6:H$958)</f>
        <v>0</v>
      </c>
      <c r="W458" s="221">
        <f t="shared" si="78"/>
        <v>0</v>
      </c>
      <c r="Y458" s="87">
        <f t="shared" si="79"/>
        <v>159</v>
      </c>
      <c r="Z458" s="28">
        <f t="shared" si="80"/>
        <v>0</v>
      </c>
      <c r="AA458" s="56">
        <f t="shared" si="81"/>
        <v>0</v>
      </c>
      <c r="AB458" s="22">
        <f>(LEN(D458))</f>
        <v>29</v>
      </c>
      <c r="AC458" s="24"/>
      <c r="AD458" s="21"/>
      <c r="AE458" s="2"/>
      <c r="AF458" s="2"/>
    </row>
    <row r="459" spans="1:32" s="22" customFormat="1" ht="15" hidden="1" customHeight="1" x14ac:dyDescent="0.25">
      <c r="A459" s="24"/>
      <c r="B459" s="174" t="s">
        <v>624</v>
      </c>
      <c r="C459" s="24"/>
      <c r="D459" s="33" t="s">
        <v>624</v>
      </c>
      <c r="E459" s="33" t="s">
        <v>129</v>
      </c>
      <c r="F459" s="21"/>
      <c r="G459" s="169" t="s">
        <v>314</v>
      </c>
      <c r="H459" s="32">
        <v>1</v>
      </c>
      <c r="I459" s="14"/>
      <c r="J459" s="57">
        <f>[1]Inventario!Y459</f>
        <v>35</v>
      </c>
      <c r="K459" s="99">
        <f>[1]Inventario!AA459</f>
        <v>14</v>
      </c>
      <c r="L459" s="86">
        <f t="shared" si="73"/>
        <v>490</v>
      </c>
      <c r="M459" s="91"/>
      <c r="N459" s="87">
        <f>SUMIF('Compras del Mes'!D$6:D$307,Inventario!D459,'Compras del Mes'!H$6:H$307)</f>
        <v>0</v>
      </c>
      <c r="O459" s="28" t="str">
        <f t="shared" si="74"/>
        <v/>
      </c>
      <c r="P459" s="28">
        <f>SUMIF('Compras del Mes'!D$6:D$307,Inventario!D459,'Compras del Mes'!I$6:I$307)</f>
        <v>0</v>
      </c>
      <c r="Q459" s="88"/>
      <c r="R459" s="87">
        <f t="shared" si="75"/>
        <v>35</v>
      </c>
      <c r="S459" s="28">
        <f t="shared" si="76"/>
        <v>14</v>
      </c>
      <c r="T459" s="28">
        <f t="shared" si="77"/>
        <v>490</v>
      </c>
      <c r="U459" s="88"/>
      <c r="V459" s="177">
        <f>SUMIF('Reporte de salida'!C$6:C$958,Inventario!B459,'Reporte de salida'!H$6:H$958)</f>
        <v>0</v>
      </c>
      <c r="W459" s="221">
        <f t="shared" si="78"/>
        <v>0</v>
      </c>
      <c r="Y459" s="87">
        <f t="shared" si="79"/>
        <v>35</v>
      </c>
      <c r="Z459" s="28">
        <f t="shared" si="80"/>
        <v>490</v>
      </c>
      <c r="AA459" s="56">
        <f t="shared" si="81"/>
        <v>14</v>
      </c>
      <c r="AB459" s="22">
        <f>(LEN(D459))</f>
        <v>38</v>
      </c>
      <c r="AC459" s="24"/>
      <c r="AD459" s="21"/>
      <c r="AE459" s="2"/>
      <c r="AF459" s="2"/>
    </row>
    <row r="460" spans="1:32" s="22" customFormat="1" ht="15" hidden="1" customHeight="1" x14ac:dyDescent="0.25">
      <c r="A460" s="24"/>
      <c r="B460" s="174" t="s">
        <v>625</v>
      </c>
      <c r="C460" s="24"/>
      <c r="D460" s="33" t="s">
        <v>625</v>
      </c>
      <c r="E460" s="33" t="s">
        <v>129</v>
      </c>
      <c r="F460" s="21"/>
      <c r="G460" s="169" t="s">
        <v>314</v>
      </c>
      <c r="H460" s="32">
        <v>1</v>
      </c>
      <c r="I460" s="14"/>
      <c r="J460" s="57">
        <f>[1]Inventario!Y460</f>
        <v>130</v>
      </c>
      <c r="K460" s="99">
        <f>[1]Inventario!AA460</f>
        <v>14</v>
      </c>
      <c r="L460" s="86">
        <f t="shared" si="73"/>
        <v>1820</v>
      </c>
      <c r="M460" s="91"/>
      <c r="N460" s="87">
        <f>SUMIF('Compras del Mes'!D$6:D$307,Inventario!D460,'Compras del Mes'!H$6:H$307)</f>
        <v>0</v>
      </c>
      <c r="O460" s="28" t="str">
        <f t="shared" si="74"/>
        <v/>
      </c>
      <c r="P460" s="28">
        <f>SUMIF('Compras del Mes'!D$6:D$307,Inventario!D460,'Compras del Mes'!I$6:I$307)</f>
        <v>0</v>
      </c>
      <c r="Q460" s="88"/>
      <c r="R460" s="87">
        <f t="shared" si="75"/>
        <v>130</v>
      </c>
      <c r="S460" s="28">
        <f t="shared" si="76"/>
        <v>14</v>
      </c>
      <c r="T460" s="28">
        <f t="shared" si="77"/>
        <v>1820</v>
      </c>
      <c r="U460" s="88"/>
      <c r="V460" s="177">
        <f>SUMIF('Reporte de salida'!C$6:C$958,Inventario!B460,'Reporte de salida'!H$6:H$958)</f>
        <v>0</v>
      </c>
      <c r="W460" s="221">
        <f t="shared" si="78"/>
        <v>0</v>
      </c>
      <c r="Y460" s="87">
        <f t="shared" si="79"/>
        <v>130</v>
      </c>
      <c r="Z460" s="28">
        <f t="shared" si="80"/>
        <v>1820</v>
      </c>
      <c r="AA460" s="56">
        <f t="shared" si="81"/>
        <v>14</v>
      </c>
      <c r="AB460" s="22">
        <f>(LEN(D460))</f>
        <v>38</v>
      </c>
      <c r="AC460" s="24"/>
      <c r="AD460" s="21"/>
      <c r="AE460" s="2"/>
      <c r="AF460" s="2"/>
    </row>
    <row r="461" spans="1:32" s="22" customFormat="1" ht="15" hidden="1" customHeight="1" x14ac:dyDescent="0.25">
      <c r="A461" s="24"/>
      <c r="B461" s="174" t="s">
        <v>626</v>
      </c>
      <c r="C461" s="24"/>
      <c r="D461" s="33" t="s">
        <v>626</v>
      </c>
      <c r="E461" s="33" t="s">
        <v>129</v>
      </c>
      <c r="F461" s="21"/>
      <c r="G461" s="169" t="s">
        <v>314</v>
      </c>
      <c r="H461" s="32">
        <v>1</v>
      </c>
      <c r="I461" s="14"/>
      <c r="J461" s="57">
        <f>[1]Inventario!Y461</f>
        <v>11</v>
      </c>
      <c r="K461" s="99">
        <f>[1]Inventario!AA461</f>
        <v>0</v>
      </c>
      <c r="L461" s="86">
        <f t="shared" si="73"/>
        <v>0</v>
      </c>
      <c r="M461" s="91"/>
      <c r="N461" s="87">
        <f>SUMIF('Compras del Mes'!D$6:D$307,Inventario!D461,'Compras del Mes'!H$6:H$307)</f>
        <v>0</v>
      </c>
      <c r="O461" s="28" t="str">
        <f t="shared" si="74"/>
        <v/>
      </c>
      <c r="P461" s="28">
        <f>SUMIF('Compras del Mes'!D$6:D$307,Inventario!D461,'Compras del Mes'!I$6:I$307)</f>
        <v>0</v>
      </c>
      <c r="Q461" s="88"/>
      <c r="R461" s="87">
        <f t="shared" si="75"/>
        <v>11</v>
      </c>
      <c r="S461" s="28" t="str">
        <f t="shared" si="76"/>
        <v>0</v>
      </c>
      <c r="T461" s="28">
        <f t="shared" si="77"/>
        <v>0</v>
      </c>
      <c r="U461" s="88"/>
      <c r="V461" s="177">
        <f>SUMIF('Reporte de salida'!C$6:C$958,Inventario!B461,'Reporte de salida'!H$6:H$958)</f>
        <v>0</v>
      </c>
      <c r="W461" s="221">
        <f t="shared" si="78"/>
        <v>0</v>
      </c>
      <c r="Y461" s="87">
        <f t="shared" si="79"/>
        <v>11</v>
      </c>
      <c r="Z461" s="28">
        <f t="shared" si="80"/>
        <v>0</v>
      </c>
      <c r="AA461" s="56">
        <f t="shared" si="81"/>
        <v>0</v>
      </c>
      <c r="AB461" s="22">
        <f>(LEN(D461))</f>
        <v>25</v>
      </c>
      <c r="AC461" s="24"/>
      <c r="AD461" s="21"/>
      <c r="AE461" s="2"/>
      <c r="AF461" s="2"/>
    </row>
    <row r="462" spans="1:32" s="22" customFormat="1" ht="15" hidden="1" customHeight="1" x14ac:dyDescent="0.25">
      <c r="A462" s="24"/>
      <c r="B462" s="174" t="s">
        <v>627</v>
      </c>
      <c r="C462" s="24"/>
      <c r="D462" s="33" t="s">
        <v>627</v>
      </c>
      <c r="E462" s="33" t="s">
        <v>129</v>
      </c>
      <c r="F462" s="21"/>
      <c r="G462" s="169" t="s">
        <v>314</v>
      </c>
      <c r="H462" s="32">
        <v>1</v>
      </c>
      <c r="I462" s="14"/>
      <c r="J462" s="57">
        <f>[1]Inventario!Y462</f>
        <v>5</v>
      </c>
      <c r="K462" s="99">
        <f>[1]Inventario!AA462</f>
        <v>0</v>
      </c>
      <c r="L462" s="86">
        <f t="shared" si="73"/>
        <v>0</v>
      </c>
      <c r="M462" s="91"/>
      <c r="N462" s="87">
        <f>SUMIF('Compras del Mes'!D$6:D$307,Inventario!D462,'Compras del Mes'!H$6:H$307)</f>
        <v>0</v>
      </c>
      <c r="O462" s="28" t="str">
        <f t="shared" si="74"/>
        <v/>
      </c>
      <c r="P462" s="28">
        <f>SUMIF('Compras del Mes'!D$6:D$307,Inventario!D462,'Compras del Mes'!I$6:I$307)</f>
        <v>0</v>
      </c>
      <c r="Q462" s="88"/>
      <c r="R462" s="87">
        <f t="shared" si="75"/>
        <v>5</v>
      </c>
      <c r="S462" s="28" t="str">
        <f t="shared" si="76"/>
        <v>0</v>
      </c>
      <c r="T462" s="28">
        <f t="shared" si="77"/>
        <v>0</v>
      </c>
      <c r="U462" s="88"/>
      <c r="V462" s="177">
        <f>SUMIF('Reporte de salida'!C$6:C$958,Inventario!B462,'Reporte de salida'!H$6:H$958)</f>
        <v>0</v>
      </c>
      <c r="W462" s="221">
        <f t="shared" si="78"/>
        <v>0</v>
      </c>
      <c r="Y462" s="87">
        <f t="shared" si="79"/>
        <v>5</v>
      </c>
      <c r="Z462" s="28">
        <f t="shared" si="80"/>
        <v>0</v>
      </c>
      <c r="AA462" s="56">
        <f t="shared" si="81"/>
        <v>0</v>
      </c>
      <c r="AB462" s="22">
        <f t="shared" si="72"/>
        <v>20</v>
      </c>
      <c r="AC462" s="24"/>
      <c r="AD462" s="21"/>
      <c r="AE462" s="2"/>
      <c r="AF462" s="2"/>
    </row>
    <row r="463" spans="1:32" s="22" customFormat="1" ht="15" hidden="1" customHeight="1" x14ac:dyDescent="0.25">
      <c r="A463" s="24"/>
      <c r="B463" s="174" t="s">
        <v>628</v>
      </c>
      <c r="C463" s="24"/>
      <c r="D463" s="33" t="s">
        <v>628</v>
      </c>
      <c r="E463" s="33" t="s">
        <v>129</v>
      </c>
      <c r="F463" s="21"/>
      <c r="G463" s="169" t="s">
        <v>314</v>
      </c>
      <c r="H463" s="32">
        <v>1</v>
      </c>
      <c r="I463" s="14"/>
      <c r="J463" s="57">
        <f>[1]Inventario!Y463</f>
        <v>103</v>
      </c>
      <c r="K463" s="99">
        <f>[1]Inventario!AA463</f>
        <v>0</v>
      </c>
      <c r="L463" s="86">
        <f t="shared" si="73"/>
        <v>0</v>
      </c>
      <c r="M463" s="91"/>
      <c r="N463" s="87">
        <f>SUMIF('Compras del Mes'!D$6:D$307,Inventario!D463,'Compras del Mes'!H$6:H$307)</f>
        <v>0</v>
      </c>
      <c r="O463" s="28" t="str">
        <f t="shared" si="74"/>
        <v/>
      </c>
      <c r="P463" s="28">
        <f>SUMIF('Compras del Mes'!D$6:D$307,Inventario!D463,'Compras del Mes'!I$6:I$307)</f>
        <v>0</v>
      </c>
      <c r="Q463" s="88"/>
      <c r="R463" s="87">
        <f t="shared" si="75"/>
        <v>103</v>
      </c>
      <c r="S463" s="28" t="str">
        <f t="shared" si="76"/>
        <v>0</v>
      </c>
      <c r="T463" s="28">
        <f t="shared" si="77"/>
        <v>0</v>
      </c>
      <c r="U463" s="88"/>
      <c r="V463" s="177">
        <f>SUMIF('Reporte de salida'!C$6:C$958,Inventario!B463,'Reporte de salida'!H$6:H$958)</f>
        <v>0</v>
      </c>
      <c r="W463" s="221">
        <f t="shared" si="78"/>
        <v>0</v>
      </c>
      <c r="Y463" s="87">
        <f t="shared" si="79"/>
        <v>103</v>
      </c>
      <c r="Z463" s="28">
        <f t="shared" si="80"/>
        <v>0</v>
      </c>
      <c r="AA463" s="56">
        <f t="shared" si="81"/>
        <v>0</v>
      </c>
      <c r="AB463" s="22">
        <f t="shared" si="72"/>
        <v>20</v>
      </c>
      <c r="AC463" s="24"/>
      <c r="AD463" s="21"/>
      <c r="AE463" s="2"/>
      <c r="AF463" s="2"/>
    </row>
    <row r="464" spans="1:32" s="22" customFormat="1" ht="15" hidden="1" customHeight="1" x14ac:dyDescent="0.25">
      <c r="A464" s="24"/>
      <c r="B464" s="174" t="s">
        <v>629</v>
      </c>
      <c r="C464" s="24"/>
      <c r="D464" s="33" t="s">
        <v>629</v>
      </c>
      <c r="E464" s="33" t="s">
        <v>129</v>
      </c>
      <c r="F464" s="21"/>
      <c r="G464" s="169" t="s">
        <v>314</v>
      </c>
      <c r="H464" s="32">
        <v>1</v>
      </c>
      <c r="I464" s="14"/>
      <c r="J464" s="57">
        <f>[1]Inventario!Y464</f>
        <v>32</v>
      </c>
      <c r="K464" s="99">
        <f>[1]Inventario!AA464</f>
        <v>0</v>
      </c>
      <c r="L464" s="86">
        <f t="shared" si="73"/>
        <v>0</v>
      </c>
      <c r="M464" s="91"/>
      <c r="N464" s="87">
        <f>SUMIF('Compras del Mes'!D$6:D$307,Inventario!D464,'Compras del Mes'!H$6:H$307)</f>
        <v>0</v>
      </c>
      <c r="O464" s="28" t="str">
        <f t="shared" si="74"/>
        <v/>
      </c>
      <c r="P464" s="28">
        <f>SUMIF('Compras del Mes'!D$6:D$307,Inventario!D464,'Compras del Mes'!I$6:I$307)</f>
        <v>0</v>
      </c>
      <c r="Q464" s="88"/>
      <c r="R464" s="87">
        <f t="shared" si="75"/>
        <v>32</v>
      </c>
      <c r="S464" s="28" t="str">
        <f t="shared" si="76"/>
        <v>0</v>
      </c>
      <c r="T464" s="28">
        <f t="shared" si="77"/>
        <v>0</v>
      </c>
      <c r="U464" s="88"/>
      <c r="V464" s="177">
        <f>SUMIF('Reporte de salida'!C$6:C$958,Inventario!B464,'Reporte de salida'!H$6:H$958)</f>
        <v>0</v>
      </c>
      <c r="W464" s="221">
        <f t="shared" si="78"/>
        <v>0</v>
      </c>
      <c r="Y464" s="87">
        <f t="shared" si="79"/>
        <v>32</v>
      </c>
      <c r="Z464" s="28">
        <f t="shared" si="80"/>
        <v>0</v>
      </c>
      <c r="AA464" s="56">
        <f t="shared" si="81"/>
        <v>0</v>
      </c>
      <c r="AB464" s="22">
        <f t="shared" si="71"/>
        <v>26</v>
      </c>
      <c r="AC464" s="24"/>
      <c r="AD464" s="21"/>
      <c r="AE464" s="2"/>
      <c r="AF464" s="2"/>
    </row>
    <row r="465" spans="1:32" s="22" customFormat="1" ht="15" hidden="1" customHeight="1" x14ac:dyDescent="0.25">
      <c r="A465" s="24"/>
      <c r="B465" s="174" t="s">
        <v>630</v>
      </c>
      <c r="C465" s="24"/>
      <c r="D465" s="33" t="s">
        <v>630</v>
      </c>
      <c r="E465" s="33" t="s">
        <v>129</v>
      </c>
      <c r="F465" s="21"/>
      <c r="G465" s="169" t="s">
        <v>314</v>
      </c>
      <c r="H465" s="32">
        <v>1</v>
      </c>
      <c r="I465" s="14"/>
      <c r="J465" s="57">
        <f>[1]Inventario!Y465</f>
        <v>60</v>
      </c>
      <c r="K465" s="99">
        <f>[1]Inventario!AA465</f>
        <v>8</v>
      </c>
      <c r="L465" s="86">
        <f t="shared" si="73"/>
        <v>480</v>
      </c>
      <c r="M465" s="91"/>
      <c r="N465" s="87">
        <f>SUMIF('Compras del Mes'!D$6:D$307,Inventario!D465,'Compras del Mes'!H$6:H$307)</f>
        <v>0</v>
      </c>
      <c r="O465" s="28" t="str">
        <f t="shared" si="74"/>
        <v/>
      </c>
      <c r="P465" s="28">
        <f>SUMIF('Compras del Mes'!D$6:D$307,Inventario!D465,'Compras del Mes'!I$6:I$307)</f>
        <v>0</v>
      </c>
      <c r="Q465" s="88"/>
      <c r="R465" s="87">
        <f t="shared" si="75"/>
        <v>60</v>
      </c>
      <c r="S465" s="28">
        <f t="shared" si="76"/>
        <v>8</v>
      </c>
      <c r="T465" s="28">
        <f t="shared" si="77"/>
        <v>480</v>
      </c>
      <c r="U465" s="88"/>
      <c r="V465" s="177">
        <f>SUMIF('Reporte de salida'!C$6:C$958,Inventario!B465,'Reporte de salida'!H$6:H$958)</f>
        <v>0</v>
      </c>
      <c r="W465" s="221">
        <f t="shared" si="78"/>
        <v>0</v>
      </c>
      <c r="Y465" s="87">
        <f t="shared" si="79"/>
        <v>60</v>
      </c>
      <c r="Z465" s="28">
        <f t="shared" si="80"/>
        <v>480</v>
      </c>
      <c r="AA465" s="56">
        <f t="shared" si="81"/>
        <v>8</v>
      </c>
      <c r="AB465" s="22">
        <f t="shared" si="71"/>
        <v>25</v>
      </c>
      <c r="AC465" s="24"/>
      <c r="AD465" s="21"/>
      <c r="AE465" s="2"/>
      <c r="AF465" s="2"/>
    </row>
    <row r="466" spans="1:32" s="22" customFormat="1" ht="15" hidden="1" customHeight="1" x14ac:dyDescent="0.25">
      <c r="A466" s="24"/>
      <c r="B466" s="174" t="s">
        <v>631</v>
      </c>
      <c r="C466" s="24"/>
      <c r="D466" s="33" t="s">
        <v>631</v>
      </c>
      <c r="E466" s="33" t="s">
        <v>129</v>
      </c>
      <c r="F466" s="21"/>
      <c r="G466" s="169" t="s">
        <v>314</v>
      </c>
      <c r="H466" s="32">
        <v>1</v>
      </c>
      <c r="I466" s="14"/>
      <c r="J466" s="57">
        <f>[1]Inventario!Y466</f>
        <v>5</v>
      </c>
      <c r="K466" s="99">
        <f>[1]Inventario!AA466</f>
        <v>0</v>
      </c>
      <c r="L466" s="86">
        <f t="shared" si="73"/>
        <v>0</v>
      </c>
      <c r="M466" s="91"/>
      <c r="N466" s="87">
        <f>SUMIF('Compras del Mes'!D$6:D$307,Inventario!D466,'Compras del Mes'!H$6:H$307)</f>
        <v>0</v>
      </c>
      <c r="O466" s="28" t="str">
        <f t="shared" si="74"/>
        <v/>
      </c>
      <c r="P466" s="28">
        <f>SUMIF('Compras del Mes'!D$6:D$307,Inventario!D466,'Compras del Mes'!I$6:I$307)</f>
        <v>0</v>
      </c>
      <c r="Q466" s="88"/>
      <c r="R466" s="87">
        <f t="shared" si="75"/>
        <v>5</v>
      </c>
      <c r="S466" s="28" t="str">
        <f t="shared" si="76"/>
        <v>0</v>
      </c>
      <c r="T466" s="28">
        <f t="shared" si="77"/>
        <v>0</v>
      </c>
      <c r="U466" s="88"/>
      <c r="V466" s="177">
        <f>SUMIF('Reporte de salida'!C$6:C$958,Inventario!B466,'Reporte de salida'!H$6:H$958)</f>
        <v>0</v>
      </c>
      <c r="W466" s="221">
        <f t="shared" si="78"/>
        <v>0</v>
      </c>
      <c r="Y466" s="87">
        <f t="shared" si="79"/>
        <v>5</v>
      </c>
      <c r="Z466" s="28">
        <f t="shared" si="80"/>
        <v>0</v>
      </c>
      <c r="AA466" s="56">
        <f t="shared" si="81"/>
        <v>0</v>
      </c>
      <c r="AB466" s="22">
        <f t="shared" si="71"/>
        <v>31</v>
      </c>
      <c r="AC466" s="24"/>
      <c r="AD466" s="21"/>
      <c r="AE466" s="2"/>
      <c r="AF466" s="2"/>
    </row>
    <row r="467" spans="1:32" s="22" customFormat="1" ht="15" hidden="1" customHeight="1" x14ac:dyDescent="0.25">
      <c r="A467" s="24"/>
      <c r="B467" s="174" t="s">
        <v>632</v>
      </c>
      <c r="C467" s="24"/>
      <c r="D467" s="33" t="s">
        <v>632</v>
      </c>
      <c r="E467" s="33" t="s">
        <v>129</v>
      </c>
      <c r="F467" s="21"/>
      <c r="G467" s="169" t="s">
        <v>314</v>
      </c>
      <c r="H467" s="32">
        <v>1</v>
      </c>
      <c r="I467" s="14"/>
      <c r="J467" s="57">
        <f>[1]Inventario!Y467</f>
        <v>139</v>
      </c>
      <c r="K467" s="99">
        <f>[1]Inventario!AA467</f>
        <v>0</v>
      </c>
      <c r="L467" s="86">
        <f t="shared" si="73"/>
        <v>0</v>
      </c>
      <c r="M467" s="91"/>
      <c r="N467" s="87">
        <f>SUMIF('Compras del Mes'!D$6:D$307,Inventario!D467,'Compras del Mes'!H$6:H$307)</f>
        <v>0</v>
      </c>
      <c r="O467" s="28" t="str">
        <f t="shared" si="74"/>
        <v/>
      </c>
      <c r="P467" s="28">
        <f>SUMIF('Compras del Mes'!D$6:D$307,Inventario!D467,'Compras del Mes'!I$6:I$307)</f>
        <v>0</v>
      </c>
      <c r="Q467" s="88"/>
      <c r="R467" s="87">
        <f t="shared" si="75"/>
        <v>139</v>
      </c>
      <c r="S467" s="28" t="str">
        <f t="shared" si="76"/>
        <v>0</v>
      </c>
      <c r="T467" s="28">
        <f t="shared" si="77"/>
        <v>0</v>
      </c>
      <c r="U467" s="88"/>
      <c r="V467" s="177">
        <f>SUMIF('Reporte de salida'!C$6:C$958,Inventario!B467,'Reporte de salida'!H$6:H$958)</f>
        <v>0</v>
      </c>
      <c r="W467" s="221">
        <f t="shared" si="78"/>
        <v>0</v>
      </c>
      <c r="Y467" s="87">
        <f t="shared" si="79"/>
        <v>139</v>
      </c>
      <c r="Z467" s="28">
        <f t="shared" si="80"/>
        <v>0</v>
      </c>
      <c r="AA467" s="56">
        <f t="shared" si="81"/>
        <v>0</v>
      </c>
      <c r="AC467" s="24"/>
      <c r="AD467" s="21"/>
      <c r="AE467" s="2"/>
      <c r="AF467" s="2"/>
    </row>
    <row r="468" spans="1:32" s="22" customFormat="1" ht="15" hidden="1" customHeight="1" x14ac:dyDescent="0.25">
      <c r="A468" s="24"/>
      <c r="B468" s="174" t="s">
        <v>633</v>
      </c>
      <c r="C468" s="24"/>
      <c r="D468" s="33" t="s">
        <v>633</v>
      </c>
      <c r="E468" s="33" t="s">
        <v>129</v>
      </c>
      <c r="F468" s="21"/>
      <c r="G468" s="169" t="s">
        <v>314</v>
      </c>
      <c r="H468" s="32">
        <v>1</v>
      </c>
      <c r="I468" s="14"/>
      <c r="J468" s="57">
        <f>[1]Inventario!Y468</f>
        <v>2</v>
      </c>
      <c r="K468" s="99">
        <f>[1]Inventario!AA468</f>
        <v>0</v>
      </c>
      <c r="L468" s="86">
        <f t="shared" si="73"/>
        <v>0</v>
      </c>
      <c r="M468" s="91"/>
      <c r="N468" s="87">
        <f>SUMIF('Compras del Mes'!D$6:D$307,Inventario!D468,'Compras del Mes'!H$6:H$307)</f>
        <v>0</v>
      </c>
      <c r="O468" s="28" t="str">
        <f t="shared" si="74"/>
        <v/>
      </c>
      <c r="P468" s="28">
        <f>SUMIF('Compras del Mes'!D$6:D$307,Inventario!D468,'Compras del Mes'!I$6:I$307)</f>
        <v>0</v>
      </c>
      <c r="Q468" s="88"/>
      <c r="R468" s="87">
        <f t="shared" si="75"/>
        <v>2</v>
      </c>
      <c r="S468" s="28" t="str">
        <f t="shared" si="76"/>
        <v>0</v>
      </c>
      <c r="T468" s="28">
        <f t="shared" si="77"/>
        <v>0</v>
      </c>
      <c r="U468" s="88"/>
      <c r="V468" s="177">
        <f>SUMIF('Reporte de salida'!C$6:C$958,Inventario!B468,'Reporte de salida'!H$6:H$958)</f>
        <v>0</v>
      </c>
      <c r="W468" s="221">
        <f t="shared" si="78"/>
        <v>0</v>
      </c>
      <c r="Y468" s="87">
        <f t="shared" si="79"/>
        <v>2</v>
      </c>
      <c r="Z468" s="28">
        <f t="shared" si="80"/>
        <v>0</v>
      </c>
      <c r="AA468" s="56">
        <f t="shared" si="81"/>
        <v>0</v>
      </c>
      <c r="AC468" s="24"/>
      <c r="AD468" s="21"/>
      <c r="AE468" s="2"/>
      <c r="AF468" s="2"/>
    </row>
    <row r="469" spans="1:32" s="22" customFormat="1" ht="15" hidden="1" customHeight="1" x14ac:dyDescent="0.25">
      <c r="A469" s="24"/>
      <c r="B469" s="174" t="s">
        <v>597</v>
      </c>
      <c r="C469" s="24"/>
      <c r="D469" s="33" t="s">
        <v>597</v>
      </c>
      <c r="E469" s="33" t="s">
        <v>129</v>
      </c>
      <c r="F469" s="21"/>
      <c r="G469" s="169" t="s">
        <v>314</v>
      </c>
      <c r="H469" s="32">
        <v>1</v>
      </c>
      <c r="I469" s="14"/>
      <c r="J469" s="57">
        <f>[1]Inventario!Y469</f>
        <v>99</v>
      </c>
      <c r="K469" s="99">
        <f>[1]Inventario!AA469</f>
        <v>0</v>
      </c>
      <c r="L469" s="86">
        <f t="shared" si="73"/>
        <v>0</v>
      </c>
      <c r="M469" s="91"/>
      <c r="N469" s="87">
        <f>SUMIF('Compras del Mes'!D$6:D$307,Inventario!D469,'Compras del Mes'!H$6:H$307)</f>
        <v>0</v>
      </c>
      <c r="O469" s="28" t="str">
        <f t="shared" si="74"/>
        <v/>
      </c>
      <c r="P469" s="28">
        <f>SUMIF('Compras del Mes'!D$6:D$307,Inventario!D469,'Compras del Mes'!I$6:I$307)</f>
        <v>0</v>
      </c>
      <c r="Q469" s="88"/>
      <c r="R469" s="87">
        <f t="shared" si="75"/>
        <v>99</v>
      </c>
      <c r="S469" s="28" t="str">
        <f t="shared" si="76"/>
        <v>0</v>
      </c>
      <c r="T469" s="28">
        <f t="shared" si="77"/>
        <v>0</v>
      </c>
      <c r="U469" s="88"/>
      <c r="V469" s="177">
        <f>SUMIF('Reporte de salida'!C$6:C$958,Inventario!B469,'Reporte de salida'!H$6:H$958)</f>
        <v>0</v>
      </c>
      <c r="W469" s="221">
        <f t="shared" si="78"/>
        <v>0</v>
      </c>
      <c r="Y469" s="87">
        <f t="shared" si="79"/>
        <v>99</v>
      </c>
      <c r="Z469" s="28">
        <f t="shared" si="80"/>
        <v>0</v>
      </c>
      <c r="AA469" s="56">
        <f t="shared" si="81"/>
        <v>0</v>
      </c>
      <c r="AC469" s="24"/>
      <c r="AD469" s="21"/>
      <c r="AE469" s="2"/>
      <c r="AF469" s="2"/>
    </row>
    <row r="470" spans="1:32" s="22" customFormat="1" ht="15" hidden="1" customHeight="1" x14ac:dyDescent="0.25">
      <c r="A470" s="24"/>
      <c r="B470" s="174" t="s">
        <v>634</v>
      </c>
      <c r="C470" s="24"/>
      <c r="D470" s="179" t="s">
        <v>634</v>
      </c>
      <c r="E470" s="33" t="s">
        <v>129</v>
      </c>
      <c r="F470" s="21"/>
      <c r="G470" s="169" t="s">
        <v>314</v>
      </c>
      <c r="H470" s="32">
        <v>1</v>
      </c>
      <c r="I470" s="14"/>
      <c r="J470" s="57">
        <f>[1]Inventario!Y470</f>
        <v>217</v>
      </c>
      <c r="K470" s="99">
        <f>[1]Inventario!AA470</f>
        <v>0</v>
      </c>
      <c r="L470" s="86">
        <f t="shared" si="73"/>
        <v>0</v>
      </c>
      <c r="M470" s="91"/>
      <c r="N470" s="87">
        <f>SUMIF('Compras del Mes'!D$6:D$307,Inventario!D470,'Compras del Mes'!H$6:H$307)</f>
        <v>0</v>
      </c>
      <c r="O470" s="28" t="str">
        <f t="shared" si="74"/>
        <v/>
      </c>
      <c r="P470" s="28">
        <f>SUMIF('Compras del Mes'!D$6:D$307,Inventario!D470,'Compras del Mes'!I$6:I$307)</f>
        <v>0</v>
      </c>
      <c r="Q470" s="88"/>
      <c r="R470" s="87">
        <f t="shared" si="75"/>
        <v>217</v>
      </c>
      <c r="S470" s="28" t="str">
        <f t="shared" si="76"/>
        <v>0</v>
      </c>
      <c r="T470" s="28">
        <f t="shared" si="77"/>
        <v>0</v>
      </c>
      <c r="U470" s="88"/>
      <c r="V470" s="177">
        <f>SUMIF('Reporte de salida'!C$6:C$958,Inventario!B470,'Reporte de salida'!H$6:H$958)</f>
        <v>0</v>
      </c>
      <c r="W470" s="221">
        <f t="shared" si="78"/>
        <v>0</v>
      </c>
      <c r="Y470" s="87">
        <f t="shared" si="79"/>
        <v>217</v>
      </c>
      <c r="Z470" s="28">
        <f t="shared" si="80"/>
        <v>0</v>
      </c>
      <c r="AA470" s="56">
        <f t="shared" si="81"/>
        <v>0</v>
      </c>
      <c r="AC470" s="24"/>
      <c r="AD470" s="21"/>
      <c r="AE470" s="2"/>
      <c r="AF470" s="2"/>
    </row>
    <row r="471" spans="1:32" s="22" customFormat="1" ht="15" hidden="1" customHeight="1" x14ac:dyDescent="0.25">
      <c r="A471" s="24"/>
      <c r="B471" s="174" t="s">
        <v>635</v>
      </c>
      <c r="C471" s="24"/>
      <c r="D471" s="179" t="s">
        <v>635</v>
      </c>
      <c r="E471" s="33" t="s">
        <v>129</v>
      </c>
      <c r="F471" s="21"/>
      <c r="G471" s="169" t="s">
        <v>314</v>
      </c>
      <c r="H471" s="32">
        <v>1</v>
      </c>
      <c r="I471" s="14"/>
      <c r="J471" s="57">
        <f>[1]Inventario!Y471</f>
        <v>298</v>
      </c>
      <c r="K471" s="99">
        <f>[1]Inventario!AA471</f>
        <v>0</v>
      </c>
      <c r="L471" s="86">
        <f t="shared" si="73"/>
        <v>0</v>
      </c>
      <c r="M471" s="91"/>
      <c r="N471" s="87">
        <f>SUMIF('Compras del Mes'!D$6:D$307,Inventario!D471,'Compras del Mes'!H$6:H$307)</f>
        <v>0</v>
      </c>
      <c r="O471" s="28" t="str">
        <f t="shared" si="74"/>
        <v/>
      </c>
      <c r="P471" s="28">
        <f>SUMIF('Compras del Mes'!D$6:D$307,Inventario!D471,'Compras del Mes'!I$6:I$307)</f>
        <v>0</v>
      </c>
      <c r="Q471" s="88"/>
      <c r="R471" s="87">
        <f t="shared" si="75"/>
        <v>298</v>
      </c>
      <c r="S471" s="28" t="str">
        <f t="shared" si="76"/>
        <v>0</v>
      </c>
      <c r="T471" s="28">
        <f t="shared" si="77"/>
        <v>0</v>
      </c>
      <c r="U471" s="88"/>
      <c r="V471" s="177">
        <f>SUMIF('Reporte de salida'!C$6:C$958,Inventario!B471,'Reporte de salida'!H$6:H$958)</f>
        <v>0</v>
      </c>
      <c r="W471" s="221">
        <f t="shared" si="78"/>
        <v>0</v>
      </c>
      <c r="Y471" s="87">
        <f t="shared" si="79"/>
        <v>298</v>
      </c>
      <c r="Z471" s="28">
        <f t="shared" si="80"/>
        <v>0</v>
      </c>
      <c r="AA471" s="56">
        <f t="shared" si="81"/>
        <v>0</v>
      </c>
      <c r="AC471" s="24"/>
      <c r="AD471" s="21"/>
      <c r="AE471" s="2"/>
      <c r="AF471" s="2"/>
    </row>
    <row r="472" spans="1:32" s="22" customFormat="1" ht="15" hidden="1" customHeight="1" x14ac:dyDescent="0.25">
      <c r="A472" s="24"/>
      <c r="B472" s="174" t="s">
        <v>636</v>
      </c>
      <c r="C472" s="24"/>
      <c r="D472" s="179" t="s">
        <v>636</v>
      </c>
      <c r="E472" s="33" t="s">
        <v>129</v>
      </c>
      <c r="F472" s="21"/>
      <c r="G472" s="169" t="s">
        <v>314</v>
      </c>
      <c r="H472" s="32">
        <v>1</v>
      </c>
      <c r="I472" s="14"/>
      <c r="J472" s="57">
        <f>[1]Inventario!Y472</f>
        <v>2</v>
      </c>
      <c r="K472" s="99">
        <f>[1]Inventario!AA472</f>
        <v>8</v>
      </c>
      <c r="L472" s="86">
        <f t="shared" si="73"/>
        <v>16</v>
      </c>
      <c r="M472" s="91"/>
      <c r="N472" s="87">
        <f>SUMIF('Compras del Mes'!D$6:D$307,Inventario!D472,'Compras del Mes'!H$6:H$307)</f>
        <v>0</v>
      </c>
      <c r="O472" s="28" t="str">
        <f t="shared" si="74"/>
        <v/>
      </c>
      <c r="P472" s="28">
        <f>SUMIF('Compras del Mes'!D$6:D$307,Inventario!D472,'Compras del Mes'!I$6:I$307)</f>
        <v>0</v>
      </c>
      <c r="Q472" s="88"/>
      <c r="R472" s="87">
        <f t="shared" si="75"/>
        <v>2</v>
      </c>
      <c r="S472" s="28">
        <f t="shared" si="76"/>
        <v>8</v>
      </c>
      <c r="T472" s="28">
        <f t="shared" si="77"/>
        <v>16</v>
      </c>
      <c r="U472" s="88"/>
      <c r="V472" s="177">
        <f>SUMIF('Reporte de salida'!C$6:C$958,Inventario!B472,'Reporte de salida'!H$6:H$958)</f>
        <v>0</v>
      </c>
      <c r="W472" s="221">
        <f t="shared" si="78"/>
        <v>0</v>
      </c>
      <c r="Y472" s="87">
        <f t="shared" si="79"/>
        <v>2</v>
      </c>
      <c r="Z472" s="28">
        <f t="shared" si="80"/>
        <v>16</v>
      </c>
      <c r="AA472" s="56">
        <f t="shared" si="81"/>
        <v>8</v>
      </c>
      <c r="AC472" s="24"/>
      <c r="AD472" s="21"/>
      <c r="AE472" s="2"/>
      <c r="AF472" s="2"/>
    </row>
    <row r="473" spans="1:32" s="22" customFormat="1" ht="15" hidden="1" customHeight="1" x14ac:dyDescent="0.25">
      <c r="A473" s="24"/>
      <c r="B473" s="174" t="s">
        <v>637</v>
      </c>
      <c r="C473" s="24"/>
      <c r="D473" s="179" t="s">
        <v>637</v>
      </c>
      <c r="E473" s="33" t="s">
        <v>129</v>
      </c>
      <c r="F473" s="21"/>
      <c r="G473" s="169" t="s">
        <v>314</v>
      </c>
      <c r="H473" s="32">
        <v>1</v>
      </c>
      <c r="I473" s="14"/>
      <c r="J473" s="57">
        <f>[1]Inventario!Y473</f>
        <v>44</v>
      </c>
      <c r="K473" s="99">
        <f>[1]Inventario!AA473</f>
        <v>80</v>
      </c>
      <c r="L473" s="86">
        <f t="shared" si="73"/>
        <v>3520</v>
      </c>
      <c r="M473" s="91"/>
      <c r="N473" s="87">
        <f>SUMIF('Compras del Mes'!D$6:D$307,Inventario!D473,'Compras del Mes'!H$6:H$307)</f>
        <v>0</v>
      </c>
      <c r="O473" s="28" t="str">
        <f t="shared" si="74"/>
        <v/>
      </c>
      <c r="P473" s="28">
        <f>SUMIF('Compras del Mes'!D$6:D$307,Inventario!D473,'Compras del Mes'!I$6:I$307)</f>
        <v>0</v>
      </c>
      <c r="Q473" s="88"/>
      <c r="R473" s="87">
        <f t="shared" si="75"/>
        <v>44</v>
      </c>
      <c r="S473" s="28">
        <f t="shared" si="76"/>
        <v>80</v>
      </c>
      <c r="T473" s="28">
        <f t="shared" si="77"/>
        <v>3520</v>
      </c>
      <c r="U473" s="88"/>
      <c r="V473" s="177">
        <f>SUMIF('Reporte de salida'!C$6:C$958,Inventario!B473,'Reporte de salida'!H$6:H$958)</f>
        <v>0</v>
      </c>
      <c r="W473" s="221">
        <f t="shared" si="78"/>
        <v>0</v>
      </c>
      <c r="Y473" s="87">
        <f t="shared" si="79"/>
        <v>44</v>
      </c>
      <c r="Z473" s="28">
        <f t="shared" si="80"/>
        <v>3520</v>
      </c>
      <c r="AA473" s="56">
        <f t="shared" si="81"/>
        <v>80</v>
      </c>
      <c r="AC473" s="24"/>
      <c r="AD473" s="21"/>
      <c r="AE473" s="2"/>
      <c r="AF473" s="2"/>
    </row>
    <row r="474" spans="1:32" s="22" customFormat="1" ht="15" hidden="1" customHeight="1" x14ac:dyDescent="0.25">
      <c r="A474" s="24"/>
      <c r="B474" s="174" t="s">
        <v>638</v>
      </c>
      <c r="C474" s="24"/>
      <c r="D474" s="179" t="s">
        <v>638</v>
      </c>
      <c r="E474" s="33" t="s">
        <v>129</v>
      </c>
      <c r="F474" s="21"/>
      <c r="G474" s="169" t="s">
        <v>314</v>
      </c>
      <c r="H474" s="32">
        <v>1</v>
      </c>
      <c r="I474" s="14"/>
      <c r="J474" s="57">
        <f>[1]Inventario!Y474</f>
        <v>255</v>
      </c>
      <c r="K474" s="99">
        <f>[1]Inventario!AA474</f>
        <v>0</v>
      </c>
      <c r="L474" s="86">
        <f t="shared" si="73"/>
        <v>0</v>
      </c>
      <c r="M474" s="91"/>
      <c r="N474" s="87">
        <f>SUMIF('Compras del Mes'!D$6:D$307,Inventario!D474,'Compras del Mes'!H$6:H$307)</f>
        <v>0</v>
      </c>
      <c r="O474" s="28" t="str">
        <f t="shared" si="74"/>
        <v/>
      </c>
      <c r="P474" s="28">
        <f>SUMIF('Compras del Mes'!D$6:D$307,Inventario!D474,'Compras del Mes'!I$6:I$307)</f>
        <v>0</v>
      </c>
      <c r="Q474" s="88"/>
      <c r="R474" s="87">
        <f t="shared" si="75"/>
        <v>255</v>
      </c>
      <c r="S474" s="28" t="str">
        <f t="shared" si="76"/>
        <v>0</v>
      </c>
      <c r="T474" s="28">
        <f t="shared" si="77"/>
        <v>0</v>
      </c>
      <c r="U474" s="88"/>
      <c r="V474" s="177">
        <f>SUMIF('Reporte de salida'!C$6:C$958,Inventario!B474,'Reporte de salida'!H$6:H$958)</f>
        <v>0</v>
      </c>
      <c r="W474" s="221">
        <f t="shared" si="78"/>
        <v>0</v>
      </c>
      <c r="Y474" s="87">
        <f t="shared" si="79"/>
        <v>255</v>
      </c>
      <c r="Z474" s="28">
        <f t="shared" si="80"/>
        <v>0</v>
      </c>
      <c r="AA474" s="56">
        <f t="shared" si="81"/>
        <v>0</v>
      </c>
      <c r="AC474" s="24"/>
      <c r="AD474" s="21"/>
      <c r="AE474" s="2"/>
      <c r="AF474" s="2"/>
    </row>
    <row r="475" spans="1:32" s="22" customFormat="1" ht="15" hidden="1" customHeight="1" x14ac:dyDescent="0.25">
      <c r="A475" s="24"/>
      <c r="B475" s="174" t="s">
        <v>639</v>
      </c>
      <c r="C475" s="24"/>
      <c r="D475" s="179" t="s">
        <v>639</v>
      </c>
      <c r="E475" s="33" t="s">
        <v>129</v>
      </c>
      <c r="F475" s="21"/>
      <c r="G475" s="169" t="s">
        <v>314</v>
      </c>
      <c r="H475" s="32">
        <v>1</v>
      </c>
      <c r="I475" s="14"/>
      <c r="J475" s="57">
        <f>[1]Inventario!Y475</f>
        <v>49</v>
      </c>
      <c r="K475" s="99">
        <f>[1]Inventario!AA475</f>
        <v>0</v>
      </c>
      <c r="L475" s="86">
        <f t="shared" si="73"/>
        <v>0</v>
      </c>
      <c r="M475" s="91"/>
      <c r="N475" s="87">
        <f>SUMIF('Compras del Mes'!D$6:D$307,Inventario!D475,'Compras del Mes'!H$6:H$307)</f>
        <v>0</v>
      </c>
      <c r="O475" s="28" t="str">
        <f t="shared" si="74"/>
        <v/>
      </c>
      <c r="P475" s="28">
        <f>SUMIF('Compras del Mes'!D$6:D$307,Inventario!D475,'Compras del Mes'!I$6:I$307)</f>
        <v>0</v>
      </c>
      <c r="Q475" s="88"/>
      <c r="R475" s="87">
        <f t="shared" si="75"/>
        <v>49</v>
      </c>
      <c r="S475" s="28" t="str">
        <f t="shared" si="76"/>
        <v>0</v>
      </c>
      <c r="T475" s="28">
        <f t="shared" si="77"/>
        <v>0</v>
      </c>
      <c r="U475" s="88"/>
      <c r="V475" s="177">
        <f>SUMIF('Reporte de salida'!C$6:C$958,Inventario!B475,'Reporte de salida'!H$6:H$958)</f>
        <v>0</v>
      </c>
      <c r="W475" s="221">
        <f t="shared" si="78"/>
        <v>0</v>
      </c>
      <c r="Y475" s="87">
        <f t="shared" si="79"/>
        <v>49</v>
      </c>
      <c r="Z475" s="28">
        <f t="shared" si="80"/>
        <v>0</v>
      </c>
      <c r="AA475" s="56">
        <f t="shared" si="81"/>
        <v>0</v>
      </c>
      <c r="AC475" s="24"/>
      <c r="AD475" s="21"/>
      <c r="AE475" s="2"/>
      <c r="AF475" s="2"/>
    </row>
    <row r="476" spans="1:32" s="22" customFormat="1" ht="15" hidden="1" customHeight="1" x14ac:dyDescent="0.25">
      <c r="A476" s="24"/>
      <c r="B476" s="174" t="s">
        <v>640</v>
      </c>
      <c r="C476" s="24"/>
      <c r="D476" s="179" t="s">
        <v>640</v>
      </c>
      <c r="E476" s="33" t="s">
        <v>129</v>
      </c>
      <c r="F476" s="21"/>
      <c r="G476" s="169" t="s">
        <v>314</v>
      </c>
      <c r="H476" s="32">
        <v>1</v>
      </c>
      <c r="I476" s="14"/>
      <c r="J476" s="57">
        <f>[1]Inventario!Y476</f>
        <v>83</v>
      </c>
      <c r="K476" s="99">
        <f>[1]Inventario!AA476</f>
        <v>0</v>
      </c>
      <c r="L476" s="86">
        <f t="shared" si="73"/>
        <v>0</v>
      </c>
      <c r="M476" s="91"/>
      <c r="N476" s="87">
        <f>SUMIF('Compras del Mes'!D$6:D$307,Inventario!D476,'Compras del Mes'!H$6:H$307)</f>
        <v>0</v>
      </c>
      <c r="O476" s="28" t="str">
        <f t="shared" si="74"/>
        <v/>
      </c>
      <c r="P476" s="28">
        <f>SUMIF('Compras del Mes'!D$6:D$307,Inventario!D476,'Compras del Mes'!I$6:I$307)</f>
        <v>0</v>
      </c>
      <c r="Q476" s="88"/>
      <c r="R476" s="87">
        <f t="shared" si="75"/>
        <v>83</v>
      </c>
      <c r="S476" s="28" t="str">
        <f t="shared" si="76"/>
        <v>0</v>
      </c>
      <c r="T476" s="28">
        <f t="shared" si="77"/>
        <v>0</v>
      </c>
      <c r="U476" s="88"/>
      <c r="V476" s="177">
        <f>SUMIF('Reporte de salida'!C$6:C$958,Inventario!B476,'Reporte de salida'!H$6:H$958)</f>
        <v>0</v>
      </c>
      <c r="W476" s="221">
        <f t="shared" si="78"/>
        <v>0</v>
      </c>
      <c r="Y476" s="87">
        <f t="shared" si="79"/>
        <v>83</v>
      </c>
      <c r="Z476" s="28">
        <f t="shared" si="80"/>
        <v>0</v>
      </c>
      <c r="AA476" s="56">
        <f t="shared" si="81"/>
        <v>0</v>
      </c>
      <c r="AC476" s="24"/>
      <c r="AD476" s="21"/>
      <c r="AE476" s="2"/>
      <c r="AF476" s="2"/>
    </row>
    <row r="477" spans="1:32" s="22" customFormat="1" ht="15" hidden="1" customHeight="1" x14ac:dyDescent="0.25">
      <c r="A477" s="24"/>
      <c r="B477" s="174" t="s">
        <v>641</v>
      </c>
      <c r="C477" s="24"/>
      <c r="D477" s="179" t="s">
        <v>641</v>
      </c>
      <c r="E477" s="33" t="s">
        <v>129</v>
      </c>
      <c r="F477" s="21"/>
      <c r="G477" s="169" t="s">
        <v>314</v>
      </c>
      <c r="H477" s="32">
        <v>1</v>
      </c>
      <c r="I477" s="14"/>
      <c r="J477" s="57">
        <f>[1]Inventario!Y477</f>
        <v>339</v>
      </c>
      <c r="K477" s="99">
        <f>[1]Inventario!AA477</f>
        <v>0</v>
      </c>
      <c r="L477" s="86">
        <f t="shared" si="73"/>
        <v>0</v>
      </c>
      <c r="M477" s="91"/>
      <c r="N477" s="87">
        <f>SUMIF('Compras del Mes'!D$6:D$307,Inventario!D477,'Compras del Mes'!H$6:H$307)</f>
        <v>0</v>
      </c>
      <c r="O477" s="28" t="str">
        <f t="shared" si="74"/>
        <v/>
      </c>
      <c r="P477" s="28">
        <f>SUMIF('Compras del Mes'!D$6:D$307,Inventario!D477,'Compras del Mes'!I$6:I$307)</f>
        <v>0</v>
      </c>
      <c r="Q477" s="88"/>
      <c r="R477" s="87">
        <f t="shared" si="75"/>
        <v>339</v>
      </c>
      <c r="S477" s="28" t="str">
        <f t="shared" si="76"/>
        <v>0</v>
      </c>
      <c r="T477" s="28">
        <f t="shared" si="77"/>
        <v>0</v>
      </c>
      <c r="U477" s="88"/>
      <c r="V477" s="177">
        <f>SUMIF('Reporte de salida'!C$6:C$958,Inventario!B477,'Reporte de salida'!H$6:H$958)</f>
        <v>0</v>
      </c>
      <c r="W477" s="221">
        <f t="shared" si="78"/>
        <v>0</v>
      </c>
      <c r="Y477" s="87">
        <f t="shared" si="79"/>
        <v>339</v>
      </c>
      <c r="Z477" s="28">
        <f t="shared" si="80"/>
        <v>0</v>
      </c>
      <c r="AA477" s="56">
        <f t="shared" si="81"/>
        <v>0</v>
      </c>
      <c r="AC477" s="24"/>
      <c r="AD477" s="21"/>
      <c r="AE477" s="2"/>
      <c r="AF477" s="2"/>
    </row>
    <row r="478" spans="1:32" s="22" customFormat="1" ht="15" hidden="1" customHeight="1" x14ac:dyDescent="0.25">
      <c r="A478" s="24"/>
      <c r="B478" s="174" t="s">
        <v>642</v>
      </c>
      <c r="C478" s="24"/>
      <c r="D478" s="179" t="s">
        <v>642</v>
      </c>
      <c r="E478" s="33" t="s">
        <v>129</v>
      </c>
      <c r="F478" s="21"/>
      <c r="G478" s="169" t="s">
        <v>314</v>
      </c>
      <c r="H478" s="32">
        <v>1</v>
      </c>
      <c r="I478" s="14"/>
      <c r="J478" s="57">
        <f>[1]Inventario!Y478</f>
        <v>1</v>
      </c>
      <c r="K478" s="99">
        <f>[1]Inventario!AA478</f>
        <v>0</v>
      </c>
      <c r="L478" s="86">
        <f t="shared" si="73"/>
        <v>0</v>
      </c>
      <c r="M478" s="91"/>
      <c r="N478" s="87">
        <f>SUMIF('Compras del Mes'!D$6:D$307,Inventario!D478,'Compras del Mes'!H$6:H$307)</f>
        <v>0</v>
      </c>
      <c r="O478" s="28" t="str">
        <f t="shared" si="74"/>
        <v/>
      </c>
      <c r="P478" s="28">
        <f>SUMIF('Compras del Mes'!D$6:D$307,Inventario!D478,'Compras del Mes'!I$6:I$307)</f>
        <v>0</v>
      </c>
      <c r="Q478" s="88"/>
      <c r="R478" s="87">
        <f t="shared" si="75"/>
        <v>1</v>
      </c>
      <c r="S478" s="28" t="str">
        <f t="shared" si="76"/>
        <v>0</v>
      </c>
      <c r="T478" s="28">
        <f t="shared" si="77"/>
        <v>0</v>
      </c>
      <c r="U478" s="88"/>
      <c r="V478" s="177">
        <f>SUMIF('Reporte de salida'!C$6:C$958,Inventario!B478,'Reporte de salida'!H$6:H$958)</f>
        <v>0</v>
      </c>
      <c r="W478" s="221">
        <f t="shared" si="78"/>
        <v>0</v>
      </c>
      <c r="Y478" s="87">
        <f t="shared" si="79"/>
        <v>1</v>
      </c>
      <c r="Z478" s="28">
        <f t="shared" si="80"/>
        <v>0</v>
      </c>
      <c r="AA478" s="56">
        <f t="shared" si="81"/>
        <v>0</v>
      </c>
      <c r="AC478" s="24"/>
      <c r="AD478" s="21"/>
      <c r="AE478" s="2"/>
      <c r="AF478" s="2"/>
    </row>
    <row r="479" spans="1:32" s="22" customFormat="1" ht="15" hidden="1" customHeight="1" x14ac:dyDescent="0.25">
      <c r="A479" s="24"/>
      <c r="B479" s="174" t="s">
        <v>643</v>
      </c>
      <c r="C479" s="24"/>
      <c r="D479" s="179" t="s">
        <v>643</v>
      </c>
      <c r="E479" s="33" t="s">
        <v>129</v>
      </c>
      <c r="F479" s="21"/>
      <c r="G479" s="169" t="s">
        <v>314</v>
      </c>
      <c r="H479" s="32">
        <v>1</v>
      </c>
      <c r="I479" s="14"/>
      <c r="J479" s="57">
        <f>[1]Inventario!Y479</f>
        <v>12</v>
      </c>
      <c r="K479" s="99">
        <f>[1]Inventario!AA479</f>
        <v>0</v>
      </c>
      <c r="L479" s="86">
        <f t="shared" si="73"/>
        <v>0</v>
      </c>
      <c r="M479" s="91"/>
      <c r="N479" s="87">
        <f>SUMIF('Compras del Mes'!D$6:D$307,Inventario!D479,'Compras del Mes'!H$6:H$307)</f>
        <v>0</v>
      </c>
      <c r="O479" s="28" t="str">
        <f t="shared" si="74"/>
        <v/>
      </c>
      <c r="P479" s="28">
        <f>SUMIF('Compras del Mes'!D$6:D$307,Inventario!D479,'Compras del Mes'!I$6:I$307)</f>
        <v>0</v>
      </c>
      <c r="Q479" s="88"/>
      <c r="R479" s="87">
        <f t="shared" si="75"/>
        <v>12</v>
      </c>
      <c r="S479" s="28" t="str">
        <f t="shared" si="76"/>
        <v>0</v>
      </c>
      <c r="T479" s="28">
        <f t="shared" si="77"/>
        <v>0</v>
      </c>
      <c r="U479" s="88"/>
      <c r="V479" s="177">
        <f>SUMIF('Reporte de salida'!C$6:C$958,Inventario!B479,'Reporte de salida'!H$6:H$958)</f>
        <v>0</v>
      </c>
      <c r="W479" s="221">
        <f t="shared" si="78"/>
        <v>0</v>
      </c>
      <c r="Y479" s="87">
        <f t="shared" si="79"/>
        <v>12</v>
      </c>
      <c r="Z479" s="28">
        <f t="shared" si="80"/>
        <v>0</v>
      </c>
      <c r="AA479" s="56">
        <f t="shared" si="81"/>
        <v>0</v>
      </c>
      <c r="AC479" s="24"/>
      <c r="AD479" s="21"/>
      <c r="AE479" s="2"/>
      <c r="AF479" s="2"/>
    </row>
    <row r="480" spans="1:32" s="22" customFormat="1" ht="15" hidden="1" customHeight="1" x14ac:dyDescent="0.25">
      <c r="A480" s="24"/>
      <c r="B480" s="174" t="s">
        <v>644</v>
      </c>
      <c r="C480" s="24"/>
      <c r="D480" s="179" t="s">
        <v>644</v>
      </c>
      <c r="E480" s="33" t="s">
        <v>129</v>
      </c>
      <c r="F480" s="21"/>
      <c r="G480" s="169" t="s">
        <v>314</v>
      </c>
      <c r="H480" s="32">
        <v>1</v>
      </c>
      <c r="I480" s="14"/>
      <c r="J480" s="57">
        <f>[1]Inventario!Y480</f>
        <v>7</v>
      </c>
      <c r="K480" s="99">
        <f>[1]Inventario!AA480</f>
        <v>0</v>
      </c>
      <c r="L480" s="86">
        <f t="shared" si="73"/>
        <v>0</v>
      </c>
      <c r="M480" s="91"/>
      <c r="N480" s="87">
        <f>SUMIF('Compras del Mes'!D$6:D$307,Inventario!D480,'Compras del Mes'!H$6:H$307)</f>
        <v>0</v>
      </c>
      <c r="O480" s="28" t="str">
        <f t="shared" si="74"/>
        <v/>
      </c>
      <c r="P480" s="28">
        <f>SUMIF('Compras del Mes'!D$6:D$307,Inventario!D480,'Compras del Mes'!I$6:I$307)</f>
        <v>0</v>
      </c>
      <c r="Q480" s="88"/>
      <c r="R480" s="87">
        <f t="shared" si="75"/>
        <v>7</v>
      </c>
      <c r="S480" s="28" t="str">
        <f t="shared" si="76"/>
        <v>0</v>
      </c>
      <c r="T480" s="28">
        <f t="shared" si="77"/>
        <v>0</v>
      </c>
      <c r="U480" s="88"/>
      <c r="V480" s="177">
        <f>SUMIF('Reporte de salida'!C$6:C$958,Inventario!B480,'Reporte de salida'!H$6:H$958)</f>
        <v>0</v>
      </c>
      <c r="W480" s="221">
        <f t="shared" si="78"/>
        <v>0</v>
      </c>
      <c r="Y480" s="87">
        <f t="shared" si="79"/>
        <v>7</v>
      </c>
      <c r="Z480" s="28">
        <f t="shared" si="80"/>
        <v>0</v>
      </c>
      <c r="AA480" s="56">
        <f t="shared" si="81"/>
        <v>0</v>
      </c>
      <c r="AC480" s="24"/>
      <c r="AD480" s="21"/>
      <c r="AE480" s="2"/>
      <c r="AF480" s="2"/>
    </row>
    <row r="481" spans="1:32" s="22" customFormat="1" ht="15" hidden="1" customHeight="1" x14ac:dyDescent="0.25">
      <c r="A481" s="24"/>
      <c r="B481" s="174" t="s">
        <v>602</v>
      </c>
      <c r="C481" s="24"/>
      <c r="D481" s="179" t="s">
        <v>602</v>
      </c>
      <c r="E481" s="33" t="s">
        <v>129</v>
      </c>
      <c r="F481" s="21"/>
      <c r="G481" s="169" t="s">
        <v>314</v>
      </c>
      <c r="H481" s="32">
        <v>1</v>
      </c>
      <c r="I481" s="14"/>
      <c r="J481" s="57">
        <f>[1]Inventario!Y481</f>
        <v>19</v>
      </c>
      <c r="K481" s="99">
        <f>[1]Inventario!AA481</f>
        <v>0</v>
      </c>
      <c r="L481" s="86">
        <f t="shared" si="73"/>
        <v>0</v>
      </c>
      <c r="M481" s="91"/>
      <c r="N481" s="87">
        <f>SUMIF('Compras del Mes'!D$6:D$307,Inventario!D481,'Compras del Mes'!H$6:H$307)</f>
        <v>0</v>
      </c>
      <c r="O481" s="28" t="str">
        <f t="shared" si="74"/>
        <v/>
      </c>
      <c r="P481" s="28">
        <f>SUMIF('Compras del Mes'!D$6:D$307,Inventario!D481,'Compras del Mes'!I$6:I$307)</f>
        <v>0</v>
      </c>
      <c r="Q481" s="88"/>
      <c r="R481" s="87">
        <f t="shared" si="75"/>
        <v>19</v>
      </c>
      <c r="S481" s="28" t="str">
        <f t="shared" si="76"/>
        <v>0</v>
      </c>
      <c r="T481" s="28">
        <f t="shared" si="77"/>
        <v>0</v>
      </c>
      <c r="U481" s="88"/>
      <c r="V481" s="177">
        <f>SUMIF('Reporte de salida'!C$6:C$958,Inventario!B481,'Reporte de salida'!H$6:H$958)</f>
        <v>0</v>
      </c>
      <c r="W481" s="221">
        <f t="shared" si="78"/>
        <v>0</v>
      </c>
      <c r="Y481" s="87">
        <f t="shared" si="79"/>
        <v>19</v>
      </c>
      <c r="Z481" s="28">
        <f t="shared" si="80"/>
        <v>0</v>
      </c>
      <c r="AA481" s="56">
        <f t="shared" si="81"/>
        <v>0</v>
      </c>
      <c r="AC481" s="24"/>
      <c r="AD481" s="21"/>
      <c r="AE481" s="2"/>
      <c r="AF481" s="2"/>
    </row>
    <row r="482" spans="1:32" s="22" customFormat="1" ht="15" hidden="1" customHeight="1" x14ac:dyDescent="0.25">
      <c r="A482" s="24"/>
      <c r="B482" s="174" t="s">
        <v>645</v>
      </c>
      <c r="C482" s="24"/>
      <c r="D482" s="179" t="s">
        <v>645</v>
      </c>
      <c r="E482" s="33" t="s">
        <v>129</v>
      </c>
      <c r="F482" s="21"/>
      <c r="G482" s="169" t="s">
        <v>314</v>
      </c>
      <c r="H482" s="32">
        <v>1</v>
      </c>
      <c r="I482" s="14"/>
      <c r="J482" s="57">
        <f>[1]Inventario!Y482</f>
        <v>635</v>
      </c>
      <c r="K482" s="99">
        <f>[1]Inventario!AA482</f>
        <v>1.6899999999999997</v>
      </c>
      <c r="L482" s="86">
        <f t="shared" si="73"/>
        <v>1073.1499999999999</v>
      </c>
      <c r="M482" s="91"/>
      <c r="N482" s="87">
        <f>SUMIF('Compras del Mes'!D$6:D$307,Inventario!D482,'Compras del Mes'!H$6:H$307)</f>
        <v>0</v>
      </c>
      <c r="O482" s="28" t="str">
        <f t="shared" si="74"/>
        <v/>
      </c>
      <c r="P482" s="28">
        <f>SUMIF('Compras del Mes'!D$6:D$307,Inventario!D482,'Compras del Mes'!I$6:I$307)</f>
        <v>0</v>
      </c>
      <c r="Q482" s="88"/>
      <c r="R482" s="87">
        <f t="shared" si="75"/>
        <v>635</v>
      </c>
      <c r="S482" s="28">
        <f t="shared" si="76"/>
        <v>1.6899999999999997</v>
      </c>
      <c r="T482" s="28">
        <f t="shared" si="77"/>
        <v>1073.1499999999999</v>
      </c>
      <c r="U482" s="88"/>
      <c r="V482" s="177">
        <f>SUMIF('Reporte de salida'!C$6:C$958,Inventario!B482,'Reporte de salida'!H$6:H$958)</f>
        <v>0</v>
      </c>
      <c r="W482" s="221">
        <f t="shared" si="78"/>
        <v>0</v>
      </c>
      <c r="Y482" s="87">
        <f t="shared" si="79"/>
        <v>635</v>
      </c>
      <c r="Z482" s="28">
        <f t="shared" si="80"/>
        <v>1073.1499999999999</v>
      </c>
      <c r="AA482" s="56">
        <f t="shared" si="81"/>
        <v>1.6899999999999997</v>
      </c>
      <c r="AC482" s="24"/>
      <c r="AD482" s="21"/>
      <c r="AE482" s="2"/>
      <c r="AF482" s="2"/>
    </row>
    <row r="483" spans="1:32" s="22" customFormat="1" ht="15" hidden="1" customHeight="1" x14ac:dyDescent="0.25">
      <c r="A483" s="24"/>
      <c r="B483" s="174" t="s">
        <v>646</v>
      </c>
      <c r="C483" s="24"/>
      <c r="D483" s="179" t="s">
        <v>646</v>
      </c>
      <c r="E483" s="33" t="s">
        <v>129</v>
      </c>
      <c r="F483" s="21"/>
      <c r="G483" s="169" t="s">
        <v>314</v>
      </c>
      <c r="H483" s="32">
        <v>1</v>
      </c>
      <c r="I483" s="14"/>
      <c r="J483" s="57">
        <f>[1]Inventario!Y483</f>
        <v>147</v>
      </c>
      <c r="K483" s="99">
        <f>[1]Inventario!AA483</f>
        <v>0</v>
      </c>
      <c r="L483" s="86">
        <f t="shared" si="73"/>
        <v>0</v>
      </c>
      <c r="M483" s="91"/>
      <c r="N483" s="87">
        <f>SUMIF('Compras del Mes'!D$6:D$307,Inventario!D483,'Compras del Mes'!H$6:H$307)</f>
        <v>0</v>
      </c>
      <c r="O483" s="28" t="str">
        <f t="shared" si="74"/>
        <v/>
      </c>
      <c r="P483" s="28">
        <f>SUMIF('Compras del Mes'!D$6:D$307,Inventario!D483,'Compras del Mes'!I$6:I$307)</f>
        <v>0</v>
      </c>
      <c r="Q483" s="88"/>
      <c r="R483" s="87">
        <f t="shared" si="75"/>
        <v>147</v>
      </c>
      <c r="S483" s="28" t="str">
        <f t="shared" si="76"/>
        <v>0</v>
      </c>
      <c r="T483" s="28">
        <f t="shared" si="77"/>
        <v>0</v>
      </c>
      <c r="U483" s="88"/>
      <c r="V483" s="177">
        <f>SUMIF('Reporte de salida'!C$6:C$958,Inventario!B483,'Reporte de salida'!H$6:H$958)</f>
        <v>0</v>
      </c>
      <c r="W483" s="221">
        <f t="shared" si="78"/>
        <v>0</v>
      </c>
      <c r="Y483" s="87">
        <f t="shared" si="79"/>
        <v>147</v>
      </c>
      <c r="Z483" s="28">
        <f t="shared" si="80"/>
        <v>0</v>
      </c>
      <c r="AA483" s="56">
        <f t="shared" si="81"/>
        <v>0</v>
      </c>
      <c r="AC483" s="24"/>
      <c r="AD483" s="21"/>
      <c r="AE483" s="2"/>
      <c r="AF483" s="2"/>
    </row>
    <row r="484" spans="1:32" s="22" customFormat="1" ht="15" hidden="1" customHeight="1" x14ac:dyDescent="0.25">
      <c r="A484" s="24"/>
      <c r="B484" s="174" t="s">
        <v>647</v>
      </c>
      <c r="C484" s="24"/>
      <c r="D484" s="179" t="s">
        <v>647</v>
      </c>
      <c r="E484" s="33" t="s">
        <v>129</v>
      </c>
      <c r="F484" s="21"/>
      <c r="G484" s="169" t="s">
        <v>314</v>
      </c>
      <c r="H484" s="32">
        <v>1</v>
      </c>
      <c r="I484" s="14"/>
      <c r="J484" s="57">
        <f>[1]Inventario!Y484</f>
        <v>92</v>
      </c>
      <c r="K484" s="99">
        <f>[1]Inventario!AA484</f>
        <v>2</v>
      </c>
      <c r="L484" s="86">
        <f t="shared" si="73"/>
        <v>184</v>
      </c>
      <c r="M484" s="91"/>
      <c r="N484" s="87">
        <f>SUMIF('Compras del Mes'!D$6:D$307,Inventario!D484,'Compras del Mes'!H$6:H$307)</f>
        <v>0</v>
      </c>
      <c r="O484" s="28" t="str">
        <f t="shared" si="74"/>
        <v/>
      </c>
      <c r="P484" s="28">
        <f>SUMIF('Compras del Mes'!D$6:D$307,Inventario!D484,'Compras del Mes'!I$6:I$307)</f>
        <v>0</v>
      </c>
      <c r="Q484" s="88"/>
      <c r="R484" s="87">
        <f t="shared" si="75"/>
        <v>92</v>
      </c>
      <c r="S484" s="28">
        <f t="shared" si="76"/>
        <v>2</v>
      </c>
      <c r="T484" s="28">
        <f t="shared" si="77"/>
        <v>184</v>
      </c>
      <c r="U484" s="88"/>
      <c r="V484" s="177">
        <f>SUMIF('Reporte de salida'!C$6:C$958,Inventario!B484,'Reporte de salida'!H$6:H$958)</f>
        <v>0</v>
      </c>
      <c r="W484" s="221">
        <f t="shared" si="78"/>
        <v>0</v>
      </c>
      <c r="Y484" s="87">
        <f t="shared" si="79"/>
        <v>92</v>
      </c>
      <c r="Z484" s="28">
        <f t="shared" si="80"/>
        <v>184</v>
      </c>
      <c r="AA484" s="56">
        <f t="shared" si="81"/>
        <v>2</v>
      </c>
      <c r="AC484" s="24"/>
      <c r="AD484" s="21"/>
      <c r="AE484" s="2"/>
      <c r="AF484" s="2"/>
    </row>
    <row r="485" spans="1:32" s="22" customFormat="1" ht="15" hidden="1" customHeight="1" x14ac:dyDescent="0.25">
      <c r="A485" s="24"/>
      <c r="B485" s="174" t="s">
        <v>648</v>
      </c>
      <c r="C485" s="24"/>
      <c r="D485" s="179" t="s">
        <v>648</v>
      </c>
      <c r="E485" s="33" t="s">
        <v>129</v>
      </c>
      <c r="F485" s="21"/>
      <c r="G485" s="169" t="s">
        <v>314</v>
      </c>
      <c r="H485" s="32">
        <v>1</v>
      </c>
      <c r="I485" s="14"/>
      <c r="J485" s="57">
        <f>[1]Inventario!Y485</f>
        <v>125</v>
      </c>
      <c r="K485" s="99">
        <f>[1]Inventario!AA485</f>
        <v>0</v>
      </c>
      <c r="L485" s="86">
        <f t="shared" si="73"/>
        <v>0</v>
      </c>
      <c r="M485" s="91"/>
      <c r="N485" s="87">
        <f>SUMIF('Compras del Mes'!D$6:D$307,Inventario!D485,'Compras del Mes'!H$6:H$307)</f>
        <v>0</v>
      </c>
      <c r="O485" s="28" t="str">
        <f t="shared" si="74"/>
        <v/>
      </c>
      <c r="P485" s="28">
        <f>SUMIF('Compras del Mes'!D$6:D$307,Inventario!D485,'Compras del Mes'!I$6:I$307)</f>
        <v>0</v>
      </c>
      <c r="Q485" s="88"/>
      <c r="R485" s="87">
        <f t="shared" si="75"/>
        <v>125</v>
      </c>
      <c r="S485" s="28" t="str">
        <f t="shared" si="76"/>
        <v>0</v>
      </c>
      <c r="T485" s="28">
        <f t="shared" si="77"/>
        <v>0</v>
      </c>
      <c r="U485" s="88"/>
      <c r="V485" s="177">
        <f>SUMIF('Reporte de salida'!C$6:C$958,Inventario!B485,'Reporte de salida'!H$6:H$958)</f>
        <v>0</v>
      </c>
      <c r="W485" s="221">
        <f t="shared" si="78"/>
        <v>0</v>
      </c>
      <c r="Y485" s="87">
        <f t="shared" si="79"/>
        <v>125</v>
      </c>
      <c r="Z485" s="28">
        <f t="shared" si="80"/>
        <v>0</v>
      </c>
      <c r="AA485" s="56">
        <f t="shared" si="81"/>
        <v>0</v>
      </c>
      <c r="AC485" s="24"/>
      <c r="AD485" s="21"/>
      <c r="AE485" s="2"/>
      <c r="AF485" s="2"/>
    </row>
    <row r="486" spans="1:32" s="22" customFormat="1" ht="15" hidden="1" customHeight="1" x14ac:dyDescent="0.25">
      <c r="A486" s="24"/>
      <c r="B486" s="174" t="s">
        <v>649</v>
      </c>
      <c r="C486" s="24"/>
      <c r="D486" s="179" t="s">
        <v>649</v>
      </c>
      <c r="E486" s="33" t="s">
        <v>129</v>
      </c>
      <c r="F486" s="21"/>
      <c r="G486" s="169" t="s">
        <v>314</v>
      </c>
      <c r="H486" s="32">
        <v>1</v>
      </c>
      <c r="I486" s="14"/>
      <c r="J486" s="57">
        <f>[1]Inventario!Y486</f>
        <v>12</v>
      </c>
      <c r="K486" s="99">
        <f>[1]Inventario!AA486</f>
        <v>0</v>
      </c>
      <c r="L486" s="86">
        <f t="shared" si="73"/>
        <v>0</v>
      </c>
      <c r="M486" s="91"/>
      <c r="N486" s="87">
        <f>SUMIF('Compras del Mes'!D$6:D$307,Inventario!D486,'Compras del Mes'!H$6:H$307)</f>
        <v>0</v>
      </c>
      <c r="O486" s="28" t="str">
        <f t="shared" si="74"/>
        <v/>
      </c>
      <c r="P486" s="28">
        <f>SUMIF('Compras del Mes'!D$6:D$307,Inventario!D486,'Compras del Mes'!I$6:I$307)</f>
        <v>0</v>
      </c>
      <c r="Q486" s="88"/>
      <c r="R486" s="87">
        <f t="shared" si="75"/>
        <v>12</v>
      </c>
      <c r="S486" s="28" t="str">
        <f t="shared" si="76"/>
        <v>0</v>
      </c>
      <c r="T486" s="28">
        <f t="shared" si="77"/>
        <v>0</v>
      </c>
      <c r="U486" s="88"/>
      <c r="V486" s="177">
        <f>SUMIF('Reporte de salida'!C$6:C$958,Inventario!B486,'Reporte de salida'!H$6:H$958)</f>
        <v>0</v>
      </c>
      <c r="W486" s="221">
        <f t="shared" si="78"/>
        <v>0</v>
      </c>
      <c r="Y486" s="87">
        <f t="shared" si="79"/>
        <v>12</v>
      </c>
      <c r="Z486" s="28">
        <f t="shared" si="80"/>
        <v>0</v>
      </c>
      <c r="AA486" s="56">
        <f t="shared" si="81"/>
        <v>0</v>
      </c>
      <c r="AC486" s="24"/>
      <c r="AD486" s="21"/>
      <c r="AE486" s="2"/>
      <c r="AF486" s="2"/>
    </row>
    <row r="487" spans="1:32" s="22" customFormat="1" ht="15" hidden="1" customHeight="1" x14ac:dyDescent="0.25">
      <c r="A487" s="24"/>
      <c r="B487" s="174" t="s">
        <v>650</v>
      </c>
      <c r="C487" s="24"/>
      <c r="D487" s="179" t="s">
        <v>650</v>
      </c>
      <c r="E487" s="33" t="s">
        <v>129</v>
      </c>
      <c r="F487" s="21"/>
      <c r="G487" s="169" t="s">
        <v>314</v>
      </c>
      <c r="H487" s="32">
        <v>1</v>
      </c>
      <c r="I487" s="14"/>
      <c r="J487" s="57">
        <f>[1]Inventario!Y487</f>
        <v>6</v>
      </c>
      <c r="K487" s="99">
        <f>[1]Inventario!AA487</f>
        <v>0</v>
      </c>
      <c r="L487" s="86">
        <f t="shared" si="73"/>
        <v>0</v>
      </c>
      <c r="M487" s="91"/>
      <c r="N487" s="87">
        <f>SUMIF('Compras del Mes'!D$6:D$307,Inventario!D487,'Compras del Mes'!H$6:H$307)</f>
        <v>0</v>
      </c>
      <c r="O487" s="28" t="str">
        <f t="shared" si="74"/>
        <v/>
      </c>
      <c r="P487" s="28">
        <f>SUMIF('Compras del Mes'!D$6:D$307,Inventario!D487,'Compras del Mes'!I$6:I$307)</f>
        <v>0</v>
      </c>
      <c r="Q487" s="88"/>
      <c r="R487" s="87">
        <f t="shared" si="75"/>
        <v>6</v>
      </c>
      <c r="S487" s="28" t="str">
        <f t="shared" si="76"/>
        <v>0</v>
      </c>
      <c r="T487" s="28">
        <f t="shared" si="77"/>
        <v>0</v>
      </c>
      <c r="U487" s="88"/>
      <c r="V487" s="177">
        <f>SUMIF('Reporte de salida'!C$6:C$958,Inventario!B487,'Reporte de salida'!H$6:H$958)</f>
        <v>0</v>
      </c>
      <c r="W487" s="221">
        <f t="shared" si="78"/>
        <v>0</v>
      </c>
      <c r="Y487" s="87">
        <f t="shared" si="79"/>
        <v>6</v>
      </c>
      <c r="Z487" s="28">
        <f t="shared" si="80"/>
        <v>0</v>
      </c>
      <c r="AA487" s="56">
        <f t="shared" si="81"/>
        <v>0</v>
      </c>
      <c r="AC487" s="24"/>
      <c r="AD487" s="21"/>
      <c r="AE487" s="2"/>
      <c r="AF487" s="2"/>
    </row>
    <row r="488" spans="1:32" s="22" customFormat="1" ht="15" hidden="1" customHeight="1" x14ac:dyDescent="0.25">
      <c r="A488" s="24"/>
      <c r="B488" s="174" t="s">
        <v>651</v>
      </c>
      <c r="C488" s="24"/>
      <c r="D488" s="179" t="s">
        <v>651</v>
      </c>
      <c r="E488" s="33" t="s">
        <v>129</v>
      </c>
      <c r="F488" s="21"/>
      <c r="G488" s="169" t="s">
        <v>314</v>
      </c>
      <c r="H488" s="32">
        <v>1</v>
      </c>
      <c r="I488" s="14"/>
      <c r="J488" s="57">
        <f>[1]Inventario!Y488</f>
        <v>19</v>
      </c>
      <c r="K488" s="99">
        <f>[1]Inventario!AA488</f>
        <v>0</v>
      </c>
      <c r="L488" s="86">
        <f t="shared" si="73"/>
        <v>0</v>
      </c>
      <c r="M488" s="91"/>
      <c r="N488" s="87">
        <f>SUMIF('Compras del Mes'!D$6:D$307,Inventario!D488,'Compras del Mes'!H$6:H$307)</f>
        <v>0</v>
      </c>
      <c r="O488" s="28" t="str">
        <f t="shared" si="74"/>
        <v/>
      </c>
      <c r="P488" s="28">
        <f>SUMIF('Compras del Mes'!D$6:D$307,Inventario!D488,'Compras del Mes'!I$6:I$307)</f>
        <v>0</v>
      </c>
      <c r="Q488" s="88"/>
      <c r="R488" s="87">
        <f t="shared" si="75"/>
        <v>19</v>
      </c>
      <c r="S488" s="28" t="str">
        <f t="shared" si="76"/>
        <v>0</v>
      </c>
      <c r="T488" s="28">
        <f t="shared" si="77"/>
        <v>0</v>
      </c>
      <c r="U488" s="88"/>
      <c r="V488" s="177">
        <f>SUMIF('Reporte de salida'!C$6:C$958,Inventario!B488,'Reporte de salida'!H$6:H$958)</f>
        <v>0</v>
      </c>
      <c r="W488" s="221">
        <f t="shared" si="78"/>
        <v>0</v>
      </c>
      <c r="Y488" s="87">
        <f t="shared" si="79"/>
        <v>19</v>
      </c>
      <c r="Z488" s="28">
        <f t="shared" si="80"/>
        <v>0</v>
      </c>
      <c r="AA488" s="56">
        <f t="shared" si="81"/>
        <v>0</v>
      </c>
      <c r="AC488" s="24"/>
      <c r="AD488" s="21"/>
      <c r="AE488" s="2"/>
      <c r="AF488" s="2"/>
    </row>
    <row r="489" spans="1:32" s="22" customFormat="1" ht="15" hidden="1" customHeight="1" x14ac:dyDescent="0.25">
      <c r="A489" s="24"/>
      <c r="B489" s="174" t="s">
        <v>1961</v>
      </c>
      <c r="C489" s="24"/>
      <c r="D489" s="179" t="s">
        <v>2245</v>
      </c>
      <c r="E489" s="33" t="s">
        <v>129</v>
      </c>
      <c r="F489" s="21"/>
      <c r="G489" s="169" t="s">
        <v>314</v>
      </c>
      <c r="H489" s="32">
        <v>1</v>
      </c>
      <c r="I489" s="14"/>
      <c r="J489" s="57">
        <f>[1]Inventario!Y489</f>
        <v>4274</v>
      </c>
      <c r="K489" s="99">
        <f>[1]Inventario!AA489</f>
        <v>36</v>
      </c>
      <c r="L489" s="86">
        <f t="shared" si="73"/>
        <v>153864</v>
      </c>
      <c r="M489" s="91"/>
      <c r="N489" s="87">
        <f>SUMIF('Compras del Mes'!D$6:D$307,Inventario!D489,'Compras del Mes'!H$6:H$307)</f>
        <v>0</v>
      </c>
      <c r="O489" s="28" t="str">
        <f t="shared" si="74"/>
        <v/>
      </c>
      <c r="P489" s="28">
        <f>SUMIF('Compras del Mes'!D$6:D$307,Inventario!D489,'Compras del Mes'!I$6:I$307)</f>
        <v>0</v>
      </c>
      <c r="Q489" s="88"/>
      <c r="R489" s="87">
        <f t="shared" si="75"/>
        <v>4274</v>
      </c>
      <c r="S489" s="28">
        <f t="shared" si="76"/>
        <v>36</v>
      </c>
      <c r="T489" s="28">
        <f t="shared" si="77"/>
        <v>153864</v>
      </c>
      <c r="U489" s="88"/>
      <c r="V489" s="177">
        <f>SUMIF('Reporte de salida'!C$6:C$958,Inventario!B489,'Reporte de salida'!H$6:H$958)</f>
        <v>0</v>
      </c>
      <c r="W489" s="221">
        <f t="shared" si="78"/>
        <v>0</v>
      </c>
      <c r="Y489" s="87">
        <f t="shared" si="79"/>
        <v>4274</v>
      </c>
      <c r="Z489" s="28">
        <f t="shared" si="80"/>
        <v>153864</v>
      </c>
      <c r="AA489" s="56">
        <f t="shared" si="81"/>
        <v>36</v>
      </c>
      <c r="AC489" s="24"/>
      <c r="AD489" s="21"/>
      <c r="AE489" s="2"/>
      <c r="AF489" s="2"/>
    </row>
    <row r="490" spans="1:32" s="22" customFormat="1" ht="15" hidden="1" customHeight="1" x14ac:dyDescent="0.25">
      <c r="A490" s="24"/>
      <c r="B490" s="174" t="s">
        <v>1962</v>
      </c>
      <c r="C490" s="24"/>
      <c r="D490" s="179" t="s">
        <v>2246</v>
      </c>
      <c r="E490" s="33" t="s">
        <v>129</v>
      </c>
      <c r="F490" s="21"/>
      <c r="G490" s="169" t="s">
        <v>314</v>
      </c>
      <c r="H490" s="32">
        <v>1</v>
      </c>
      <c r="I490" s="14"/>
      <c r="J490" s="57">
        <f>[1]Inventario!Y490</f>
        <v>1084</v>
      </c>
      <c r="K490" s="99">
        <f>[1]Inventario!AA490</f>
        <v>36</v>
      </c>
      <c r="L490" s="86">
        <f t="shared" si="73"/>
        <v>39024</v>
      </c>
      <c r="M490" s="91"/>
      <c r="N490" s="87">
        <f>SUMIF('Compras del Mes'!D$6:D$307,Inventario!D490,'Compras del Mes'!H$6:H$307)</f>
        <v>0</v>
      </c>
      <c r="O490" s="28" t="str">
        <f t="shared" si="74"/>
        <v/>
      </c>
      <c r="P490" s="28">
        <f>SUMIF('Compras del Mes'!D$6:D$307,Inventario!D490,'Compras del Mes'!I$6:I$307)</f>
        <v>0</v>
      </c>
      <c r="Q490" s="88"/>
      <c r="R490" s="87">
        <f t="shared" si="75"/>
        <v>1084</v>
      </c>
      <c r="S490" s="28">
        <f t="shared" si="76"/>
        <v>36</v>
      </c>
      <c r="T490" s="28">
        <f t="shared" si="77"/>
        <v>39024</v>
      </c>
      <c r="U490" s="88"/>
      <c r="V490" s="177">
        <f>SUMIF('Reporte de salida'!C$6:C$958,Inventario!B490,'Reporte de salida'!H$6:H$958)</f>
        <v>48</v>
      </c>
      <c r="W490" s="221">
        <f t="shared" si="78"/>
        <v>1728</v>
      </c>
      <c r="Y490" s="87">
        <f t="shared" si="79"/>
        <v>1036</v>
      </c>
      <c r="Z490" s="28">
        <f t="shared" si="80"/>
        <v>37296</v>
      </c>
      <c r="AA490" s="56">
        <f t="shared" si="81"/>
        <v>36</v>
      </c>
      <c r="AC490" s="24"/>
      <c r="AD490" s="21"/>
      <c r="AE490" s="2"/>
      <c r="AF490" s="2"/>
    </row>
    <row r="491" spans="1:32" s="22" customFormat="1" ht="15" hidden="1" customHeight="1" x14ac:dyDescent="0.25">
      <c r="A491" s="24"/>
      <c r="B491" s="174" t="s">
        <v>652</v>
      </c>
      <c r="C491" s="24"/>
      <c r="D491" s="179" t="s">
        <v>652</v>
      </c>
      <c r="E491" s="33" t="s">
        <v>129</v>
      </c>
      <c r="F491" s="21"/>
      <c r="G491" s="169" t="s">
        <v>314</v>
      </c>
      <c r="H491" s="32">
        <v>1</v>
      </c>
      <c r="I491" s="14"/>
      <c r="J491" s="57">
        <f>[1]Inventario!Y491</f>
        <v>200</v>
      </c>
      <c r="K491" s="99">
        <f>[1]Inventario!AA491</f>
        <v>0</v>
      </c>
      <c r="L491" s="86">
        <f t="shared" si="73"/>
        <v>0</v>
      </c>
      <c r="M491" s="91"/>
      <c r="N491" s="87">
        <f>SUMIF('Compras del Mes'!D$6:D$307,Inventario!D491,'Compras del Mes'!H$6:H$307)</f>
        <v>0</v>
      </c>
      <c r="O491" s="28" t="str">
        <f t="shared" si="74"/>
        <v/>
      </c>
      <c r="P491" s="28">
        <f>SUMIF('Compras del Mes'!D$6:D$307,Inventario!D491,'Compras del Mes'!I$6:I$307)</f>
        <v>0</v>
      </c>
      <c r="Q491" s="88"/>
      <c r="R491" s="87">
        <f t="shared" si="75"/>
        <v>200</v>
      </c>
      <c r="S491" s="28" t="str">
        <f t="shared" si="76"/>
        <v>0</v>
      </c>
      <c r="T491" s="28">
        <f t="shared" si="77"/>
        <v>0</v>
      </c>
      <c r="U491" s="88"/>
      <c r="V491" s="177">
        <f>SUMIF('Reporte de salida'!C$6:C$958,Inventario!B491,'Reporte de salida'!H$6:H$958)</f>
        <v>0</v>
      </c>
      <c r="W491" s="221">
        <f t="shared" si="78"/>
        <v>0</v>
      </c>
      <c r="Y491" s="87">
        <f t="shared" si="79"/>
        <v>200</v>
      </c>
      <c r="Z491" s="28">
        <f t="shared" si="80"/>
        <v>0</v>
      </c>
      <c r="AA491" s="56">
        <f t="shared" si="81"/>
        <v>0</v>
      </c>
      <c r="AC491" s="24"/>
      <c r="AD491" s="21"/>
      <c r="AE491" s="2"/>
      <c r="AF491" s="2"/>
    </row>
    <row r="492" spans="1:32" s="22" customFormat="1" ht="15" hidden="1" customHeight="1" x14ac:dyDescent="0.25">
      <c r="A492" s="24"/>
      <c r="B492" s="174" t="s">
        <v>653</v>
      </c>
      <c r="C492" s="24"/>
      <c r="D492" s="179" t="s">
        <v>653</v>
      </c>
      <c r="E492" s="33" t="s">
        <v>129</v>
      </c>
      <c r="F492" s="21"/>
      <c r="G492" s="169" t="s">
        <v>314</v>
      </c>
      <c r="H492" s="32">
        <v>1</v>
      </c>
      <c r="I492" s="14"/>
      <c r="J492" s="57">
        <f>[1]Inventario!Y492</f>
        <v>4</v>
      </c>
      <c r="K492" s="99">
        <f>[1]Inventario!AA492</f>
        <v>0</v>
      </c>
      <c r="L492" s="86">
        <f t="shared" si="73"/>
        <v>0</v>
      </c>
      <c r="M492" s="91"/>
      <c r="N492" s="87">
        <f>SUMIF('Compras del Mes'!D$6:D$307,Inventario!D492,'Compras del Mes'!H$6:H$307)</f>
        <v>0</v>
      </c>
      <c r="O492" s="28" t="str">
        <f t="shared" si="74"/>
        <v/>
      </c>
      <c r="P492" s="28">
        <f>SUMIF('Compras del Mes'!D$6:D$307,Inventario!D492,'Compras del Mes'!I$6:I$307)</f>
        <v>0</v>
      </c>
      <c r="Q492" s="88"/>
      <c r="R492" s="87">
        <f t="shared" si="75"/>
        <v>4</v>
      </c>
      <c r="S492" s="28" t="str">
        <f t="shared" si="76"/>
        <v>0</v>
      </c>
      <c r="T492" s="28">
        <f t="shared" si="77"/>
        <v>0</v>
      </c>
      <c r="U492" s="88"/>
      <c r="V492" s="177">
        <f>SUMIF('Reporte de salida'!C$6:C$958,Inventario!B492,'Reporte de salida'!H$6:H$958)</f>
        <v>0</v>
      </c>
      <c r="W492" s="221">
        <f t="shared" si="78"/>
        <v>0</v>
      </c>
      <c r="Y492" s="87">
        <f t="shared" si="79"/>
        <v>4</v>
      </c>
      <c r="Z492" s="28">
        <f t="shared" si="80"/>
        <v>0</v>
      </c>
      <c r="AA492" s="56">
        <f t="shared" si="81"/>
        <v>0</v>
      </c>
      <c r="AC492" s="24"/>
      <c r="AD492" s="21"/>
      <c r="AE492" s="2"/>
      <c r="AF492" s="2"/>
    </row>
    <row r="493" spans="1:32" s="22" customFormat="1" ht="15" hidden="1" customHeight="1" x14ac:dyDescent="0.25">
      <c r="A493" s="24"/>
      <c r="B493" s="174" t="s">
        <v>654</v>
      </c>
      <c r="C493" s="24"/>
      <c r="D493" s="179" t="s">
        <v>654</v>
      </c>
      <c r="E493" s="33" t="s">
        <v>129</v>
      </c>
      <c r="F493" s="21"/>
      <c r="G493" s="169" t="s">
        <v>314</v>
      </c>
      <c r="H493" s="32">
        <v>1</v>
      </c>
      <c r="I493" s="14"/>
      <c r="J493" s="57">
        <f>[1]Inventario!Y493</f>
        <v>1</v>
      </c>
      <c r="K493" s="99">
        <f>[1]Inventario!AA493</f>
        <v>35</v>
      </c>
      <c r="L493" s="86">
        <f t="shared" si="73"/>
        <v>35</v>
      </c>
      <c r="M493" s="91"/>
      <c r="N493" s="87">
        <f>SUMIF('Compras del Mes'!D$6:D$307,Inventario!D493,'Compras del Mes'!H$6:H$307)</f>
        <v>0</v>
      </c>
      <c r="O493" s="28" t="str">
        <f t="shared" si="74"/>
        <v/>
      </c>
      <c r="P493" s="28">
        <f>SUMIF('Compras del Mes'!D$6:D$307,Inventario!D493,'Compras del Mes'!I$6:I$307)</f>
        <v>0</v>
      </c>
      <c r="Q493" s="88"/>
      <c r="R493" s="87">
        <f t="shared" si="75"/>
        <v>1</v>
      </c>
      <c r="S493" s="28">
        <f t="shared" si="76"/>
        <v>35</v>
      </c>
      <c r="T493" s="28">
        <f t="shared" si="77"/>
        <v>35</v>
      </c>
      <c r="U493" s="88"/>
      <c r="V493" s="177">
        <f>SUMIF('Reporte de salida'!C$6:C$958,Inventario!B493,'Reporte de salida'!H$6:H$958)</f>
        <v>0</v>
      </c>
      <c r="W493" s="221">
        <f t="shared" si="78"/>
        <v>0</v>
      </c>
      <c r="Y493" s="87">
        <f t="shared" si="79"/>
        <v>1</v>
      </c>
      <c r="Z493" s="28">
        <f t="shared" si="80"/>
        <v>35</v>
      </c>
      <c r="AA493" s="56">
        <f t="shared" si="81"/>
        <v>35</v>
      </c>
      <c r="AC493" s="24"/>
      <c r="AD493" s="21"/>
      <c r="AE493" s="2"/>
      <c r="AF493" s="2"/>
    </row>
    <row r="494" spans="1:32" s="22" customFormat="1" ht="15" hidden="1" customHeight="1" x14ac:dyDescent="0.25">
      <c r="A494" s="24"/>
      <c r="B494" s="174" t="s">
        <v>655</v>
      </c>
      <c r="C494" s="24"/>
      <c r="D494" s="179" t="s">
        <v>655</v>
      </c>
      <c r="E494" s="33" t="s">
        <v>129</v>
      </c>
      <c r="F494" s="21"/>
      <c r="G494" s="169" t="s">
        <v>314</v>
      </c>
      <c r="H494" s="32">
        <v>1</v>
      </c>
      <c r="I494" s="14"/>
      <c r="J494" s="57">
        <f>[1]Inventario!Y494</f>
        <v>4</v>
      </c>
      <c r="K494" s="99">
        <f>[1]Inventario!AA494</f>
        <v>0</v>
      </c>
      <c r="L494" s="86">
        <f t="shared" si="73"/>
        <v>0</v>
      </c>
      <c r="M494" s="91"/>
      <c r="N494" s="87">
        <f>SUMIF('Compras del Mes'!D$6:D$307,Inventario!D494,'Compras del Mes'!H$6:H$307)</f>
        <v>0</v>
      </c>
      <c r="O494" s="28" t="str">
        <f t="shared" si="74"/>
        <v/>
      </c>
      <c r="P494" s="28">
        <f>SUMIF('Compras del Mes'!D$6:D$307,Inventario!D494,'Compras del Mes'!I$6:I$307)</f>
        <v>0</v>
      </c>
      <c r="Q494" s="88"/>
      <c r="R494" s="87">
        <f t="shared" si="75"/>
        <v>4</v>
      </c>
      <c r="S494" s="28" t="str">
        <f t="shared" si="76"/>
        <v>0</v>
      </c>
      <c r="T494" s="28">
        <f t="shared" si="77"/>
        <v>0</v>
      </c>
      <c r="U494" s="88"/>
      <c r="V494" s="177">
        <f>SUMIF('Reporte de salida'!C$6:C$958,Inventario!B494,'Reporte de salida'!H$6:H$958)</f>
        <v>0</v>
      </c>
      <c r="W494" s="221">
        <f t="shared" si="78"/>
        <v>0</v>
      </c>
      <c r="Y494" s="87">
        <f t="shared" si="79"/>
        <v>4</v>
      </c>
      <c r="Z494" s="28">
        <f t="shared" si="80"/>
        <v>0</v>
      </c>
      <c r="AA494" s="56">
        <f t="shared" si="81"/>
        <v>0</v>
      </c>
      <c r="AB494" s="22">
        <f t="shared" si="71"/>
        <v>28</v>
      </c>
      <c r="AC494" s="24"/>
      <c r="AD494" s="21"/>
      <c r="AE494" s="2"/>
      <c r="AF494" s="2"/>
    </row>
    <row r="495" spans="1:32" s="22" customFormat="1" ht="15" hidden="1" customHeight="1" x14ac:dyDescent="0.25">
      <c r="A495" s="24"/>
      <c r="B495" s="174" t="s">
        <v>656</v>
      </c>
      <c r="C495" s="24"/>
      <c r="D495" s="179" t="s">
        <v>656</v>
      </c>
      <c r="E495" s="33" t="s">
        <v>129</v>
      </c>
      <c r="F495" s="21"/>
      <c r="G495" s="169" t="s">
        <v>314</v>
      </c>
      <c r="H495" s="32">
        <v>1</v>
      </c>
      <c r="I495" s="14"/>
      <c r="J495" s="57">
        <f>[1]Inventario!Y495</f>
        <v>252</v>
      </c>
      <c r="K495" s="99">
        <f>[1]Inventario!AA495</f>
        <v>0.34750759878419452</v>
      </c>
      <c r="L495" s="86">
        <f t="shared" si="73"/>
        <v>87.57191489361702</v>
      </c>
      <c r="M495" s="91"/>
      <c r="N495" s="87">
        <f>SUMIF('Compras del Mes'!D$6:D$307,Inventario!D495,'Compras del Mes'!H$6:H$307)</f>
        <v>0</v>
      </c>
      <c r="O495" s="28" t="str">
        <f t="shared" si="74"/>
        <v/>
      </c>
      <c r="P495" s="28">
        <f>SUMIF('Compras del Mes'!D$6:D$307,Inventario!D495,'Compras del Mes'!I$6:I$307)</f>
        <v>0</v>
      </c>
      <c r="Q495" s="88"/>
      <c r="R495" s="87">
        <f t="shared" si="75"/>
        <v>252</v>
      </c>
      <c r="S495" s="28">
        <f t="shared" si="76"/>
        <v>0.34750759878419452</v>
      </c>
      <c r="T495" s="28">
        <f t="shared" si="77"/>
        <v>87.57191489361702</v>
      </c>
      <c r="U495" s="88"/>
      <c r="V495" s="177">
        <f>SUMIF('Reporte de salida'!C$6:C$958,Inventario!B495,'Reporte de salida'!H$6:H$958)</f>
        <v>0</v>
      </c>
      <c r="W495" s="221">
        <f t="shared" si="78"/>
        <v>0</v>
      </c>
      <c r="Y495" s="87">
        <f t="shared" si="79"/>
        <v>252</v>
      </c>
      <c r="Z495" s="28">
        <f t="shared" si="80"/>
        <v>87.57191489361702</v>
      </c>
      <c r="AA495" s="56">
        <f t="shared" si="81"/>
        <v>0.34750759878419452</v>
      </c>
      <c r="AB495" s="22">
        <f t="shared" si="71"/>
        <v>16</v>
      </c>
      <c r="AC495" s="24"/>
      <c r="AD495" s="21"/>
      <c r="AE495" s="2"/>
      <c r="AF495" s="2"/>
    </row>
    <row r="496" spans="1:32" s="22" customFormat="1" ht="15" hidden="1" customHeight="1" x14ac:dyDescent="0.25">
      <c r="A496" s="24"/>
      <c r="B496" s="174" t="s">
        <v>2058</v>
      </c>
      <c r="C496" s="24"/>
      <c r="D496" s="179" t="s">
        <v>2058</v>
      </c>
      <c r="E496" s="33" t="s">
        <v>129</v>
      </c>
      <c r="F496" s="21"/>
      <c r="G496" s="169" t="s">
        <v>314</v>
      </c>
      <c r="H496" s="32">
        <v>1</v>
      </c>
      <c r="I496" s="14"/>
      <c r="J496" s="57">
        <f>[1]Inventario!Y496</f>
        <v>0</v>
      </c>
      <c r="K496" s="99">
        <f>[1]Inventario!AA496</f>
        <v>0</v>
      </c>
      <c r="L496" s="86">
        <f t="shared" si="73"/>
        <v>0</v>
      </c>
      <c r="M496" s="91"/>
      <c r="N496" s="87">
        <f>SUMIF('Compras del Mes'!D$6:D$307,Inventario!D496,'Compras del Mes'!H$6:H$307)</f>
        <v>334</v>
      </c>
      <c r="O496" s="28">
        <f t="shared" si="74"/>
        <v>1.7744311377245507</v>
      </c>
      <c r="P496" s="28">
        <f>SUMIF('Compras del Mes'!D$6:D$307,Inventario!D496,'Compras del Mes'!I$6:I$307)</f>
        <v>592.66</v>
      </c>
      <c r="Q496" s="88"/>
      <c r="R496" s="87">
        <f t="shared" si="75"/>
        <v>334</v>
      </c>
      <c r="S496" s="28">
        <f t="shared" si="76"/>
        <v>1.7744311377245507</v>
      </c>
      <c r="T496" s="28">
        <f t="shared" si="77"/>
        <v>592.66</v>
      </c>
      <c r="U496" s="88"/>
      <c r="V496" s="177">
        <f>SUMIF('Reporte de salida'!C$6:C$958,Inventario!B496,'Reporte de salida'!H$6:H$958)</f>
        <v>288</v>
      </c>
      <c r="W496" s="221">
        <f t="shared" si="78"/>
        <v>511.03616766467064</v>
      </c>
      <c r="Y496" s="87">
        <f t="shared" si="79"/>
        <v>46</v>
      </c>
      <c r="Z496" s="28">
        <f t="shared" si="80"/>
        <v>81.62383233532934</v>
      </c>
      <c r="AA496" s="56">
        <f t="shared" si="81"/>
        <v>1.774431137724551</v>
      </c>
      <c r="AC496" s="24"/>
      <c r="AD496" s="21"/>
      <c r="AE496" s="2"/>
      <c r="AF496" s="2"/>
    </row>
    <row r="497" spans="1:32" s="22" customFormat="1" ht="15" hidden="1" customHeight="1" x14ac:dyDescent="0.25">
      <c r="A497" s="24"/>
      <c r="B497" s="174" t="s">
        <v>657</v>
      </c>
      <c r="C497" s="24"/>
      <c r="D497" s="33" t="s">
        <v>657</v>
      </c>
      <c r="E497" s="33" t="s">
        <v>129</v>
      </c>
      <c r="F497" s="21"/>
      <c r="G497" s="169" t="s">
        <v>314</v>
      </c>
      <c r="H497" s="32">
        <v>1</v>
      </c>
      <c r="I497" s="14"/>
      <c r="J497" s="57">
        <f>[1]Inventario!Y497</f>
        <v>8</v>
      </c>
      <c r="K497" s="99">
        <f>[1]Inventario!AA497</f>
        <v>0</v>
      </c>
      <c r="L497" s="86">
        <f t="shared" si="73"/>
        <v>0</v>
      </c>
      <c r="M497" s="91"/>
      <c r="N497" s="87">
        <f>SUMIF('Compras del Mes'!D$6:D$307,Inventario!D497,'Compras del Mes'!H$6:H$307)</f>
        <v>0</v>
      </c>
      <c r="O497" s="28" t="str">
        <f t="shared" si="74"/>
        <v/>
      </c>
      <c r="P497" s="28">
        <f>SUMIF('Compras del Mes'!D$6:D$307,Inventario!D497,'Compras del Mes'!I$6:I$307)</f>
        <v>0</v>
      </c>
      <c r="Q497" s="88"/>
      <c r="R497" s="87">
        <f t="shared" si="75"/>
        <v>8</v>
      </c>
      <c r="S497" s="28" t="str">
        <f t="shared" si="76"/>
        <v>0</v>
      </c>
      <c r="T497" s="28">
        <f t="shared" si="77"/>
        <v>0</v>
      </c>
      <c r="U497" s="88"/>
      <c r="V497" s="177">
        <f>SUMIF('Reporte de salida'!C$6:C$958,Inventario!B497,'Reporte de salida'!H$6:H$958)</f>
        <v>0</v>
      </c>
      <c r="W497" s="221">
        <f t="shared" si="78"/>
        <v>0</v>
      </c>
      <c r="Y497" s="87">
        <f t="shared" si="79"/>
        <v>8</v>
      </c>
      <c r="Z497" s="28">
        <f t="shared" si="80"/>
        <v>0</v>
      </c>
      <c r="AA497" s="56">
        <f t="shared" si="81"/>
        <v>0</v>
      </c>
      <c r="AC497" s="24"/>
      <c r="AD497" s="21"/>
      <c r="AE497" s="2"/>
      <c r="AF497" s="2"/>
    </row>
    <row r="498" spans="1:32" s="22" customFormat="1" ht="15" hidden="1" customHeight="1" x14ac:dyDescent="0.25">
      <c r="A498" s="24"/>
      <c r="B498" s="174" t="s">
        <v>658</v>
      </c>
      <c r="C498" s="24"/>
      <c r="D498" s="33" t="s">
        <v>658</v>
      </c>
      <c r="E498" s="33" t="s">
        <v>129</v>
      </c>
      <c r="F498" s="21"/>
      <c r="G498" s="169" t="s">
        <v>314</v>
      </c>
      <c r="H498" s="32">
        <v>1</v>
      </c>
      <c r="I498" s="14"/>
      <c r="J498" s="57">
        <f>[1]Inventario!Y498</f>
        <v>38</v>
      </c>
      <c r="K498" s="99">
        <f>[1]Inventario!AA498</f>
        <v>0</v>
      </c>
      <c r="L498" s="86">
        <f t="shared" si="73"/>
        <v>0</v>
      </c>
      <c r="M498" s="91"/>
      <c r="N498" s="87">
        <f>SUMIF('Compras del Mes'!D$6:D$307,Inventario!D498,'Compras del Mes'!H$6:H$307)</f>
        <v>0</v>
      </c>
      <c r="O498" s="28" t="str">
        <f t="shared" si="74"/>
        <v/>
      </c>
      <c r="P498" s="28">
        <f>SUMIF('Compras del Mes'!D$6:D$307,Inventario!D498,'Compras del Mes'!I$6:I$307)</f>
        <v>0</v>
      </c>
      <c r="Q498" s="88"/>
      <c r="R498" s="87">
        <f t="shared" si="75"/>
        <v>38</v>
      </c>
      <c r="S498" s="28" t="str">
        <f t="shared" si="76"/>
        <v>0</v>
      </c>
      <c r="T498" s="28">
        <f t="shared" si="77"/>
        <v>0</v>
      </c>
      <c r="U498" s="88"/>
      <c r="V498" s="177">
        <f>SUMIF('Reporte de salida'!C$6:C$958,Inventario!B498,'Reporte de salida'!H$6:H$958)</f>
        <v>0</v>
      </c>
      <c r="W498" s="221">
        <f t="shared" si="78"/>
        <v>0</v>
      </c>
      <c r="Y498" s="87">
        <f t="shared" si="79"/>
        <v>38</v>
      </c>
      <c r="Z498" s="28">
        <f t="shared" si="80"/>
        <v>0</v>
      </c>
      <c r="AA498" s="56">
        <f t="shared" si="81"/>
        <v>0</v>
      </c>
      <c r="AC498" s="24"/>
      <c r="AD498" s="21"/>
      <c r="AE498" s="2"/>
      <c r="AF498" s="2"/>
    </row>
    <row r="499" spans="1:32" s="22" customFormat="1" ht="15" hidden="1" customHeight="1" x14ac:dyDescent="0.25">
      <c r="A499" s="24"/>
      <c r="B499" s="174" t="s">
        <v>659</v>
      </c>
      <c r="C499" s="24"/>
      <c r="D499" s="33" t="s">
        <v>659</v>
      </c>
      <c r="E499" s="33" t="s">
        <v>129</v>
      </c>
      <c r="F499" s="21"/>
      <c r="G499" s="169" t="s">
        <v>314</v>
      </c>
      <c r="H499" s="32">
        <v>1</v>
      </c>
      <c r="I499" s="14"/>
      <c r="J499" s="57">
        <f>[1]Inventario!Y499</f>
        <v>555</v>
      </c>
      <c r="K499" s="99">
        <f>[1]Inventario!AA499</f>
        <v>5.79</v>
      </c>
      <c r="L499" s="86">
        <f t="shared" si="73"/>
        <v>3213.45</v>
      </c>
      <c r="M499" s="91"/>
      <c r="N499" s="87">
        <f>SUMIF('Compras del Mes'!D$6:D$307,Inventario!D499,'Compras del Mes'!H$6:H$307)</f>
        <v>0</v>
      </c>
      <c r="O499" s="28" t="str">
        <f t="shared" si="74"/>
        <v/>
      </c>
      <c r="P499" s="28">
        <f>SUMIF('Compras del Mes'!D$6:D$307,Inventario!D499,'Compras del Mes'!I$6:I$307)</f>
        <v>0</v>
      </c>
      <c r="Q499" s="88"/>
      <c r="R499" s="87">
        <f t="shared" si="75"/>
        <v>555</v>
      </c>
      <c r="S499" s="28">
        <f t="shared" si="76"/>
        <v>5.79</v>
      </c>
      <c r="T499" s="28">
        <f t="shared" si="77"/>
        <v>3213.45</v>
      </c>
      <c r="U499" s="88"/>
      <c r="V499" s="177">
        <f>SUMIF('Reporte de salida'!C$6:C$958,Inventario!B499,'Reporte de salida'!H$6:H$958)</f>
        <v>0</v>
      </c>
      <c r="W499" s="221">
        <f t="shared" si="78"/>
        <v>0</v>
      </c>
      <c r="Y499" s="87">
        <f t="shared" si="79"/>
        <v>555</v>
      </c>
      <c r="Z499" s="28">
        <f t="shared" si="80"/>
        <v>3213.45</v>
      </c>
      <c r="AA499" s="56">
        <f t="shared" si="81"/>
        <v>5.79</v>
      </c>
      <c r="AC499" s="24"/>
      <c r="AD499" s="21"/>
      <c r="AE499" s="2"/>
      <c r="AF499" s="2"/>
    </row>
    <row r="500" spans="1:32" s="22" customFormat="1" ht="15" hidden="1" customHeight="1" x14ac:dyDescent="0.25">
      <c r="A500" s="24"/>
      <c r="B500" s="174" t="s">
        <v>660</v>
      </c>
      <c r="C500" s="24"/>
      <c r="D500" s="179" t="s">
        <v>660</v>
      </c>
      <c r="E500" s="33" t="s">
        <v>129</v>
      </c>
      <c r="F500" s="21"/>
      <c r="G500" s="169" t="s">
        <v>314</v>
      </c>
      <c r="H500" s="32">
        <v>1</v>
      </c>
      <c r="I500" s="14"/>
      <c r="J500" s="57">
        <f>[1]Inventario!Y500</f>
        <v>4</v>
      </c>
      <c r="K500" s="99">
        <f>[1]Inventario!AA500</f>
        <v>0</v>
      </c>
      <c r="L500" s="86">
        <f t="shared" si="73"/>
        <v>0</v>
      </c>
      <c r="M500" s="91"/>
      <c r="N500" s="87">
        <f>SUMIF('Compras del Mes'!D$6:D$307,Inventario!D500,'Compras del Mes'!H$6:H$307)</f>
        <v>0</v>
      </c>
      <c r="O500" s="28" t="str">
        <f t="shared" si="74"/>
        <v/>
      </c>
      <c r="P500" s="28">
        <f>SUMIF('Compras del Mes'!D$6:D$307,Inventario!D500,'Compras del Mes'!I$6:I$307)</f>
        <v>0</v>
      </c>
      <c r="Q500" s="88"/>
      <c r="R500" s="87">
        <f t="shared" si="75"/>
        <v>4</v>
      </c>
      <c r="S500" s="28" t="str">
        <f t="shared" si="76"/>
        <v>0</v>
      </c>
      <c r="T500" s="28">
        <f t="shared" si="77"/>
        <v>0</v>
      </c>
      <c r="U500" s="88"/>
      <c r="V500" s="177">
        <f>SUMIF('Reporte de salida'!C$6:C$958,Inventario!B500,'Reporte de salida'!H$6:H$958)</f>
        <v>0</v>
      </c>
      <c r="W500" s="221">
        <f t="shared" si="78"/>
        <v>0</v>
      </c>
      <c r="Y500" s="87">
        <f t="shared" si="79"/>
        <v>4</v>
      </c>
      <c r="Z500" s="28">
        <f t="shared" si="80"/>
        <v>0</v>
      </c>
      <c r="AA500" s="56">
        <f t="shared" si="81"/>
        <v>0</v>
      </c>
      <c r="AC500" s="24"/>
      <c r="AD500" s="21"/>
      <c r="AE500" s="2"/>
      <c r="AF500" s="2"/>
    </row>
    <row r="501" spans="1:32" s="22" customFormat="1" ht="15" hidden="1" customHeight="1" x14ac:dyDescent="0.25">
      <c r="A501" s="24"/>
      <c r="B501" s="174" t="s">
        <v>1146</v>
      </c>
      <c r="C501" s="24"/>
      <c r="D501" s="179" t="s">
        <v>1146</v>
      </c>
      <c r="E501" s="33" t="s">
        <v>129</v>
      </c>
      <c r="F501" s="21"/>
      <c r="G501" s="169" t="s">
        <v>314</v>
      </c>
      <c r="H501" s="32">
        <v>1</v>
      </c>
      <c r="I501" s="14"/>
      <c r="J501" s="57">
        <f>[1]Inventario!Y501</f>
        <v>0</v>
      </c>
      <c r="K501" s="99">
        <f>[1]Inventario!AA501</f>
        <v>0</v>
      </c>
      <c r="L501" s="86">
        <f t="shared" si="73"/>
        <v>0</v>
      </c>
      <c r="M501" s="91"/>
      <c r="N501" s="87">
        <f>SUMIF('Compras del Mes'!D$6:D$307,Inventario!D501,'Compras del Mes'!H$6:H$307)</f>
        <v>0</v>
      </c>
      <c r="O501" s="28" t="str">
        <f t="shared" si="74"/>
        <v/>
      </c>
      <c r="P501" s="28">
        <f>SUMIF('Compras del Mes'!D$6:D$307,Inventario!D501,'Compras del Mes'!I$6:I$307)</f>
        <v>0</v>
      </c>
      <c r="Q501" s="88"/>
      <c r="R501" s="87">
        <f t="shared" si="75"/>
        <v>0</v>
      </c>
      <c r="S501" s="28" t="str">
        <f t="shared" si="76"/>
        <v>0</v>
      </c>
      <c r="T501" s="28">
        <f t="shared" si="77"/>
        <v>0</v>
      </c>
      <c r="U501" s="88"/>
      <c r="V501" s="177">
        <f>SUMIF('Reporte de salida'!C$6:C$958,Inventario!B501,'Reporte de salida'!H$6:H$958)</f>
        <v>0</v>
      </c>
      <c r="W501" s="221">
        <f t="shared" si="78"/>
        <v>0</v>
      </c>
      <c r="Y501" s="87">
        <f t="shared" si="79"/>
        <v>0</v>
      </c>
      <c r="Z501" s="28">
        <f t="shared" si="80"/>
        <v>0</v>
      </c>
      <c r="AA501" s="56">
        <v>0</v>
      </c>
      <c r="AC501" s="24"/>
      <c r="AD501" s="21"/>
      <c r="AE501" s="2"/>
      <c r="AF501" s="2"/>
    </row>
    <row r="502" spans="1:32" s="22" customFormat="1" ht="15" hidden="1" customHeight="1" x14ac:dyDescent="0.25">
      <c r="A502" s="24"/>
      <c r="B502" s="174" t="s">
        <v>1156</v>
      </c>
      <c r="C502" s="24"/>
      <c r="D502" s="179" t="s">
        <v>1156</v>
      </c>
      <c r="E502" s="33" t="s">
        <v>129</v>
      </c>
      <c r="F502" s="21"/>
      <c r="G502" s="169" t="s">
        <v>314</v>
      </c>
      <c r="H502" s="32">
        <v>1</v>
      </c>
      <c r="I502" s="14"/>
      <c r="J502" s="57">
        <f>[1]Inventario!Y502</f>
        <v>295</v>
      </c>
      <c r="K502" s="99">
        <f>[1]Inventario!AA502</f>
        <v>0.48192660550458716</v>
      </c>
      <c r="L502" s="86">
        <f t="shared" si="73"/>
        <v>142.16834862385321</v>
      </c>
      <c r="M502" s="91"/>
      <c r="N502" s="87">
        <f>SUMIF('Compras del Mes'!D$6:D$307,Inventario!D502,'Compras del Mes'!H$6:H$307)</f>
        <v>0</v>
      </c>
      <c r="O502" s="28" t="str">
        <f t="shared" si="74"/>
        <v/>
      </c>
      <c r="P502" s="28">
        <f>SUMIF('Compras del Mes'!D$6:D$307,Inventario!D502,'Compras del Mes'!I$6:I$307)</f>
        <v>0</v>
      </c>
      <c r="Q502" s="88"/>
      <c r="R502" s="87">
        <f t="shared" si="75"/>
        <v>295</v>
      </c>
      <c r="S502" s="28">
        <f t="shared" si="76"/>
        <v>0.48192660550458716</v>
      </c>
      <c r="T502" s="28">
        <f t="shared" si="77"/>
        <v>142.16834862385321</v>
      </c>
      <c r="U502" s="88"/>
      <c r="V502" s="177">
        <f>SUMIF('Reporte de salida'!C$6:C$958,Inventario!B502,'Reporte de salida'!H$6:H$958)</f>
        <v>0</v>
      </c>
      <c r="W502" s="221">
        <f t="shared" si="78"/>
        <v>0</v>
      </c>
      <c r="Y502" s="87">
        <f t="shared" si="79"/>
        <v>295</v>
      </c>
      <c r="Z502" s="28">
        <f t="shared" si="80"/>
        <v>142.16834862385321</v>
      </c>
      <c r="AA502" s="56">
        <f t="shared" si="81"/>
        <v>0.48192660550458716</v>
      </c>
      <c r="AC502" s="24"/>
      <c r="AD502" s="21"/>
      <c r="AE502" s="2"/>
      <c r="AF502" s="2"/>
    </row>
    <row r="503" spans="1:32" s="22" customFormat="1" ht="15" hidden="1" customHeight="1" x14ac:dyDescent="0.25">
      <c r="A503" s="24"/>
      <c r="B503" s="174" t="s">
        <v>1157</v>
      </c>
      <c r="C503" s="24"/>
      <c r="D503" s="179" t="s">
        <v>1157</v>
      </c>
      <c r="E503" s="33" t="s">
        <v>129</v>
      </c>
      <c r="F503" s="21"/>
      <c r="G503" s="169" t="s">
        <v>314</v>
      </c>
      <c r="H503" s="32">
        <v>1</v>
      </c>
      <c r="I503" s="14"/>
      <c r="J503" s="57">
        <f>[1]Inventario!Y503</f>
        <v>18</v>
      </c>
      <c r="K503" s="99">
        <f>[1]Inventario!AA503</f>
        <v>0</v>
      </c>
      <c r="L503" s="86">
        <f t="shared" si="73"/>
        <v>0</v>
      </c>
      <c r="M503" s="91"/>
      <c r="N503" s="87">
        <f>SUMIF('Compras del Mes'!D$6:D$307,Inventario!D503,'Compras del Mes'!H$6:H$307)</f>
        <v>0</v>
      </c>
      <c r="O503" s="28" t="str">
        <f t="shared" si="74"/>
        <v/>
      </c>
      <c r="P503" s="28">
        <f>SUMIF('Compras del Mes'!D$6:D$307,Inventario!D503,'Compras del Mes'!I$6:I$307)</f>
        <v>0</v>
      </c>
      <c r="Q503" s="88"/>
      <c r="R503" s="87">
        <f t="shared" si="75"/>
        <v>18</v>
      </c>
      <c r="S503" s="28" t="str">
        <f t="shared" si="76"/>
        <v>0</v>
      </c>
      <c r="T503" s="28">
        <f t="shared" si="77"/>
        <v>0</v>
      </c>
      <c r="U503" s="88"/>
      <c r="V503" s="177">
        <f>SUMIF('Reporte de salida'!C$6:C$958,Inventario!B503,'Reporte de salida'!H$6:H$958)</f>
        <v>0</v>
      </c>
      <c r="W503" s="221">
        <f t="shared" si="78"/>
        <v>0</v>
      </c>
      <c r="Y503" s="87">
        <f t="shared" si="79"/>
        <v>18</v>
      </c>
      <c r="Z503" s="28">
        <f t="shared" si="80"/>
        <v>0</v>
      </c>
      <c r="AA503" s="56">
        <f t="shared" si="81"/>
        <v>0</v>
      </c>
      <c r="AB503" s="22">
        <f t="shared" si="71"/>
        <v>28</v>
      </c>
      <c r="AC503" s="24"/>
      <c r="AD503" s="21"/>
      <c r="AE503" s="2"/>
      <c r="AF503" s="2"/>
    </row>
    <row r="504" spans="1:32" s="22" customFormat="1" ht="15" hidden="1" customHeight="1" x14ac:dyDescent="0.25">
      <c r="A504" s="24"/>
      <c r="B504" s="174" t="s">
        <v>2057</v>
      </c>
      <c r="C504" s="24"/>
      <c r="D504" s="179" t="s">
        <v>2057</v>
      </c>
      <c r="E504" s="33" t="s">
        <v>129</v>
      </c>
      <c r="F504" s="21"/>
      <c r="G504" s="169" t="s">
        <v>314</v>
      </c>
      <c r="H504" s="32">
        <v>1</v>
      </c>
      <c r="I504" s="14"/>
      <c r="J504" s="57">
        <f>[1]Inventario!Y504</f>
        <v>0</v>
      </c>
      <c r="K504" s="99">
        <f>[1]Inventario!AA504</f>
        <v>0</v>
      </c>
      <c r="L504" s="86">
        <f t="shared" si="73"/>
        <v>0</v>
      </c>
      <c r="M504" s="91"/>
      <c r="N504" s="87">
        <f>SUMIF('Compras del Mes'!D$6:D$307,Inventario!D504,'Compras del Mes'!H$6:H$307)</f>
        <v>180</v>
      </c>
      <c r="O504" s="28">
        <f t="shared" si="74"/>
        <v>10.719999999999999</v>
      </c>
      <c r="P504" s="28">
        <f>SUMIF('Compras del Mes'!D$6:D$307,Inventario!D504,'Compras del Mes'!I$6:I$307)</f>
        <v>1929.6</v>
      </c>
      <c r="Q504" s="88"/>
      <c r="R504" s="87">
        <f t="shared" si="75"/>
        <v>180</v>
      </c>
      <c r="S504" s="28">
        <f t="shared" si="76"/>
        <v>10.719999999999999</v>
      </c>
      <c r="T504" s="28">
        <f t="shared" si="77"/>
        <v>1929.6</v>
      </c>
      <c r="U504" s="88"/>
      <c r="V504" s="177">
        <f>SUMIF('Reporte de salida'!C$6:C$958,Inventario!B504,'Reporte de salida'!H$6:H$958)</f>
        <v>0</v>
      </c>
      <c r="W504" s="221">
        <f t="shared" si="78"/>
        <v>0</v>
      </c>
      <c r="Y504" s="87">
        <f t="shared" si="79"/>
        <v>180</v>
      </c>
      <c r="Z504" s="28">
        <f t="shared" si="80"/>
        <v>1929.6</v>
      </c>
      <c r="AA504" s="56">
        <f t="shared" si="81"/>
        <v>10.719999999999999</v>
      </c>
      <c r="AB504" s="22">
        <f t="shared" si="71"/>
        <v>33</v>
      </c>
      <c r="AC504" s="24"/>
      <c r="AD504" s="21"/>
      <c r="AE504" s="2"/>
      <c r="AF504" s="2"/>
    </row>
    <row r="505" spans="1:32" s="22" customFormat="1" ht="15" hidden="1" customHeight="1" x14ac:dyDescent="0.25">
      <c r="A505" s="24"/>
      <c r="B505" s="174" t="s">
        <v>1236</v>
      </c>
      <c r="C505" s="24" t="s">
        <v>1275</v>
      </c>
      <c r="D505" s="179" t="s">
        <v>1236</v>
      </c>
      <c r="E505" s="33" t="s">
        <v>129</v>
      </c>
      <c r="F505" s="21" t="s">
        <v>1237</v>
      </c>
      <c r="G505" s="169" t="s">
        <v>314</v>
      </c>
      <c r="H505" s="32">
        <v>1</v>
      </c>
      <c r="I505" s="14"/>
      <c r="J505" s="57">
        <f>[1]Inventario!Y505</f>
        <v>881</v>
      </c>
      <c r="K505" s="99">
        <f>[1]Inventario!AA505</f>
        <v>1.00972</v>
      </c>
      <c r="L505" s="86">
        <f t="shared" si="73"/>
        <v>889.56331999999998</v>
      </c>
      <c r="M505" s="91"/>
      <c r="N505" s="87">
        <f>SUMIF('Compras del Mes'!D$6:D$307,Inventario!D505,'Compras del Mes'!H$6:H$307)</f>
        <v>0</v>
      </c>
      <c r="O505" s="28" t="str">
        <f t="shared" si="74"/>
        <v/>
      </c>
      <c r="P505" s="28">
        <f>SUMIF('Compras del Mes'!D$6:D$307,Inventario!D505,'Compras del Mes'!I$6:I$307)</f>
        <v>0</v>
      </c>
      <c r="Q505" s="88"/>
      <c r="R505" s="87">
        <f t="shared" si="75"/>
        <v>881</v>
      </c>
      <c r="S505" s="28">
        <f t="shared" si="76"/>
        <v>1.00972</v>
      </c>
      <c r="T505" s="28">
        <f t="shared" si="77"/>
        <v>889.56331999999998</v>
      </c>
      <c r="U505" s="88"/>
      <c r="V505" s="177">
        <f>SUMIF('Reporte de salida'!C$6:C$958,Inventario!B505,'Reporte de salida'!H$6:H$958)</f>
        <v>72</v>
      </c>
      <c r="W505" s="221">
        <f t="shared" si="78"/>
        <v>72.699839999999995</v>
      </c>
      <c r="Y505" s="87">
        <f t="shared" si="79"/>
        <v>809</v>
      </c>
      <c r="Z505" s="28">
        <f t="shared" si="80"/>
        <v>816.86347999999998</v>
      </c>
      <c r="AA505" s="56">
        <f t="shared" si="81"/>
        <v>1.00972</v>
      </c>
      <c r="AB505" s="22">
        <f t="shared" si="71"/>
        <v>32</v>
      </c>
      <c r="AC505" s="24"/>
      <c r="AD505" s="21"/>
      <c r="AE505" s="2"/>
      <c r="AF505" s="2"/>
    </row>
    <row r="506" spans="1:32" s="22" customFormat="1" ht="15" hidden="1" customHeight="1" x14ac:dyDescent="0.25">
      <c r="A506" s="24"/>
      <c r="B506" s="174" t="s">
        <v>1244</v>
      </c>
      <c r="C506" s="24" t="s">
        <v>1274</v>
      </c>
      <c r="D506" s="33" t="s">
        <v>1244</v>
      </c>
      <c r="E506" s="33" t="s">
        <v>129</v>
      </c>
      <c r="F506" s="21" t="s">
        <v>1245</v>
      </c>
      <c r="G506" s="169" t="s">
        <v>314</v>
      </c>
      <c r="H506" s="32">
        <v>1</v>
      </c>
      <c r="I506" s="14"/>
      <c r="J506" s="57">
        <f>[1]Inventario!Y506</f>
        <v>10</v>
      </c>
      <c r="K506" s="99">
        <f>[1]Inventario!AA506</f>
        <v>730.5478571428572</v>
      </c>
      <c r="L506" s="86">
        <f t="shared" si="73"/>
        <v>7305.4785714285717</v>
      </c>
      <c r="M506" s="91"/>
      <c r="N506" s="87">
        <f>SUMIF('Compras del Mes'!D$6:D$307,Inventario!D506,'Compras del Mes'!H$6:H$307)</f>
        <v>0</v>
      </c>
      <c r="O506" s="28" t="str">
        <f t="shared" si="74"/>
        <v/>
      </c>
      <c r="P506" s="28">
        <f>SUMIF('Compras del Mes'!D$6:D$307,Inventario!D506,'Compras del Mes'!I$6:I$307)</f>
        <v>0</v>
      </c>
      <c r="Q506" s="88"/>
      <c r="R506" s="87">
        <f t="shared" si="75"/>
        <v>10</v>
      </c>
      <c r="S506" s="28">
        <f t="shared" si="76"/>
        <v>730.5478571428572</v>
      </c>
      <c r="T506" s="28">
        <f t="shared" si="77"/>
        <v>7305.4785714285717</v>
      </c>
      <c r="U506" s="88"/>
      <c r="V506" s="177">
        <f>SUMIF('Reporte de salida'!C$6:C$958,Inventario!B506,'Reporte de salida'!H$6:H$958)</f>
        <v>0</v>
      </c>
      <c r="W506" s="221">
        <f t="shared" si="78"/>
        <v>0</v>
      </c>
      <c r="Y506" s="87">
        <f t="shared" si="79"/>
        <v>10</v>
      </c>
      <c r="Z506" s="28">
        <f t="shared" si="80"/>
        <v>7305.4785714285717</v>
      </c>
      <c r="AA506" s="56">
        <f t="shared" si="81"/>
        <v>730.5478571428572</v>
      </c>
      <c r="AB506" s="22">
        <f t="shared" si="71"/>
        <v>29</v>
      </c>
      <c r="AC506" s="24"/>
      <c r="AD506" s="21"/>
      <c r="AE506" s="2"/>
      <c r="AF506" s="2"/>
    </row>
    <row r="507" spans="1:32" s="22" customFormat="1" ht="15" hidden="1" customHeight="1" x14ac:dyDescent="0.25">
      <c r="A507" s="24"/>
      <c r="B507" s="174" t="s">
        <v>1277</v>
      </c>
      <c r="C507" s="24" t="s">
        <v>1280</v>
      </c>
      <c r="D507" s="33" t="s">
        <v>1277</v>
      </c>
      <c r="E507" s="33" t="s">
        <v>129</v>
      </c>
      <c r="F507" s="21" t="s">
        <v>1278</v>
      </c>
      <c r="G507" s="169" t="s">
        <v>314</v>
      </c>
      <c r="H507" s="32">
        <v>1</v>
      </c>
      <c r="I507" s="14"/>
      <c r="J507" s="57">
        <f>[1]Inventario!Y507</f>
        <v>56</v>
      </c>
      <c r="K507" s="99">
        <f>[1]Inventario!AA507</f>
        <v>2.1645714285714286</v>
      </c>
      <c r="L507" s="86">
        <f t="shared" si="73"/>
        <v>121.21600000000001</v>
      </c>
      <c r="M507" s="91"/>
      <c r="N507" s="87">
        <f>SUMIF('Compras del Mes'!D$6:D$307,Inventario!D507,'Compras del Mes'!H$6:H$307)</f>
        <v>0</v>
      </c>
      <c r="O507" s="28" t="str">
        <f t="shared" si="74"/>
        <v/>
      </c>
      <c r="P507" s="28">
        <f>SUMIF('Compras del Mes'!D$6:D$307,Inventario!D507,'Compras del Mes'!I$6:I$307)</f>
        <v>0</v>
      </c>
      <c r="Q507" s="88"/>
      <c r="R507" s="87">
        <f t="shared" si="75"/>
        <v>56</v>
      </c>
      <c r="S507" s="28">
        <f t="shared" si="76"/>
        <v>2.1645714285714286</v>
      </c>
      <c r="T507" s="28">
        <f t="shared" si="77"/>
        <v>121.21600000000001</v>
      </c>
      <c r="U507" s="88"/>
      <c r="V507" s="177">
        <f>SUMIF('Reporte de salida'!C$6:C$958,Inventario!B507,'Reporte de salida'!H$6:H$958)</f>
        <v>3</v>
      </c>
      <c r="W507" s="221">
        <f t="shared" si="78"/>
        <v>6.4937142857142858</v>
      </c>
      <c r="Y507" s="87">
        <f t="shared" si="79"/>
        <v>53</v>
      </c>
      <c r="Z507" s="28">
        <f t="shared" si="80"/>
        <v>114.72228571428572</v>
      </c>
      <c r="AA507" s="56">
        <f t="shared" si="81"/>
        <v>2.1645714285714286</v>
      </c>
      <c r="AB507" s="22">
        <f t="shared" si="71"/>
        <v>26</v>
      </c>
      <c r="AC507" s="24"/>
      <c r="AD507" s="21"/>
      <c r="AE507" s="2"/>
      <c r="AF507" s="2"/>
    </row>
    <row r="508" spans="1:32" s="22" customFormat="1" ht="15" hidden="1" customHeight="1" x14ac:dyDescent="0.25">
      <c r="A508" s="24"/>
      <c r="B508" s="174" t="s">
        <v>1279</v>
      </c>
      <c r="C508" s="24" t="s">
        <v>1281</v>
      </c>
      <c r="D508" s="33" t="s">
        <v>1279</v>
      </c>
      <c r="E508" s="33" t="s">
        <v>129</v>
      </c>
      <c r="F508" s="21" t="s">
        <v>1282</v>
      </c>
      <c r="G508" s="169" t="s">
        <v>314</v>
      </c>
      <c r="H508" s="32">
        <v>1</v>
      </c>
      <c r="I508" s="14"/>
      <c r="J508" s="57">
        <f>[1]Inventario!Y508</f>
        <v>0</v>
      </c>
      <c r="K508" s="99">
        <f>[1]Inventario!AA508</f>
        <v>0</v>
      </c>
      <c r="L508" s="86">
        <f t="shared" si="73"/>
        <v>0</v>
      </c>
      <c r="M508" s="91"/>
      <c r="N508" s="87">
        <f>SUMIF('Compras del Mes'!D$6:D$307,Inventario!D508,'Compras del Mes'!H$6:H$307)</f>
        <v>0</v>
      </c>
      <c r="O508" s="28" t="str">
        <f t="shared" si="74"/>
        <v/>
      </c>
      <c r="P508" s="28">
        <f>SUMIF('Compras del Mes'!D$6:D$307,Inventario!D508,'Compras del Mes'!I$6:I$307)</f>
        <v>0</v>
      </c>
      <c r="Q508" s="88"/>
      <c r="R508" s="87">
        <f t="shared" si="75"/>
        <v>0</v>
      </c>
      <c r="S508" s="28" t="str">
        <f t="shared" si="76"/>
        <v>0</v>
      </c>
      <c r="T508" s="28">
        <f t="shared" si="77"/>
        <v>0</v>
      </c>
      <c r="U508" s="88"/>
      <c r="V508" s="177">
        <f>SUMIF('Reporte de salida'!C$6:C$958,Inventario!B508,'Reporte de salida'!H$6:H$958)</f>
        <v>0</v>
      </c>
      <c r="W508" s="221">
        <f t="shared" si="78"/>
        <v>0</v>
      </c>
      <c r="Y508" s="87">
        <f t="shared" si="79"/>
        <v>0</v>
      </c>
      <c r="Z508" s="28">
        <f t="shared" si="80"/>
        <v>0</v>
      </c>
      <c r="AA508" s="56">
        <v>0</v>
      </c>
      <c r="AB508" s="22">
        <f t="shared" si="71"/>
        <v>47</v>
      </c>
      <c r="AC508" s="12"/>
      <c r="AD508" s="12"/>
      <c r="AE508" s="2"/>
      <c r="AF508" s="2"/>
    </row>
    <row r="509" spans="1:32" s="22" customFormat="1" ht="15" hidden="1" customHeight="1" x14ac:dyDescent="0.25">
      <c r="A509" s="24"/>
      <c r="B509" s="174" t="s">
        <v>1303</v>
      </c>
      <c r="C509" s="24" t="s">
        <v>1283</v>
      </c>
      <c r="D509" s="33" t="s">
        <v>1303</v>
      </c>
      <c r="E509" s="33" t="s">
        <v>129</v>
      </c>
      <c r="F509" s="21" t="s">
        <v>1284</v>
      </c>
      <c r="G509" s="169" t="s">
        <v>314</v>
      </c>
      <c r="H509" s="32">
        <v>1</v>
      </c>
      <c r="I509" s="14"/>
      <c r="J509" s="57">
        <f>[1]Inventario!Y509</f>
        <v>6</v>
      </c>
      <c r="K509" s="99">
        <f>[1]Inventario!AA509</f>
        <v>0</v>
      </c>
      <c r="L509" s="86">
        <f t="shared" si="73"/>
        <v>0</v>
      </c>
      <c r="M509" s="91"/>
      <c r="N509" s="87">
        <f>SUMIF('Compras del Mes'!D$6:D$307,Inventario!D509,'Compras del Mes'!H$6:H$307)</f>
        <v>0</v>
      </c>
      <c r="O509" s="28" t="str">
        <f t="shared" si="74"/>
        <v/>
      </c>
      <c r="P509" s="28">
        <f>SUMIF('Compras del Mes'!D$6:D$307,Inventario!D509,'Compras del Mes'!I$6:I$307)</f>
        <v>0</v>
      </c>
      <c r="Q509" s="88"/>
      <c r="R509" s="87">
        <f t="shared" si="75"/>
        <v>6</v>
      </c>
      <c r="S509" s="28" t="str">
        <f t="shared" si="76"/>
        <v>0</v>
      </c>
      <c r="T509" s="28">
        <f t="shared" si="77"/>
        <v>0</v>
      </c>
      <c r="U509" s="88"/>
      <c r="V509" s="177">
        <f>SUMIF('Reporte de salida'!C$6:C$958,Inventario!B509,'Reporte de salida'!H$6:H$958)</f>
        <v>0</v>
      </c>
      <c r="W509" s="221">
        <f t="shared" si="78"/>
        <v>0</v>
      </c>
      <c r="Y509" s="87">
        <f t="shared" si="79"/>
        <v>6</v>
      </c>
      <c r="Z509" s="28">
        <f t="shared" si="80"/>
        <v>0</v>
      </c>
      <c r="AA509" s="56">
        <f t="shared" si="81"/>
        <v>0</v>
      </c>
      <c r="AB509" s="22">
        <f t="shared" si="71"/>
        <v>54</v>
      </c>
      <c r="AC509" s="12"/>
      <c r="AD509" s="12"/>
      <c r="AE509" s="13"/>
      <c r="AF509" s="2"/>
    </row>
    <row r="510" spans="1:32" s="22" customFormat="1" ht="15" hidden="1" customHeight="1" x14ac:dyDescent="0.25">
      <c r="A510" s="24"/>
      <c r="B510" s="174" t="s">
        <v>1287</v>
      </c>
      <c r="C510" s="24" t="s">
        <v>1288</v>
      </c>
      <c r="D510" s="33" t="s">
        <v>1287</v>
      </c>
      <c r="E510" s="33" t="s">
        <v>129</v>
      </c>
      <c r="F510" s="21" t="s">
        <v>1289</v>
      </c>
      <c r="G510" s="169" t="s">
        <v>314</v>
      </c>
      <c r="H510" s="32">
        <v>1</v>
      </c>
      <c r="I510" s="14"/>
      <c r="J510" s="57">
        <f>[1]Inventario!Y510</f>
        <v>876</v>
      </c>
      <c r="K510" s="99">
        <f>[1]Inventario!AA510</f>
        <v>3.3590399999999998</v>
      </c>
      <c r="L510" s="86">
        <f t="shared" si="73"/>
        <v>2942.5190399999997</v>
      </c>
      <c r="M510" s="91"/>
      <c r="N510" s="87">
        <f>SUMIF('Compras del Mes'!D$6:D$307,Inventario!D510,'Compras del Mes'!H$6:H$307)</f>
        <v>0</v>
      </c>
      <c r="O510" s="28" t="str">
        <f t="shared" si="74"/>
        <v/>
      </c>
      <c r="P510" s="28">
        <f>SUMIF('Compras del Mes'!D$6:D$307,Inventario!D510,'Compras del Mes'!I$6:I$307)</f>
        <v>0</v>
      </c>
      <c r="Q510" s="88"/>
      <c r="R510" s="87">
        <f t="shared" si="75"/>
        <v>876</v>
      </c>
      <c r="S510" s="28">
        <f t="shared" si="76"/>
        <v>3.3590399999999998</v>
      </c>
      <c r="T510" s="28">
        <f t="shared" si="77"/>
        <v>2942.5190399999997</v>
      </c>
      <c r="U510" s="88"/>
      <c r="V510" s="177">
        <f>SUMIF('Reporte de salida'!C$6:C$958,Inventario!B510,'Reporte de salida'!H$6:H$958)</f>
        <v>448</v>
      </c>
      <c r="W510" s="221">
        <f t="shared" si="78"/>
        <v>1504.8499199999999</v>
      </c>
      <c r="Y510" s="87">
        <f t="shared" si="79"/>
        <v>428</v>
      </c>
      <c r="Z510" s="28">
        <f t="shared" si="80"/>
        <v>1437.66912</v>
      </c>
      <c r="AA510" s="56">
        <f t="shared" si="81"/>
        <v>3.3590400000000002</v>
      </c>
      <c r="AB510" s="22">
        <f t="shared" si="71"/>
        <v>26</v>
      </c>
      <c r="AC510" s="12"/>
      <c r="AD510" s="12"/>
      <c r="AE510" s="13"/>
      <c r="AF510" s="2"/>
    </row>
    <row r="511" spans="1:32" s="22" customFormat="1" ht="15" hidden="1" customHeight="1" x14ac:dyDescent="0.25">
      <c r="A511" s="24"/>
      <c r="B511" s="174" t="s">
        <v>1285</v>
      </c>
      <c r="C511" s="24" t="s">
        <v>1286</v>
      </c>
      <c r="D511" s="33" t="s">
        <v>1285</v>
      </c>
      <c r="E511" s="33" t="s">
        <v>129</v>
      </c>
      <c r="F511" s="21" t="s">
        <v>1290</v>
      </c>
      <c r="G511" s="169" t="s">
        <v>314</v>
      </c>
      <c r="H511" s="32">
        <v>1</v>
      </c>
      <c r="I511" s="14"/>
      <c r="J511" s="57">
        <f>[1]Inventario!Y511</f>
        <v>19</v>
      </c>
      <c r="K511" s="99">
        <f>[1]Inventario!AA511</f>
        <v>32.184750000000001</v>
      </c>
      <c r="L511" s="86">
        <f t="shared" si="73"/>
        <v>611.51025000000004</v>
      </c>
      <c r="M511" s="91"/>
      <c r="N511" s="87">
        <f>SUMIF('Compras del Mes'!D$6:D$307,Inventario!D511,'Compras del Mes'!H$6:H$307)</f>
        <v>0</v>
      </c>
      <c r="O511" s="28" t="str">
        <f t="shared" si="74"/>
        <v/>
      </c>
      <c r="P511" s="28">
        <f>SUMIF('Compras del Mes'!D$6:D$307,Inventario!D511,'Compras del Mes'!I$6:I$307)</f>
        <v>0</v>
      </c>
      <c r="Q511" s="88"/>
      <c r="R511" s="87">
        <f t="shared" si="75"/>
        <v>19</v>
      </c>
      <c r="S511" s="28">
        <f t="shared" si="76"/>
        <v>32.184750000000001</v>
      </c>
      <c r="T511" s="28">
        <f t="shared" si="77"/>
        <v>611.51025000000004</v>
      </c>
      <c r="U511" s="88"/>
      <c r="V511" s="177">
        <f>SUMIF('Reporte de salida'!C$6:C$958,Inventario!B511,'Reporte de salida'!H$6:H$958)</f>
        <v>0</v>
      </c>
      <c r="W511" s="221">
        <f t="shared" si="78"/>
        <v>0</v>
      </c>
      <c r="Y511" s="87">
        <f t="shared" si="79"/>
        <v>19</v>
      </c>
      <c r="Z511" s="28">
        <f t="shared" si="80"/>
        <v>611.51025000000004</v>
      </c>
      <c r="AA511" s="56">
        <f t="shared" si="81"/>
        <v>32.184750000000001</v>
      </c>
      <c r="AB511" s="22">
        <f t="shared" si="71"/>
        <v>46</v>
      </c>
      <c r="AC511" s="12"/>
      <c r="AD511" s="12"/>
      <c r="AE511" s="13"/>
      <c r="AF511" s="2"/>
    </row>
    <row r="512" spans="1:32" s="22" customFormat="1" ht="15" hidden="1" customHeight="1" x14ac:dyDescent="0.25">
      <c r="A512" s="24"/>
      <c r="B512" s="174" t="s">
        <v>1291</v>
      </c>
      <c r="C512" s="24" t="s">
        <v>1292</v>
      </c>
      <c r="D512" s="33" t="s">
        <v>1291</v>
      </c>
      <c r="E512" s="33" t="s">
        <v>129</v>
      </c>
      <c r="F512" s="21" t="s">
        <v>1306</v>
      </c>
      <c r="G512" s="169" t="s">
        <v>314</v>
      </c>
      <c r="H512" s="32">
        <v>1</v>
      </c>
      <c r="I512" s="14"/>
      <c r="J512" s="57">
        <f>[1]Inventario!Y512</f>
        <v>26</v>
      </c>
      <c r="K512" s="99">
        <f>[1]Inventario!AA512</f>
        <v>1.4464999999999999</v>
      </c>
      <c r="L512" s="86">
        <f t="shared" si="73"/>
        <v>37.608999999999995</v>
      </c>
      <c r="M512" s="91"/>
      <c r="N512" s="87">
        <f>SUMIF('Compras del Mes'!D$6:D$307,Inventario!D512,'Compras del Mes'!H$6:H$307)</f>
        <v>0</v>
      </c>
      <c r="O512" s="28" t="str">
        <f t="shared" si="74"/>
        <v/>
      </c>
      <c r="P512" s="28">
        <f>SUMIF('Compras del Mes'!D$6:D$307,Inventario!D512,'Compras del Mes'!I$6:I$307)</f>
        <v>0</v>
      </c>
      <c r="Q512" s="88"/>
      <c r="R512" s="87">
        <f t="shared" si="75"/>
        <v>26</v>
      </c>
      <c r="S512" s="28">
        <f t="shared" si="76"/>
        <v>1.4464999999999999</v>
      </c>
      <c r="T512" s="28">
        <f t="shared" si="77"/>
        <v>37.608999999999995</v>
      </c>
      <c r="U512" s="88"/>
      <c r="V512" s="177">
        <f>SUMIF('Reporte de salida'!C$6:C$958,Inventario!B512,'Reporte de salida'!H$6:H$958)</f>
        <v>0</v>
      </c>
      <c r="W512" s="221">
        <f t="shared" si="78"/>
        <v>0</v>
      </c>
      <c r="Y512" s="87">
        <f t="shared" si="79"/>
        <v>26</v>
      </c>
      <c r="Z512" s="28">
        <f t="shared" si="80"/>
        <v>37.608999999999995</v>
      </c>
      <c r="AA512" s="56">
        <f t="shared" si="81"/>
        <v>1.4464999999999999</v>
      </c>
      <c r="AB512" s="22">
        <f t="shared" si="71"/>
        <v>51</v>
      </c>
      <c r="AC512" s="2"/>
      <c r="AD512" s="2"/>
      <c r="AE512" s="2"/>
      <c r="AF512" s="2"/>
    </row>
    <row r="513" spans="1:32" s="22" customFormat="1" ht="15" hidden="1" customHeight="1" x14ac:dyDescent="0.25">
      <c r="A513" s="24"/>
      <c r="B513" s="174" t="s">
        <v>1294</v>
      </c>
      <c r="C513" s="24" t="s">
        <v>1295</v>
      </c>
      <c r="D513" s="33" t="s">
        <v>1294</v>
      </c>
      <c r="E513" s="33" t="s">
        <v>129</v>
      </c>
      <c r="F513" s="21" t="s">
        <v>1296</v>
      </c>
      <c r="G513" s="169" t="s">
        <v>314</v>
      </c>
      <c r="H513" s="32">
        <v>1</v>
      </c>
      <c r="I513" s="14"/>
      <c r="J513" s="57">
        <f>[1]Inventario!Y513</f>
        <v>10</v>
      </c>
      <c r="K513" s="99">
        <f>[1]Inventario!AA513</f>
        <v>0</v>
      </c>
      <c r="L513" s="86">
        <f t="shared" si="73"/>
        <v>0</v>
      </c>
      <c r="M513" s="91"/>
      <c r="N513" s="87">
        <f>SUMIF('Compras del Mes'!D$6:D$307,Inventario!D513,'Compras del Mes'!H$6:H$307)</f>
        <v>0</v>
      </c>
      <c r="O513" s="28" t="str">
        <f t="shared" si="74"/>
        <v/>
      </c>
      <c r="P513" s="28">
        <f>SUMIF('Compras del Mes'!D$6:D$307,Inventario!D513,'Compras del Mes'!I$6:I$307)</f>
        <v>0</v>
      </c>
      <c r="Q513" s="88"/>
      <c r="R513" s="87">
        <f t="shared" si="75"/>
        <v>10</v>
      </c>
      <c r="S513" s="28" t="str">
        <f t="shared" si="76"/>
        <v>0</v>
      </c>
      <c r="T513" s="28">
        <f t="shared" si="77"/>
        <v>0</v>
      </c>
      <c r="U513" s="88"/>
      <c r="V513" s="177">
        <f>SUMIF('Reporte de salida'!C$6:C$958,Inventario!B513,'Reporte de salida'!H$6:H$958)</f>
        <v>0</v>
      </c>
      <c r="W513" s="221">
        <f t="shared" si="78"/>
        <v>0</v>
      </c>
      <c r="Y513" s="87">
        <f t="shared" si="79"/>
        <v>10</v>
      </c>
      <c r="Z513" s="28">
        <f t="shared" si="80"/>
        <v>0</v>
      </c>
      <c r="AA513" s="56">
        <f t="shared" si="81"/>
        <v>0</v>
      </c>
      <c r="AB513" s="22">
        <f t="shared" si="71"/>
        <v>31</v>
      </c>
      <c r="AC513" s="2"/>
      <c r="AD513" s="2"/>
      <c r="AE513" s="2"/>
      <c r="AF513" s="2"/>
    </row>
    <row r="514" spans="1:32" s="22" customFormat="1" ht="15" hidden="1" customHeight="1" x14ac:dyDescent="0.25">
      <c r="A514" s="24"/>
      <c r="B514" s="174" t="s">
        <v>1297</v>
      </c>
      <c r="C514" s="24" t="s">
        <v>1298</v>
      </c>
      <c r="D514" s="33" t="s">
        <v>1297</v>
      </c>
      <c r="E514" s="33" t="s">
        <v>129</v>
      </c>
      <c r="F514" s="21" t="s">
        <v>1299</v>
      </c>
      <c r="G514" s="169" t="s">
        <v>314</v>
      </c>
      <c r="H514" s="32">
        <v>1</v>
      </c>
      <c r="I514" s="14"/>
      <c r="J514" s="57">
        <f>[1]Inventario!Y514</f>
        <v>6</v>
      </c>
      <c r="K514" s="99">
        <f>[1]Inventario!AA514</f>
        <v>39.582999999999998</v>
      </c>
      <c r="L514" s="86">
        <f t="shared" si="73"/>
        <v>237.49799999999999</v>
      </c>
      <c r="M514" s="91"/>
      <c r="N514" s="87">
        <f>SUMIF('Compras del Mes'!D$6:D$307,Inventario!D514,'Compras del Mes'!H$6:H$307)</f>
        <v>0</v>
      </c>
      <c r="O514" s="28" t="str">
        <f t="shared" si="74"/>
        <v/>
      </c>
      <c r="P514" s="28">
        <f>SUMIF('Compras del Mes'!D$6:D$307,Inventario!D514,'Compras del Mes'!I$6:I$307)</f>
        <v>0</v>
      </c>
      <c r="Q514" s="88"/>
      <c r="R514" s="87">
        <f t="shared" si="75"/>
        <v>6</v>
      </c>
      <c r="S514" s="28">
        <f t="shared" si="76"/>
        <v>39.582999999999998</v>
      </c>
      <c r="T514" s="28">
        <f t="shared" si="77"/>
        <v>237.49799999999999</v>
      </c>
      <c r="U514" s="88"/>
      <c r="V514" s="177">
        <f>SUMIF('Reporte de salida'!C$6:C$958,Inventario!B514,'Reporte de salida'!H$6:H$958)</f>
        <v>0</v>
      </c>
      <c r="W514" s="221">
        <f t="shared" si="78"/>
        <v>0</v>
      </c>
      <c r="Y514" s="87">
        <f t="shared" si="79"/>
        <v>6</v>
      </c>
      <c r="Z514" s="28">
        <f t="shared" si="80"/>
        <v>237.49799999999999</v>
      </c>
      <c r="AA514" s="56">
        <f t="shared" si="81"/>
        <v>39.582999999999998</v>
      </c>
      <c r="AB514" s="22">
        <f t="shared" si="71"/>
        <v>34</v>
      </c>
      <c r="AC514" s="2"/>
      <c r="AD514" s="2"/>
      <c r="AE514" s="2"/>
      <c r="AF514" s="2"/>
    </row>
    <row r="515" spans="1:32" s="22" customFormat="1" ht="15" hidden="1" customHeight="1" x14ac:dyDescent="0.25">
      <c r="A515" s="24"/>
      <c r="B515" s="174" t="s">
        <v>1300</v>
      </c>
      <c r="C515" s="24" t="s">
        <v>1301</v>
      </c>
      <c r="D515" s="33" t="s">
        <v>1300</v>
      </c>
      <c r="E515" s="33" t="s">
        <v>129</v>
      </c>
      <c r="F515" s="21" t="s">
        <v>1302</v>
      </c>
      <c r="G515" s="169" t="s">
        <v>314</v>
      </c>
      <c r="H515" s="32">
        <v>1</v>
      </c>
      <c r="I515" s="14"/>
      <c r="J515" s="57">
        <f>[1]Inventario!Y515</f>
        <v>4</v>
      </c>
      <c r="K515" s="99">
        <f>[1]Inventario!AA515</f>
        <v>75.467999999999989</v>
      </c>
      <c r="L515" s="86">
        <f t="shared" si="73"/>
        <v>301.87199999999996</v>
      </c>
      <c r="M515" s="91"/>
      <c r="N515" s="87">
        <f>SUMIF('Compras del Mes'!D$6:D$307,Inventario!D515,'Compras del Mes'!H$6:H$307)</f>
        <v>0</v>
      </c>
      <c r="O515" s="28" t="str">
        <f t="shared" si="74"/>
        <v/>
      </c>
      <c r="P515" s="28">
        <f>SUMIF('Compras del Mes'!D$6:D$307,Inventario!D515,'Compras del Mes'!I$6:I$307)</f>
        <v>0</v>
      </c>
      <c r="Q515" s="88"/>
      <c r="R515" s="87">
        <f t="shared" si="75"/>
        <v>4</v>
      </c>
      <c r="S515" s="28">
        <f t="shared" si="76"/>
        <v>75.467999999999989</v>
      </c>
      <c r="T515" s="28">
        <f t="shared" si="77"/>
        <v>301.87199999999996</v>
      </c>
      <c r="U515" s="88"/>
      <c r="V515" s="177">
        <f>SUMIF('Reporte de salida'!C$6:C$958,Inventario!B515,'Reporte de salida'!H$6:H$958)</f>
        <v>0</v>
      </c>
      <c r="W515" s="221">
        <f t="shared" si="78"/>
        <v>0</v>
      </c>
      <c r="Y515" s="87">
        <f t="shared" si="79"/>
        <v>4</v>
      </c>
      <c r="Z515" s="28">
        <f t="shared" si="80"/>
        <v>301.87199999999996</v>
      </c>
      <c r="AA515" s="56">
        <f t="shared" si="81"/>
        <v>75.467999999999989</v>
      </c>
      <c r="AB515" s="22">
        <f t="shared" si="71"/>
        <v>18</v>
      </c>
      <c r="AC515" s="2"/>
      <c r="AD515" s="2"/>
      <c r="AE515" s="2"/>
      <c r="AF515" s="2"/>
    </row>
    <row r="516" spans="1:32" s="22" customFormat="1" ht="15" hidden="1" customHeight="1" x14ac:dyDescent="0.25">
      <c r="A516" s="24"/>
      <c r="B516" s="174" t="s">
        <v>1304</v>
      </c>
      <c r="C516" s="24" t="s">
        <v>1305</v>
      </c>
      <c r="D516" s="33" t="s">
        <v>1304</v>
      </c>
      <c r="E516" s="33" t="s">
        <v>129</v>
      </c>
      <c r="F516" s="21" t="s">
        <v>1293</v>
      </c>
      <c r="G516" s="169" t="s">
        <v>314</v>
      </c>
      <c r="H516" s="32">
        <v>1</v>
      </c>
      <c r="I516" s="14"/>
      <c r="J516" s="57">
        <f>[1]Inventario!Y516</f>
        <v>20</v>
      </c>
      <c r="K516" s="99">
        <f>[1]Inventario!AA516</f>
        <v>4.4393333333333338</v>
      </c>
      <c r="L516" s="86">
        <f t="shared" si="73"/>
        <v>88.786666666666676</v>
      </c>
      <c r="M516" s="91"/>
      <c r="N516" s="87">
        <f>SUMIF('Compras del Mes'!D$6:D$307,Inventario!D516,'Compras del Mes'!H$6:H$307)</f>
        <v>0</v>
      </c>
      <c r="O516" s="28" t="str">
        <f t="shared" si="74"/>
        <v/>
      </c>
      <c r="P516" s="28">
        <f>SUMIF('Compras del Mes'!D$6:D$307,Inventario!D516,'Compras del Mes'!I$6:I$307)</f>
        <v>0</v>
      </c>
      <c r="Q516" s="88"/>
      <c r="R516" s="87">
        <f t="shared" si="75"/>
        <v>20</v>
      </c>
      <c r="S516" s="28">
        <f t="shared" si="76"/>
        <v>4.4393333333333338</v>
      </c>
      <c r="T516" s="28">
        <f t="shared" si="77"/>
        <v>88.786666666666676</v>
      </c>
      <c r="U516" s="88"/>
      <c r="V516" s="177">
        <f>SUMIF('Reporte de salida'!C$6:C$958,Inventario!B516,'Reporte de salida'!H$6:H$958)</f>
        <v>0</v>
      </c>
      <c r="W516" s="221">
        <f t="shared" si="78"/>
        <v>0</v>
      </c>
      <c r="Y516" s="87">
        <f t="shared" si="79"/>
        <v>20</v>
      </c>
      <c r="Z516" s="28">
        <f t="shared" si="80"/>
        <v>88.786666666666676</v>
      </c>
      <c r="AA516" s="56">
        <f t="shared" si="81"/>
        <v>4.4393333333333338</v>
      </c>
      <c r="AB516" s="22">
        <f t="shared" si="71"/>
        <v>48</v>
      </c>
      <c r="AC516" s="2"/>
      <c r="AD516" s="2"/>
      <c r="AE516" s="2"/>
      <c r="AF516" s="2"/>
    </row>
    <row r="517" spans="1:32" s="22" customFormat="1" ht="15" hidden="1" customHeight="1" x14ac:dyDescent="0.25">
      <c r="A517" s="24"/>
      <c r="B517" s="174" t="s">
        <v>1307</v>
      </c>
      <c r="C517" s="24" t="s">
        <v>1308</v>
      </c>
      <c r="D517" s="33" t="s">
        <v>1307</v>
      </c>
      <c r="E517" s="33" t="s">
        <v>129</v>
      </c>
      <c r="F517" s="21" t="s">
        <v>1309</v>
      </c>
      <c r="G517" s="169" t="s">
        <v>314</v>
      </c>
      <c r="H517" s="32">
        <v>1</v>
      </c>
      <c r="I517" s="14"/>
      <c r="J517" s="57">
        <f>[1]Inventario!Y517</f>
        <v>20</v>
      </c>
      <c r="K517" s="99">
        <f>[1]Inventario!AA517</f>
        <v>27.079666666666661</v>
      </c>
      <c r="L517" s="86">
        <f t="shared" si="73"/>
        <v>541.59333333333325</v>
      </c>
      <c r="M517" s="91"/>
      <c r="N517" s="87">
        <f>SUMIF('Compras del Mes'!D$6:D$307,Inventario!D517,'Compras del Mes'!H$6:H$307)</f>
        <v>0</v>
      </c>
      <c r="O517" s="28" t="str">
        <f t="shared" si="74"/>
        <v/>
      </c>
      <c r="P517" s="28">
        <f>SUMIF('Compras del Mes'!D$6:D$307,Inventario!D517,'Compras del Mes'!I$6:I$307)</f>
        <v>0</v>
      </c>
      <c r="Q517" s="88"/>
      <c r="R517" s="87">
        <f t="shared" si="75"/>
        <v>20</v>
      </c>
      <c r="S517" s="28">
        <f t="shared" si="76"/>
        <v>27.079666666666661</v>
      </c>
      <c r="T517" s="28">
        <f t="shared" si="77"/>
        <v>541.59333333333325</v>
      </c>
      <c r="U517" s="88"/>
      <c r="V517" s="177">
        <f>SUMIF('Reporte de salida'!C$6:C$958,Inventario!B517,'Reporte de salida'!H$6:H$958)</f>
        <v>0</v>
      </c>
      <c r="W517" s="221">
        <f t="shared" si="78"/>
        <v>0</v>
      </c>
      <c r="Y517" s="87">
        <f t="shared" si="79"/>
        <v>20</v>
      </c>
      <c r="Z517" s="28">
        <f t="shared" si="80"/>
        <v>541.59333333333325</v>
      </c>
      <c r="AA517" s="56">
        <f t="shared" si="81"/>
        <v>27.079666666666661</v>
      </c>
      <c r="AB517" s="22">
        <f t="shared" si="71"/>
        <v>34</v>
      </c>
      <c r="AC517" s="2"/>
      <c r="AD517" s="2"/>
      <c r="AE517" s="2"/>
      <c r="AF517" s="2"/>
    </row>
    <row r="518" spans="1:32" s="22" customFormat="1" ht="15" hidden="1" customHeight="1" x14ac:dyDescent="0.25">
      <c r="A518" s="24"/>
      <c r="B518" s="174" t="s">
        <v>1310</v>
      </c>
      <c r="C518" s="24" t="s">
        <v>1311</v>
      </c>
      <c r="D518" s="33" t="s">
        <v>1310</v>
      </c>
      <c r="E518" s="33" t="s">
        <v>129</v>
      </c>
      <c r="F518" s="21" t="s">
        <v>1312</v>
      </c>
      <c r="G518" s="169" t="s">
        <v>314</v>
      </c>
      <c r="H518" s="32">
        <v>1</v>
      </c>
      <c r="I518" s="14"/>
      <c r="J518" s="57">
        <f>[1]Inventario!Y518</f>
        <v>0</v>
      </c>
      <c r="K518" s="99">
        <f>[1]Inventario!AA518</f>
        <v>0</v>
      </c>
      <c r="L518" s="86">
        <f t="shared" si="73"/>
        <v>0</v>
      </c>
      <c r="M518" s="91"/>
      <c r="N518" s="87">
        <f>SUMIF('Compras del Mes'!D$6:D$307,Inventario!D518,'Compras del Mes'!H$6:H$307)</f>
        <v>0</v>
      </c>
      <c r="O518" s="28" t="str">
        <f t="shared" si="74"/>
        <v/>
      </c>
      <c r="P518" s="28">
        <f>SUMIF('Compras del Mes'!D$6:D$307,Inventario!D518,'Compras del Mes'!I$6:I$307)</f>
        <v>0</v>
      </c>
      <c r="Q518" s="88"/>
      <c r="R518" s="87">
        <f t="shared" si="75"/>
        <v>0</v>
      </c>
      <c r="S518" s="28" t="str">
        <f t="shared" si="76"/>
        <v>0</v>
      </c>
      <c r="T518" s="28">
        <f t="shared" si="77"/>
        <v>0</v>
      </c>
      <c r="U518" s="88"/>
      <c r="V518" s="177">
        <f>SUMIF('Reporte de salida'!C$6:C$958,Inventario!B518,'Reporte de salida'!H$6:H$958)</f>
        <v>0</v>
      </c>
      <c r="W518" s="221">
        <f t="shared" si="78"/>
        <v>0</v>
      </c>
      <c r="Y518" s="87">
        <f t="shared" si="79"/>
        <v>0</v>
      </c>
      <c r="Z518" s="28">
        <f t="shared" si="80"/>
        <v>0</v>
      </c>
      <c r="AA518" s="56">
        <v>0</v>
      </c>
      <c r="AB518" s="22">
        <f t="shared" si="71"/>
        <v>28</v>
      </c>
      <c r="AC518" s="2"/>
      <c r="AD518" s="2"/>
      <c r="AE518" s="2"/>
      <c r="AF518" s="2"/>
    </row>
    <row r="519" spans="1:32" s="22" customFormat="1" ht="15" hidden="1" customHeight="1" x14ac:dyDescent="0.25">
      <c r="A519" s="24"/>
      <c r="B519" s="174" t="s">
        <v>1313</v>
      </c>
      <c r="C519" s="24" t="s">
        <v>1316</v>
      </c>
      <c r="D519" s="33" t="s">
        <v>1313</v>
      </c>
      <c r="E519" s="33" t="s">
        <v>129</v>
      </c>
      <c r="F519" s="21" t="s">
        <v>1315</v>
      </c>
      <c r="G519" s="169" t="s">
        <v>314</v>
      </c>
      <c r="H519" s="32">
        <v>1</v>
      </c>
      <c r="I519" s="14"/>
      <c r="J519" s="57">
        <f>[1]Inventario!Y519</f>
        <v>8</v>
      </c>
      <c r="K519" s="99">
        <f>[1]Inventario!AA519</f>
        <v>804.98666666666668</v>
      </c>
      <c r="L519" s="86">
        <f t="shared" ref="L519:L582" si="82">+K519*J519</f>
        <v>6439.8933333333334</v>
      </c>
      <c r="M519" s="91"/>
      <c r="N519" s="87">
        <f>SUMIF('Compras del Mes'!D$6:D$307,Inventario!D519,'Compras del Mes'!H$6:H$307)</f>
        <v>0</v>
      </c>
      <c r="O519" s="28" t="str">
        <f t="shared" ref="O519:O582" si="83">IF(P519=0,"",P519/N519)</f>
        <v/>
      </c>
      <c r="P519" s="28">
        <f>SUMIF('Compras del Mes'!D$6:D$307,Inventario!D519,'Compras del Mes'!I$6:I$307)</f>
        <v>0</v>
      </c>
      <c r="Q519" s="88"/>
      <c r="R519" s="87">
        <f t="shared" ref="R519:R582" si="84">+N519+J519</f>
        <v>8</v>
      </c>
      <c r="S519" s="28">
        <f t="shared" ref="S519:S582" si="85">IF(T519=0,"0",T519/R519)</f>
        <v>804.98666666666668</v>
      </c>
      <c r="T519" s="28">
        <f t="shared" ref="T519:T582" si="86">+P519+L519</f>
        <v>6439.8933333333334</v>
      </c>
      <c r="U519" s="88"/>
      <c r="V519" s="177">
        <f>SUMIF('Reporte de salida'!C$6:C$958,Inventario!B519,'Reporte de salida'!H$6:H$958)</f>
        <v>0</v>
      </c>
      <c r="W519" s="221">
        <f t="shared" ref="W519:W582" si="87">+V519*S519</f>
        <v>0</v>
      </c>
      <c r="Y519" s="87">
        <f t="shared" ref="Y519:Y582" si="88">R519-V519</f>
        <v>8</v>
      </c>
      <c r="Z519" s="28">
        <f t="shared" ref="Z519:Z582" si="89">+S519*Y519</f>
        <v>6439.8933333333334</v>
      </c>
      <c r="AA519" s="56">
        <f>Z519/Y519</f>
        <v>804.98666666666668</v>
      </c>
      <c r="AB519" s="22">
        <f t="shared" si="71"/>
        <v>24</v>
      </c>
      <c r="AC519" s="2"/>
      <c r="AD519" s="2"/>
      <c r="AE519" s="2"/>
      <c r="AF519" s="2"/>
    </row>
    <row r="520" spans="1:32" s="22" customFormat="1" ht="15" hidden="1" customHeight="1" x14ac:dyDescent="0.25">
      <c r="A520" s="24"/>
      <c r="B520" s="174" t="s">
        <v>1317</v>
      </c>
      <c r="C520" s="24" t="s">
        <v>1314</v>
      </c>
      <c r="D520" s="33" t="s">
        <v>1317</v>
      </c>
      <c r="E520" s="33" t="s">
        <v>129</v>
      </c>
      <c r="F520" s="21" t="s">
        <v>1322</v>
      </c>
      <c r="G520" s="169" t="s">
        <v>314</v>
      </c>
      <c r="H520" s="32">
        <v>1</v>
      </c>
      <c r="I520" s="14"/>
      <c r="J520" s="57">
        <f>[1]Inventario!Y520</f>
        <v>0</v>
      </c>
      <c r="K520" s="99">
        <f>[1]Inventario!AA520</f>
        <v>0</v>
      </c>
      <c r="L520" s="86">
        <f t="shared" si="82"/>
        <v>0</v>
      </c>
      <c r="M520" s="91"/>
      <c r="N520" s="87">
        <f>SUMIF('Compras del Mes'!D$6:D$307,Inventario!D520,'Compras del Mes'!H$6:H$307)</f>
        <v>0</v>
      </c>
      <c r="O520" s="28" t="str">
        <f t="shared" si="83"/>
        <v/>
      </c>
      <c r="P520" s="28">
        <f>SUMIF('Compras del Mes'!D$6:D$307,Inventario!D520,'Compras del Mes'!I$6:I$307)</f>
        <v>0</v>
      </c>
      <c r="Q520" s="88"/>
      <c r="R520" s="87">
        <f t="shared" si="84"/>
        <v>0</v>
      </c>
      <c r="S520" s="28" t="str">
        <f t="shared" si="85"/>
        <v>0</v>
      </c>
      <c r="T520" s="28">
        <f t="shared" si="86"/>
        <v>0</v>
      </c>
      <c r="U520" s="88"/>
      <c r="V520" s="177">
        <f>SUMIF('Reporte de salida'!C$6:C$958,Inventario!B520,'Reporte de salida'!H$6:H$958)</f>
        <v>0</v>
      </c>
      <c r="W520" s="221">
        <f t="shared" si="87"/>
        <v>0</v>
      </c>
      <c r="Y520" s="87">
        <f t="shared" si="88"/>
        <v>0</v>
      </c>
      <c r="Z520" s="28">
        <f t="shared" si="89"/>
        <v>0</v>
      </c>
      <c r="AA520" s="56">
        <v>0</v>
      </c>
      <c r="AB520" s="22">
        <f t="shared" si="71"/>
        <v>28</v>
      </c>
      <c r="AC520" s="2"/>
      <c r="AD520" s="2"/>
      <c r="AE520" s="2"/>
      <c r="AF520" s="2"/>
    </row>
    <row r="521" spans="1:32" s="22" customFormat="1" ht="15" hidden="1" customHeight="1" x14ac:dyDescent="0.25">
      <c r="A521" s="24"/>
      <c r="B521" s="174" t="s">
        <v>1320</v>
      </c>
      <c r="C521" s="24" t="s">
        <v>1321</v>
      </c>
      <c r="D521" s="33" t="s">
        <v>1320</v>
      </c>
      <c r="E521" s="33" t="s">
        <v>129</v>
      </c>
      <c r="F521" s="21" t="s">
        <v>1323</v>
      </c>
      <c r="G521" s="169" t="s">
        <v>314</v>
      </c>
      <c r="H521" s="32">
        <v>1</v>
      </c>
      <c r="I521" s="14"/>
      <c r="J521" s="57">
        <f>[1]Inventario!Y521</f>
        <v>0</v>
      </c>
      <c r="K521" s="99">
        <f>[1]Inventario!AA521</f>
        <v>0</v>
      </c>
      <c r="L521" s="86">
        <f t="shared" si="82"/>
        <v>0</v>
      </c>
      <c r="M521" s="91"/>
      <c r="N521" s="87">
        <f>SUMIF('Compras del Mes'!D$6:D$307,Inventario!D521,'Compras del Mes'!H$6:H$307)</f>
        <v>0</v>
      </c>
      <c r="O521" s="28" t="str">
        <f t="shared" si="83"/>
        <v/>
      </c>
      <c r="P521" s="28">
        <f>SUMIF('Compras del Mes'!D$6:D$307,Inventario!D521,'Compras del Mes'!I$6:I$307)</f>
        <v>0</v>
      </c>
      <c r="Q521" s="88"/>
      <c r="R521" s="87">
        <f t="shared" si="84"/>
        <v>0</v>
      </c>
      <c r="S521" s="28" t="str">
        <f t="shared" si="85"/>
        <v>0</v>
      </c>
      <c r="T521" s="28">
        <f t="shared" si="86"/>
        <v>0</v>
      </c>
      <c r="U521" s="88"/>
      <c r="V521" s="177">
        <f>SUMIF('Reporte de salida'!C$6:C$958,Inventario!B521,'Reporte de salida'!H$6:H$958)</f>
        <v>0</v>
      </c>
      <c r="W521" s="221">
        <f t="shared" si="87"/>
        <v>0</v>
      </c>
      <c r="Y521" s="87">
        <f t="shared" si="88"/>
        <v>0</v>
      </c>
      <c r="Z521" s="28">
        <f t="shared" si="89"/>
        <v>0</v>
      </c>
      <c r="AA521" s="56">
        <v>0</v>
      </c>
      <c r="AB521" s="22">
        <f t="shared" si="71"/>
        <v>13</v>
      </c>
      <c r="AC521" s="2"/>
      <c r="AD521" s="2"/>
      <c r="AE521" s="2"/>
      <c r="AF521" s="2"/>
    </row>
    <row r="522" spans="1:32" s="22" customFormat="1" ht="15" hidden="1" customHeight="1" x14ac:dyDescent="0.25">
      <c r="A522" s="24"/>
      <c r="B522" s="174" t="s">
        <v>1324</v>
      </c>
      <c r="C522" s="24" t="s">
        <v>1325</v>
      </c>
      <c r="D522" s="33" t="s">
        <v>1324</v>
      </c>
      <c r="E522" s="33" t="s">
        <v>129</v>
      </c>
      <c r="F522" s="21" t="s">
        <v>1331</v>
      </c>
      <c r="G522" s="169" t="s">
        <v>440</v>
      </c>
      <c r="H522" s="32">
        <v>1</v>
      </c>
      <c r="I522" s="14"/>
      <c r="J522" s="57">
        <f>[1]Inventario!Y522</f>
        <v>0</v>
      </c>
      <c r="K522" s="99">
        <f>[1]Inventario!AA522</f>
        <v>0</v>
      </c>
      <c r="L522" s="86">
        <f t="shared" si="82"/>
        <v>0</v>
      </c>
      <c r="M522" s="91"/>
      <c r="N522" s="87">
        <f>SUMIF('Compras del Mes'!D$6:D$307,Inventario!D522,'Compras del Mes'!H$6:H$307)</f>
        <v>0</v>
      </c>
      <c r="O522" s="28" t="str">
        <f t="shared" si="83"/>
        <v/>
      </c>
      <c r="P522" s="28">
        <f>SUMIF('Compras del Mes'!D$6:D$307,Inventario!D522,'Compras del Mes'!I$6:I$307)</f>
        <v>0</v>
      </c>
      <c r="Q522" s="88"/>
      <c r="R522" s="87">
        <f t="shared" si="84"/>
        <v>0</v>
      </c>
      <c r="S522" s="28" t="str">
        <f t="shared" si="85"/>
        <v>0</v>
      </c>
      <c r="T522" s="28">
        <f t="shared" si="86"/>
        <v>0</v>
      </c>
      <c r="U522" s="88"/>
      <c r="V522" s="177">
        <f>SUMIF('Reporte de salida'!C$6:C$958,Inventario!B522,'Reporte de salida'!H$6:H$958)</f>
        <v>0</v>
      </c>
      <c r="W522" s="221">
        <f t="shared" si="87"/>
        <v>0</v>
      </c>
      <c r="Y522" s="87">
        <f t="shared" si="88"/>
        <v>0</v>
      </c>
      <c r="Z522" s="28">
        <f t="shared" si="89"/>
        <v>0</v>
      </c>
      <c r="AA522" s="56">
        <v>0</v>
      </c>
      <c r="AB522" s="22">
        <f t="shared" si="71"/>
        <v>29</v>
      </c>
      <c r="AC522" s="2"/>
      <c r="AD522" s="2"/>
      <c r="AE522" s="2"/>
      <c r="AF522" s="2"/>
    </row>
    <row r="523" spans="1:32" s="22" customFormat="1" ht="15" hidden="1" customHeight="1" x14ac:dyDescent="0.25">
      <c r="A523" s="24"/>
      <c r="B523" s="174" t="s">
        <v>1326</v>
      </c>
      <c r="C523" s="24" t="s">
        <v>1329</v>
      </c>
      <c r="D523" s="33" t="s">
        <v>1326</v>
      </c>
      <c r="E523" s="33" t="s">
        <v>129</v>
      </c>
      <c r="F523" s="21" t="s">
        <v>1327</v>
      </c>
      <c r="G523" s="169" t="s">
        <v>314</v>
      </c>
      <c r="H523" s="32">
        <v>1</v>
      </c>
      <c r="I523" s="14"/>
      <c r="J523" s="57">
        <f>[1]Inventario!Y523</f>
        <v>0</v>
      </c>
      <c r="K523" s="99">
        <f>[1]Inventario!AA523</f>
        <v>0</v>
      </c>
      <c r="L523" s="86">
        <f t="shared" si="82"/>
        <v>0</v>
      </c>
      <c r="M523" s="91"/>
      <c r="N523" s="87">
        <f>SUMIF('Compras del Mes'!D$6:D$307,Inventario!D523,'Compras del Mes'!H$6:H$307)</f>
        <v>0</v>
      </c>
      <c r="O523" s="28" t="str">
        <f t="shared" si="83"/>
        <v/>
      </c>
      <c r="P523" s="28">
        <f>SUMIF('Compras del Mes'!D$6:D$307,Inventario!D523,'Compras del Mes'!I$6:I$307)</f>
        <v>0</v>
      </c>
      <c r="Q523" s="88"/>
      <c r="R523" s="87">
        <f t="shared" si="84"/>
        <v>0</v>
      </c>
      <c r="S523" s="28" t="str">
        <f t="shared" si="85"/>
        <v>0</v>
      </c>
      <c r="T523" s="28">
        <f t="shared" si="86"/>
        <v>0</v>
      </c>
      <c r="U523" s="88"/>
      <c r="V523" s="177">
        <f>SUMIF('Reporte de salida'!C$6:C$958,Inventario!B523,'Reporte de salida'!H$6:H$958)</f>
        <v>0</v>
      </c>
      <c r="W523" s="221">
        <f t="shared" si="87"/>
        <v>0</v>
      </c>
      <c r="Y523" s="87">
        <f t="shared" si="88"/>
        <v>0</v>
      </c>
      <c r="Z523" s="28">
        <f t="shared" si="89"/>
        <v>0</v>
      </c>
      <c r="AA523" s="56">
        <v>0</v>
      </c>
      <c r="AB523" s="22">
        <f t="shared" si="71"/>
        <v>17</v>
      </c>
      <c r="AC523" s="2"/>
      <c r="AD523" s="2"/>
      <c r="AE523" s="2"/>
      <c r="AF523" s="2"/>
    </row>
    <row r="524" spans="1:32" s="22" customFormat="1" ht="15" hidden="1" customHeight="1" x14ac:dyDescent="0.25">
      <c r="A524" s="24"/>
      <c r="B524" s="174" t="s">
        <v>1328</v>
      </c>
      <c r="C524" s="24" t="s">
        <v>1330</v>
      </c>
      <c r="D524" s="33" t="s">
        <v>1328</v>
      </c>
      <c r="E524" s="33" t="s">
        <v>129</v>
      </c>
      <c r="F524" s="21" t="s">
        <v>1332</v>
      </c>
      <c r="G524" s="169" t="s">
        <v>440</v>
      </c>
      <c r="H524" s="32">
        <v>1</v>
      </c>
      <c r="I524" s="95"/>
      <c r="J524" s="57">
        <f>[1]Inventario!Y524</f>
        <v>0</v>
      </c>
      <c r="K524" s="99">
        <f>[1]Inventario!AA524</f>
        <v>0</v>
      </c>
      <c r="L524" s="86">
        <f t="shared" si="82"/>
        <v>0</v>
      </c>
      <c r="M524" s="91"/>
      <c r="N524" s="87">
        <f>SUMIF('Compras del Mes'!D$6:D$307,Inventario!D524,'Compras del Mes'!H$6:H$307)</f>
        <v>0</v>
      </c>
      <c r="O524" s="28" t="str">
        <f t="shared" si="83"/>
        <v/>
      </c>
      <c r="P524" s="28">
        <f>SUMIF('Compras del Mes'!D$6:D$307,Inventario!D524,'Compras del Mes'!I$6:I$307)</f>
        <v>0</v>
      </c>
      <c r="Q524" s="88"/>
      <c r="R524" s="87">
        <f t="shared" si="84"/>
        <v>0</v>
      </c>
      <c r="S524" s="28" t="str">
        <f t="shared" si="85"/>
        <v>0</v>
      </c>
      <c r="T524" s="28">
        <f t="shared" si="86"/>
        <v>0</v>
      </c>
      <c r="U524" s="88"/>
      <c r="V524" s="177">
        <f>SUMIF('Reporte de salida'!C$6:C$958,Inventario!B524,'Reporte de salida'!H$6:H$958)</f>
        <v>0</v>
      </c>
      <c r="W524" s="221">
        <f t="shared" si="87"/>
        <v>0</v>
      </c>
      <c r="Y524" s="87">
        <f t="shared" si="88"/>
        <v>0</v>
      </c>
      <c r="Z524" s="28">
        <f t="shared" si="89"/>
        <v>0</v>
      </c>
      <c r="AA524" s="56">
        <v>0</v>
      </c>
      <c r="AB524" s="22">
        <f t="shared" si="71"/>
        <v>26</v>
      </c>
      <c r="AC524" s="2"/>
      <c r="AD524" s="2"/>
      <c r="AE524" s="2"/>
      <c r="AF524" s="2"/>
    </row>
    <row r="525" spans="1:32" s="22" customFormat="1" ht="15" hidden="1" customHeight="1" x14ac:dyDescent="0.25">
      <c r="A525" s="24"/>
      <c r="B525" s="174" t="s">
        <v>1351</v>
      </c>
      <c r="C525" s="24"/>
      <c r="D525" s="33" t="s">
        <v>1351</v>
      </c>
      <c r="E525" s="33" t="s">
        <v>129</v>
      </c>
      <c r="F525" s="21" t="s">
        <v>1352</v>
      </c>
      <c r="G525" s="169" t="s">
        <v>314</v>
      </c>
      <c r="H525" s="32">
        <v>1</v>
      </c>
      <c r="I525" s="95"/>
      <c r="J525" s="57">
        <f>[1]Inventario!Y525</f>
        <v>0</v>
      </c>
      <c r="K525" s="99">
        <f>[1]Inventario!AA525</f>
        <v>0</v>
      </c>
      <c r="L525" s="86">
        <f t="shared" si="82"/>
        <v>0</v>
      </c>
      <c r="M525" s="91"/>
      <c r="N525" s="87">
        <f>SUMIF('Compras del Mes'!D$6:D$307,Inventario!D525,'Compras del Mes'!H$6:H$307)</f>
        <v>0</v>
      </c>
      <c r="O525" s="28" t="str">
        <f t="shared" si="83"/>
        <v/>
      </c>
      <c r="P525" s="28">
        <f>SUMIF('Compras del Mes'!D$6:D$307,Inventario!D525,'Compras del Mes'!I$6:I$307)</f>
        <v>0</v>
      </c>
      <c r="Q525" s="88"/>
      <c r="R525" s="87">
        <f t="shared" si="84"/>
        <v>0</v>
      </c>
      <c r="S525" s="28" t="str">
        <f t="shared" si="85"/>
        <v>0</v>
      </c>
      <c r="T525" s="28">
        <f t="shared" si="86"/>
        <v>0</v>
      </c>
      <c r="U525" s="88"/>
      <c r="V525" s="177">
        <f>SUMIF('Reporte de salida'!C$6:C$958,Inventario!B525,'Reporte de salida'!H$6:H$958)</f>
        <v>0</v>
      </c>
      <c r="W525" s="221">
        <f t="shared" si="87"/>
        <v>0</v>
      </c>
      <c r="Y525" s="87">
        <f t="shared" si="88"/>
        <v>0</v>
      </c>
      <c r="Z525" s="28">
        <f t="shared" si="89"/>
        <v>0</v>
      </c>
      <c r="AA525" s="56">
        <v>0</v>
      </c>
      <c r="AB525" s="22">
        <f t="shared" si="71"/>
        <v>41</v>
      </c>
      <c r="AC525" s="2"/>
      <c r="AD525" s="2"/>
      <c r="AE525" s="2"/>
      <c r="AF525" s="2"/>
    </row>
    <row r="526" spans="1:32" s="22" customFormat="1" ht="15" hidden="1" customHeight="1" x14ac:dyDescent="0.25">
      <c r="A526" s="24"/>
      <c r="B526" s="174" t="s">
        <v>1381</v>
      </c>
      <c r="C526" s="24"/>
      <c r="D526" s="33" t="s">
        <v>1381</v>
      </c>
      <c r="E526" s="33" t="s">
        <v>129</v>
      </c>
      <c r="F526" s="21"/>
      <c r="G526" s="169" t="s">
        <v>314</v>
      </c>
      <c r="H526" s="32">
        <v>1</v>
      </c>
      <c r="I526" s="95"/>
      <c r="J526" s="57">
        <f>[1]Inventario!Y526</f>
        <v>0</v>
      </c>
      <c r="K526" s="99">
        <f>[1]Inventario!AA526</f>
        <v>0</v>
      </c>
      <c r="L526" s="86">
        <f t="shared" si="82"/>
        <v>0</v>
      </c>
      <c r="M526" s="91"/>
      <c r="N526" s="87">
        <f>SUMIF('Compras del Mes'!D$6:D$307,Inventario!D526,'Compras del Mes'!H$6:H$307)</f>
        <v>0</v>
      </c>
      <c r="O526" s="28" t="str">
        <f t="shared" si="83"/>
        <v/>
      </c>
      <c r="P526" s="28">
        <f>SUMIF('Compras del Mes'!D$6:D$307,Inventario!D526,'Compras del Mes'!I$6:I$307)</f>
        <v>0</v>
      </c>
      <c r="Q526" s="88"/>
      <c r="R526" s="87">
        <f t="shared" si="84"/>
        <v>0</v>
      </c>
      <c r="S526" s="28" t="str">
        <f t="shared" si="85"/>
        <v>0</v>
      </c>
      <c r="T526" s="28">
        <f t="shared" si="86"/>
        <v>0</v>
      </c>
      <c r="U526" s="88"/>
      <c r="V526" s="177">
        <f>SUMIF('Reporte de salida'!C$6:C$958,Inventario!B526,'Reporte de salida'!H$6:H$958)</f>
        <v>0</v>
      </c>
      <c r="W526" s="221">
        <f t="shared" si="87"/>
        <v>0</v>
      </c>
      <c r="Y526" s="87">
        <f t="shared" si="88"/>
        <v>0</v>
      </c>
      <c r="Z526" s="28">
        <f t="shared" si="89"/>
        <v>0</v>
      </c>
      <c r="AA526" s="56">
        <v>0</v>
      </c>
      <c r="AB526" s="22">
        <f t="shared" si="71"/>
        <v>45</v>
      </c>
      <c r="AC526" s="2"/>
      <c r="AD526" s="2"/>
      <c r="AE526" s="2"/>
      <c r="AF526" s="2"/>
    </row>
    <row r="527" spans="1:32" s="22" customFormat="1" ht="15" hidden="1" customHeight="1" x14ac:dyDescent="0.25">
      <c r="A527" s="24"/>
      <c r="B527" s="174" t="s">
        <v>2069</v>
      </c>
      <c r="C527" s="24"/>
      <c r="D527" s="33" t="s">
        <v>2069</v>
      </c>
      <c r="E527" s="33" t="s">
        <v>129</v>
      </c>
      <c r="F527" s="21"/>
      <c r="G527" s="169" t="s">
        <v>314</v>
      </c>
      <c r="H527" s="32">
        <v>1</v>
      </c>
      <c r="I527" s="14"/>
      <c r="J527" s="57">
        <f>[1]Inventario!Y527</f>
        <v>0</v>
      </c>
      <c r="K527" s="99">
        <f>[1]Inventario!AA527</f>
        <v>0</v>
      </c>
      <c r="L527" s="86">
        <f t="shared" si="82"/>
        <v>0</v>
      </c>
      <c r="M527" s="91"/>
      <c r="N527" s="87">
        <f>SUMIF('Compras del Mes'!D$6:D$307,Inventario!D527,'Compras del Mes'!H$6:H$307)</f>
        <v>10</v>
      </c>
      <c r="O527" s="28">
        <f t="shared" si="83"/>
        <v>6.39</v>
      </c>
      <c r="P527" s="28">
        <f>SUMIF('Compras del Mes'!D$6:D$307,Inventario!D527,'Compras del Mes'!I$6:I$307)</f>
        <v>63.9</v>
      </c>
      <c r="Q527" s="88"/>
      <c r="R527" s="87">
        <f t="shared" si="84"/>
        <v>10</v>
      </c>
      <c r="S527" s="28">
        <f t="shared" si="85"/>
        <v>6.39</v>
      </c>
      <c r="T527" s="28">
        <f t="shared" si="86"/>
        <v>63.9</v>
      </c>
      <c r="U527" s="88"/>
      <c r="V527" s="177">
        <f>SUMIF('Reporte de salida'!C$6:C$958,Inventario!B527,'Reporte de salida'!H$6:H$958)</f>
        <v>7</v>
      </c>
      <c r="W527" s="221">
        <f t="shared" si="87"/>
        <v>44.73</v>
      </c>
      <c r="Y527" s="87">
        <f t="shared" si="88"/>
        <v>3</v>
      </c>
      <c r="Z527" s="28">
        <f t="shared" si="89"/>
        <v>19.169999999999998</v>
      </c>
      <c r="AA527" s="56">
        <f>Z527/Y527</f>
        <v>6.39</v>
      </c>
      <c r="AB527" s="22">
        <f t="shared" si="71"/>
        <v>32</v>
      </c>
      <c r="AC527" s="12"/>
      <c r="AD527" s="12"/>
      <c r="AE527" s="13"/>
      <c r="AF527" s="2"/>
    </row>
    <row r="528" spans="1:32" s="22" customFormat="1" ht="15" hidden="1" customHeight="1" x14ac:dyDescent="0.25">
      <c r="A528" s="24"/>
      <c r="B528" s="174" t="s">
        <v>1487</v>
      </c>
      <c r="C528" s="24"/>
      <c r="D528" s="33" t="s">
        <v>1487</v>
      </c>
      <c r="E528" s="33" t="s">
        <v>129</v>
      </c>
      <c r="F528" s="21"/>
      <c r="G528" s="169" t="s">
        <v>314</v>
      </c>
      <c r="H528" s="32">
        <v>1</v>
      </c>
      <c r="I528" s="14"/>
      <c r="J528" s="57">
        <f>[1]Inventario!Y528</f>
        <v>0</v>
      </c>
      <c r="K528" s="99">
        <f>[1]Inventario!AA528</f>
        <v>0</v>
      </c>
      <c r="L528" s="86">
        <f t="shared" si="82"/>
        <v>0</v>
      </c>
      <c r="M528" s="91"/>
      <c r="N528" s="87">
        <f>SUMIF('Compras del Mes'!D$6:D$307,Inventario!D528,'Compras del Mes'!H$6:H$307)</f>
        <v>0</v>
      </c>
      <c r="O528" s="28" t="str">
        <f t="shared" si="83"/>
        <v/>
      </c>
      <c r="P528" s="28">
        <f>SUMIF('Compras del Mes'!D$6:D$307,Inventario!D528,'Compras del Mes'!I$6:I$307)</f>
        <v>0</v>
      </c>
      <c r="Q528" s="88"/>
      <c r="R528" s="87">
        <f t="shared" si="84"/>
        <v>0</v>
      </c>
      <c r="S528" s="28" t="str">
        <f t="shared" si="85"/>
        <v>0</v>
      </c>
      <c r="T528" s="28">
        <f t="shared" si="86"/>
        <v>0</v>
      </c>
      <c r="U528" s="88"/>
      <c r="V528" s="177">
        <f>SUMIF('Reporte de salida'!C$6:C$958,Inventario!B528,'Reporte de salida'!H$6:H$958)</f>
        <v>0</v>
      </c>
      <c r="W528" s="221">
        <f t="shared" si="87"/>
        <v>0</v>
      </c>
      <c r="Y528" s="87">
        <f t="shared" si="88"/>
        <v>0</v>
      </c>
      <c r="Z528" s="28">
        <f t="shared" si="89"/>
        <v>0</v>
      </c>
      <c r="AA528" s="56">
        <v>0</v>
      </c>
      <c r="AB528" s="22">
        <f t="shared" si="71"/>
        <v>31</v>
      </c>
      <c r="AC528" s="2"/>
      <c r="AD528" s="2"/>
      <c r="AE528" s="2"/>
      <c r="AF528" s="2"/>
    </row>
    <row r="529" spans="1:32" s="22" customFormat="1" ht="15" hidden="1" customHeight="1" x14ac:dyDescent="0.25">
      <c r="A529" s="24"/>
      <c r="B529" s="174" t="s">
        <v>1488</v>
      </c>
      <c r="C529" s="24"/>
      <c r="D529" s="33" t="s">
        <v>1488</v>
      </c>
      <c r="E529" s="33" t="s">
        <v>129</v>
      </c>
      <c r="F529" s="21"/>
      <c r="G529" s="169" t="s">
        <v>314</v>
      </c>
      <c r="H529" s="32">
        <v>1</v>
      </c>
      <c r="I529" s="14"/>
      <c r="J529" s="57">
        <f>[1]Inventario!Y529</f>
        <v>69</v>
      </c>
      <c r="K529" s="99">
        <f>[1]Inventario!AA529</f>
        <v>8.8563529411764694</v>
      </c>
      <c r="L529" s="86">
        <f t="shared" si="82"/>
        <v>611.08835294117637</v>
      </c>
      <c r="M529" s="91"/>
      <c r="N529" s="87">
        <f>SUMIF('Compras del Mes'!D$6:D$307,Inventario!D529,'Compras del Mes'!H$6:H$307)</f>
        <v>0</v>
      </c>
      <c r="O529" s="28" t="str">
        <f t="shared" si="83"/>
        <v/>
      </c>
      <c r="P529" s="28">
        <f>SUMIF('Compras del Mes'!D$6:D$307,Inventario!D529,'Compras del Mes'!I$6:I$307)</f>
        <v>0</v>
      </c>
      <c r="Q529" s="88"/>
      <c r="R529" s="87">
        <f t="shared" si="84"/>
        <v>69</v>
      </c>
      <c r="S529" s="28">
        <f t="shared" si="85"/>
        <v>8.8563529411764694</v>
      </c>
      <c r="T529" s="28">
        <f t="shared" si="86"/>
        <v>611.08835294117637</v>
      </c>
      <c r="U529" s="88"/>
      <c r="V529" s="177">
        <f>SUMIF('Reporte de salida'!C$6:C$958,Inventario!B529,'Reporte de salida'!H$6:H$958)</f>
        <v>0</v>
      </c>
      <c r="W529" s="221">
        <f t="shared" si="87"/>
        <v>0</v>
      </c>
      <c r="Y529" s="87">
        <f t="shared" si="88"/>
        <v>69</v>
      </c>
      <c r="Z529" s="28">
        <f t="shared" si="89"/>
        <v>611.08835294117637</v>
      </c>
      <c r="AA529" s="56">
        <f t="shared" ref="AA529:AA534" si="90">Z529/Y529</f>
        <v>8.8563529411764694</v>
      </c>
      <c r="AB529" s="22">
        <f t="shared" si="71"/>
        <v>32</v>
      </c>
      <c r="AC529" s="12"/>
      <c r="AD529" s="12"/>
      <c r="AE529" s="13"/>
      <c r="AF529" s="2"/>
    </row>
    <row r="530" spans="1:32" s="22" customFormat="1" ht="15" hidden="1" customHeight="1" x14ac:dyDescent="0.25">
      <c r="A530" s="24"/>
      <c r="B530" s="174" t="s">
        <v>1555</v>
      </c>
      <c r="C530" s="24"/>
      <c r="D530" s="33" t="s">
        <v>1555</v>
      </c>
      <c r="E530" s="33" t="s">
        <v>129</v>
      </c>
      <c r="F530" s="21"/>
      <c r="G530" s="169" t="s">
        <v>314</v>
      </c>
      <c r="H530" s="32">
        <v>1</v>
      </c>
      <c r="I530" s="14"/>
      <c r="J530" s="57">
        <f>[1]Inventario!Y530</f>
        <v>264</v>
      </c>
      <c r="K530" s="99">
        <f>[1]Inventario!AA530</f>
        <v>1.7697769516728625</v>
      </c>
      <c r="L530" s="86">
        <f t="shared" si="82"/>
        <v>467.22111524163569</v>
      </c>
      <c r="M530" s="91"/>
      <c r="N530" s="87">
        <f>SUMIF('Compras del Mes'!D$6:D$307,Inventario!D530,'Compras del Mes'!H$6:H$307)</f>
        <v>0</v>
      </c>
      <c r="O530" s="28" t="str">
        <f t="shared" si="83"/>
        <v/>
      </c>
      <c r="P530" s="28">
        <f>SUMIF('Compras del Mes'!D$6:D$307,Inventario!D530,'Compras del Mes'!I$6:I$307)</f>
        <v>0</v>
      </c>
      <c r="Q530" s="88"/>
      <c r="R530" s="87">
        <f t="shared" si="84"/>
        <v>264</v>
      </c>
      <c r="S530" s="28">
        <f t="shared" si="85"/>
        <v>1.7697769516728625</v>
      </c>
      <c r="T530" s="28">
        <f t="shared" si="86"/>
        <v>467.22111524163569</v>
      </c>
      <c r="U530" s="88"/>
      <c r="V530" s="177">
        <f>SUMIF('Reporte de salida'!C$6:C$958,Inventario!B530,'Reporte de salida'!H$6:H$958)</f>
        <v>0</v>
      </c>
      <c r="W530" s="221">
        <f t="shared" si="87"/>
        <v>0</v>
      </c>
      <c r="Y530" s="87">
        <f t="shared" si="88"/>
        <v>264</v>
      </c>
      <c r="Z530" s="28">
        <f t="shared" si="89"/>
        <v>467.22111524163569</v>
      </c>
      <c r="AA530" s="56">
        <f t="shared" si="90"/>
        <v>1.7697769516728625</v>
      </c>
      <c r="AB530" s="22">
        <f t="shared" si="71"/>
        <v>20</v>
      </c>
      <c r="AC530" s="12"/>
      <c r="AD530" s="12"/>
      <c r="AE530" s="13"/>
      <c r="AF530" s="2"/>
    </row>
    <row r="531" spans="1:32" s="22" customFormat="1" ht="15" hidden="1" customHeight="1" x14ac:dyDescent="0.25">
      <c r="A531" s="24"/>
      <c r="B531" s="174" t="s">
        <v>1623</v>
      </c>
      <c r="C531" s="24"/>
      <c r="D531" s="33" t="s">
        <v>1623</v>
      </c>
      <c r="E531" s="33" t="s">
        <v>129</v>
      </c>
      <c r="F531" s="21"/>
      <c r="G531" s="169" t="s">
        <v>314</v>
      </c>
      <c r="H531" s="32">
        <v>1</v>
      </c>
      <c r="I531" s="14"/>
      <c r="J531" s="57">
        <f>[1]Inventario!Y531</f>
        <v>133</v>
      </c>
      <c r="K531" s="99">
        <f>[1]Inventario!AA531</f>
        <v>3.54</v>
      </c>
      <c r="L531" s="86">
        <f t="shared" si="82"/>
        <v>470.82</v>
      </c>
      <c r="M531" s="91"/>
      <c r="N531" s="87">
        <f>SUMIF('Compras del Mes'!D$6:D$307,Inventario!D531,'Compras del Mes'!H$6:H$307)</f>
        <v>0</v>
      </c>
      <c r="O531" s="28" t="str">
        <f t="shared" si="83"/>
        <v/>
      </c>
      <c r="P531" s="28">
        <f>SUMIF('Compras del Mes'!D$6:D$307,Inventario!D531,'Compras del Mes'!I$6:I$307)</f>
        <v>0</v>
      </c>
      <c r="Q531" s="88"/>
      <c r="R531" s="87">
        <f t="shared" si="84"/>
        <v>133</v>
      </c>
      <c r="S531" s="28">
        <f t="shared" si="85"/>
        <v>3.54</v>
      </c>
      <c r="T531" s="28">
        <f t="shared" si="86"/>
        <v>470.82</v>
      </c>
      <c r="U531" s="88"/>
      <c r="V531" s="177">
        <f>SUMIF('Reporte de salida'!C$6:C$958,Inventario!B531,'Reporte de salida'!H$6:H$958)</f>
        <v>0</v>
      </c>
      <c r="W531" s="221">
        <f t="shared" si="87"/>
        <v>0</v>
      </c>
      <c r="Y531" s="87">
        <f t="shared" si="88"/>
        <v>133</v>
      </c>
      <c r="Z531" s="28">
        <f t="shared" si="89"/>
        <v>470.82</v>
      </c>
      <c r="AA531" s="56">
        <f t="shared" si="90"/>
        <v>3.54</v>
      </c>
      <c r="AB531" s="22">
        <f t="shared" si="71"/>
        <v>17</v>
      </c>
      <c r="AC531" s="12"/>
      <c r="AD531" s="12"/>
      <c r="AE531" s="13"/>
      <c r="AF531" s="2"/>
    </row>
    <row r="532" spans="1:32" s="22" customFormat="1" ht="15" hidden="1" customHeight="1" x14ac:dyDescent="0.25">
      <c r="A532" s="24"/>
      <c r="B532" s="174" t="s">
        <v>1628</v>
      </c>
      <c r="C532" s="24"/>
      <c r="D532" s="33" t="s">
        <v>1628</v>
      </c>
      <c r="E532" s="33" t="s">
        <v>129</v>
      </c>
      <c r="F532" s="21"/>
      <c r="G532" s="169" t="s">
        <v>314</v>
      </c>
      <c r="H532" s="32">
        <v>1</v>
      </c>
      <c r="I532" s="14"/>
      <c r="J532" s="57">
        <f>[1]Inventario!Y532</f>
        <v>197</v>
      </c>
      <c r="K532" s="99">
        <f>[1]Inventario!AA532</f>
        <v>1.96</v>
      </c>
      <c r="L532" s="86">
        <f t="shared" si="82"/>
        <v>386.12</v>
      </c>
      <c r="M532" s="91"/>
      <c r="N532" s="87">
        <f>SUMIF('Compras del Mes'!D$6:D$307,Inventario!D532,'Compras del Mes'!H$6:H$307)</f>
        <v>0</v>
      </c>
      <c r="O532" s="28" t="str">
        <f t="shared" si="83"/>
        <v/>
      </c>
      <c r="P532" s="28">
        <f>SUMIF('Compras del Mes'!D$6:D$307,Inventario!D532,'Compras del Mes'!I$6:I$307)</f>
        <v>0</v>
      </c>
      <c r="Q532" s="88"/>
      <c r="R532" s="87">
        <f t="shared" si="84"/>
        <v>197</v>
      </c>
      <c r="S532" s="28">
        <f t="shared" si="85"/>
        <v>1.96</v>
      </c>
      <c r="T532" s="28">
        <f t="shared" si="86"/>
        <v>386.12</v>
      </c>
      <c r="U532" s="88"/>
      <c r="V532" s="177">
        <f>SUMIF('Reporte de salida'!C$6:C$958,Inventario!B532,'Reporte de salida'!H$6:H$958)</f>
        <v>0</v>
      </c>
      <c r="W532" s="221">
        <f t="shared" si="87"/>
        <v>0</v>
      </c>
      <c r="Y532" s="87">
        <f t="shared" si="88"/>
        <v>197</v>
      </c>
      <c r="Z532" s="28">
        <f t="shared" si="89"/>
        <v>386.12</v>
      </c>
      <c r="AA532" s="56">
        <f t="shared" si="90"/>
        <v>1.96</v>
      </c>
      <c r="AB532" s="22">
        <f t="shared" si="71"/>
        <v>29</v>
      </c>
      <c r="AC532" s="2"/>
      <c r="AD532" s="2"/>
      <c r="AE532" s="2"/>
      <c r="AF532" s="2"/>
    </row>
    <row r="533" spans="1:32" s="22" customFormat="1" ht="15" hidden="1" customHeight="1" x14ac:dyDescent="0.25">
      <c r="A533" s="24"/>
      <c r="B533" s="174" t="s">
        <v>1705</v>
      </c>
      <c r="C533" s="24"/>
      <c r="D533" s="33" t="s">
        <v>1705</v>
      </c>
      <c r="E533" s="33" t="s">
        <v>129</v>
      </c>
      <c r="F533" s="21"/>
      <c r="G533" s="169" t="s">
        <v>314</v>
      </c>
      <c r="H533" s="32">
        <v>1</v>
      </c>
      <c r="I533" s="14"/>
      <c r="J533" s="57">
        <f>[1]Inventario!Y533</f>
        <v>100</v>
      </c>
      <c r="K533" s="99">
        <f>[1]Inventario!AA533</f>
        <v>5.0137049999999999</v>
      </c>
      <c r="L533" s="86">
        <f t="shared" si="82"/>
        <v>501.37049999999999</v>
      </c>
      <c r="M533" s="91"/>
      <c r="N533" s="87">
        <f>SUMIF('Compras del Mes'!D$6:D$307,Inventario!D533,'Compras del Mes'!H$6:H$307)</f>
        <v>0</v>
      </c>
      <c r="O533" s="28" t="str">
        <f t="shared" si="83"/>
        <v/>
      </c>
      <c r="P533" s="28">
        <f>SUMIF('Compras del Mes'!D$6:D$307,Inventario!D533,'Compras del Mes'!I$6:I$307)</f>
        <v>0</v>
      </c>
      <c r="Q533" s="88"/>
      <c r="R533" s="87">
        <f t="shared" si="84"/>
        <v>100</v>
      </c>
      <c r="S533" s="28">
        <f t="shared" si="85"/>
        <v>5.0137049999999999</v>
      </c>
      <c r="T533" s="28">
        <f t="shared" si="86"/>
        <v>501.37049999999999</v>
      </c>
      <c r="U533" s="88"/>
      <c r="V533" s="177">
        <f>SUMIF('Reporte de salida'!C$6:C$958,Inventario!B533,'Reporte de salida'!H$6:H$958)</f>
        <v>0</v>
      </c>
      <c r="W533" s="221">
        <f t="shared" si="87"/>
        <v>0</v>
      </c>
      <c r="Y533" s="87">
        <f t="shared" si="88"/>
        <v>100</v>
      </c>
      <c r="Z533" s="28">
        <f t="shared" si="89"/>
        <v>501.37049999999999</v>
      </c>
      <c r="AA533" s="56">
        <f t="shared" si="90"/>
        <v>5.0137049999999999</v>
      </c>
      <c r="AB533" s="22">
        <f t="shared" si="71"/>
        <v>15</v>
      </c>
      <c r="AC533" s="2"/>
      <c r="AD533" s="2"/>
      <c r="AE533" s="2"/>
      <c r="AF533" s="2"/>
    </row>
    <row r="534" spans="1:32" s="22" customFormat="1" ht="15" hidden="1" customHeight="1" x14ac:dyDescent="0.25">
      <c r="A534" s="24">
        <v>3392</v>
      </c>
      <c r="B534" s="174" t="s">
        <v>1775</v>
      </c>
      <c r="C534" s="24"/>
      <c r="D534" s="33" t="s">
        <v>1775</v>
      </c>
      <c r="E534" s="33" t="s">
        <v>129</v>
      </c>
      <c r="F534" s="21"/>
      <c r="G534" s="169" t="s">
        <v>314</v>
      </c>
      <c r="H534" s="32">
        <v>1</v>
      </c>
      <c r="I534" s="14"/>
      <c r="J534" s="57">
        <f>[1]Inventario!Y534</f>
        <v>2</v>
      </c>
      <c r="K534" s="99">
        <f>[1]Inventario!AA534</f>
        <v>12.3628</v>
      </c>
      <c r="L534" s="86">
        <f t="shared" si="82"/>
        <v>24.7256</v>
      </c>
      <c r="M534" s="91"/>
      <c r="N534" s="87">
        <f>SUMIF('Compras del Mes'!D$6:D$307,Inventario!D534,'Compras del Mes'!H$6:H$307)</f>
        <v>600</v>
      </c>
      <c r="O534" s="28">
        <f t="shared" si="83"/>
        <v>7.4914000000000005</v>
      </c>
      <c r="P534" s="28">
        <f>SUMIF('Compras del Mes'!D$6:D$307,Inventario!D534,'Compras del Mes'!I$6:I$307)</f>
        <v>4494.84</v>
      </c>
      <c r="Q534" s="88"/>
      <c r="R534" s="87">
        <f t="shared" si="84"/>
        <v>602</v>
      </c>
      <c r="S534" s="28">
        <f t="shared" si="85"/>
        <v>7.5075840531561457</v>
      </c>
      <c r="T534" s="28">
        <f t="shared" si="86"/>
        <v>4519.5655999999999</v>
      </c>
      <c r="U534" s="88"/>
      <c r="V534" s="177">
        <f>SUMIF('Reporte de salida'!C$6:C$958,Inventario!B534,'Reporte de salida'!H$6:H$958)</f>
        <v>376</v>
      </c>
      <c r="W534" s="221">
        <f t="shared" si="87"/>
        <v>2822.8516039867109</v>
      </c>
      <c r="Y534" s="87">
        <f t="shared" si="88"/>
        <v>226</v>
      </c>
      <c r="Z534" s="28">
        <f t="shared" si="89"/>
        <v>1696.713996013289</v>
      </c>
      <c r="AA534" s="56">
        <f t="shared" si="90"/>
        <v>7.5075840531561457</v>
      </c>
      <c r="AB534" s="22">
        <f t="shared" si="71"/>
        <v>28</v>
      </c>
      <c r="AC534" s="2"/>
      <c r="AD534" s="2"/>
      <c r="AE534" s="2"/>
      <c r="AF534" s="2"/>
    </row>
    <row r="535" spans="1:32" s="22" customFormat="1" ht="15" hidden="1" customHeight="1" x14ac:dyDescent="0.25">
      <c r="A535" s="24">
        <v>3380</v>
      </c>
      <c r="B535" s="174" t="s">
        <v>1777</v>
      </c>
      <c r="C535" s="24"/>
      <c r="D535" s="33" t="s">
        <v>1777</v>
      </c>
      <c r="E535" s="33" t="s">
        <v>129</v>
      </c>
      <c r="F535" s="21" t="s">
        <v>1792</v>
      </c>
      <c r="G535" s="169" t="s">
        <v>314</v>
      </c>
      <c r="H535" s="32">
        <v>1</v>
      </c>
      <c r="I535" s="14"/>
      <c r="J535" s="57">
        <f>[1]Inventario!Y535</f>
        <v>0</v>
      </c>
      <c r="K535" s="99">
        <f>[1]Inventario!AA535</f>
        <v>0</v>
      </c>
      <c r="L535" s="86">
        <f t="shared" si="82"/>
        <v>0</v>
      </c>
      <c r="M535" s="91"/>
      <c r="N535" s="87">
        <f>SUMIF('Compras del Mes'!D$6:D$307,Inventario!D535,'Compras del Mes'!H$6:H$307)</f>
        <v>0</v>
      </c>
      <c r="O535" s="28" t="str">
        <f t="shared" si="83"/>
        <v/>
      </c>
      <c r="P535" s="28">
        <f>SUMIF('Compras del Mes'!D$6:D$307,Inventario!D535,'Compras del Mes'!I$6:I$307)</f>
        <v>0</v>
      </c>
      <c r="Q535" s="88"/>
      <c r="R535" s="87">
        <f t="shared" si="84"/>
        <v>0</v>
      </c>
      <c r="S535" s="28" t="str">
        <f t="shared" si="85"/>
        <v>0</v>
      </c>
      <c r="T535" s="28">
        <f t="shared" si="86"/>
        <v>0</v>
      </c>
      <c r="U535" s="88"/>
      <c r="V535" s="177">
        <f>SUMIF('Reporte de salida'!C$6:C$958,Inventario!B535,'Reporte de salida'!H$6:H$958)</f>
        <v>0</v>
      </c>
      <c r="W535" s="221">
        <f t="shared" si="87"/>
        <v>0</v>
      </c>
      <c r="Y535" s="87">
        <f t="shared" si="88"/>
        <v>0</v>
      </c>
      <c r="Z535" s="28">
        <f t="shared" si="89"/>
        <v>0</v>
      </c>
      <c r="AA535" s="56">
        <v>0</v>
      </c>
      <c r="AB535" s="22">
        <f t="shared" si="71"/>
        <v>40</v>
      </c>
      <c r="AC535" s="12"/>
      <c r="AD535" s="12"/>
      <c r="AE535" s="13"/>
      <c r="AF535" s="2"/>
    </row>
    <row r="536" spans="1:32" s="22" customFormat="1" ht="15" hidden="1" customHeight="1" x14ac:dyDescent="0.25">
      <c r="A536" s="24">
        <v>3381</v>
      </c>
      <c r="B536" s="174" t="s">
        <v>1778</v>
      </c>
      <c r="C536" s="24"/>
      <c r="D536" s="33" t="s">
        <v>1778</v>
      </c>
      <c r="E536" s="33" t="s">
        <v>129</v>
      </c>
      <c r="F536" s="21">
        <v>3381</v>
      </c>
      <c r="G536" s="169" t="s">
        <v>314</v>
      </c>
      <c r="H536" s="32">
        <v>1</v>
      </c>
      <c r="I536" s="14"/>
      <c r="J536" s="57">
        <f>[1]Inventario!Y536</f>
        <v>2</v>
      </c>
      <c r="K536" s="99">
        <f>[1]Inventario!AA536</f>
        <v>960.81124999999997</v>
      </c>
      <c r="L536" s="86">
        <f t="shared" si="82"/>
        <v>1921.6224999999999</v>
      </c>
      <c r="M536" s="91"/>
      <c r="N536" s="87">
        <f>SUMIF('Compras del Mes'!D$6:D$307,Inventario!D536,'Compras del Mes'!H$6:H$307)</f>
        <v>0</v>
      </c>
      <c r="O536" s="28" t="str">
        <f t="shared" si="83"/>
        <v/>
      </c>
      <c r="P536" s="28">
        <f>SUMIF('Compras del Mes'!D$6:D$307,Inventario!D536,'Compras del Mes'!I$6:I$307)</f>
        <v>0</v>
      </c>
      <c r="Q536" s="88"/>
      <c r="R536" s="87">
        <f t="shared" si="84"/>
        <v>2</v>
      </c>
      <c r="S536" s="28">
        <f t="shared" si="85"/>
        <v>960.81124999999997</v>
      </c>
      <c r="T536" s="28">
        <f t="shared" si="86"/>
        <v>1921.6224999999999</v>
      </c>
      <c r="U536" s="88"/>
      <c r="V536" s="177">
        <f>SUMIF('Reporte de salida'!C$6:C$958,Inventario!B536,'Reporte de salida'!H$6:H$958)</f>
        <v>0</v>
      </c>
      <c r="W536" s="221">
        <f t="shared" si="87"/>
        <v>0</v>
      </c>
      <c r="Y536" s="87">
        <f t="shared" si="88"/>
        <v>2</v>
      </c>
      <c r="Z536" s="28">
        <f t="shared" si="89"/>
        <v>1921.6224999999999</v>
      </c>
      <c r="AA536" s="56">
        <f>Z536/Y536</f>
        <v>960.81124999999997</v>
      </c>
      <c r="AB536" s="22">
        <f t="shared" si="71"/>
        <v>37</v>
      </c>
      <c r="AC536" s="12"/>
      <c r="AD536" s="12"/>
      <c r="AE536" s="13"/>
      <c r="AF536" s="2"/>
    </row>
    <row r="537" spans="1:32" s="22" customFormat="1" ht="15" hidden="1" customHeight="1" x14ac:dyDescent="0.25">
      <c r="A537" s="24">
        <v>3382</v>
      </c>
      <c r="B537" s="174" t="s">
        <v>1779</v>
      </c>
      <c r="C537" s="24"/>
      <c r="D537" s="33" t="s">
        <v>1779</v>
      </c>
      <c r="E537" s="33" t="s">
        <v>129</v>
      </c>
      <c r="F537" s="21" t="s">
        <v>1793</v>
      </c>
      <c r="G537" s="169" t="s">
        <v>314</v>
      </c>
      <c r="H537" s="32">
        <v>1</v>
      </c>
      <c r="I537" s="14"/>
      <c r="J537" s="57">
        <f>[1]Inventario!Y537</f>
        <v>0</v>
      </c>
      <c r="K537" s="99">
        <f>[1]Inventario!AA537</f>
        <v>0</v>
      </c>
      <c r="L537" s="86">
        <f t="shared" si="82"/>
        <v>0</v>
      </c>
      <c r="M537" s="91"/>
      <c r="N537" s="87">
        <f>SUMIF('Compras del Mes'!D$6:D$307,Inventario!D537,'Compras del Mes'!H$6:H$307)</f>
        <v>0</v>
      </c>
      <c r="O537" s="28" t="str">
        <f t="shared" si="83"/>
        <v/>
      </c>
      <c r="P537" s="28">
        <f>SUMIF('Compras del Mes'!D$6:D$307,Inventario!D537,'Compras del Mes'!I$6:I$307)</f>
        <v>0</v>
      </c>
      <c r="Q537" s="88"/>
      <c r="R537" s="87">
        <f t="shared" si="84"/>
        <v>0</v>
      </c>
      <c r="S537" s="28" t="str">
        <f t="shared" si="85"/>
        <v>0</v>
      </c>
      <c r="T537" s="28">
        <f t="shared" si="86"/>
        <v>0</v>
      </c>
      <c r="U537" s="88"/>
      <c r="V537" s="177">
        <f>SUMIF('Reporte de salida'!C$6:C$958,Inventario!B537,'Reporte de salida'!H$6:H$958)</f>
        <v>0</v>
      </c>
      <c r="W537" s="221">
        <f t="shared" si="87"/>
        <v>0</v>
      </c>
      <c r="Y537" s="87">
        <f t="shared" si="88"/>
        <v>0</v>
      </c>
      <c r="Z537" s="28">
        <f t="shared" si="89"/>
        <v>0</v>
      </c>
      <c r="AA537" s="56">
        <v>0</v>
      </c>
      <c r="AB537" s="22">
        <f t="shared" si="71"/>
        <v>52</v>
      </c>
      <c r="AC537" s="12"/>
      <c r="AD537" s="12"/>
      <c r="AE537" s="13"/>
      <c r="AF537" s="2"/>
    </row>
    <row r="538" spans="1:32" s="22" customFormat="1" ht="15" hidden="1" customHeight="1" x14ac:dyDescent="0.25">
      <c r="A538" s="24">
        <v>3383</v>
      </c>
      <c r="B538" s="174" t="s">
        <v>1780</v>
      </c>
      <c r="C538" s="24"/>
      <c r="D538" s="33" t="s">
        <v>1780</v>
      </c>
      <c r="E538" s="33" t="s">
        <v>129</v>
      </c>
      <c r="F538" s="21" t="s">
        <v>1794</v>
      </c>
      <c r="G538" s="169" t="s">
        <v>314</v>
      </c>
      <c r="H538" s="32">
        <v>1</v>
      </c>
      <c r="I538" s="14"/>
      <c r="J538" s="57">
        <f>[1]Inventario!Y538</f>
        <v>0</v>
      </c>
      <c r="K538" s="99">
        <f>[1]Inventario!AA538</f>
        <v>0</v>
      </c>
      <c r="L538" s="86">
        <f t="shared" si="82"/>
        <v>0</v>
      </c>
      <c r="M538" s="91"/>
      <c r="N538" s="87">
        <f>SUMIF('Compras del Mes'!D$6:D$307,Inventario!D538,'Compras del Mes'!H$6:H$307)</f>
        <v>0</v>
      </c>
      <c r="O538" s="28" t="str">
        <f t="shared" si="83"/>
        <v/>
      </c>
      <c r="P538" s="28">
        <f>SUMIF('Compras del Mes'!D$6:D$307,Inventario!D538,'Compras del Mes'!I$6:I$307)</f>
        <v>0</v>
      </c>
      <c r="Q538" s="88"/>
      <c r="R538" s="87">
        <f t="shared" si="84"/>
        <v>0</v>
      </c>
      <c r="S538" s="28" t="str">
        <f t="shared" si="85"/>
        <v>0</v>
      </c>
      <c r="T538" s="28">
        <f t="shared" si="86"/>
        <v>0</v>
      </c>
      <c r="U538" s="88"/>
      <c r="V538" s="177">
        <f>SUMIF('Reporte de salida'!C$6:C$958,Inventario!B538,'Reporte de salida'!H$6:H$958)</f>
        <v>0</v>
      </c>
      <c r="W538" s="221">
        <f t="shared" si="87"/>
        <v>0</v>
      </c>
      <c r="Y538" s="87">
        <f t="shared" si="88"/>
        <v>0</v>
      </c>
      <c r="Z538" s="28">
        <f t="shared" si="89"/>
        <v>0</v>
      </c>
      <c r="AA538" s="56">
        <v>0</v>
      </c>
      <c r="AB538" s="22">
        <f t="shared" si="71"/>
        <v>45</v>
      </c>
      <c r="AC538" s="12"/>
      <c r="AD538" s="12"/>
      <c r="AE538" s="13"/>
      <c r="AF538" s="2"/>
    </row>
    <row r="539" spans="1:32" s="22" customFormat="1" ht="15" hidden="1" customHeight="1" x14ac:dyDescent="0.25">
      <c r="A539" s="24">
        <v>3384</v>
      </c>
      <c r="B539" s="174" t="s">
        <v>1781</v>
      </c>
      <c r="C539" s="24"/>
      <c r="D539" s="33" t="s">
        <v>1781</v>
      </c>
      <c r="E539" s="33" t="s">
        <v>129</v>
      </c>
      <c r="F539" s="21"/>
      <c r="G539" s="169" t="s">
        <v>314</v>
      </c>
      <c r="H539" s="32">
        <v>1</v>
      </c>
      <c r="I539" s="14"/>
      <c r="J539" s="57">
        <f>[1]Inventario!Y539</f>
        <v>0</v>
      </c>
      <c r="K539" s="99">
        <f>[1]Inventario!AA539</f>
        <v>0</v>
      </c>
      <c r="L539" s="86">
        <f t="shared" si="82"/>
        <v>0</v>
      </c>
      <c r="M539" s="91"/>
      <c r="N539" s="87">
        <f>SUMIF('Compras del Mes'!D$6:D$307,Inventario!D539,'Compras del Mes'!H$6:H$307)</f>
        <v>0</v>
      </c>
      <c r="O539" s="28" t="str">
        <f t="shared" si="83"/>
        <v/>
      </c>
      <c r="P539" s="28">
        <f>SUMIF('Compras del Mes'!D$6:D$307,Inventario!D539,'Compras del Mes'!I$6:I$307)</f>
        <v>0</v>
      </c>
      <c r="Q539" s="88"/>
      <c r="R539" s="87">
        <f t="shared" si="84"/>
        <v>0</v>
      </c>
      <c r="S539" s="28" t="str">
        <f t="shared" si="85"/>
        <v>0</v>
      </c>
      <c r="T539" s="28">
        <f t="shared" si="86"/>
        <v>0</v>
      </c>
      <c r="U539" s="88"/>
      <c r="V539" s="177">
        <f>SUMIF('Reporte de salida'!C$6:C$958,Inventario!B539,'Reporte de salida'!H$6:H$958)</f>
        <v>0</v>
      </c>
      <c r="W539" s="221">
        <f t="shared" si="87"/>
        <v>0</v>
      </c>
      <c r="Y539" s="87">
        <f t="shared" si="88"/>
        <v>0</v>
      </c>
      <c r="Z539" s="28">
        <f t="shared" si="89"/>
        <v>0</v>
      </c>
      <c r="AA539" s="56">
        <v>0</v>
      </c>
      <c r="AB539" s="22">
        <f t="shared" si="71"/>
        <v>63</v>
      </c>
      <c r="AC539" s="12"/>
      <c r="AD539" s="12"/>
      <c r="AE539" s="13"/>
      <c r="AF539" s="2"/>
    </row>
    <row r="540" spans="1:32" s="22" customFormat="1" ht="15" hidden="1" customHeight="1" x14ac:dyDescent="0.25">
      <c r="A540" s="24">
        <v>3385</v>
      </c>
      <c r="B540" s="174" t="s">
        <v>1782</v>
      </c>
      <c r="C540" s="24"/>
      <c r="D540" s="33" t="s">
        <v>1782</v>
      </c>
      <c r="E540" s="33" t="s">
        <v>129</v>
      </c>
      <c r="F540" s="21" t="s">
        <v>1795</v>
      </c>
      <c r="G540" s="169" t="s">
        <v>314</v>
      </c>
      <c r="H540" s="32">
        <v>1</v>
      </c>
      <c r="I540" s="14"/>
      <c r="J540" s="57">
        <f>[1]Inventario!Y540</f>
        <v>0</v>
      </c>
      <c r="K540" s="99">
        <f>[1]Inventario!AA540</f>
        <v>0</v>
      </c>
      <c r="L540" s="86">
        <f t="shared" si="82"/>
        <v>0</v>
      </c>
      <c r="M540" s="91"/>
      <c r="N540" s="87">
        <f>SUMIF('Compras del Mes'!D$6:D$307,Inventario!D540,'Compras del Mes'!H$6:H$307)</f>
        <v>0</v>
      </c>
      <c r="O540" s="28" t="str">
        <f t="shared" si="83"/>
        <v/>
      </c>
      <c r="P540" s="28">
        <f>SUMIF('Compras del Mes'!D$6:D$307,Inventario!D540,'Compras del Mes'!I$6:I$307)</f>
        <v>0</v>
      </c>
      <c r="Q540" s="88"/>
      <c r="R540" s="87">
        <f t="shared" si="84"/>
        <v>0</v>
      </c>
      <c r="S540" s="28" t="str">
        <f t="shared" si="85"/>
        <v>0</v>
      </c>
      <c r="T540" s="28">
        <f t="shared" si="86"/>
        <v>0</v>
      </c>
      <c r="U540" s="88"/>
      <c r="V540" s="177">
        <f>SUMIF('Reporte de salida'!C$6:C$958,Inventario!B540,'Reporte de salida'!H$6:H$958)</f>
        <v>0</v>
      </c>
      <c r="W540" s="221">
        <f t="shared" si="87"/>
        <v>0</v>
      </c>
      <c r="Y540" s="87">
        <f t="shared" si="88"/>
        <v>0</v>
      </c>
      <c r="Z540" s="28">
        <f t="shared" si="89"/>
        <v>0</v>
      </c>
      <c r="AA540" s="56">
        <v>0</v>
      </c>
      <c r="AB540" s="22">
        <f t="shared" si="71"/>
        <v>32</v>
      </c>
      <c r="AC540" s="12"/>
      <c r="AD540" s="12"/>
      <c r="AE540" s="13"/>
      <c r="AF540" s="2"/>
    </row>
    <row r="541" spans="1:32" s="22" customFormat="1" ht="15" hidden="1" customHeight="1" x14ac:dyDescent="0.25">
      <c r="A541" s="24">
        <v>3386</v>
      </c>
      <c r="B541" s="174" t="s">
        <v>1783</v>
      </c>
      <c r="C541" s="24"/>
      <c r="D541" s="33" t="s">
        <v>1783</v>
      </c>
      <c r="E541" s="33" t="s">
        <v>129</v>
      </c>
      <c r="F541" s="21" t="s">
        <v>1796</v>
      </c>
      <c r="G541" s="169" t="s">
        <v>314</v>
      </c>
      <c r="H541" s="32">
        <v>1</v>
      </c>
      <c r="I541" s="14"/>
      <c r="J541" s="57">
        <f>[1]Inventario!Y541</f>
        <v>0</v>
      </c>
      <c r="K541" s="99">
        <f>[1]Inventario!AA541</f>
        <v>0</v>
      </c>
      <c r="L541" s="86">
        <f t="shared" si="82"/>
        <v>0</v>
      </c>
      <c r="M541" s="91"/>
      <c r="N541" s="87">
        <f>SUMIF('Compras del Mes'!D$6:D$307,Inventario!D541,'Compras del Mes'!H$6:H$307)</f>
        <v>0</v>
      </c>
      <c r="O541" s="28" t="str">
        <f t="shared" si="83"/>
        <v/>
      </c>
      <c r="P541" s="28">
        <f>SUMIF('Compras del Mes'!D$6:D$307,Inventario!D541,'Compras del Mes'!I$6:I$307)</f>
        <v>0</v>
      </c>
      <c r="Q541" s="88"/>
      <c r="R541" s="87">
        <f t="shared" si="84"/>
        <v>0</v>
      </c>
      <c r="S541" s="28" t="str">
        <f t="shared" si="85"/>
        <v>0</v>
      </c>
      <c r="T541" s="28">
        <f t="shared" si="86"/>
        <v>0</v>
      </c>
      <c r="U541" s="88"/>
      <c r="V541" s="177">
        <f>SUMIF('Reporte de salida'!C$6:C$958,Inventario!B541,'Reporte de salida'!H$6:H$958)</f>
        <v>0</v>
      </c>
      <c r="W541" s="221">
        <f t="shared" si="87"/>
        <v>0</v>
      </c>
      <c r="Y541" s="87">
        <f t="shared" si="88"/>
        <v>0</v>
      </c>
      <c r="Z541" s="28">
        <f t="shared" si="89"/>
        <v>0</v>
      </c>
      <c r="AA541" s="56">
        <v>0</v>
      </c>
      <c r="AB541" s="22">
        <f t="shared" si="71"/>
        <v>32</v>
      </c>
      <c r="AC541" s="12"/>
      <c r="AD541" s="12"/>
      <c r="AE541" s="13"/>
      <c r="AF541" s="2"/>
    </row>
    <row r="542" spans="1:32" s="22" customFormat="1" ht="15" hidden="1" customHeight="1" x14ac:dyDescent="0.25">
      <c r="A542" s="24">
        <v>3387</v>
      </c>
      <c r="B542" s="174" t="s">
        <v>1784</v>
      </c>
      <c r="C542" s="24"/>
      <c r="D542" s="33" t="s">
        <v>1784</v>
      </c>
      <c r="E542" s="33" t="s">
        <v>129</v>
      </c>
      <c r="F542" s="21" t="s">
        <v>1797</v>
      </c>
      <c r="G542" s="169" t="s">
        <v>314</v>
      </c>
      <c r="H542" s="32">
        <v>1</v>
      </c>
      <c r="I542" s="14"/>
      <c r="J542" s="57">
        <f>[1]Inventario!Y542</f>
        <v>0</v>
      </c>
      <c r="K542" s="99">
        <f>[1]Inventario!AA542</f>
        <v>0</v>
      </c>
      <c r="L542" s="86">
        <f t="shared" si="82"/>
        <v>0</v>
      </c>
      <c r="M542" s="91"/>
      <c r="N542" s="87">
        <f>SUMIF('Compras del Mes'!D$6:D$307,Inventario!D542,'Compras del Mes'!H$6:H$307)</f>
        <v>0</v>
      </c>
      <c r="O542" s="28" t="str">
        <f t="shared" si="83"/>
        <v/>
      </c>
      <c r="P542" s="28">
        <f>SUMIF('Compras del Mes'!D$6:D$307,Inventario!D542,'Compras del Mes'!I$6:I$307)</f>
        <v>0</v>
      </c>
      <c r="Q542" s="88"/>
      <c r="R542" s="87">
        <f t="shared" si="84"/>
        <v>0</v>
      </c>
      <c r="S542" s="28" t="str">
        <f t="shared" si="85"/>
        <v>0</v>
      </c>
      <c r="T542" s="28">
        <f t="shared" si="86"/>
        <v>0</v>
      </c>
      <c r="U542" s="88"/>
      <c r="V542" s="177">
        <f>SUMIF('Reporte de salida'!C$6:C$958,Inventario!B542,'Reporte de salida'!H$6:H$958)</f>
        <v>0</v>
      </c>
      <c r="W542" s="221">
        <f t="shared" si="87"/>
        <v>0</v>
      </c>
      <c r="Y542" s="87">
        <f t="shared" si="88"/>
        <v>0</v>
      </c>
      <c r="Z542" s="28">
        <f t="shared" si="89"/>
        <v>0</v>
      </c>
      <c r="AA542" s="56">
        <v>0</v>
      </c>
      <c r="AB542" s="22">
        <f t="shared" si="71"/>
        <v>24</v>
      </c>
      <c r="AC542" s="12"/>
      <c r="AD542" s="12"/>
      <c r="AE542" s="13"/>
      <c r="AF542" s="2"/>
    </row>
    <row r="543" spans="1:32" s="22" customFormat="1" ht="15" hidden="1" customHeight="1" x14ac:dyDescent="0.25">
      <c r="A543" s="24"/>
      <c r="B543" s="174" t="s">
        <v>1812</v>
      </c>
      <c r="C543" s="24"/>
      <c r="D543" s="33" t="s">
        <v>1812</v>
      </c>
      <c r="E543" s="33" t="s">
        <v>129</v>
      </c>
      <c r="F543" s="21"/>
      <c r="G543" s="169" t="s">
        <v>314</v>
      </c>
      <c r="H543" s="32">
        <v>1</v>
      </c>
      <c r="I543" s="14"/>
      <c r="J543" s="57">
        <f>[1]Inventario!Y543</f>
        <v>8</v>
      </c>
      <c r="K543" s="99">
        <f>[1]Inventario!AA543</f>
        <v>265.99</v>
      </c>
      <c r="L543" s="86">
        <f t="shared" si="82"/>
        <v>2127.92</v>
      </c>
      <c r="M543" s="91"/>
      <c r="N543" s="87">
        <f>SUMIF('Compras del Mes'!D$6:D$307,Inventario!D543,'Compras del Mes'!H$6:H$307)</f>
        <v>0</v>
      </c>
      <c r="O543" s="28" t="str">
        <f t="shared" si="83"/>
        <v/>
      </c>
      <c r="P543" s="28">
        <f>SUMIF('Compras del Mes'!D$6:D$307,Inventario!D543,'Compras del Mes'!I$6:I$307)</f>
        <v>0</v>
      </c>
      <c r="Q543" s="88"/>
      <c r="R543" s="87">
        <f t="shared" si="84"/>
        <v>8</v>
      </c>
      <c r="S543" s="28">
        <f t="shared" si="85"/>
        <v>265.99</v>
      </c>
      <c r="T543" s="28">
        <f t="shared" si="86"/>
        <v>2127.92</v>
      </c>
      <c r="U543" s="88"/>
      <c r="V543" s="177">
        <f>SUMIF('Reporte de salida'!C$6:C$958,Inventario!B543,'Reporte de salida'!H$6:H$958)</f>
        <v>0</v>
      </c>
      <c r="W543" s="221">
        <f t="shared" si="87"/>
        <v>0</v>
      </c>
      <c r="Y543" s="87">
        <f t="shared" si="88"/>
        <v>8</v>
      </c>
      <c r="Z543" s="28">
        <f t="shared" si="89"/>
        <v>2127.92</v>
      </c>
      <c r="AA543" s="56">
        <f>Z543/Y543</f>
        <v>265.99</v>
      </c>
      <c r="AB543" s="22">
        <f t="shared" si="71"/>
        <v>38</v>
      </c>
      <c r="AC543" s="12"/>
      <c r="AD543" s="12"/>
      <c r="AE543" s="13"/>
      <c r="AF543" s="2"/>
    </row>
    <row r="544" spans="1:32" s="22" customFormat="1" ht="15" hidden="1" customHeight="1" x14ac:dyDescent="0.25">
      <c r="A544" s="24"/>
      <c r="B544" s="174" t="s">
        <v>1865</v>
      </c>
      <c r="C544" s="24"/>
      <c r="D544" s="33" t="s">
        <v>1865</v>
      </c>
      <c r="E544" s="33" t="s">
        <v>129</v>
      </c>
      <c r="F544" s="21"/>
      <c r="G544" s="169" t="s">
        <v>314</v>
      </c>
      <c r="H544" s="32">
        <v>1</v>
      </c>
      <c r="I544" s="14"/>
      <c r="J544" s="57">
        <f>[1]Inventario!Y544</f>
        <v>984</v>
      </c>
      <c r="K544" s="99">
        <f>[1]Inventario!AA544</f>
        <v>23</v>
      </c>
      <c r="L544" s="86">
        <f t="shared" si="82"/>
        <v>22632</v>
      </c>
      <c r="M544" s="91"/>
      <c r="N544" s="87">
        <f>SUMIF('Compras del Mes'!D$6:D$307,Inventario!D544,'Compras del Mes'!H$6:H$307)</f>
        <v>0</v>
      </c>
      <c r="O544" s="28" t="str">
        <f t="shared" si="83"/>
        <v/>
      </c>
      <c r="P544" s="28">
        <f>SUMIF('Compras del Mes'!D$6:D$307,Inventario!D544,'Compras del Mes'!I$6:I$307)</f>
        <v>0</v>
      </c>
      <c r="Q544" s="88"/>
      <c r="R544" s="87">
        <f t="shared" si="84"/>
        <v>984</v>
      </c>
      <c r="S544" s="28">
        <f t="shared" si="85"/>
        <v>23</v>
      </c>
      <c r="T544" s="28">
        <f t="shared" si="86"/>
        <v>22632</v>
      </c>
      <c r="U544" s="88"/>
      <c r="V544" s="177">
        <f>SUMIF('Reporte de salida'!C$6:C$958,Inventario!B544,'Reporte de salida'!H$6:H$958)</f>
        <v>0</v>
      </c>
      <c r="W544" s="221">
        <f t="shared" si="87"/>
        <v>0</v>
      </c>
      <c r="Y544" s="87">
        <f t="shared" si="88"/>
        <v>984</v>
      </c>
      <c r="Z544" s="28">
        <f t="shared" si="89"/>
        <v>22632</v>
      </c>
      <c r="AA544" s="56">
        <f>Z544/Y544</f>
        <v>23</v>
      </c>
      <c r="AB544" s="22">
        <f t="shared" ref="AB544:AB549" si="91">(LEN(D544))</f>
        <v>18</v>
      </c>
      <c r="AC544" s="12"/>
      <c r="AD544" s="12"/>
      <c r="AE544" s="13"/>
      <c r="AF544" s="2"/>
    </row>
    <row r="545" spans="1:32" s="22" customFormat="1" ht="15" hidden="1" customHeight="1" x14ac:dyDescent="0.25">
      <c r="A545" s="24" t="s">
        <v>1689</v>
      </c>
      <c r="B545" s="174" t="s">
        <v>1866</v>
      </c>
      <c r="C545" s="24">
        <v>3486</v>
      </c>
      <c r="D545" s="33" t="s">
        <v>1866</v>
      </c>
      <c r="E545" s="33" t="s">
        <v>129</v>
      </c>
      <c r="F545" s="21">
        <v>23015020</v>
      </c>
      <c r="G545" s="169" t="s">
        <v>314</v>
      </c>
      <c r="H545" s="32">
        <v>1</v>
      </c>
      <c r="I545" s="14"/>
      <c r="J545" s="57">
        <f>[1]Inventario!Y545</f>
        <v>0</v>
      </c>
      <c r="K545" s="99">
        <f>[1]Inventario!AA545</f>
        <v>0</v>
      </c>
      <c r="L545" s="86">
        <f t="shared" si="82"/>
        <v>0</v>
      </c>
      <c r="M545" s="91"/>
      <c r="N545" s="87">
        <f>SUMIF('Compras del Mes'!D$6:D$307,Inventario!D545,'Compras del Mes'!H$6:H$307)</f>
        <v>0</v>
      </c>
      <c r="O545" s="28" t="str">
        <f t="shared" si="83"/>
        <v/>
      </c>
      <c r="P545" s="28">
        <f>SUMIF('Compras del Mes'!D$6:D$307,Inventario!D545,'Compras del Mes'!I$6:I$307)</f>
        <v>0</v>
      </c>
      <c r="Q545" s="88"/>
      <c r="R545" s="87">
        <f t="shared" si="84"/>
        <v>0</v>
      </c>
      <c r="S545" s="28" t="str">
        <f t="shared" si="85"/>
        <v>0</v>
      </c>
      <c r="T545" s="28">
        <f t="shared" si="86"/>
        <v>0</v>
      </c>
      <c r="U545" s="88"/>
      <c r="V545" s="177">
        <f>SUMIF('Reporte de salida'!C$6:C$958,Inventario!B545,'Reporte de salida'!H$6:H$958)</f>
        <v>0</v>
      </c>
      <c r="W545" s="221">
        <f t="shared" si="87"/>
        <v>0</v>
      </c>
      <c r="Y545" s="87">
        <f t="shared" si="88"/>
        <v>0</v>
      </c>
      <c r="Z545" s="28">
        <f t="shared" si="89"/>
        <v>0</v>
      </c>
      <c r="AA545" s="56">
        <v>0</v>
      </c>
      <c r="AB545" s="22">
        <f t="shared" si="91"/>
        <v>34</v>
      </c>
      <c r="AC545" s="12"/>
      <c r="AD545" s="12"/>
      <c r="AE545" s="13"/>
      <c r="AF545" s="2"/>
    </row>
    <row r="546" spans="1:32" s="22" customFormat="1" ht="15" hidden="1" customHeight="1" x14ac:dyDescent="0.25">
      <c r="A546" s="24" t="s">
        <v>1689</v>
      </c>
      <c r="B546" s="174" t="s">
        <v>1867</v>
      </c>
      <c r="C546" s="24">
        <v>3487</v>
      </c>
      <c r="D546" s="33" t="s">
        <v>1867</v>
      </c>
      <c r="E546" s="33" t="s">
        <v>129</v>
      </c>
      <c r="F546" s="21">
        <v>51632335</v>
      </c>
      <c r="G546" s="169" t="s">
        <v>314</v>
      </c>
      <c r="H546" s="32">
        <v>1</v>
      </c>
      <c r="I546" s="14"/>
      <c r="J546" s="57">
        <f>[1]Inventario!Y546</f>
        <v>0</v>
      </c>
      <c r="K546" s="99">
        <f>[1]Inventario!AA546</f>
        <v>0</v>
      </c>
      <c r="L546" s="86">
        <f t="shared" si="82"/>
        <v>0</v>
      </c>
      <c r="M546" s="91"/>
      <c r="N546" s="87">
        <f>SUMIF('Compras del Mes'!D$6:D$307,Inventario!D546,'Compras del Mes'!H$6:H$307)</f>
        <v>0</v>
      </c>
      <c r="O546" s="28" t="str">
        <f t="shared" si="83"/>
        <v/>
      </c>
      <c r="P546" s="28">
        <f>SUMIF('Compras del Mes'!D$6:D$307,Inventario!D546,'Compras del Mes'!I$6:I$307)</f>
        <v>0</v>
      </c>
      <c r="Q546" s="88"/>
      <c r="R546" s="87">
        <f t="shared" si="84"/>
        <v>0</v>
      </c>
      <c r="S546" s="28" t="str">
        <f t="shared" si="85"/>
        <v>0</v>
      </c>
      <c r="T546" s="28">
        <f t="shared" si="86"/>
        <v>0</v>
      </c>
      <c r="U546" s="88"/>
      <c r="V546" s="177">
        <f>SUMIF('Reporte de salida'!C$6:C$958,Inventario!B546,'Reporte de salida'!H$6:H$958)</f>
        <v>0</v>
      </c>
      <c r="W546" s="221">
        <f t="shared" si="87"/>
        <v>0</v>
      </c>
      <c r="Y546" s="87">
        <f t="shared" si="88"/>
        <v>0</v>
      </c>
      <c r="Z546" s="28">
        <f t="shared" si="89"/>
        <v>0</v>
      </c>
      <c r="AA546" s="56">
        <v>0</v>
      </c>
      <c r="AB546" s="22">
        <f t="shared" si="91"/>
        <v>29</v>
      </c>
      <c r="AC546" s="12"/>
      <c r="AD546" s="12"/>
      <c r="AE546" s="13"/>
      <c r="AF546" s="2"/>
    </row>
    <row r="547" spans="1:32" s="22" customFormat="1" ht="15" hidden="1" customHeight="1" x14ac:dyDescent="0.25">
      <c r="A547" s="24" t="s">
        <v>1689</v>
      </c>
      <c r="B547" s="174" t="s">
        <v>1868</v>
      </c>
      <c r="C547" s="24">
        <v>3488</v>
      </c>
      <c r="D547" s="33" t="s">
        <v>1868</v>
      </c>
      <c r="E547" s="33" t="s">
        <v>129</v>
      </c>
      <c r="F547" s="21">
        <v>51630205</v>
      </c>
      <c r="G547" s="169" t="s">
        <v>314</v>
      </c>
      <c r="H547" s="32">
        <v>1</v>
      </c>
      <c r="I547" s="95"/>
      <c r="J547" s="57">
        <f>[1]Inventario!Y547</f>
        <v>0</v>
      </c>
      <c r="K547" s="99">
        <f>[1]Inventario!AA547</f>
        <v>0</v>
      </c>
      <c r="L547" s="86">
        <f t="shared" si="82"/>
        <v>0</v>
      </c>
      <c r="M547" s="91"/>
      <c r="N547" s="87">
        <f>SUMIF('Compras del Mes'!D$6:D$307,Inventario!D547,'Compras del Mes'!H$6:H$307)</f>
        <v>0</v>
      </c>
      <c r="O547" s="28" t="str">
        <f t="shared" si="83"/>
        <v/>
      </c>
      <c r="P547" s="28">
        <f>SUMIF('Compras del Mes'!D$6:D$307,Inventario!D547,'Compras del Mes'!I$6:I$307)</f>
        <v>0</v>
      </c>
      <c r="Q547" s="88"/>
      <c r="R547" s="87">
        <f t="shared" si="84"/>
        <v>0</v>
      </c>
      <c r="S547" s="28" t="str">
        <f t="shared" si="85"/>
        <v>0</v>
      </c>
      <c r="T547" s="28">
        <f t="shared" si="86"/>
        <v>0</v>
      </c>
      <c r="U547" s="88"/>
      <c r="V547" s="177">
        <f>SUMIF('Reporte de salida'!C$6:C$958,Inventario!B547,'Reporte de salida'!H$6:H$958)</f>
        <v>0</v>
      </c>
      <c r="W547" s="221">
        <f t="shared" si="87"/>
        <v>0</v>
      </c>
      <c r="Y547" s="87">
        <f t="shared" si="88"/>
        <v>0</v>
      </c>
      <c r="Z547" s="28">
        <f t="shared" si="89"/>
        <v>0</v>
      </c>
      <c r="AA547" s="56">
        <v>0</v>
      </c>
      <c r="AB547" s="22">
        <f t="shared" si="91"/>
        <v>22</v>
      </c>
      <c r="AC547" s="12"/>
      <c r="AD547" s="12"/>
      <c r="AE547" s="13"/>
      <c r="AF547" s="2"/>
    </row>
    <row r="548" spans="1:32" s="22" customFormat="1" ht="15" hidden="1" customHeight="1" x14ac:dyDescent="0.25">
      <c r="A548" s="24" t="s">
        <v>1689</v>
      </c>
      <c r="B548" s="174" t="s">
        <v>1869</v>
      </c>
      <c r="C548" s="24">
        <v>3489</v>
      </c>
      <c r="D548" s="33" t="s">
        <v>1869</v>
      </c>
      <c r="E548" s="33" t="s">
        <v>129</v>
      </c>
      <c r="F548" s="21">
        <v>51632320</v>
      </c>
      <c r="G548" s="169" t="s">
        <v>314</v>
      </c>
      <c r="H548" s="32">
        <v>1</v>
      </c>
      <c r="I548" s="95"/>
      <c r="J548" s="57">
        <f>[1]Inventario!Y548</f>
        <v>0</v>
      </c>
      <c r="K548" s="99">
        <f>[1]Inventario!AA548</f>
        <v>0</v>
      </c>
      <c r="L548" s="86">
        <f t="shared" si="82"/>
        <v>0</v>
      </c>
      <c r="M548" s="91"/>
      <c r="N548" s="87">
        <f>SUMIF('Compras del Mes'!D$6:D$307,Inventario!D548,'Compras del Mes'!H$6:H$307)</f>
        <v>0</v>
      </c>
      <c r="O548" s="28" t="str">
        <f t="shared" si="83"/>
        <v/>
      </c>
      <c r="P548" s="28">
        <f>SUMIF('Compras del Mes'!D$6:D$307,Inventario!D548,'Compras del Mes'!I$6:I$307)</f>
        <v>0</v>
      </c>
      <c r="Q548" s="88"/>
      <c r="R548" s="87">
        <f t="shared" si="84"/>
        <v>0</v>
      </c>
      <c r="S548" s="28" t="str">
        <f t="shared" si="85"/>
        <v>0</v>
      </c>
      <c r="T548" s="28">
        <f t="shared" si="86"/>
        <v>0</v>
      </c>
      <c r="U548" s="88"/>
      <c r="V548" s="177">
        <f>SUMIF('Reporte de salida'!C$6:C$958,Inventario!B548,'Reporte de salida'!H$6:H$958)</f>
        <v>0</v>
      </c>
      <c r="W548" s="221">
        <f t="shared" si="87"/>
        <v>0</v>
      </c>
      <c r="Y548" s="87">
        <f t="shared" si="88"/>
        <v>0</v>
      </c>
      <c r="Z548" s="28">
        <f t="shared" si="89"/>
        <v>0</v>
      </c>
      <c r="AA548" s="56">
        <v>0</v>
      </c>
      <c r="AB548" s="22">
        <f t="shared" si="91"/>
        <v>47</v>
      </c>
      <c r="AC548" s="12"/>
      <c r="AD548" s="12"/>
      <c r="AE548" s="13"/>
      <c r="AF548" s="2"/>
    </row>
    <row r="549" spans="1:32" s="22" customFormat="1" ht="15" hidden="1" customHeight="1" x14ac:dyDescent="0.25">
      <c r="A549" s="24"/>
      <c r="B549" s="174" t="s">
        <v>1914</v>
      </c>
      <c r="C549" s="24">
        <v>3482</v>
      </c>
      <c r="D549" s="33" t="s">
        <v>1914</v>
      </c>
      <c r="E549" s="33" t="s">
        <v>129</v>
      </c>
      <c r="F549" s="21">
        <v>5262</v>
      </c>
      <c r="G549" s="169" t="s">
        <v>314</v>
      </c>
      <c r="H549" s="32">
        <v>1</v>
      </c>
      <c r="I549" s="95"/>
      <c r="J549" s="57">
        <f>[1]Inventario!Y549</f>
        <v>90</v>
      </c>
      <c r="K549" s="99">
        <f>[1]Inventario!AA549</f>
        <v>17.374000000000002</v>
      </c>
      <c r="L549" s="86">
        <f t="shared" si="82"/>
        <v>1563.6600000000003</v>
      </c>
      <c r="M549" s="91"/>
      <c r="N549" s="87">
        <f>SUMIF('Compras del Mes'!D$6:D$307,Inventario!D549,'Compras del Mes'!H$6:H$307)</f>
        <v>0</v>
      </c>
      <c r="O549" s="28" t="str">
        <f t="shared" si="83"/>
        <v/>
      </c>
      <c r="P549" s="28">
        <f>SUMIF('Compras del Mes'!D$6:D$307,Inventario!D549,'Compras del Mes'!I$6:I$307)</f>
        <v>0</v>
      </c>
      <c r="Q549" s="88"/>
      <c r="R549" s="87">
        <f t="shared" si="84"/>
        <v>90</v>
      </c>
      <c r="S549" s="28">
        <f t="shared" si="85"/>
        <v>17.374000000000002</v>
      </c>
      <c r="T549" s="28">
        <f t="shared" si="86"/>
        <v>1563.6600000000003</v>
      </c>
      <c r="U549" s="88"/>
      <c r="V549" s="177">
        <f>SUMIF('Reporte de salida'!C$6:C$958,Inventario!B549,'Reporte de salida'!H$6:H$958)</f>
        <v>0</v>
      </c>
      <c r="W549" s="221">
        <f t="shared" si="87"/>
        <v>0</v>
      </c>
      <c r="Y549" s="87">
        <f t="shared" si="88"/>
        <v>90</v>
      </c>
      <c r="Z549" s="28">
        <f t="shared" si="89"/>
        <v>1563.6600000000003</v>
      </c>
      <c r="AA549" s="56">
        <f>Z549/Y549</f>
        <v>17.374000000000002</v>
      </c>
      <c r="AB549" s="22">
        <f t="shared" si="91"/>
        <v>22</v>
      </c>
      <c r="AC549" s="12"/>
      <c r="AD549" s="12"/>
      <c r="AE549" s="13"/>
      <c r="AF549" s="2"/>
    </row>
    <row r="550" spans="1:32" s="22" customFormat="1" ht="15" hidden="1" customHeight="1" x14ac:dyDescent="0.25">
      <c r="A550" s="24"/>
      <c r="B550" s="174" t="s">
        <v>1915</v>
      </c>
      <c r="C550" s="24">
        <v>3483</v>
      </c>
      <c r="D550" s="33" t="s">
        <v>1915</v>
      </c>
      <c r="E550" s="33" t="s">
        <v>129</v>
      </c>
      <c r="F550" s="21">
        <v>6174</v>
      </c>
      <c r="G550" s="169" t="s">
        <v>314</v>
      </c>
      <c r="H550" s="32">
        <v>1</v>
      </c>
      <c r="I550" s="95"/>
      <c r="J550" s="57">
        <f>[1]Inventario!Y550</f>
        <v>90</v>
      </c>
      <c r="K550" s="99">
        <f>[1]Inventario!AA550</f>
        <v>26.265000000000001</v>
      </c>
      <c r="L550" s="86">
        <f t="shared" si="82"/>
        <v>2363.85</v>
      </c>
      <c r="M550" s="91"/>
      <c r="N550" s="87">
        <f>SUMIF('Compras del Mes'!D$6:D$307,Inventario!D550,'Compras del Mes'!H$6:H$307)</f>
        <v>0</v>
      </c>
      <c r="O550" s="28" t="str">
        <f t="shared" si="83"/>
        <v/>
      </c>
      <c r="P550" s="28">
        <f>SUMIF('Compras del Mes'!D$6:D$307,Inventario!D550,'Compras del Mes'!I$6:I$307)</f>
        <v>0</v>
      </c>
      <c r="Q550" s="88"/>
      <c r="R550" s="87">
        <f t="shared" si="84"/>
        <v>90</v>
      </c>
      <c r="S550" s="28">
        <f t="shared" si="85"/>
        <v>26.265000000000001</v>
      </c>
      <c r="T550" s="28">
        <f t="shared" si="86"/>
        <v>2363.85</v>
      </c>
      <c r="U550" s="88"/>
      <c r="V550" s="177">
        <f>SUMIF('Reporte de salida'!C$6:C$958,Inventario!B550,'Reporte de salida'!H$6:H$958)</f>
        <v>0</v>
      </c>
      <c r="W550" s="221">
        <f t="shared" si="87"/>
        <v>0</v>
      </c>
      <c r="Y550" s="87">
        <f t="shared" si="88"/>
        <v>90</v>
      </c>
      <c r="Z550" s="28">
        <f t="shared" si="89"/>
        <v>2363.85</v>
      </c>
      <c r="AA550" s="56">
        <f>Z550/Y550</f>
        <v>26.265000000000001</v>
      </c>
      <c r="AC550" s="12"/>
      <c r="AD550" s="12"/>
      <c r="AE550" s="13"/>
      <c r="AF550" s="2"/>
    </row>
    <row r="551" spans="1:32" s="22" customFormat="1" ht="15" hidden="1" customHeight="1" x14ac:dyDescent="0.25">
      <c r="A551" s="24"/>
      <c r="B551" s="174" t="s">
        <v>1916</v>
      </c>
      <c r="C551" s="24">
        <v>3484</v>
      </c>
      <c r="D551" s="33" t="s">
        <v>1916</v>
      </c>
      <c r="E551" s="33" t="s">
        <v>129</v>
      </c>
      <c r="F551" s="21">
        <v>6439</v>
      </c>
      <c r="G551" s="169" t="s">
        <v>314</v>
      </c>
      <c r="H551" s="32">
        <v>1</v>
      </c>
      <c r="I551" s="95"/>
      <c r="J551" s="57">
        <f>[1]Inventario!Y551</f>
        <v>90</v>
      </c>
      <c r="K551" s="99">
        <f>[1]Inventario!AA551</f>
        <v>18.990555555555556</v>
      </c>
      <c r="L551" s="86">
        <f t="shared" si="82"/>
        <v>1709.15</v>
      </c>
      <c r="M551" s="91"/>
      <c r="N551" s="87">
        <f>SUMIF('Compras del Mes'!D$6:D$307,Inventario!D551,'Compras del Mes'!H$6:H$307)</f>
        <v>0</v>
      </c>
      <c r="O551" s="28" t="str">
        <f t="shared" si="83"/>
        <v/>
      </c>
      <c r="P551" s="28">
        <f>SUMIF('Compras del Mes'!D$6:D$307,Inventario!D551,'Compras del Mes'!I$6:I$307)</f>
        <v>0</v>
      </c>
      <c r="Q551" s="88"/>
      <c r="R551" s="87">
        <f t="shared" si="84"/>
        <v>90</v>
      </c>
      <c r="S551" s="28">
        <f t="shared" si="85"/>
        <v>18.990555555555556</v>
      </c>
      <c r="T551" s="28">
        <f t="shared" si="86"/>
        <v>1709.15</v>
      </c>
      <c r="U551" s="88"/>
      <c r="V551" s="177">
        <f>SUMIF('Reporte de salida'!C$6:C$958,Inventario!B551,'Reporte de salida'!H$6:H$958)</f>
        <v>0</v>
      </c>
      <c r="W551" s="221">
        <f t="shared" si="87"/>
        <v>0</v>
      </c>
      <c r="Y551" s="87">
        <f t="shared" si="88"/>
        <v>90</v>
      </c>
      <c r="Z551" s="28">
        <f t="shared" si="89"/>
        <v>1709.15</v>
      </c>
      <c r="AA551" s="56">
        <f>Z551/Y551</f>
        <v>18.990555555555556</v>
      </c>
      <c r="AC551" s="12"/>
      <c r="AD551" s="12"/>
      <c r="AE551" s="13"/>
      <c r="AF551" s="2"/>
    </row>
    <row r="552" spans="1:32" s="22" customFormat="1" ht="15" hidden="1" customHeight="1" x14ac:dyDescent="0.25">
      <c r="A552" s="24"/>
      <c r="B552" s="174" t="s">
        <v>1917</v>
      </c>
      <c r="C552" s="24">
        <v>3485</v>
      </c>
      <c r="D552" s="33" t="s">
        <v>1917</v>
      </c>
      <c r="E552" s="33" t="s">
        <v>129</v>
      </c>
      <c r="F552" s="21">
        <v>5336</v>
      </c>
      <c r="G552" s="169" t="s">
        <v>314</v>
      </c>
      <c r="H552" s="32">
        <v>1</v>
      </c>
      <c r="I552" s="95"/>
      <c r="J552" s="57">
        <f>[1]Inventario!Y552</f>
        <v>175</v>
      </c>
      <c r="K552" s="99">
        <f>[1]Inventario!AA552</f>
        <v>25.770514285714288</v>
      </c>
      <c r="L552" s="86">
        <f t="shared" si="82"/>
        <v>4509.84</v>
      </c>
      <c r="M552" s="91"/>
      <c r="N552" s="87">
        <f>SUMIF('Compras del Mes'!D$6:D$307,Inventario!D552,'Compras del Mes'!H$6:H$307)</f>
        <v>0</v>
      </c>
      <c r="O552" s="28" t="str">
        <f t="shared" si="83"/>
        <v/>
      </c>
      <c r="P552" s="28">
        <f>SUMIF('Compras del Mes'!D$6:D$307,Inventario!D552,'Compras del Mes'!I$6:I$307)</f>
        <v>0</v>
      </c>
      <c r="Q552" s="88"/>
      <c r="R552" s="87">
        <f t="shared" si="84"/>
        <v>175</v>
      </c>
      <c r="S552" s="28">
        <f t="shared" si="85"/>
        <v>25.770514285714288</v>
      </c>
      <c r="T552" s="28">
        <f t="shared" si="86"/>
        <v>4509.84</v>
      </c>
      <c r="U552" s="88"/>
      <c r="V552" s="177">
        <f>SUMIF('Reporte de salida'!C$6:C$958,Inventario!B552,'Reporte de salida'!H$6:H$958)</f>
        <v>0</v>
      </c>
      <c r="W552" s="221">
        <f t="shared" si="87"/>
        <v>0</v>
      </c>
      <c r="Y552" s="87">
        <f t="shared" si="88"/>
        <v>175</v>
      </c>
      <c r="Z552" s="28">
        <f t="shared" si="89"/>
        <v>4509.84</v>
      </c>
      <c r="AA552" s="56">
        <f>Z552/Y552</f>
        <v>25.770514285714288</v>
      </c>
      <c r="AC552" s="12"/>
      <c r="AD552" s="12"/>
      <c r="AE552" s="13"/>
      <c r="AF552" s="2"/>
    </row>
    <row r="553" spans="1:32" s="22" customFormat="1" ht="15" hidden="1" customHeight="1" x14ac:dyDescent="0.25">
      <c r="A553" s="24"/>
      <c r="B553" s="174" t="s">
        <v>1870</v>
      </c>
      <c r="C553" s="24">
        <v>3490</v>
      </c>
      <c r="D553" s="33" t="s">
        <v>1870</v>
      </c>
      <c r="E553" s="33" t="s">
        <v>129</v>
      </c>
      <c r="F553" s="21"/>
      <c r="G553" s="169" t="s">
        <v>314</v>
      </c>
      <c r="H553" s="32">
        <v>1</v>
      </c>
      <c r="I553" s="95"/>
      <c r="J553" s="57">
        <f>[1]Inventario!Y553</f>
        <v>32</v>
      </c>
      <c r="K553" s="99">
        <f>[1]Inventario!AA553</f>
        <v>209.0428125</v>
      </c>
      <c r="L553" s="86">
        <f t="shared" si="82"/>
        <v>6689.37</v>
      </c>
      <c r="M553" s="91"/>
      <c r="N553" s="87">
        <f>SUMIF('Compras del Mes'!D$6:D$307,Inventario!D553,'Compras del Mes'!H$6:H$307)</f>
        <v>0</v>
      </c>
      <c r="O553" s="28" t="str">
        <f t="shared" si="83"/>
        <v/>
      </c>
      <c r="P553" s="28">
        <f>SUMIF('Compras del Mes'!D$6:D$307,Inventario!D553,'Compras del Mes'!I$6:I$307)</f>
        <v>0</v>
      </c>
      <c r="Q553" s="88"/>
      <c r="R553" s="87">
        <f t="shared" si="84"/>
        <v>32</v>
      </c>
      <c r="S553" s="28">
        <f t="shared" si="85"/>
        <v>209.0428125</v>
      </c>
      <c r="T553" s="28">
        <f t="shared" si="86"/>
        <v>6689.37</v>
      </c>
      <c r="U553" s="88"/>
      <c r="V553" s="177">
        <f>SUMIF('Reporte de salida'!C$6:C$958,Inventario!B553,'Reporte de salida'!H$6:H$958)</f>
        <v>16</v>
      </c>
      <c r="W553" s="221">
        <f t="shared" si="87"/>
        <v>3344.6849999999999</v>
      </c>
      <c r="Y553" s="87">
        <f t="shared" si="88"/>
        <v>16</v>
      </c>
      <c r="Z553" s="28">
        <f t="shared" si="89"/>
        <v>3344.6849999999999</v>
      </c>
      <c r="AA553" s="56">
        <f>Z553/Y553</f>
        <v>209.0428125</v>
      </c>
      <c r="AC553" s="12"/>
      <c r="AD553" s="12"/>
      <c r="AE553" s="13"/>
      <c r="AF553" s="2"/>
    </row>
    <row r="554" spans="1:32" s="22" customFormat="1" ht="15" hidden="1" customHeight="1" x14ac:dyDescent="0.25">
      <c r="A554" s="24" t="s">
        <v>1689</v>
      </c>
      <c r="B554" s="174" t="s">
        <v>1871</v>
      </c>
      <c r="C554" s="24">
        <v>3491</v>
      </c>
      <c r="D554" s="179" t="s">
        <v>1871</v>
      </c>
      <c r="E554" s="33" t="s">
        <v>129</v>
      </c>
      <c r="F554" s="21"/>
      <c r="G554" s="169" t="s">
        <v>314</v>
      </c>
      <c r="H554" s="32">
        <v>1</v>
      </c>
      <c r="I554" s="95"/>
      <c r="J554" s="57">
        <f>[1]Inventario!Y554</f>
        <v>0</v>
      </c>
      <c r="K554" s="99">
        <f>[1]Inventario!AA554</f>
        <v>0</v>
      </c>
      <c r="L554" s="86">
        <f t="shared" si="82"/>
        <v>0</v>
      </c>
      <c r="M554" s="91"/>
      <c r="N554" s="87">
        <f>SUMIF('Compras del Mes'!D$6:D$307,Inventario!D554,'Compras del Mes'!H$6:H$307)</f>
        <v>0</v>
      </c>
      <c r="O554" s="28" t="str">
        <f t="shared" si="83"/>
        <v/>
      </c>
      <c r="P554" s="28">
        <f>SUMIF('Compras del Mes'!D$6:D$307,Inventario!D554,'Compras del Mes'!I$6:I$307)</f>
        <v>0</v>
      </c>
      <c r="Q554" s="88"/>
      <c r="R554" s="87">
        <f t="shared" si="84"/>
        <v>0</v>
      </c>
      <c r="S554" s="28" t="str">
        <f t="shared" si="85"/>
        <v>0</v>
      </c>
      <c r="T554" s="28">
        <f t="shared" si="86"/>
        <v>0</v>
      </c>
      <c r="U554" s="88"/>
      <c r="V554" s="177">
        <f>SUMIF('Reporte de salida'!C$6:C$958,Inventario!B554,'Reporte de salida'!H$6:H$958)</f>
        <v>0</v>
      </c>
      <c r="W554" s="221">
        <f t="shared" si="87"/>
        <v>0</v>
      </c>
      <c r="Y554" s="87">
        <f t="shared" si="88"/>
        <v>0</v>
      </c>
      <c r="Z554" s="28">
        <f t="shared" si="89"/>
        <v>0</v>
      </c>
      <c r="AA554" s="56">
        <v>0</v>
      </c>
      <c r="AC554" s="12"/>
      <c r="AD554" s="12"/>
      <c r="AE554" s="13"/>
      <c r="AF554" s="2"/>
    </row>
    <row r="555" spans="1:32" s="22" customFormat="1" ht="15" hidden="1" customHeight="1" x14ac:dyDescent="0.25">
      <c r="A555" s="24" t="s">
        <v>1689</v>
      </c>
      <c r="B555" s="174" t="s">
        <v>1872</v>
      </c>
      <c r="C555" s="24">
        <v>3492</v>
      </c>
      <c r="D555" s="179" t="s">
        <v>1872</v>
      </c>
      <c r="E555" s="33" t="s">
        <v>129</v>
      </c>
      <c r="F555" s="21"/>
      <c r="G555" s="169" t="s">
        <v>314</v>
      </c>
      <c r="H555" s="32">
        <v>1</v>
      </c>
      <c r="I555" s="95"/>
      <c r="J555" s="57">
        <f>[1]Inventario!Y555</f>
        <v>0</v>
      </c>
      <c r="K555" s="99">
        <f>[1]Inventario!AA555</f>
        <v>0</v>
      </c>
      <c r="L555" s="86">
        <f t="shared" si="82"/>
        <v>0</v>
      </c>
      <c r="M555" s="91"/>
      <c r="N555" s="87">
        <f>SUMIF('Compras del Mes'!D$6:D$307,Inventario!D555,'Compras del Mes'!H$6:H$307)</f>
        <v>0</v>
      </c>
      <c r="O555" s="28" t="str">
        <f t="shared" si="83"/>
        <v/>
      </c>
      <c r="P555" s="28">
        <f>SUMIF('Compras del Mes'!D$6:D$307,Inventario!D555,'Compras del Mes'!I$6:I$307)</f>
        <v>0</v>
      </c>
      <c r="Q555" s="88"/>
      <c r="R555" s="87">
        <f t="shared" si="84"/>
        <v>0</v>
      </c>
      <c r="S555" s="28" t="str">
        <f t="shared" si="85"/>
        <v>0</v>
      </c>
      <c r="T555" s="28">
        <f t="shared" si="86"/>
        <v>0</v>
      </c>
      <c r="U555" s="88"/>
      <c r="V555" s="177">
        <f>SUMIF('Reporte de salida'!C$6:C$958,Inventario!B555,'Reporte de salida'!H$6:H$958)</f>
        <v>0</v>
      </c>
      <c r="W555" s="221">
        <f t="shared" si="87"/>
        <v>0</v>
      </c>
      <c r="Y555" s="87">
        <f t="shared" si="88"/>
        <v>0</v>
      </c>
      <c r="Z555" s="28">
        <f t="shared" si="89"/>
        <v>0</v>
      </c>
      <c r="AA555" s="56">
        <v>0</v>
      </c>
      <c r="AC555" s="12"/>
      <c r="AD555" s="12"/>
      <c r="AE555" s="13"/>
      <c r="AF555" s="2"/>
    </row>
    <row r="556" spans="1:32" s="22" customFormat="1" ht="15" hidden="1" customHeight="1" x14ac:dyDescent="0.25">
      <c r="A556" s="24"/>
      <c r="B556" s="174" t="s">
        <v>1920</v>
      </c>
      <c r="C556" s="24"/>
      <c r="D556" s="179" t="s">
        <v>1920</v>
      </c>
      <c r="E556" s="33" t="s">
        <v>129</v>
      </c>
      <c r="F556" s="21"/>
      <c r="G556" s="169" t="s">
        <v>314</v>
      </c>
      <c r="H556" s="32">
        <v>1</v>
      </c>
      <c r="I556" s="95"/>
      <c r="J556" s="57">
        <f>[1]Inventario!Y556</f>
        <v>30</v>
      </c>
      <c r="K556" s="99">
        <f>[1]Inventario!AA556</f>
        <v>23.6</v>
      </c>
      <c r="L556" s="86">
        <f t="shared" si="82"/>
        <v>708</v>
      </c>
      <c r="M556" s="91"/>
      <c r="N556" s="87">
        <f>SUMIF('Compras del Mes'!D$6:D$307,Inventario!D556,'Compras del Mes'!H$6:H$307)</f>
        <v>0</v>
      </c>
      <c r="O556" s="28" t="str">
        <f t="shared" si="83"/>
        <v/>
      </c>
      <c r="P556" s="28">
        <f>SUMIF('Compras del Mes'!D$6:D$307,Inventario!D556,'Compras del Mes'!I$6:I$307)</f>
        <v>0</v>
      </c>
      <c r="Q556" s="88"/>
      <c r="R556" s="87">
        <f t="shared" si="84"/>
        <v>30</v>
      </c>
      <c r="S556" s="28">
        <f t="shared" si="85"/>
        <v>23.6</v>
      </c>
      <c r="T556" s="28">
        <f t="shared" si="86"/>
        <v>708</v>
      </c>
      <c r="U556" s="88"/>
      <c r="V556" s="177">
        <f>SUMIF('Reporte de salida'!C$6:C$958,Inventario!B556,'Reporte de salida'!H$6:H$958)</f>
        <v>0</v>
      </c>
      <c r="W556" s="221">
        <f t="shared" si="87"/>
        <v>0</v>
      </c>
      <c r="Y556" s="87">
        <f t="shared" si="88"/>
        <v>30</v>
      </c>
      <c r="Z556" s="28">
        <f t="shared" si="89"/>
        <v>708</v>
      </c>
      <c r="AA556" s="56">
        <f>Z556/Y556</f>
        <v>23.6</v>
      </c>
      <c r="AC556" s="12"/>
      <c r="AD556" s="12"/>
      <c r="AE556" s="13"/>
      <c r="AF556" s="2"/>
    </row>
    <row r="557" spans="1:32" s="22" customFormat="1" ht="15" hidden="1" customHeight="1" x14ac:dyDescent="0.25">
      <c r="A557" s="24"/>
      <c r="B557" s="174" t="s">
        <v>1921</v>
      </c>
      <c r="C557" s="24"/>
      <c r="D557" s="179" t="s">
        <v>1921</v>
      </c>
      <c r="E557" s="33" t="s">
        <v>129</v>
      </c>
      <c r="F557" s="21"/>
      <c r="G557" s="169" t="s">
        <v>314</v>
      </c>
      <c r="H557" s="32">
        <v>1</v>
      </c>
      <c r="I557" s="95"/>
      <c r="J557" s="57">
        <f>[1]Inventario!Y557</f>
        <v>0</v>
      </c>
      <c r="K557" s="99">
        <f>[1]Inventario!AA557</f>
        <v>0</v>
      </c>
      <c r="L557" s="86">
        <f t="shared" si="82"/>
        <v>0</v>
      </c>
      <c r="M557" s="91"/>
      <c r="N557" s="87">
        <f>SUMIF('Compras del Mes'!D$6:D$307,Inventario!D557,'Compras del Mes'!H$6:H$307)</f>
        <v>0</v>
      </c>
      <c r="O557" s="28" t="str">
        <f t="shared" si="83"/>
        <v/>
      </c>
      <c r="P557" s="28">
        <f>SUMIF('Compras del Mes'!D$6:D$307,Inventario!D557,'Compras del Mes'!I$6:I$307)</f>
        <v>0</v>
      </c>
      <c r="Q557" s="88"/>
      <c r="R557" s="87">
        <f t="shared" si="84"/>
        <v>0</v>
      </c>
      <c r="S557" s="28" t="str">
        <f t="shared" si="85"/>
        <v>0</v>
      </c>
      <c r="T557" s="28">
        <f t="shared" si="86"/>
        <v>0</v>
      </c>
      <c r="U557" s="88"/>
      <c r="V557" s="177">
        <f>SUMIF('Reporte de salida'!C$6:C$958,Inventario!B557,'Reporte de salida'!H$6:H$958)</f>
        <v>0</v>
      </c>
      <c r="W557" s="221">
        <f t="shared" si="87"/>
        <v>0</v>
      </c>
      <c r="Y557" s="87">
        <f t="shared" si="88"/>
        <v>0</v>
      </c>
      <c r="Z557" s="28">
        <f t="shared" si="89"/>
        <v>0</v>
      </c>
      <c r="AA557" s="56">
        <v>0</v>
      </c>
      <c r="AB557" s="22">
        <f>(LEN(D557))</f>
        <v>21</v>
      </c>
      <c r="AC557" s="12"/>
      <c r="AD557" s="12"/>
      <c r="AE557" s="13"/>
      <c r="AF557" s="2"/>
    </row>
    <row r="558" spans="1:32" s="22" customFormat="1" ht="15" hidden="1" customHeight="1" x14ac:dyDescent="0.25">
      <c r="A558" s="24"/>
      <c r="B558" s="174" t="s">
        <v>1963</v>
      </c>
      <c r="C558" s="24"/>
      <c r="D558" s="179" t="s">
        <v>1963</v>
      </c>
      <c r="E558" s="33" t="s">
        <v>129</v>
      </c>
      <c r="F558" s="21"/>
      <c r="G558" s="169" t="s">
        <v>314</v>
      </c>
      <c r="H558" s="32">
        <v>1</v>
      </c>
      <c r="I558" s="95"/>
      <c r="J558" s="57">
        <f>[1]Inventario!Y558</f>
        <v>0</v>
      </c>
      <c r="K558" s="99">
        <f>[1]Inventario!AA558</f>
        <v>0</v>
      </c>
      <c r="L558" s="86">
        <f t="shared" si="82"/>
        <v>0</v>
      </c>
      <c r="M558" s="91"/>
      <c r="N558" s="87">
        <f>SUMIF('Compras del Mes'!D$6:D$307,Inventario!D558,'Compras del Mes'!H$6:H$307)</f>
        <v>0</v>
      </c>
      <c r="O558" s="28" t="str">
        <f t="shared" si="83"/>
        <v/>
      </c>
      <c r="P558" s="28">
        <f>SUMIF('Compras del Mes'!D$6:D$307,Inventario!D558,'Compras del Mes'!I$6:I$307)</f>
        <v>0</v>
      </c>
      <c r="Q558" s="88"/>
      <c r="R558" s="87">
        <f t="shared" si="84"/>
        <v>0</v>
      </c>
      <c r="S558" s="28" t="str">
        <f t="shared" si="85"/>
        <v>0</v>
      </c>
      <c r="T558" s="28">
        <f t="shared" si="86"/>
        <v>0</v>
      </c>
      <c r="U558" s="88"/>
      <c r="V558" s="177">
        <f>SUMIF('Reporte de salida'!C$6:C$958,Inventario!B558,'Reporte de salida'!H$6:H$958)</f>
        <v>0</v>
      </c>
      <c r="W558" s="221">
        <f t="shared" si="87"/>
        <v>0</v>
      </c>
      <c r="Y558" s="87">
        <f t="shared" si="88"/>
        <v>0</v>
      </c>
      <c r="Z558" s="28">
        <f t="shared" si="89"/>
        <v>0</v>
      </c>
      <c r="AA558" s="56">
        <v>0</v>
      </c>
      <c r="AB558" s="22">
        <f>(LEN(D558))</f>
        <v>20</v>
      </c>
      <c r="AC558" s="12"/>
      <c r="AD558" s="12"/>
      <c r="AE558" s="13"/>
      <c r="AF558" s="2"/>
    </row>
    <row r="559" spans="1:32" s="22" customFormat="1" ht="15" hidden="1" customHeight="1" x14ac:dyDescent="0.25">
      <c r="A559" s="24"/>
      <c r="B559" s="174" t="s">
        <v>1964</v>
      </c>
      <c r="C559" s="24"/>
      <c r="D559" s="179" t="s">
        <v>1964</v>
      </c>
      <c r="E559" s="33" t="s">
        <v>129</v>
      </c>
      <c r="F559" s="21"/>
      <c r="G559" s="169" t="s">
        <v>314</v>
      </c>
      <c r="H559" s="32">
        <v>1</v>
      </c>
      <c r="I559" s="95"/>
      <c r="J559" s="57">
        <f>[1]Inventario!Y559</f>
        <v>0</v>
      </c>
      <c r="K559" s="99">
        <f>[1]Inventario!AA559</f>
        <v>0</v>
      </c>
      <c r="L559" s="86">
        <f t="shared" si="82"/>
        <v>0</v>
      </c>
      <c r="M559" s="91"/>
      <c r="N559" s="87">
        <f>SUMIF('Compras del Mes'!D$6:D$307,Inventario!D559,'Compras del Mes'!H$6:H$307)</f>
        <v>0</v>
      </c>
      <c r="O559" s="28" t="str">
        <f t="shared" si="83"/>
        <v/>
      </c>
      <c r="P559" s="28">
        <f>SUMIF('Compras del Mes'!D$6:D$307,Inventario!D559,'Compras del Mes'!I$6:I$307)</f>
        <v>0</v>
      </c>
      <c r="Q559" s="88"/>
      <c r="R559" s="87">
        <f t="shared" si="84"/>
        <v>0</v>
      </c>
      <c r="S559" s="28" t="str">
        <f t="shared" si="85"/>
        <v>0</v>
      </c>
      <c r="T559" s="28">
        <f t="shared" si="86"/>
        <v>0</v>
      </c>
      <c r="U559" s="88"/>
      <c r="V559" s="177">
        <f>SUMIF('Reporte de salida'!C$6:C$958,Inventario!B559,'Reporte de salida'!H$6:H$958)</f>
        <v>0</v>
      </c>
      <c r="W559" s="221">
        <f t="shared" si="87"/>
        <v>0</v>
      </c>
      <c r="Y559" s="87">
        <f t="shared" si="88"/>
        <v>0</v>
      </c>
      <c r="Z559" s="28">
        <f t="shared" si="89"/>
        <v>0</v>
      </c>
      <c r="AA559" s="56">
        <v>0</v>
      </c>
      <c r="AB559" s="22">
        <f>(LEN(D559))</f>
        <v>25</v>
      </c>
      <c r="AC559" s="12"/>
      <c r="AD559" s="12"/>
      <c r="AE559" s="13"/>
      <c r="AF559" s="2"/>
    </row>
    <row r="560" spans="1:32" s="22" customFormat="1" ht="15" hidden="1" customHeight="1" x14ac:dyDescent="0.25">
      <c r="A560" s="24"/>
      <c r="B560" s="174" t="s">
        <v>1965</v>
      </c>
      <c r="C560" s="24"/>
      <c r="D560" s="33" t="s">
        <v>1965</v>
      </c>
      <c r="E560" s="33" t="s">
        <v>129</v>
      </c>
      <c r="F560" s="21"/>
      <c r="G560" s="169" t="s">
        <v>314</v>
      </c>
      <c r="H560" s="32">
        <v>1</v>
      </c>
      <c r="I560" s="95"/>
      <c r="J560" s="57">
        <f>[1]Inventario!Y560</f>
        <v>0</v>
      </c>
      <c r="K560" s="99">
        <f>[1]Inventario!AA560</f>
        <v>0</v>
      </c>
      <c r="L560" s="86">
        <f t="shared" si="82"/>
        <v>0</v>
      </c>
      <c r="M560" s="91"/>
      <c r="N560" s="87">
        <f>SUMIF('Compras del Mes'!D$6:D$307,Inventario!D560,'Compras del Mes'!H$6:H$307)</f>
        <v>0</v>
      </c>
      <c r="O560" s="28" t="str">
        <f t="shared" si="83"/>
        <v/>
      </c>
      <c r="P560" s="28">
        <f>SUMIF('Compras del Mes'!D$6:D$307,Inventario!D560,'Compras del Mes'!I$6:I$307)</f>
        <v>0</v>
      </c>
      <c r="Q560" s="88"/>
      <c r="R560" s="87">
        <f t="shared" si="84"/>
        <v>0</v>
      </c>
      <c r="S560" s="28" t="str">
        <f t="shared" si="85"/>
        <v>0</v>
      </c>
      <c r="T560" s="28">
        <f t="shared" si="86"/>
        <v>0</v>
      </c>
      <c r="U560" s="88"/>
      <c r="V560" s="177">
        <f>SUMIF('Reporte de salida'!C$6:C$958,Inventario!B560,'Reporte de salida'!H$6:H$958)</f>
        <v>0</v>
      </c>
      <c r="W560" s="221">
        <f t="shared" si="87"/>
        <v>0</v>
      </c>
      <c r="Y560" s="87">
        <f t="shared" si="88"/>
        <v>0</v>
      </c>
      <c r="Z560" s="28">
        <f t="shared" si="89"/>
        <v>0</v>
      </c>
      <c r="AA560" s="56">
        <v>0</v>
      </c>
      <c r="AB560" s="22">
        <f>(LEN(D560))</f>
        <v>20</v>
      </c>
      <c r="AC560" s="12"/>
      <c r="AD560" s="12"/>
      <c r="AE560" s="13"/>
      <c r="AF560" s="2"/>
    </row>
    <row r="561" spans="1:32" s="22" customFormat="1" ht="15" hidden="1" customHeight="1" x14ac:dyDescent="0.25">
      <c r="A561" s="24"/>
      <c r="B561" s="174" t="s">
        <v>663</v>
      </c>
      <c r="C561" s="24"/>
      <c r="D561" s="33" t="s">
        <v>663</v>
      </c>
      <c r="E561" s="33" t="s">
        <v>662</v>
      </c>
      <c r="F561" s="21"/>
      <c r="G561" s="169" t="s">
        <v>314</v>
      </c>
      <c r="H561" s="32">
        <v>1</v>
      </c>
      <c r="I561" s="95"/>
      <c r="J561" s="57">
        <f>[1]Inventario!Y561</f>
        <v>1</v>
      </c>
      <c r="K561" s="99">
        <f>[1]Inventario!AA561</f>
        <v>0</v>
      </c>
      <c r="L561" s="86">
        <f t="shared" si="82"/>
        <v>0</v>
      </c>
      <c r="M561" s="91"/>
      <c r="N561" s="87">
        <f>SUMIF('Compras del Mes'!D$6:D$307,Inventario!D561,'Compras del Mes'!H$6:H$307)</f>
        <v>0</v>
      </c>
      <c r="O561" s="28" t="str">
        <f t="shared" si="83"/>
        <v/>
      </c>
      <c r="P561" s="28">
        <f>SUMIF('Compras del Mes'!D$6:D$307,Inventario!D561,'Compras del Mes'!I$6:I$307)</f>
        <v>0</v>
      </c>
      <c r="Q561" s="88"/>
      <c r="R561" s="87">
        <f t="shared" si="84"/>
        <v>1</v>
      </c>
      <c r="S561" s="28" t="str">
        <f t="shared" si="85"/>
        <v>0</v>
      </c>
      <c r="T561" s="28">
        <f t="shared" si="86"/>
        <v>0</v>
      </c>
      <c r="U561" s="88"/>
      <c r="V561" s="177">
        <f>SUMIF('Reporte de salida'!C$6:C$958,Inventario!B561,'Reporte de salida'!H$6:H$958)</f>
        <v>0</v>
      </c>
      <c r="W561" s="221">
        <f t="shared" si="87"/>
        <v>0</v>
      </c>
      <c r="Y561" s="87">
        <f t="shared" si="88"/>
        <v>1</v>
      </c>
      <c r="Z561" s="28">
        <f t="shared" si="89"/>
        <v>0</v>
      </c>
      <c r="AA561" s="56">
        <f>Z561/Y561</f>
        <v>0</v>
      </c>
      <c r="AC561" s="12"/>
      <c r="AD561" s="12"/>
      <c r="AE561" s="13"/>
      <c r="AF561" s="2"/>
    </row>
    <row r="562" spans="1:32" s="22" customFormat="1" ht="15" hidden="1" customHeight="1" x14ac:dyDescent="0.25">
      <c r="A562" s="24"/>
      <c r="B562" s="174" t="s">
        <v>664</v>
      </c>
      <c r="C562" s="24"/>
      <c r="D562" s="33" t="s">
        <v>664</v>
      </c>
      <c r="E562" s="33" t="s">
        <v>662</v>
      </c>
      <c r="F562" s="21"/>
      <c r="G562" s="169" t="s">
        <v>314</v>
      </c>
      <c r="H562" s="32">
        <v>1</v>
      </c>
      <c r="I562" s="95"/>
      <c r="J562" s="57">
        <f>[1]Inventario!Y562</f>
        <v>1</v>
      </c>
      <c r="K562" s="99">
        <f>[1]Inventario!AA562</f>
        <v>0</v>
      </c>
      <c r="L562" s="86">
        <f t="shared" si="82"/>
        <v>0</v>
      </c>
      <c r="M562" s="91"/>
      <c r="N562" s="87">
        <f>SUMIF('Compras del Mes'!D$6:D$307,Inventario!D562,'Compras del Mes'!H$6:H$307)</f>
        <v>0</v>
      </c>
      <c r="O562" s="28" t="str">
        <f t="shared" si="83"/>
        <v/>
      </c>
      <c r="P562" s="28">
        <f>SUMIF('Compras del Mes'!D$6:D$307,Inventario!D562,'Compras del Mes'!I$6:I$307)</f>
        <v>0</v>
      </c>
      <c r="Q562" s="88"/>
      <c r="R562" s="87">
        <f t="shared" si="84"/>
        <v>1</v>
      </c>
      <c r="S562" s="28" t="str">
        <f t="shared" si="85"/>
        <v>0</v>
      </c>
      <c r="T562" s="28">
        <f t="shared" si="86"/>
        <v>0</v>
      </c>
      <c r="U562" s="88"/>
      <c r="V562" s="177">
        <f>SUMIF('Reporte de salida'!C$6:C$958,Inventario!B562,'Reporte de salida'!H$6:H$958)</f>
        <v>0</v>
      </c>
      <c r="W562" s="221">
        <f t="shared" si="87"/>
        <v>0</v>
      </c>
      <c r="Y562" s="87">
        <f t="shared" si="88"/>
        <v>1</v>
      </c>
      <c r="Z562" s="28">
        <f t="shared" si="89"/>
        <v>0</v>
      </c>
      <c r="AA562" s="56">
        <f>Z562/Y562</f>
        <v>0</v>
      </c>
      <c r="AC562" s="12"/>
      <c r="AD562" s="12"/>
      <c r="AE562" s="13"/>
      <c r="AF562" s="2"/>
    </row>
    <row r="563" spans="1:32" s="22" customFormat="1" ht="15" hidden="1" customHeight="1" x14ac:dyDescent="0.25">
      <c r="A563" s="24"/>
      <c r="B563" s="174" t="s">
        <v>970</v>
      </c>
      <c r="C563" s="24"/>
      <c r="D563" s="33" t="s">
        <v>970</v>
      </c>
      <c r="E563" s="33" t="s">
        <v>662</v>
      </c>
      <c r="F563" s="21"/>
      <c r="G563" s="169" t="s">
        <v>314</v>
      </c>
      <c r="H563" s="32">
        <v>1</v>
      </c>
      <c r="I563" s="95"/>
      <c r="J563" s="57">
        <f>[1]Inventario!Y563</f>
        <v>0</v>
      </c>
      <c r="K563" s="99">
        <f>[1]Inventario!AA563</f>
        <v>0</v>
      </c>
      <c r="L563" s="86">
        <f t="shared" si="82"/>
        <v>0</v>
      </c>
      <c r="M563" s="91"/>
      <c r="N563" s="87">
        <f>SUMIF('Compras del Mes'!D$6:D$307,Inventario!D563,'Compras del Mes'!H$6:H$307)</f>
        <v>1</v>
      </c>
      <c r="O563" s="28">
        <f t="shared" si="83"/>
        <v>2698.44</v>
      </c>
      <c r="P563" s="28">
        <f>SUMIF('Compras del Mes'!D$6:D$307,Inventario!D563,'Compras del Mes'!I$6:I$307)</f>
        <v>2698.44</v>
      </c>
      <c r="Q563" s="88"/>
      <c r="R563" s="87">
        <f t="shared" si="84"/>
        <v>1</v>
      </c>
      <c r="S563" s="28">
        <f t="shared" si="85"/>
        <v>2698.44</v>
      </c>
      <c r="T563" s="28">
        <f t="shared" si="86"/>
        <v>2698.44</v>
      </c>
      <c r="U563" s="88"/>
      <c r="V563" s="177">
        <f>SUMIF('Reporte de salida'!C$6:C$958,Inventario!B563,'Reporte de salida'!H$6:H$958)</f>
        <v>1</v>
      </c>
      <c r="W563" s="221">
        <f t="shared" si="87"/>
        <v>2698.44</v>
      </c>
      <c r="Y563" s="87">
        <f t="shared" si="88"/>
        <v>0</v>
      </c>
      <c r="Z563" s="28">
        <f t="shared" si="89"/>
        <v>0</v>
      </c>
      <c r="AA563" s="56">
        <v>0</v>
      </c>
      <c r="AC563" s="12"/>
      <c r="AD563" s="12"/>
      <c r="AE563" s="13"/>
      <c r="AF563" s="2"/>
    </row>
    <row r="564" spans="1:32" s="22" customFormat="1" ht="15" hidden="1" customHeight="1" x14ac:dyDescent="0.25">
      <c r="A564" s="24"/>
      <c r="B564" s="174" t="s">
        <v>1037</v>
      </c>
      <c r="C564" s="24"/>
      <c r="D564" s="179" t="s">
        <v>1037</v>
      </c>
      <c r="E564" s="33" t="s">
        <v>662</v>
      </c>
      <c r="F564" s="21"/>
      <c r="G564" s="169" t="s">
        <v>314</v>
      </c>
      <c r="H564" s="32">
        <v>1</v>
      </c>
      <c r="I564" s="95"/>
      <c r="J564" s="57">
        <f>[1]Inventario!Y564</f>
        <v>0</v>
      </c>
      <c r="K564" s="99">
        <f>[1]Inventario!AA564</f>
        <v>0</v>
      </c>
      <c r="L564" s="86">
        <f t="shared" si="82"/>
        <v>0</v>
      </c>
      <c r="M564" s="91"/>
      <c r="N564" s="87">
        <f>SUMIF('Compras del Mes'!D$6:D$307,Inventario!D564,'Compras del Mes'!H$6:H$307)</f>
        <v>0</v>
      </c>
      <c r="O564" s="28" t="str">
        <f t="shared" si="83"/>
        <v/>
      </c>
      <c r="P564" s="28">
        <f>SUMIF('Compras del Mes'!D$6:D$307,Inventario!D564,'Compras del Mes'!I$6:I$307)</f>
        <v>0</v>
      </c>
      <c r="Q564" s="88"/>
      <c r="R564" s="87">
        <f t="shared" si="84"/>
        <v>0</v>
      </c>
      <c r="S564" s="28" t="str">
        <f t="shared" si="85"/>
        <v>0</v>
      </c>
      <c r="T564" s="28">
        <f t="shared" si="86"/>
        <v>0</v>
      </c>
      <c r="U564" s="88"/>
      <c r="V564" s="177">
        <f>SUMIF('Reporte de salida'!C$6:C$958,Inventario!B564,'Reporte de salida'!H$6:H$958)</f>
        <v>0</v>
      </c>
      <c r="W564" s="221">
        <f t="shared" si="87"/>
        <v>0</v>
      </c>
      <c r="Y564" s="87">
        <f t="shared" si="88"/>
        <v>0</v>
      </c>
      <c r="Z564" s="28">
        <f t="shared" si="89"/>
        <v>0</v>
      </c>
      <c r="AA564" s="56">
        <v>0</v>
      </c>
      <c r="AC564" s="12"/>
      <c r="AD564" s="12"/>
      <c r="AE564" s="13"/>
      <c r="AF564" s="2"/>
    </row>
    <row r="565" spans="1:32" s="22" customFormat="1" ht="15" hidden="1" customHeight="1" x14ac:dyDescent="0.25">
      <c r="A565" s="24"/>
      <c r="B565" s="174" t="s">
        <v>1038</v>
      </c>
      <c r="C565" s="24"/>
      <c r="D565" s="179" t="s">
        <v>1038</v>
      </c>
      <c r="E565" s="33" t="s">
        <v>662</v>
      </c>
      <c r="F565" s="21"/>
      <c r="G565" s="169" t="s">
        <v>314</v>
      </c>
      <c r="H565" s="32">
        <v>1</v>
      </c>
      <c r="I565" s="95"/>
      <c r="J565" s="57">
        <f>[1]Inventario!Y565</f>
        <v>0</v>
      </c>
      <c r="K565" s="99">
        <f>[1]Inventario!AA565</f>
        <v>0</v>
      </c>
      <c r="L565" s="86">
        <f t="shared" si="82"/>
        <v>0</v>
      </c>
      <c r="M565" s="91"/>
      <c r="N565" s="87">
        <f>SUMIF('Compras del Mes'!D$6:D$307,Inventario!D565,'Compras del Mes'!H$6:H$307)</f>
        <v>0</v>
      </c>
      <c r="O565" s="28" t="str">
        <f t="shared" si="83"/>
        <v/>
      </c>
      <c r="P565" s="28">
        <f>SUMIF('Compras del Mes'!D$6:D$307,Inventario!D565,'Compras del Mes'!I$6:I$307)</f>
        <v>0</v>
      </c>
      <c r="Q565" s="88"/>
      <c r="R565" s="87">
        <f t="shared" si="84"/>
        <v>0</v>
      </c>
      <c r="S565" s="28" t="str">
        <f t="shared" si="85"/>
        <v>0</v>
      </c>
      <c r="T565" s="28">
        <f t="shared" si="86"/>
        <v>0</v>
      </c>
      <c r="U565" s="88"/>
      <c r="V565" s="177">
        <f>SUMIF('Reporte de salida'!C$6:C$958,Inventario!B565,'Reporte de salida'!H$6:H$958)</f>
        <v>0</v>
      </c>
      <c r="W565" s="221">
        <f t="shared" si="87"/>
        <v>0</v>
      </c>
      <c r="Y565" s="87">
        <f t="shared" si="88"/>
        <v>0</v>
      </c>
      <c r="Z565" s="28">
        <f t="shared" si="89"/>
        <v>0</v>
      </c>
      <c r="AA565" s="56">
        <v>0</v>
      </c>
      <c r="AC565" s="12"/>
      <c r="AD565" s="12"/>
      <c r="AE565" s="13"/>
      <c r="AF565" s="2"/>
    </row>
    <row r="566" spans="1:32" s="22" customFormat="1" ht="15" hidden="1" customHeight="1" x14ac:dyDescent="0.25">
      <c r="A566" s="24"/>
      <c r="B566" s="174" t="s">
        <v>1444</v>
      </c>
      <c r="C566" s="24"/>
      <c r="D566" s="179" t="s">
        <v>1444</v>
      </c>
      <c r="E566" s="33" t="s">
        <v>662</v>
      </c>
      <c r="F566" s="21"/>
      <c r="G566" s="169" t="s">
        <v>314</v>
      </c>
      <c r="H566" s="32">
        <v>1</v>
      </c>
      <c r="I566" s="95"/>
      <c r="J566" s="57">
        <f>[1]Inventario!Y566</f>
        <v>0</v>
      </c>
      <c r="K566" s="99">
        <f>[1]Inventario!AA566</f>
        <v>0</v>
      </c>
      <c r="L566" s="86">
        <f t="shared" si="82"/>
        <v>0</v>
      </c>
      <c r="M566" s="91"/>
      <c r="N566" s="87">
        <f>SUMIF('Compras del Mes'!D$6:D$307,Inventario!D566,'Compras del Mes'!H$6:H$307)</f>
        <v>0</v>
      </c>
      <c r="O566" s="28" t="str">
        <f t="shared" si="83"/>
        <v/>
      </c>
      <c r="P566" s="28">
        <f>SUMIF('Compras del Mes'!D$6:D$307,Inventario!D566,'Compras del Mes'!I$6:I$307)</f>
        <v>0</v>
      </c>
      <c r="Q566" s="88"/>
      <c r="R566" s="87">
        <f t="shared" si="84"/>
        <v>0</v>
      </c>
      <c r="S566" s="28" t="str">
        <f t="shared" si="85"/>
        <v>0</v>
      </c>
      <c r="T566" s="28">
        <f t="shared" si="86"/>
        <v>0</v>
      </c>
      <c r="U566" s="88"/>
      <c r="V566" s="177">
        <f>SUMIF('Reporte de salida'!C$6:C$958,Inventario!B566,'Reporte de salida'!H$6:H$958)</f>
        <v>0</v>
      </c>
      <c r="W566" s="221">
        <f t="shared" si="87"/>
        <v>0</v>
      </c>
      <c r="Y566" s="87">
        <f t="shared" si="88"/>
        <v>0</v>
      </c>
      <c r="Z566" s="28">
        <f t="shared" si="89"/>
        <v>0</v>
      </c>
      <c r="AA566" s="56">
        <v>0</v>
      </c>
      <c r="AC566" s="12"/>
      <c r="AD566" s="12"/>
      <c r="AE566" s="13"/>
      <c r="AF566" s="2"/>
    </row>
    <row r="567" spans="1:32" s="22" customFormat="1" ht="15" hidden="1" customHeight="1" x14ac:dyDescent="0.25">
      <c r="A567" s="24"/>
      <c r="B567" s="174" t="s">
        <v>1445</v>
      </c>
      <c r="C567" s="24"/>
      <c r="D567" s="179" t="s">
        <v>1445</v>
      </c>
      <c r="E567" s="33" t="s">
        <v>662</v>
      </c>
      <c r="F567" s="21"/>
      <c r="G567" s="169" t="s">
        <v>314</v>
      </c>
      <c r="H567" s="32">
        <v>1</v>
      </c>
      <c r="I567" s="95"/>
      <c r="J567" s="57">
        <f>[1]Inventario!Y567</f>
        <v>0</v>
      </c>
      <c r="K567" s="99">
        <f>[1]Inventario!AA567</f>
        <v>0</v>
      </c>
      <c r="L567" s="86">
        <f t="shared" si="82"/>
        <v>0</v>
      </c>
      <c r="M567" s="91"/>
      <c r="N567" s="87">
        <f>SUMIF('Compras del Mes'!D$6:D$307,Inventario!D567,'Compras del Mes'!H$6:H$307)</f>
        <v>0</v>
      </c>
      <c r="O567" s="28" t="str">
        <f t="shared" si="83"/>
        <v/>
      </c>
      <c r="P567" s="28">
        <f>SUMIF('Compras del Mes'!D$6:D$307,Inventario!D567,'Compras del Mes'!I$6:I$307)</f>
        <v>0</v>
      </c>
      <c r="Q567" s="88"/>
      <c r="R567" s="87">
        <f t="shared" si="84"/>
        <v>0</v>
      </c>
      <c r="S567" s="28" t="str">
        <f t="shared" si="85"/>
        <v>0</v>
      </c>
      <c r="T567" s="28">
        <f t="shared" si="86"/>
        <v>0</v>
      </c>
      <c r="U567" s="88"/>
      <c r="V567" s="177">
        <f>SUMIF('Reporte de salida'!C$6:C$958,Inventario!B567,'Reporte de salida'!H$6:H$958)</f>
        <v>0</v>
      </c>
      <c r="W567" s="221">
        <f t="shared" si="87"/>
        <v>0</v>
      </c>
      <c r="Y567" s="87">
        <f t="shared" si="88"/>
        <v>0</v>
      </c>
      <c r="Z567" s="28">
        <f t="shared" si="89"/>
        <v>0</v>
      </c>
      <c r="AA567" s="56">
        <v>0</v>
      </c>
      <c r="AC567" s="12"/>
      <c r="AD567" s="12"/>
      <c r="AE567" s="13"/>
      <c r="AF567" s="2"/>
    </row>
    <row r="568" spans="1:32" s="22" customFormat="1" ht="15" hidden="1" customHeight="1" x14ac:dyDescent="0.25">
      <c r="A568" s="24"/>
      <c r="B568" s="174" t="s">
        <v>1446</v>
      </c>
      <c r="C568" s="24"/>
      <c r="D568" s="179" t="s">
        <v>1446</v>
      </c>
      <c r="E568" s="33" t="s">
        <v>662</v>
      </c>
      <c r="F568" s="21"/>
      <c r="G568" s="169" t="s">
        <v>314</v>
      </c>
      <c r="H568" s="32">
        <v>1</v>
      </c>
      <c r="I568" s="95"/>
      <c r="J568" s="57">
        <f>[1]Inventario!Y568</f>
        <v>0</v>
      </c>
      <c r="K568" s="99">
        <f>[1]Inventario!AA568</f>
        <v>0</v>
      </c>
      <c r="L568" s="86">
        <f t="shared" si="82"/>
        <v>0</v>
      </c>
      <c r="M568" s="91"/>
      <c r="N568" s="87">
        <f>SUMIF('Compras del Mes'!D$6:D$307,Inventario!D568,'Compras del Mes'!H$6:H$307)</f>
        <v>0</v>
      </c>
      <c r="O568" s="28" t="str">
        <f t="shared" si="83"/>
        <v/>
      </c>
      <c r="P568" s="28">
        <f>SUMIF('Compras del Mes'!D$6:D$307,Inventario!D568,'Compras del Mes'!I$6:I$307)</f>
        <v>0</v>
      </c>
      <c r="Q568" s="88"/>
      <c r="R568" s="87">
        <f t="shared" si="84"/>
        <v>0</v>
      </c>
      <c r="S568" s="28" t="str">
        <f t="shared" si="85"/>
        <v>0</v>
      </c>
      <c r="T568" s="28">
        <f t="shared" si="86"/>
        <v>0</v>
      </c>
      <c r="U568" s="88"/>
      <c r="V568" s="177">
        <f>SUMIF('Reporte de salida'!C$6:C$958,Inventario!B568,'Reporte de salida'!H$6:H$958)</f>
        <v>0</v>
      </c>
      <c r="W568" s="221">
        <f t="shared" si="87"/>
        <v>0</v>
      </c>
      <c r="Y568" s="87">
        <f t="shared" si="88"/>
        <v>0</v>
      </c>
      <c r="Z568" s="28">
        <f t="shared" si="89"/>
        <v>0</v>
      </c>
      <c r="AA568" s="56">
        <v>0</v>
      </c>
      <c r="AC568" s="12"/>
      <c r="AD568" s="12"/>
      <c r="AE568" s="13"/>
      <c r="AF568" s="2"/>
    </row>
    <row r="569" spans="1:32" s="22" customFormat="1" ht="15" hidden="1" customHeight="1" x14ac:dyDescent="0.25">
      <c r="A569" s="24"/>
      <c r="B569" s="174" t="s">
        <v>1494</v>
      </c>
      <c r="C569" s="24"/>
      <c r="D569" s="179" t="s">
        <v>1494</v>
      </c>
      <c r="E569" s="33" t="s">
        <v>662</v>
      </c>
      <c r="F569" s="21"/>
      <c r="G569" s="169" t="s">
        <v>314</v>
      </c>
      <c r="H569" s="32">
        <v>1</v>
      </c>
      <c r="I569" s="95"/>
      <c r="J569" s="57">
        <f>[1]Inventario!Y569</f>
        <v>1</v>
      </c>
      <c r="K569" s="99">
        <f>[1]Inventario!AA569</f>
        <v>896.6</v>
      </c>
      <c r="L569" s="86">
        <f t="shared" si="82"/>
        <v>896.6</v>
      </c>
      <c r="M569" s="91"/>
      <c r="N569" s="87">
        <f>SUMIF('Compras del Mes'!D$6:D$307,Inventario!D569,'Compras del Mes'!H$6:H$307)</f>
        <v>0</v>
      </c>
      <c r="O569" s="28" t="str">
        <f t="shared" si="83"/>
        <v/>
      </c>
      <c r="P569" s="28">
        <f>SUMIF('Compras del Mes'!D$6:D$307,Inventario!D569,'Compras del Mes'!I$6:I$307)</f>
        <v>0</v>
      </c>
      <c r="Q569" s="88"/>
      <c r="R569" s="87">
        <f t="shared" si="84"/>
        <v>1</v>
      </c>
      <c r="S569" s="28">
        <f t="shared" si="85"/>
        <v>896.6</v>
      </c>
      <c r="T569" s="28">
        <f t="shared" si="86"/>
        <v>896.6</v>
      </c>
      <c r="U569" s="88"/>
      <c r="V569" s="177">
        <f>SUMIF('Reporte de salida'!C$6:C$958,Inventario!B569,'Reporte de salida'!H$6:H$958)</f>
        <v>0</v>
      </c>
      <c r="W569" s="221">
        <f t="shared" si="87"/>
        <v>0</v>
      </c>
      <c r="Y569" s="87">
        <f t="shared" si="88"/>
        <v>1</v>
      </c>
      <c r="Z569" s="28">
        <f t="shared" si="89"/>
        <v>896.6</v>
      </c>
      <c r="AA569" s="56">
        <f>Z569/Y569</f>
        <v>896.6</v>
      </c>
      <c r="AC569" s="12"/>
      <c r="AD569" s="12"/>
      <c r="AE569" s="13"/>
      <c r="AF569" s="2"/>
    </row>
    <row r="570" spans="1:32" s="22" customFormat="1" ht="15" hidden="1" customHeight="1" x14ac:dyDescent="0.25">
      <c r="A570" s="24"/>
      <c r="B570" s="174" t="s">
        <v>1533</v>
      </c>
      <c r="C570" s="24"/>
      <c r="D570" s="179" t="s">
        <v>1533</v>
      </c>
      <c r="E570" s="33" t="s">
        <v>662</v>
      </c>
      <c r="F570" s="21"/>
      <c r="G570" s="169" t="s">
        <v>314</v>
      </c>
      <c r="H570" s="32">
        <v>1</v>
      </c>
      <c r="I570" s="95"/>
      <c r="J570" s="57">
        <f>[1]Inventario!Y570</f>
        <v>0</v>
      </c>
      <c r="K570" s="99">
        <f>[1]Inventario!AA570</f>
        <v>0</v>
      </c>
      <c r="L570" s="86">
        <f t="shared" si="82"/>
        <v>0</v>
      </c>
      <c r="M570" s="91"/>
      <c r="N570" s="87">
        <f>SUMIF('Compras del Mes'!D$6:D$307,Inventario!D570,'Compras del Mes'!H$6:H$307)</f>
        <v>0</v>
      </c>
      <c r="O570" s="28" t="str">
        <f t="shared" si="83"/>
        <v/>
      </c>
      <c r="P570" s="28">
        <f>SUMIF('Compras del Mes'!D$6:D$307,Inventario!D570,'Compras del Mes'!I$6:I$307)</f>
        <v>0</v>
      </c>
      <c r="Q570" s="88"/>
      <c r="R570" s="87">
        <f t="shared" si="84"/>
        <v>0</v>
      </c>
      <c r="S570" s="28" t="str">
        <f t="shared" si="85"/>
        <v>0</v>
      </c>
      <c r="T570" s="28">
        <f t="shared" si="86"/>
        <v>0</v>
      </c>
      <c r="U570" s="88"/>
      <c r="V570" s="177">
        <f>SUMIF('Reporte de salida'!C$6:C$958,Inventario!B570,'Reporte de salida'!H$6:H$958)</f>
        <v>0</v>
      </c>
      <c r="W570" s="221">
        <f t="shared" si="87"/>
        <v>0</v>
      </c>
      <c r="Y570" s="87">
        <f t="shared" si="88"/>
        <v>0</v>
      </c>
      <c r="Z570" s="28">
        <f t="shared" si="89"/>
        <v>0</v>
      </c>
      <c r="AA570" s="56">
        <v>0</v>
      </c>
      <c r="AC570" s="12"/>
      <c r="AD570" s="12"/>
      <c r="AE570" s="13"/>
      <c r="AF570" s="2"/>
    </row>
    <row r="571" spans="1:32" s="22" customFormat="1" ht="15" hidden="1" customHeight="1" x14ac:dyDescent="0.25">
      <c r="A571" s="24"/>
      <c r="B571" s="174" t="s">
        <v>1534</v>
      </c>
      <c r="C571" s="24"/>
      <c r="D571" s="179" t="s">
        <v>1534</v>
      </c>
      <c r="E571" s="33" t="s">
        <v>662</v>
      </c>
      <c r="F571" s="21"/>
      <c r="G571" s="169" t="s">
        <v>314</v>
      </c>
      <c r="H571" s="32">
        <v>1</v>
      </c>
      <c r="I571" s="95"/>
      <c r="J571" s="57">
        <f>[1]Inventario!Y571</f>
        <v>0</v>
      </c>
      <c r="K571" s="99">
        <f>[1]Inventario!AA571</f>
        <v>0</v>
      </c>
      <c r="L571" s="86">
        <f t="shared" si="82"/>
        <v>0</v>
      </c>
      <c r="M571" s="91"/>
      <c r="N571" s="87">
        <f>SUMIF('Compras del Mes'!D$6:D$307,Inventario!D571,'Compras del Mes'!H$6:H$307)</f>
        <v>0</v>
      </c>
      <c r="O571" s="28" t="str">
        <f t="shared" si="83"/>
        <v/>
      </c>
      <c r="P571" s="28">
        <f>SUMIF('Compras del Mes'!D$6:D$307,Inventario!D571,'Compras del Mes'!I$6:I$307)</f>
        <v>0</v>
      </c>
      <c r="Q571" s="88"/>
      <c r="R571" s="87">
        <f t="shared" si="84"/>
        <v>0</v>
      </c>
      <c r="S571" s="28" t="str">
        <f t="shared" si="85"/>
        <v>0</v>
      </c>
      <c r="T571" s="28">
        <f t="shared" si="86"/>
        <v>0</v>
      </c>
      <c r="U571" s="88"/>
      <c r="V571" s="177">
        <f>SUMIF('Reporte de salida'!C$6:C$958,Inventario!B571,'Reporte de salida'!H$6:H$958)</f>
        <v>0</v>
      </c>
      <c r="W571" s="221">
        <f t="shared" si="87"/>
        <v>0</v>
      </c>
      <c r="Y571" s="87">
        <f t="shared" si="88"/>
        <v>0</v>
      </c>
      <c r="Z571" s="28">
        <f t="shared" si="89"/>
        <v>0</v>
      </c>
      <c r="AA571" s="56">
        <v>0</v>
      </c>
      <c r="AC571" s="12"/>
      <c r="AD571" s="12"/>
      <c r="AE571" s="13"/>
      <c r="AF571" s="2"/>
    </row>
    <row r="572" spans="1:32" s="22" customFormat="1" ht="15" hidden="1" customHeight="1" x14ac:dyDescent="0.25">
      <c r="A572" s="24"/>
      <c r="B572" s="174" t="s">
        <v>1535</v>
      </c>
      <c r="C572" s="24"/>
      <c r="D572" s="179" t="s">
        <v>1535</v>
      </c>
      <c r="E572" s="33" t="s">
        <v>662</v>
      </c>
      <c r="F572" s="21"/>
      <c r="G572" s="169" t="s">
        <v>314</v>
      </c>
      <c r="H572" s="32">
        <v>1</v>
      </c>
      <c r="I572" s="95"/>
      <c r="J572" s="57">
        <f>[1]Inventario!Y572</f>
        <v>0</v>
      </c>
      <c r="K572" s="99">
        <f>[1]Inventario!AA572</f>
        <v>0</v>
      </c>
      <c r="L572" s="86">
        <f t="shared" si="82"/>
        <v>0</v>
      </c>
      <c r="M572" s="91"/>
      <c r="N572" s="87">
        <f>SUMIF('Compras del Mes'!D$6:D$307,Inventario!D572,'Compras del Mes'!H$6:H$307)</f>
        <v>0</v>
      </c>
      <c r="O572" s="28" t="str">
        <f t="shared" si="83"/>
        <v/>
      </c>
      <c r="P572" s="28">
        <f>SUMIF('Compras del Mes'!D$6:D$307,Inventario!D572,'Compras del Mes'!I$6:I$307)</f>
        <v>0</v>
      </c>
      <c r="Q572" s="88"/>
      <c r="R572" s="87">
        <f t="shared" si="84"/>
        <v>0</v>
      </c>
      <c r="S572" s="28" t="str">
        <f t="shared" si="85"/>
        <v>0</v>
      </c>
      <c r="T572" s="28">
        <f t="shared" si="86"/>
        <v>0</v>
      </c>
      <c r="U572" s="88"/>
      <c r="V572" s="177">
        <f>SUMIF('Reporte de salida'!C$6:C$958,Inventario!B572,'Reporte de salida'!H$6:H$958)</f>
        <v>0</v>
      </c>
      <c r="W572" s="221">
        <f t="shared" si="87"/>
        <v>0</v>
      </c>
      <c r="Y572" s="87">
        <f t="shared" si="88"/>
        <v>0</v>
      </c>
      <c r="Z572" s="28">
        <f t="shared" si="89"/>
        <v>0</v>
      </c>
      <c r="AA572" s="56">
        <v>0</v>
      </c>
      <c r="AC572" s="12"/>
      <c r="AD572" s="12"/>
      <c r="AE572" s="13"/>
      <c r="AF572" s="2"/>
    </row>
    <row r="573" spans="1:32" s="22" customFormat="1" ht="15" hidden="1" customHeight="1" x14ac:dyDescent="0.25">
      <c r="A573" s="24"/>
      <c r="B573" s="174" t="s">
        <v>1536</v>
      </c>
      <c r="C573" s="24"/>
      <c r="D573" s="259" t="s">
        <v>1536</v>
      </c>
      <c r="E573" s="33" t="s">
        <v>662</v>
      </c>
      <c r="F573" s="21"/>
      <c r="G573" s="169" t="s">
        <v>314</v>
      </c>
      <c r="H573" s="32">
        <v>1</v>
      </c>
      <c r="I573" s="95"/>
      <c r="J573" s="57">
        <f>[1]Inventario!Y573</f>
        <v>0</v>
      </c>
      <c r="K573" s="99">
        <f>[1]Inventario!AA573</f>
        <v>0</v>
      </c>
      <c r="L573" s="86">
        <f t="shared" si="82"/>
        <v>0</v>
      </c>
      <c r="M573" s="91"/>
      <c r="N573" s="87">
        <f>SUMIF('Compras del Mes'!D$6:D$307,Inventario!D573,'Compras del Mes'!H$6:H$307)</f>
        <v>0</v>
      </c>
      <c r="O573" s="28" t="str">
        <f t="shared" si="83"/>
        <v/>
      </c>
      <c r="P573" s="28">
        <f>SUMIF('Compras del Mes'!D$6:D$307,Inventario!D573,'Compras del Mes'!I$6:I$307)</f>
        <v>0</v>
      </c>
      <c r="Q573" s="88"/>
      <c r="R573" s="87">
        <f t="shared" si="84"/>
        <v>0</v>
      </c>
      <c r="S573" s="28" t="str">
        <f t="shared" si="85"/>
        <v>0</v>
      </c>
      <c r="T573" s="28">
        <f t="shared" si="86"/>
        <v>0</v>
      </c>
      <c r="U573" s="88"/>
      <c r="V573" s="177">
        <f>SUMIF('Reporte de salida'!C$6:C$958,Inventario!B573,'Reporte de salida'!H$6:H$958)</f>
        <v>0</v>
      </c>
      <c r="W573" s="221">
        <f t="shared" si="87"/>
        <v>0</v>
      </c>
      <c r="Y573" s="87">
        <f t="shared" si="88"/>
        <v>0</v>
      </c>
      <c r="Z573" s="28">
        <f t="shared" si="89"/>
        <v>0</v>
      </c>
      <c r="AA573" s="56">
        <v>0</v>
      </c>
      <c r="AC573" s="12"/>
      <c r="AD573" s="12"/>
      <c r="AE573" s="13"/>
      <c r="AF573" s="2"/>
    </row>
    <row r="574" spans="1:32" s="22" customFormat="1" ht="15" hidden="1" customHeight="1" x14ac:dyDescent="0.25">
      <c r="A574" s="24"/>
      <c r="B574" s="174" t="s">
        <v>1537</v>
      </c>
      <c r="C574" s="24"/>
      <c r="D574" s="179" t="s">
        <v>1537</v>
      </c>
      <c r="E574" s="33" t="s">
        <v>662</v>
      </c>
      <c r="F574" s="21"/>
      <c r="G574" s="169" t="s">
        <v>314</v>
      </c>
      <c r="H574" s="32">
        <v>1</v>
      </c>
      <c r="I574" s="95"/>
      <c r="J574" s="57">
        <f>[1]Inventario!Y574</f>
        <v>0</v>
      </c>
      <c r="K574" s="99">
        <f>[1]Inventario!AA574</f>
        <v>0</v>
      </c>
      <c r="L574" s="86">
        <f t="shared" si="82"/>
        <v>0</v>
      </c>
      <c r="M574" s="91"/>
      <c r="N574" s="87">
        <f>SUMIF('Compras del Mes'!D$6:D$307,Inventario!D574,'Compras del Mes'!H$6:H$307)</f>
        <v>0</v>
      </c>
      <c r="O574" s="28" t="str">
        <f t="shared" si="83"/>
        <v/>
      </c>
      <c r="P574" s="28">
        <f>SUMIF('Compras del Mes'!D$6:D$307,Inventario!D574,'Compras del Mes'!I$6:I$307)</f>
        <v>0</v>
      </c>
      <c r="Q574" s="88"/>
      <c r="R574" s="87">
        <f t="shared" si="84"/>
        <v>0</v>
      </c>
      <c r="S574" s="28" t="str">
        <f t="shared" si="85"/>
        <v>0</v>
      </c>
      <c r="T574" s="28">
        <f t="shared" si="86"/>
        <v>0</v>
      </c>
      <c r="U574" s="88"/>
      <c r="V574" s="177">
        <f>SUMIF('Reporte de salida'!C$6:C$958,Inventario!B574,'Reporte de salida'!H$6:H$958)</f>
        <v>0</v>
      </c>
      <c r="W574" s="221">
        <f t="shared" si="87"/>
        <v>0</v>
      </c>
      <c r="Y574" s="87">
        <f t="shared" si="88"/>
        <v>0</v>
      </c>
      <c r="Z574" s="28">
        <f t="shared" si="89"/>
        <v>0</v>
      </c>
      <c r="AA574" s="56">
        <v>0</v>
      </c>
      <c r="AC574" s="12"/>
      <c r="AD574" s="12"/>
      <c r="AE574" s="13"/>
      <c r="AF574" s="2"/>
    </row>
    <row r="575" spans="1:32" s="22" customFormat="1" ht="15" hidden="1" customHeight="1" x14ac:dyDescent="0.25">
      <c r="A575" s="24"/>
      <c r="B575" s="174" t="s">
        <v>1547</v>
      </c>
      <c r="C575" s="24"/>
      <c r="D575" s="179" t="s">
        <v>1547</v>
      </c>
      <c r="E575" s="33" t="s">
        <v>662</v>
      </c>
      <c r="F575" s="21"/>
      <c r="G575" s="169" t="s">
        <v>314</v>
      </c>
      <c r="H575" s="32">
        <v>1</v>
      </c>
      <c r="I575" s="95"/>
      <c r="J575" s="57">
        <f>[1]Inventario!Y575</f>
        <v>4</v>
      </c>
      <c r="K575" s="99">
        <f>[1]Inventario!AA575</f>
        <v>103.95250000000001</v>
      </c>
      <c r="L575" s="86">
        <f t="shared" si="82"/>
        <v>415.81000000000006</v>
      </c>
      <c r="M575" s="91"/>
      <c r="N575" s="87">
        <f>SUMIF('Compras del Mes'!D$6:D$307,Inventario!D575,'Compras del Mes'!H$6:H$307)</f>
        <v>0</v>
      </c>
      <c r="O575" s="28" t="str">
        <f t="shared" si="83"/>
        <v/>
      </c>
      <c r="P575" s="28">
        <f>SUMIF('Compras del Mes'!D$6:D$307,Inventario!D575,'Compras del Mes'!I$6:I$307)</f>
        <v>0</v>
      </c>
      <c r="Q575" s="88"/>
      <c r="R575" s="87">
        <f t="shared" si="84"/>
        <v>4</v>
      </c>
      <c r="S575" s="28">
        <f t="shared" si="85"/>
        <v>103.95250000000001</v>
      </c>
      <c r="T575" s="28">
        <f t="shared" si="86"/>
        <v>415.81000000000006</v>
      </c>
      <c r="U575" s="88"/>
      <c r="V575" s="177">
        <f>SUMIF('Reporte de salida'!C$6:C$958,Inventario!B575,'Reporte de salida'!H$6:H$958)</f>
        <v>1</v>
      </c>
      <c r="W575" s="221">
        <f t="shared" si="87"/>
        <v>103.95250000000001</v>
      </c>
      <c r="Y575" s="87">
        <f t="shared" si="88"/>
        <v>3</v>
      </c>
      <c r="Z575" s="28">
        <f t="shared" si="89"/>
        <v>311.85750000000007</v>
      </c>
      <c r="AA575" s="56">
        <f t="shared" ref="AA575:AA580" si="92">Z575/Y575</f>
        <v>103.95250000000003</v>
      </c>
      <c r="AC575" s="12"/>
      <c r="AD575" s="12"/>
      <c r="AE575" s="13"/>
      <c r="AF575" s="2"/>
    </row>
    <row r="576" spans="1:32" s="22" customFormat="1" ht="15" hidden="1" customHeight="1" x14ac:dyDescent="0.25">
      <c r="A576" s="24"/>
      <c r="B576" s="174" t="s">
        <v>1748</v>
      </c>
      <c r="C576" s="24"/>
      <c r="D576" s="179" t="s">
        <v>1748</v>
      </c>
      <c r="E576" s="33" t="s">
        <v>662</v>
      </c>
      <c r="F576" s="21"/>
      <c r="G576" s="169" t="s">
        <v>314</v>
      </c>
      <c r="H576" s="32">
        <v>1</v>
      </c>
      <c r="I576" s="95"/>
      <c r="J576" s="57">
        <f>[1]Inventario!Y576</f>
        <v>1</v>
      </c>
      <c r="K576" s="99">
        <f>[1]Inventario!AA576</f>
        <v>1615.34</v>
      </c>
      <c r="L576" s="86">
        <f t="shared" si="82"/>
        <v>1615.34</v>
      </c>
      <c r="M576" s="91"/>
      <c r="N576" s="87">
        <f>SUMIF('Compras del Mes'!D$6:D$307,Inventario!D576,'Compras del Mes'!H$6:H$307)</f>
        <v>0</v>
      </c>
      <c r="O576" s="28" t="str">
        <f t="shared" si="83"/>
        <v/>
      </c>
      <c r="P576" s="28">
        <f>SUMIF('Compras del Mes'!D$6:D$307,Inventario!D576,'Compras del Mes'!I$6:I$307)</f>
        <v>0</v>
      </c>
      <c r="Q576" s="88"/>
      <c r="R576" s="87">
        <f t="shared" si="84"/>
        <v>1</v>
      </c>
      <c r="S576" s="28">
        <f t="shared" si="85"/>
        <v>1615.34</v>
      </c>
      <c r="T576" s="28">
        <f t="shared" si="86"/>
        <v>1615.34</v>
      </c>
      <c r="U576" s="88"/>
      <c r="V576" s="177">
        <f>SUMIF('Reporte de salida'!C$6:C$958,Inventario!B576,'Reporte de salida'!H$6:H$958)</f>
        <v>0</v>
      </c>
      <c r="W576" s="221">
        <f t="shared" si="87"/>
        <v>0</v>
      </c>
      <c r="Y576" s="87">
        <f t="shared" si="88"/>
        <v>1</v>
      </c>
      <c r="Z576" s="28">
        <f t="shared" si="89"/>
        <v>1615.34</v>
      </c>
      <c r="AA576" s="56">
        <f t="shared" si="92"/>
        <v>1615.34</v>
      </c>
      <c r="AC576" s="12"/>
      <c r="AD576" s="12"/>
      <c r="AE576" s="13"/>
      <c r="AF576" s="2"/>
    </row>
    <row r="577" spans="1:32" s="22" customFormat="1" ht="15" hidden="1" customHeight="1" x14ac:dyDescent="0.25">
      <c r="A577" s="24">
        <v>3324</v>
      </c>
      <c r="B577" s="174" t="s">
        <v>1761</v>
      </c>
      <c r="C577" s="24"/>
      <c r="D577" s="179" t="s">
        <v>1761</v>
      </c>
      <c r="E577" s="33" t="s">
        <v>662</v>
      </c>
      <c r="F577" s="21"/>
      <c r="G577" s="169" t="s">
        <v>314</v>
      </c>
      <c r="H577" s="32">
        <v>1</v>
      </c>
      <c r="I577" s="95"/>
      <c r="J577" s="57">
        <f>[1]Inventario!Y577</f>
        <v>1</v>
      </c>
      <c r="K577" s="99">
        <f>[1]Inventario!AA577</f>
        <v>7638.88</v>
      </c>
      <c r="L577" s="86">
        <f t="shared" si="82"/>
        <v>7638.88</v>
      </c>
      <c r="M577" s="91"/>
      <c r="N577" s="87">
        <f>SUMIF('Compras del Mes'!D$6:D$307,Inventario!D577,'Compras del Mes'!H$6:H$307)</f>
        <v>0</v>
      </c>
      <c r="O577" s="28" t="str">
        <f t="shared" si="83"/>
        <v/>
      </c>
      <c r="P577" s="28">
        <f>SUMIF('Compras del Mes'!D$6:D$307,Inventario!D577,'Compras del Mes'!I$6:I$307)</f>
        <v>0</v>
      </c>
      <c r="Q577" s="88"/>
      <c r="R577" s="87">
        <f t="shared" si="84"/>
        <v>1</v>
      </c>
      <c r="S577" s="28">
        <f t="shared" si="85"/>
        <v>7638.88</v>
      </c>
      <c r="T577" s="28">
        <f t="shared" si="86"/>
        <v>7638.88</v>
      </c>
      <c r="U577" s="88"/>
      <c r="V577" s="177">
        <f>SUMIF('Reporte de salida'!C$6:C$958,Inventario!B577,'Reporte de salida'!H$6:H$958)</f>
        <v>0</v>
      </c>
      <c r="W577" s="221">
        <f t="shared" si="87"/>
        <v>0</v>
      </c>
      <c r="Y577" s="87">
        <f t="shared" si="88"/>
        <v>1</v>
      </c>
      <c r="Z577" s="28">
        <f t="shared" si="89"/>
        <v>7638.88</v>
      </c>
      <c r="AA577" s="56">
        <f t="shared" si="92"/>
        <v>7638.88</v>
      </c>
      <c r="AB577" s="22">
        <f t="shared" ref="AB577:AB608" si="93">(LEN(D577))</f>
        <v>48</v>
      </c>
      <c r="AC577" s="12"/>
      <c r="AD577" s="12"/>
      <c r="AE577" s="13"/>
      <c r="AF577" s="2"/>
    </row>
    <row r="578" spans="1:32" s="22" customFormat="1" ht="15" hidden="1" customHeight="1" x14ac:dyDescent="0.25">
      <c r="A578" s="24"/>
      <c r="B578" s="174" t="s">
        <v>1813</v>
      </c>
      <c r="C578" s="24"/>
      <c r="D578" s="179" t="s">
        <v>1813</v>
      </c>
      <c r="E578" s="33" t="s">
        <v>662</v>
      </c>
      <c r="F578" s="21"/>
      <c r="G578" s="169" t="s">
        <v>314</v>
      </c>
      <c r="H578" s="32">
        <v>1</v>
      </c>
      <c r="I578" s="95"/>
      <c r="J578" s="57">
        <f>[1]Inventario!Y578</f>
        <v>1</v>
      </c>
      <c r="K578" s="99">
        <f>[1]Inventario!AA578</f>
        <v>28835.7412</v>
      </c>
      <c r="L578" s="86">
        <f t="shared" si="82"/>
        <v>28835.7412</v>
      </c>
      <c r="M578" s="91"/>
      <c r="N578" s="87">
        <f>SUMIF('Compras del Mes'!D$6:D$307,Inventario!D578,'Compras del Mes'!H$6:H$307)</f>
        <v>0</v>
      </c>
      <c r="O578" s="28" t="str">
        <f t="shared" si="83"/>
        <v/>
      </c>
      <c r="P578" s="28">
        <f>SUMIF('Compras del Mes'!D$6:D$307,Inventario!D578,'Compras del Mes'!I$6:I$307)</f>
        <v>0</v>
      </c>
      <c r="Q578" s="88"/>
      <c r="R578" s="87">
        <f t="shared" si="84"/>
        <v>1</v>
      </c>
      <c r="S578" s="28">
        <f t="shared" si="85"/>
        <v>28835.7412</v>
      </c>
      <c r="T578" s="28">
        <f t="shared" si="86"/>
        <v>28835.7412</v>
      </c>
      <c r="U578" s="88"/>
      <c r="V578" s="177">
        <f>SUMIF('Reporte de salida'!C$6:C$958,Inventario!B578,'Reporte de salida'!H$6:H$958)</f>
        <v>0</v>
      </c>
      <c r="W578" s="221">
        <f t="shared" si="87"/>
        <v>0</v>
      </c>
      <c r="Y578" s="87">
        <f t="shared" si="88"/>
        <v>1</v>
      </c>
      <c r="Z578" s="28">
        <f t="shared" si="89"/>
        <v>28835.7412</v>
      </c>
      <c r="AA578" s="56">
        <f t="shared" si="92"/>
        <v>28835.7412</v>
      </c>
      <c r="AB578" s="22">
        <f t="shared" si="93"/>
        <v>32</v>
      </c>
      <c r="AC578" s="12"/>
      <c r="AD578" s="12"/>
      <c r="AE578" s="13"/>
      <c r="AF578" s="2"/>
    </row>
    <row r="579" spans="1:32" s="22" customFormat="1" ht="15" hidden="1" customHeight="1" x14ac:dyDescent="0.25">
      <c r="A579" s="24"/>
      <c r="B579" s="174" t="s">
        <v>1814</v>
      </c>
      <c r="C579" s="24"/>
      <c r="D579" s="179" t="s">
        <v>1814</v>
      </c>
      <c r="E579" s="33" t="s">
        <v>662</v>
      </c>
      <c r="F579" s="21"/>
      <c r="G579" s="169" t="s">
        <v>314</v>
      </c>
      <c r="H579" s="32">
        <v>1</v>
      </c>
      <c r="I579" s="95"/>
      <c r="J579" s="57">
        <f>[1]Inventario!Y579</f>
        <v>1</v>
      </c>
      <c r="K579" s="99">
        <f>[1]Inventario!AA579</f>
        <v>0</v>
      </c>
      <c r="L579" s="86">
        <f t="shared" si="82"/>
        <v>0</v>
      </c>
      <c r="M579" s="91"/>
      <c r="N579" s="87">
        <f>SUMIF('Compras del Mes'!D$6:D$307,Inventario!D579,'Compras del Mes'!H$6:H$307)</f>
        <v>0</v>
      </c>
      <c r="O579" s="28" t="str">
        <f t="shared" si="83"/>
        <v/>
      </c>
      <c r="P579" s="28">
        <f>SUMIF('Compras del Mes'!D$6:D$307,Inventario!D579,'Compras del Mes'!I$6:I$307)</f>
        <v>0</v>
      </c>
      <c r="Q579" s="88"/>
      <c r="R579" s="87">
        <f t="shared" si="84"/>
        <v>1</v>
      </c>
      <c r="S579" s="28" t="str">
        <f t="shared" si="85"/>
        <v>0</v>
      </c>
      <c r="T579" s="28">
        <f t="shared" si="86"/>
        <v>0</v>
      </c>
      <c r="U579" s="88"/>
      <c r="V579" s="177">
        <f>SUMIF('Reporte de salida'!C$6:C$958,Inventario!B579,'Reporte de salida'!H$6:H$958)</f>
        <v>0</v>
      </c>
      <c r="W579" s="221">
        <f t="shared" si="87"/>
        <v>0</v>
      </c>
      <c r="Y579" s="87">
        <f t="shared" si="88"/>
        <v>1</v>
      </c>
      <c r="Z579" s="28">
        <f t="shared" si="89"/>
        <v>0</v>
      </c>
      <c r="AA579" s="56">
        <f t="shared" si="92"/>
        <v>0</v>
      </c>
      <c r="AB579" s="22">
        <f t="shared" si="93"/>
        <v>33</v>
      </c>
      <c r="AC579" s="2"/>
      <c r="AD579" s="2"/>
      <c r="AE579" s="2"/>
      <c r="AF579" s="2"/>
    </row>
    <row r="580" spans="1:32" s="22" customFormat="1" ht="15" hidden="1" customHeight="1" x14ac:dyDescent="0.25">
      <c r="A580" s="24"/>
      <c r="B580" s="174" t="s">
        <v>1815</v>
      </c>
      <c r="C580" s="24"/>
      <c r="D580" s="179" t="s">
        <v>1815</v>
      </c>
      <c r="E580" s="33" t="s">
        <v>662</v>
      </c>
      <c r="F580" s="21"/>
      <c r="G580" s="169" t="s">
        <v>314</v>
      </c>
      <c r="H580" s="32">
        <v>1</v>
      </c>
      <c r="I580" s="95"/>
      <c r="J580" s="57">
        <f>[1]Inventario!Y580</f>
        <v>1</v>
      </c>
      <c r="K580" s="99">
        <f>[1]Inventario!AA580</f>
        <v>490</v>
      </c>
      <c r="L580" s="86">
        <f t="shared" si="82"/>
        <v>490</v>
      </c>
      <c r="M580" s="91"/>
      <c r="N580" s="87">
        <f>SUMIF('Compras del Mes'!D$6:D$307,Inventario!D580,'Compras del Mes'!H$6:H$307)</f>
        <v>0</v>
      </c>
      <c r="O580" s="28" t="str">
        <f t="shared" si="83"/>
        <v/>
      </c>
      <c r="P580" s="28">
        <f>SUMIF('Compras del Mes'!D$6:D$307,Inventario!D580,'Compras del Mes'!I$6:I$307)</f>
        <v>0</v>
      </c>
      <c r="Q580" s="88"/>
      <c r="R580" s="87">
        <f t="shared" si="84"/>
        <v>1</v>
      </c>
      <c r="S580" s="28">
        <f t="shared" si="85"/>
        <v>490</v>
      </c>
      <c r="T580" s="28">
        <f t="shared" si="86"/>
        <v>490</v>
      </c>
      <c r="U580" s="88"/>
      <c r="V580" s="177">
        <f>SUMIF('Reporte de salida'!C$6:C$958,Inventario!B580,'Reporte de salida'!H$6:H$958)</f>
        <v>0</v>
      </c>
      <c r="W580" s="221">
        <f t="shared" si="87"/>
        <v>0</v>
      </c>
      <c r="Y580" s="87">
        <f t="shared" si="88"/>
        <v>1</v>
      </c>
      <c r="Z580" s="28">
        <f t="shared" si="89"/>
        <v>490</v>
      </c>
      <c r="AA580" s="56">
        <f t="shared" si="92"/>
        <v>490</v>
      </c>
      <c r="AB580" s="22">
        <f t="shared" si="93"/>
        <v>33</v>
      </c>
      <c r="AC580" s="2"/>
      <c r="AD580" s="2"/>
      <c r="AE580" s="2"/>
      <c r="AF580" s="2"/>
    </row>
    <row r="581" spans="1:32" s="22" customFormat="1" ht="15" hidden="1" customHeight="1" x14ac:dyDescent="0.25">
      <c r="A581" s="24"/>
      <c r="B581" s="174" t="s">
        <v>1816</v>
      </c>
      <c r="C581" s="24"/>
      <c r="D581" s="179" t="s">
        <v>1816</v>
      </c>
      <c r="E581" s="33" t="s">
        <v>662</v>
      </c>
      <c r="F581" s="21"/>
      <c r="G581" s="169" t="s">
        <v>314</v>
      </c>
      <c r="H581" s="32">
        <v>1</v>
      </c>
      <c r="I581" s="14"/>
      <c r="J581" s="57">
        <f>[1]Inventario!Y581</f>
        <v>0</v>
      </c>
      <c r="K581" s="99">
        <f>[1]Inventario!AA581</f>
        <v>0</v>
      </c>
      <c r="L581" s="86">
        <f t="shared" si="82"/>
        <v>0</v>
      </c>
      <c r="M581" s="91"/>
      <c r="N581" s="87">
        <f>SUMIF('Compras del Mes'!D$6:D$307,Inventario!D581,'Compras del Mes'!H$6:H$307)</f>
        <v>0</v>
      </c>
      <c r="O581" s="28" t="str">
        <f t="shared" si="83"/>
        <v/>
      </c>
      <c r="P581" s="28">
        <f>SUMIF('Compras del Mes'!D$6:D$307,Inventario!D581,'Compras del Mes'!I$6:I$307)</f>
        <v>0</v>
      </c>
      <c r="Q581" s="88"/>
      <c r="R581" s="87">
        <f t="shared" si="84"/>
        <v>0</v>
      </c>
      <c r="S581" s="28" t="str">
        <f t="shared" si="85"/>
        <v>0</v>
      </c>
      <c r="T581" s="28">
        <f t="shared" si="86"/>
        <v>0</v>
      </c>
      <c r="U581" s="88"/>
      <c r="V581" s="177">
        <f>SUMIF('Reporte de salida'!C$6:C$958,Inventario!B581,'Reporte de salida'!H$6:H$958)</f>
        <v>0</v>
      </c>
      <c r="W581" s="221">
        <f t="shared" si="87"/>
        <v>0</v>
      </c>
      <c r="Y581" s="87">
        <f t="shared" si="88"/>
        <v>0</v>
      </c>
      <c r="Z581" s="28">
        <f t="shared" si="89"/>
        <v>0</v>
      </c>
      <c r="AA581" s="56">
        <v>0</v>
      </c>
      <c r="AB581" s="22">
        <f t="shared" si="93"/>
        <v>19</v>
      </c>
      <c r="AC581" s="2"/>
      <c r="AD581" s="2"/>
      <c r="AE581" s="2"/>
      <c r="AF581" s="2"/>
    </row>
    <row r="582" spans="1:32" s="22" customFormat="1" ht="15" hidden="1" customHeight="1" x14ac:dyDescent="0.25">
      <c r="A582" s="24"/>
      <c r="B582" s="174" t="s">
        <v>1922</v>
      </c>
      <c r="C582" s="24"/>
      <c r="D582" s="179" t="s">
        <v>1922</v>
      </c>
      <c r="E582" s="33" t="s">
        <v>662</v>
      </c>
      <c r="F582" s="21"/>
      <c r="G582" s="169" t="s">
        <v>314</v>
      </c>
      <c r="H582" s="32">
        <v>1</v>
      </c>
      <c r="I582" s="14"/>
      <c r="J582" s="57">
        <f>[1]Inventario!Y582</f>
        <v>1</v>
      </c>
      <c r="K582" s="99">
        <f>[1]Inventario!AA582</f>
        <v>280</v>
      </c>
      <c r="L582" s="86">
        <f t="shared" si="82"/>
        <v>280</v>
      </c>
      <c r="M582" s="91"/>
      <c r="N582" s="87">
        <f>SUMIF('Compras del Mes'!D$6:D$307,Inventario!D582,'Compras del Mes'!H$6:H$307)</f>
        <v>0</v>
      </c>
      <c r="O582" s="28" t="str">
        <f t="shared" si="83"/>
        <v/>
      </c>
      <c r="P582" s="28">
        <f>SUMIF('Compras del Mes'!D$6:D$307,Inventario!D582,'Compras del Mes'!I$6:I$307)</f>
        <v>0</v>
      </c>
      <c r="Q582" s="88"/>
      <c r="R582" s="87">
        <f t="shared" si="84"/>
        <v>1</v>
      </c>
      <c r="S582" s="28">
        <f t="shared" si="85"/>
        <v>280</v>
      </c>
      <c r="T582" s="28">
        <f t="shared" si="86"/>
        <v>280</v>
      </c>
      <c r="U582" s="88"/>
      <c r="V582" s="177">
        <f>SUMIF('Reporte de salida'!C$6:C$958,Inventario!B582,'Reporte de salida'!H$6:H$958)</f>
        <v>0</v>
      </c>
      <c r="W582" s="221">
        <f t="shared" si="87"/>
        <v>0</v>
      </c>
      <c r="Y582" s="87">
        <f t="shared" si="88"/>
        <v>1</v>
      </c>
      <c r="Z582" s="28">
        <f t="shared" si="89"/>
        <v>280</v>
      </c>
      <c r="AA582" s="56">
        <f>Z582/Y582</f>
        <v>280</v>
      </c>
      <c r="AB582" s="22">
        <f t="shared" si="93"/>
        <v>8</v>
      </c>
      <c r="AC582" s="2"/>
      <c r="AD582" s="2"/>
      <c r="AE582" s="2"/>
      <c r="AF582" s="2"/>
    </row>
    <row r="583" spans="1:32" s="22" customFormat="1" ht="15" hidden="1" customHeight="1" x14ac:dyDescent="0.25">
      <c r="A583" s="24"/>
      <c r="B583" s="174" t="s">
        <v>1923</v>
      </c>
      <c r="C583" s="24"/>
      <c r="D583" s="179" t="s">
        <v>1923</v>
      </c>
      <c r="E583" s="33" t="s">
        <v>662</v>
      </c>
      <c r="F583" s="21"/>
      <c r="G583" s="169" t="s">
        <v>314</v>
      </c>
      <c r="H583" s="32">
        <v>1</v>
      </c>
      <c r="I583" s="14"/>
      <c r="J583" s="57">
        <f>[1]Inventario!Y583</f>
        <v>0</v>
      </c>
      <c r="K583" s="99">
        <f>[1]Inventario!AA583</f>
        <v>0</v>
      </c>
      <c r="L583" s="86">
        <f t="shared" ref="L583:L646" si="94">+K583*J583</f>
        <v>0</v>
      </c>
      <c r="M583" s="91"/>
      <c r="N583" s="87">
        <f>SUMIF('Compras del Mes'!D$6:D$307,Inventario!D583,'Compras del Mes'!H$6:H$307)</f>
        <v>0</v>
      </c>
      <c r="O583" s="28" t="str">
        <f t="shared" ref="O583:O646" si="95">IF(P583=0,"",P583/N583)</f>
        <v/>
      </c>
      <c r="P583" s="28">
        <f>SUMIF('Compras del Mes'!D$6:D$307,Inventario!D583,'Compras del Mes'!I$6:I$307)</f>
        <v>0</v>
      </c>
      <c r="Q583" s="88"/>
      <c r="R583" s="87">
        <f t="shared" ref="R583:R646" si="96">+N583+J583</f>
        <v>0</v>
      </c>
      <c r="S583" s="28" t="str">
        <f t="shared" ref="S583:S646" si="97">IF(T583=0,"0",T583/R583)</f>
        <v>0</v>
      </c>
      <c r="T583" s="28">
        <f t="shared" ref="T583:T646" si="98">+P583+L583</f>
        <v>0</v>
      </c>
      <c r="U583" s="88"/>
      <c r="V583" s="177">
        <f>SUMIF('Reporte de salida'!C$6:C$958,Inventario!B583,'Reporte de salida'!H$6:H$958)</f>
        <v>0</v>
      </c>
      <c r="W583" s="221">
        <f t="shared" ref="W583:W646" si="99">+V583*S583</f>
        <v>0</v>
      </c>
      <c r="Y583" s="87">
        <f t="shared" ref="Y583:Y646" si="100">R583-V583</f>
        <v>0</v>
      </c>
      <c r="Z583" s="28">
        <f t="shared" ref="Z583:Z646" si="101">+S583*Y583</f>
        <v>0</v>
      </c>
      <c r="AA583" s="56">
        <v>0</v>
      </c>
      <c r="AB583" s="22">
        <f t="shared" si="93"/>
        <v>21</v>
      </c>
      <c r="AC583" s="2"/>
      <c r="AD583" s="2"/>
      <c r="AE583" s="2"/>
      <c r="AF583" s="2"/>
    </row>
    <row r="584" spans="1:32" s="22" customFormat="1" ht="15" hidden="1" customHeight="1" x14ac:dyDescent="0.25">
      <c r="A584" s="24"/>
      <c r="B584" s="174" t="s">
        <v>1924</v>
      </c>
      <c r="C584" s="24"/>
      <c r="D584" s="179" t="s">
        <v>1924</v>
      </c>
      <c r="E584" s="33" t="s">
        <v>662</v>
      </c>
      <c r="F584" s="21"/>
      <c r="G584" s="169" t="s">
        <v>314</v>
      </c>
      <c r="H584" s="32">
        <v>1</v>
      </c>
      <c r="I584" s="14"/>
      <c r="J584" s="57">
        <f>[1]Inventario!Y584</f>
        <v>0</v>
      </c>
      <c r="K584" s="99">
        <f>[1]Inventario!AA584</f>
        <v>0</v>
      </c>
      <c r="L584" s="86">
        <f t="shared" si="94"/>
        <v>0</v>
      </c>
      <c r="M584" s="91"/>
      <c r="N584" s="87">
        <f>SUMIF('Compras del Mes'!D$6:D$307,Inventario!D584,'Compras del Mes'!H$6:H$307)</f>
        <v>6</v>
      </c>
      <c r="O584" s="28">
        <f t="shared" si="95"/>
        <v>235.23000000000002</v>
      </c>
      <c r="P584" s="28">
        <f>SUMIF('Compras del Mes'!D$6:D$307,Inventario!D584,'Compras del Mes'!I$6:I$307)</f>
        <v>1411.38</v>
      </c>
      <c r="Q584" s="88"/>
      <c r="R584" s="87">
        <f t="shared" si="96"/>
        <v>6</v>
      </c>
      <c r="S584" s="28">
        <f t="shared" si="97"/>
        <v>235.23000000000002</v>
      </c>
      <c r="T584" s="28">
        <f t="shared" si="98"/>
        <v>1411.38</v>
      </c>
      <c r="U584" s="88"/>
      <c r="V584" s="177">
        <f>SUMIF('Reporte de salida'!C$6:C$958,Inventario!B584,'Reporte de salida'!H$6:H$958)</f>
        <v>6</v>
      </c>
      <c r="W584" s="221">
        <f t="shared" si="99"/>
        <v>1411.38</v>
      </c>
      <c r="Y584" s="87">
        <f t="shared" si="100"/>
        <v>0</v>
      </c>
      <c r="Z584" s="28">
        <f t="shared" si="101"/>
        <v>0</v>
      </c>
      <c r="AA584" s="56">
        <v>0</v>
      </c>
      <c r="AB584" s="22">
        <f t="shared" si="93"/>
        <v>23</v>
      </c>
      <c r="AC584" s="2"/>
      <c r="AD584" s="2"/>
      <c r="AE584" s="2"/>
      <c r="AF584" s="2"/>
    </row>
    <row r="585" spans="1:32" s="22" customFormat="1" ht="15" hidden="1" customHeight="1" x14ac:dyDescent="0.25">
      <c r="A585" s="24"/>
      <c r="B585" s="174" t="s">
        <v>1966</v>
      </c>
      <c r="C585" s="24"/>
      <c r="D585" s="179" t="s">
        <v>1966</v>
      </c>
      <c r="E585" s="33" t="s">
        <v>662</v>
      </c>
      <c r="F585" s="21"/>
      <c r="G585" s="169" t="s">
        <v>314</v>
      </c>
      <c r="H585" s="32">
        <v>1</v>
      </c>
      <c r="I585" s="14"/>
      <c r="J585" s="57">
        <f>[1]Inventario!Y585</f>
        <v>0</v>
      </c>
      <c r="K585" s="99">
        <f>[1]Inventario!AA585</f>
        <v>0</v>
      </c>
      <c r="L585" s="86">
        <f t="shared" si="94"/>
        <v>0</v>
      </c>
      <c r="M585" s="91"/>
      <c r="N585" s="87">
        <f>SUMIF('Compras del Mes'!D$6:D$307,Inventario!D585,'Compras del Mes'!H$6:H$307)</f>
        <v>0</v>
      </c>
      <c r="O585" s="28" t="str">
        <f t="shared" si="95"/>
        <v/>
      </c>
      <c r="P585" s="28">
        <f>SUMIF('Compras del Mes'!D$6:D$307,Inventario!D585,'Compras del Mes'!I$6:I$307)</f>
        <v>0</v>
      </c>
      <c r="Q585" s="88"/>
      <c r="R585" s="87">
        <f t="shared" si="96"/>
        <v>0</v>
      </c>
      <c r="S585" s="28" t="str">
        <f t="shared" si="97"/>
        <v>0</v>
      </c>
      <c r="T585" s="28">
        <f t="shared" si="98"/>
        <v>0</v>
      </c>
      <c r="U585" s="88"/>
      <c r="V585" s="177">
        <f>SUMIF('Reporte de salida'!C$6:C$958,Inventario!B585,'Reporte de salida'!H$6:H$958)</f>
        <v>0</v>
      </c>
      <c r="W585" s="221">
        <f t="shared" si="99"/>
        <v>0</v>
      </c>
      <c r="Y585" s="87">
        <f t="shared" si="100"/>
        <v>0</v>
      </c>
      <c r="Z585" s="28">
        <f t="shared" si="101"/>
        <v>0</v>
      </c>
      <c r="AA585" s="56">
        <v>0</v>
      </c>
      <c r="AB585" s="22">
        <f t="shared" si="93"/>
        <v>21</v>
      </c>
      <c r="AC585" s="2"/>
      <c r="AD585" s="2"/>
      <c r="AE585" s="2"/>
      <c r="AF585" s="2"/>
    </row>
    <row r="586" spans="1:32" s="22" customFormat="1" ht="15" hidden="1" customHeight="1" x14ac:dyDescent="0.25">
      <c r="A586" s="24"/>
      <c r="B586" s="174" t="s">
        <v>1967</v>
      </c>
      <c r="C586" s="24"/>
      <c r="D586" s="33" t="s">
        <v>1967</v>
      </c>
      <c r="E586" s="33" t="s">
        <v>662</v>
      </c>
      <c r="F586" s="21"/>
      <c r="G586" s="169" t="s">
        <v>314</v>
      </c>
      <c r="H586" s="32">
        <v>1</v>
      </c>
      <c r="I586" s="14"/>
      <c r="J586" s="57">
        <f>[1]Inventario!Y586</f>
        <v>0</v>
      </c>
      <c r="K586" s="99">
        <f>[1]Inventario!AA586</f>
        <v>0</v>
      </c>
      <c r="L586" s="86">
        <f t="shared" si="94"/>
        <v>0</v>
      </c>
      <c r="M586" s="91"/>
      <c r="N586" s="87">
        <f>SUMIF('Compras del Mes'!D$6:D$307,Inventario!D586,'Compras del Mes'!H$6:H$307)</f>
        <v>6</v>
      </c>
      <c r="O586" s="28">
        <f t="shared" si="95"/>
        <v>3528.8820000000001</v>
      </c>
      <c r="P586" s="28">
        <f>SUMIF('Compras del Mes'!D$6:D$307,Inventario!D586,'Compras del Mes'!I$6:I$307)</f>
        <v>21173.292000000001</v>
      </c>
      <c r="Q586" s="88"/>
      <c r="R586" s="87">
        <f t="shared" si="96"/>
        <v>6</v>
      </c>
      <c r="S586" s="28">
        <f t="shared" si="97"/>
        <v>3528.8820000000001</v>
      </c>
      <c r="T586" s="28">
        <f t="shared" si="98"/>
        <v>21173.292000000001</v>
      </c>
      <c r="U586" s="88"/>
      <c r="V586" s="177">
        <f>SUMIF('Reporte de salida'!C$6:C$958,Inventario!B586,'Reporte de salida'!H$6:H$958)</f>
        <v>4</v>
      </c>
      <c r="W586" s="221">
        <f t="shared" si="99"/>
        <v>14115.528</v>
      </c>
      <c r="Y586" s="87">
        <f t="shared" si="100"/>
        <v>2</v>
      </c>
      <c r="Z586" s="28">
        <f t="shared" si="101"/>
        <v>7057.7640000000001</v>
      </c>
      <c r="AA586" s="56">
        <f t="shared" ref="AA586:AA644" si="102">Z586/Y586</f>
        <v>3528.8820000000001</v>
      </c>
      <c r="AB586" s="22">
        <f t="shared" si="93"/>
        <v>17</v>
      </c>
      <c r="AC586" s="2"/>
      <c r="AD586" s="2"/>
      <c r="AE586" s="2"/>
      <c r="AF586" s="2"/>
    </row>
    <row r="587" spans="1:32" s="22" customFormat="1" ht="15" hidden="1" customHeight="1" x14ac:dyDescent="0.25">
      <c r="A587" s="24"/>
      <c r="B587" s="174" t="s">
        <v>1968</v>
      </c>
      <c r="C587" s="24"/>
      <c r="D587" s="33" t="s">
        <v>1968</v>
      </c>
      <c r="E587" s="33" t="s">
        <v>662</v>
      </c>
      <c r="F587" s="21"/>
      <c r="G587" s="169" t="s">
        <v>314</v>
      </c>
      <c r="H587" s="32">
        <v>1</v>
      </c>
      <c r="I587" s="14"/>
      <c r="J587" s="57">
        <f>[1]Inventario!Y587</f>
        <v>0</v>
      </c>
      <c r="K587" s="99">
        <f>[1]Inventario!AA587</f>
        <v>0</v>
      </c>
      <c r="L587" s="86">
        <f t="shared" si="94"/>
        <v>0</v>
      </c>
      <c r="M587" s="91"/>
      <c r="N587" s="87">
        <f>SUMIF('Compras del Mes'!D$6:D$307,Inventario!D587,'Compras del Mes'!H$6:H$307)</f>
        <v>0</v>
      </c>
      <c r="O587" s="28" t="str">
        <f t="shared" si="95"/>
        <v/>
      </c>
      <c r="P587" s="28">
        <f>SUMIF('Compras del Mes'!D$6:D$307,Inventario!D587,'Compras del Mes'!I$6:I$307)</f>
        <v>0</v>
      </c>
      <c r="Q587" s="88"/>
      <c r="R587" s="87">
        <f t="shared" si="96"/>
        <v>0</v>
      </c>
      <c r="S587" s="28" t="str">
        <f t="shared" si="97"/>
        <v>0</v>
      </c>
      <c r="T587" s="28">
        <f t="shared" si="98"/>
        <v>0</v>
      </c>
      <c r="U587" s="88"/>
      <c r="V587" s="177">
        <f>SUMIF('Reporte de salida'!C$6:C$958,Inventario!B587,'Reporte de salida'!H$6:H$958)</f>
        <v>0</v>
      </c>
      <c r="W587" s="221">
        <f t="shared" si="99"/>
        <v>0</v>
      </c>
      <c r="Y587" s="87">
        <f t="shared" si="100"/>
        <v>0</v>
      </c>
      <c r="Z587" s="28">
        <f t="shared" si="101"/>
        <v>0</v>
      </c>
      <c r="AA587" s="56">
        <v>0</v>
      </c>
      <c r="AB587" s="22">
        <f t="shared" si="93"/>
        <v>19</v>
      </c>
      <c r="AC587" s="2"/>
      <c r="AD587" s="2"/>
      <c r="AE587" s="2"/>
      <c r="AF587" s="2"/>
    </row>
    <row r="588" spans="1:32" s="22" customFormat="1" ht="15" hidden="1" customHeight="1" x14ac:dyDescent="0.25">
      <c r="A588" s="24"/>
      <c r="B588" s="174" t="s">
        <v>2300</v>
      </c>
      <c r="C588" s="24"/>
      <c r="D588" s="33" t="s">
        <v>2300</v>
      </c>
      <c r="E588" s="33" t="s">
        <v>662</v>
      </c>
      <c r="F588" s="21"/>
      <c r="G588" s="169" t="s">
        <v>314</v>
      </c>
      <c r="H588" s="32">
        <v>1</v>
      </c>
      <c r="I588" s="14"/>
      <c r="J588" s="57">
        <f>[1]Inventario!Y588</f>
        <v>0</v>
      </c>
      <c r="K588" s="99">
        <f>[1]Inventario!AA588</f>
        <v>0</v>
      </c>
      <c r="L588" s="86">
        <f t="shared" si="94"/>
        <v>0</v>
      </c>
      <c r="M588" s="91"/>
      <c r="N588" s="87">
        <f>SUMIF('Compras del Mes'!D$6:D$307,Inventario!D588,'Compras del Mes'!H$6:H$307)</f>
        <v>8</v>
      </c>
      <c r="O588" s="28">
        <f t="shared" si="95"/>
        <v>496.78912800000001</v>
      </c>
      <c r="P588" s="28">
        <f>SUMIF('Compras del Mes'!D$6:D$307,Inventario!D588,'Compras del Mes'!I$6:I$307)</f>
        <v>3974.313024</v>
      </c>
      <c r="Q588" s="88"/>
      <c r="R588" s="87">
        <f t="shared" si="96"/>
        <v>8</v>
      </c>
      <c r="S588" s="28">
        <f t="shared" si="97"/>
        <v>496.78912800000001</v>
      </c>
      <c r="T588" s="28">
        <f t="shared" si="98"/>
        <v>3974.313024</v>
      </c>
      <c r="U588" s="88"/>
      <c r="V588" s="177">
        <f>SUMIF('Reporte de salida'!C$6:C$958,Inventario!B588,'Reporte de salida'!H$6:H$958)</f>
        <v>8</v>
      </c>
      <c r="W588" s="221">
        <f t="shared" si="99"/>
        <v>3974.313024</v>
      </c>
      <c r="Y588" s="87">
        <f t="shared" si="100"/>
        <v>0</v>
      </c>
      <c r="Z588" s="28">
        <f t="shared" si="101"/>
        <v>0</v>
      </c>
      <c r="AA588" s="56">
        <v>0</v>
      </c>
      <c r="AB588" s="22">
        <f t="shared" si="93"/>
        <v>8</v>
      </c>
      <c r="AC588" s="2"/>
      <c r="AD588" s="2"/>
      <c r="AE588" s="2"/>
      <c r="AF588" s="2"/>
    </row>
    <row r="589" spans="1:32" s="22" customFormat="1" ht="15" hidden="1" customHeight="1" x14ac:dyDescent="0.25">
      <c r="A589" s="24"/>
      <c r="B589" s="174" t="s">
        <v>2306</v>
      </c>
      <c r="C589" s="24"/>
      <c r="D589" s="33" t="s">
        <v>2306</v>
      </c>
      <c r="E589" s="33" t="s">
        <v>662</v>
      </c>
      <c r="F589" s="21"/>
      <c r="G589" s="169" t="s">
        <v>314</v>
      </c>
      <c r="H589" s="32">
        <v>1</v>
      </c>
      <c r="I589" s="14"/>
      <c r="J589" s="57">
        <f>[1]Inventario!Y589</f>
        <v>0</v>
      </c>
      <c r="K589" s="99">
        <f>[1]Inventario!AA589</f>
        <v>0</v>
      </c>
      <c r="L589" s="86">
        <f t="shared" si="94"/>
        <v>0</v>
      </c>
      <c r="M589" s="91"/>
      <c r="N589" s="87">
        <f>SUMIF('Compras del Mes'!D$6:D$307,Inventario!D589,'Compras del Mes'!H$6:H$307)</f>
        <v>1</v>
      </c>
      <c r="O589" s="28">
        <f t="shared" si="95"/>
        <v>1015.5</v>
      </c>
      <c r="P589" s="28">
        <f>SUMIF('Compras del Mes'!D$6:D$307,Inventario!D589,'Compras del Mes'!I$6:I$307)</f>
        <v>1015.5</v>
      </c>
      <c r="Q589" s="88"/>
      <c r="R589" s="87">
        <f t="shared" si="96"/>
        <v>1</v>
      </c>
      <c r="S589" s="28">
        <f t="shared" si="97"/>
        <v>1015.5</v>
      </c>
      <c r="T589" s="28">
        <f t="shared" si="98"/>
        <v>1015.5</v>
      </c>
      <c r="U589" s="88"/>
      <c r="V589" s="177">
        <f>SUMIF('Reporte de salida'!C$6:C$958,Inventario!B589,'Reporte de salida'!H$6:H$958)</f>
        <v>1</v>
      </c>
      <c r="W589" s="221">
        <f t="shared" si="99"/>
        <v>1015.5</v>
      </c>
      <c r="Y589" s="87">
        <f t="shared" si="100"/>
        <v>0</v>
      </c>
      <c r="Z589" s="28">
        <f t="shared" si="101"/>
        <v>0</v>
      </c>
      <c r="AA589" s="56">
        <v>0</v>
      </c>
      <c r="AB589" s="22">
        <f t="shared" si="93"/>
        <v>13</v>
      </c>
      <c r="AC589" s="2"/>
      <c r="AD589" s="2"/>
      <c r="AE589" s="2"/>
      <c r="AF589" s="2"/>
    </row>
    <row r="590" spans="1:32" s="22" customFormat="1" ht="15" hidden="1" customHeight="1" x14ac:dyDescent="0.25">
      <c r="A590" s="24"/>
      <c r="B590" s="174" t="s">
        <v>2364</v>
      </c>
      <c r="C590" s="24"/>
      <c r="D590" s="33" t="s">
        <v>2364</v>
      </c>
      <c r="E590" s="33" t="s">
        <v>662</v>
      </c>
      <c r="F590" s="21"/>
      <c r="G590" s="169" t="s">
        <v>314</v>
      </c>
      <c r="H590" s="32">
        <v>1</v>
      </c>
      <c r="I590" s="14"/>
      <c r="J590" s="57">
        <f>[1]Inventario!Y590</f>
        <v>0</v>
      </c>
      <c r="K590" s="99">
        <f>[1]Inventario!AA590</f>
        <v>0</v>
      </c>
      <c r="L590" s="86">
        <f t="shared" si="94"/>
        <v>0</v>
      </c>
      <c r="M590" s="91"/>
      <c r="N590" s="87">
        <f>SUMIF('Compras del Mes'!D$6:D$307,Inventario!D590,'Compras del Mes'!H$6:H$307)</f>
        <v>1</v>
      </c>
      <c r="O590" s="28">
        <f t="shared" si="95"/>
        <v>4726.3100000000004</v>
      </c>
      <c r="P590" s="28">
        <f>SUMIF('Compras del Mes'!D$6:D$307,Inventario!D590,'Compras del Mes'!I$6:I$307)</f>
        <v>4726.3100000000004</v>
      </c>
      <c r="Q590" s="88"/>
      <c r="R590" s="87">
        <f t="shared" si="96"/>
        <v>1</v>
      </c>
      <c r="S590" s="28">
        <f t="shared" si="97"/>
        <v>4726.3100000000004</v>
      </c>
      <c r="T590" s="28">
        <f t="shared" si="98"/>
        <v>4726.3100000000004</v>
      </c>
      <c r="U590" s="88"/>
      <c r="V590" s="177">
        <f>SUMIF('Reporte de salida'!C$6:C$958,Inventario!B590,'Reporte de salida'!H$6:H$958)</f>
        <v>1</v>
      </c>
      <c r="W590" s="221">
        <f t="shared" si="99"/>
        <v>4726.3100000000004</v>
      </c>
      <c r="Y590" s="87">
        <f t="shared" si="100"/>
        <v>0</v>
      </c>
      <c r="Z590" s="28">
        <f t="shared" si="101"/>
        <v>0</v>
      </c>
      <c r="AA590" s="56">
        <v>0</v>
      </c>
      <c r="AB590" s="22">
        <f t="shared" si="93"/>
        <v>13</v>
      </c>
      <c r="AC590" s="2"/>
      <c r="AD590" s="2"/>
      <c r="AE590" s="2"/>
      <c r="AF590" s="2"/>
    </row>
    <row r="591" spans="1:32" s="22" customFormat="1" ht="15" hidden="1" customHeight="1" x14ac:dyDescent="0.25">
      <c r="A591" s="24"/>
      <c r="B591" s="174" t="s">
        <v>666</v>
      </c>
      <c r="C591" s="24"/>
      <c r="D591" s="33" t="s">
        <v>666</v>
      </c>
      <c r="E591" s="33" t="s">
        <v>665</v>
      </c>
      <c r="F591" s="21"/>
      <c r="G591" s="169" t="s">
        <v>314</v>
      </c>
      <c r="H591" s="32">
        <v>1</v>
      </c>
      <c r="I591" s="14"/>
      <c r="J591" s="57">
        <f>[1]Inventario!Y591</f>
        <v>5</v>
      </c>
      <c r="K591" s="99">
        <f>[1]Inventario!AA591</f>
        <v>0</v>
      </c>
      <c r="L591" s="86">
        <f t="shared" si="94"/>
        <v>0</v>
      </c>
      <c r="M591" s="91"/>
      <c r="N591" s="87">
        <f>SUMIF('Compras del Mes'!D$6:D$307,Inventario!D591,'Compras del Mes'!H$6:H$307)</f>
        <v>0</v>
      </c>
      <c r="O591" s="28" t="str">
        <f t="shared" si="95"/>
        <v/>
      </c>
      <c r="P591" s="28">
        <f>SUMIF('Compras del Mes'!D$6:D$307,Inventario!D591,'Compras del Mes'!I$6:I$307)</f>
        <v>0</v>
      </c>
      <c r="Q591" s="88"/>
      <c r="R591" s="87">
        <f t="shared" si="96"/>
        <v>5</v>
      </c>
      <c r="S591" s="28" t="str">
        <f t="shared" si="97"/>
        <v>0</v>
      </c>
      <c r="T591" s="28">
        <f t="shared" si="98"/>
        <v>0</v>
      </c>
      <c r="U591" s="88"/>
      <c r="V591" s="177">
        <f>SUMIF('Reporte de salida'!C$6:C$958,Inventario!B591,'Reporte de salida'!H$6:H$958)</f>
        <v>0</v>
      </c>
      <c r="W591" s="221">
        <f t="shared" si="99"/>
        <v>0</v>
      </c>
      <c r="Y591" s="87">
        <f t="shared" si="100"/>
        <v>5</v>
      </c>
      <c r="Z591" s="28">
        <f t="shared" si="101"/>
        <v>0</v>
      </c>
      <c r="AA591" s="56">
        <f t="shared" si="102"/>
        <v>0</v>
      </c>
      <c r="AB591" s="22">
        <f t="shared" si="93"/>
        <v>32</v>
      </c>
      <c r="AC591" s="2"/>
      <c r="AD591" s="2"/>
      <c r="AE591" s="2"/>
      <c r="AF591" s="2"/>
    </row>
    <row r="592" spans="1:32" s="22" customFormat="1" ht="15" hidden="1" customHeight="1" x14ac:dyDescent="0.25">
      <c r="A592" s="24"/>
      <c r="B592" s="174" t="s">
        <v>667</v>
      </c>
      <c r="C592" s="24"/>
      <c r="D592" s="33" t="s">
        <v>667</v>
      </c>
      <c r="E592" s="33" t="s">
        <v>665</v>
      </c>
      <c r="F592" s="21"/>
      <c r="G592" s="169" t="s">
        <v>314</v>
      </c>
      <c r="H592" s="32">
        <v>1</v>
      </c>
      <c r="I592" s="14"/>
      <c r="J592" s="57">
        <f>[1]Inventario!Y592</f>
        <v>1</v>
      </c>
      <c r="K592" s="99">
        <f>[1]Inventario!AA592</f>
        <v>0</v>
      </c>
      <c r="L592" s="86">
        <f t="shared" si="94"/>
        <v>0</v>
      </c>
      <c r="M592" s="91"/>
      <c r="N592" s="87">
        <f>SUMIF('Compras del Mes'!D$6:D$307,Inventario!D592,'Compras del Mes'!H$6:H$307)</f>
        <v>0</v>
      </c>
      <c r="O592" s="28" t="str">
        <f t="shared" si="95"/>
        <v/>
      </c>
      <c r="P592" s="28">
        <f>SUMIF('Compras del Mes'!D$6:D$307,Inventario!D592,'Compras del Mes'!I$6:I$307)</f>
        <v>0</v>
      </c>
      <c r="Q592" s="88"/>
      <c r="R592" s="87">
        <f t="shared" si="96"/>
        <v>1</v>
      </c>
      <c r="S592" s="28" t="str">
        <f t="shared" si="97"/>
        <v>0</v>
      </c>
      <c r="T592" s="28">
        <f t="shared" si="98"/>
        <v>0</v>
      </c>
      <c r="U592" s="88"/>
      <c r="V592" s="177">
        <f>SUMIF('Reporte de salida'!C$6:C$958,Inventario!B592,'Reporte de salida'!H$6:H$958)</f>
        <v>0</v>
      </c>
      <c r="W592" s="221">
        <f t="shared" si="99"/>
        <v>0</v>
      </c>
      <c r="Y592" s="87">
        <f t="shared" si="100"/>
        <v>1</v>
      </c>
      <c r="Z592" s="28">
        <f t="shared" si="101"/>
        <v>0</v>
      </c>
      <c r="AA592" s="56">
        <f t="shared" si="102"/>
        <v>0</v>
      </c>
      <c r="AB592" s="22">
        <f t="shared" si="93"/>
        <v>28</v>
      </c>
      <c r="AC592" s="2"/>
      <c r="AD592" s="2"/>
      <c r="AE592" s="2"/>
      <c r="AF592" s="2"/>
    </row>
    <row r="593" spans="1:32" s="22" customFormat="1" ht="15" hidden="1" customHeight="1" x14ac:dyDescent="0.25">
      <c r="A593" s="24"/>
      <c r="B593" s="174" t="s">
        <v>668</v>
      </c>
      <c r="C593" s="24"/>
      <c r="D593" s="33" t="s">
        <v>668</v>
      </c>
      <c r="E593" s="33" t="s">
        <v>665</v>
      </c>
      <c r="F593" s="21"/>
      <c r="G593" s="169" t="s">
        <v>314</v>
      </c>
      <c r="H593" s="32">
        <v>1</v>
      </c>
      <c r="I593" s="14"/>
      <c r="J593" s="57">
        <f>[1]Inventario!Y593</f>
        <v>6</v>
      </c>
      <c r="K593" s="99">
        <f>[1]Inventario!AA593</f>
        <v>0</v>
      </c>
      <c r="L593" s="86">
        <f t="shared" si="94"/>
        <v>0</v>
      </c>
      <c r="M593" s="91"/>
      <c r="N593" s="87">
        <f>SUMIF('Compras del Mes'!D$6:D$307,Inventario!D593,'Compras del Mes'!H$6:H$307)</f>
        <v>0</v>
      </c>
      <c r="O593" s="28" t="str">
        <f t="shared" si="95"/>
        <v/>
      </c>
      <c r="P593" s="28">
        <f>SUMIF('Compras del Mes'!D$6:D$307,Inventario!D593,'Compras del Mes'!I$6:I$307)</f>
        <v>0</v>
      </c>
      <c r="Q593" s="88"/>
      <c r="R593" s="87">
        <f t="shared" si="96"/>
        <v>6</v>
      </c>
      <c r="S593" s="28" t="str">
        <f t="shared" si="97"/>
        <v>0</v>
      </c>
      <c r="T593" s="28">
        <f t="shared" si="98"/>
        <v>0</v>
      </c>
      <c r="U593" s="88"/>
      <c r="V593" s="177">
        <f>SUMIF('Reporte de salida'!C$6:C$958,Inventario!B593,'Reporte de salida'!H$6:H$958)</f>
        <v>0</v>
      </c>
      <c r="W593" s="221">
        <f t="shared" si="99"/>
        <v>0</v>
      </c>
      <c r="Y593" s="87">
        <f t="shared" si="100"/>
        <v>6</v>
      </c>
      <c r="Z593" s="28">
        <f t="shared" si="101"/>
        <v>0</v>
      </c>
      <c r="AA593" s="56">
        <f t="shared" si="102"/>
        <v>0</v>
      </c>
      <c r="AB593" s="22">
        <f t="shared" si="93"/>
        <v>21</v>
      </c>
      <c r="AC593" s="2"/>
      <c r="AD593" s="2"/>
      <c r="AE593" s="2"/>
      <c r="AF593" s="2"/>
    </row>
    <row r="594" spans="1:32" s="22" customFormat="1" ht="15" hidden="1" customHeight="1" x14ac:dyDescent="0.25">
      <c r="A594" s="24"/>
      <c r="B594" s="174" t="s">
        <v>669</v>
      </c>
      <c r="C594" s="24"/>
      <c r="D594" s="33" t="s">
        <v>669</v>
      </c>
      <c r="E594" s="33" t="s">
        <v>665</v>
      </c>
      <c r="F594" s="21"/>
      <c r="G594" s="169" t="s">
        <v>314</v>
      </c>
      <c r="H594" s="32">
        <v>1</v>
      </c>
      <c r="I594" s="14"/>
      <c r="J594" s="57">
        <f>[1]Inventario!Y594</f>
        <v>37</v>
      </c>
      <c r="K594" s="99">
        <f>[1]Inventario!AA594</f>
        <v>0</v>
      </c>
      <c r="L594" s="86">
        <f t="shared" si="94"/>
        <v>0</v>
      </c>
      <c r="M594" s="91"/>
      <c r="N594" s="87">
        <f>SUMIF('Compras del Mes'!D$6:D$307,Inventario!D594,'Compras del Mes'!H$6:H$307)</f>
        <v>0</v>
      </c>
      <c r="O594" s="28" t="str">
        <f t="shared" si="95"/>
        <v/>
      </c>
      <c r="P594" s="28">
        <f>SUMIF('Compras del Mes'!D$6:D$307,Inventario!D594,'Compras del Mes'!I$6:I$307)</f>
        <v>0</v>
      </c>
      <c r="Q594" s="88"/>
      <c r="R594" s="87">
        <f t="shared" si="96"/>
        <v>37</v>
      </c>
      <c r="S594" s="28" t="str">
        <f t="shared" si="97"/>
        <v>0</v>
      </c>
      <c r="T594" s="28">
        <f t="shared" si="98"/>
        <v>0</v>
      </c>
      <c r="U594" s="88"/>
      <c r="V594" s="177">
        <f>SUMIF('Reporte de salida'!C$6:C$958,Inventario!B594,'Reporte de salida'!H$6:H$958)</f>
        <v>0</v>
      </c>
      <c r="W594" s="221">
        <f t="shared" si="99"/>
        <v>0</v>
      </c>
      <c r="Y594" s="87">
        <f t="shared" si="100"/>
        <v>37</v>
      </c>
      <c r="Z594" s="28">
        <f t="shared" si="101"/>
        <v>0</v>
      </c>
      <c r="AA594" s="56">
        <f t="shared" si="102"/>
        <v>0</v>
      </c>
      <c r="AB594" s="22">
        <f t="shared" si="93"/>
        <v>20</v>
      </c>
      <c r="AC594" s="2"/>
      <c r="AD594" s="2"/>
      <c r="AE594" s="2"/>
      <c r="AF594" s="2"/>
    </row>
    <row r="595" spans="1:32" s="22" customFormat="1" ht="15" hidden="1" customHeight="1" x14ac:dyDescent="0.25">
      <c r="A595" s="24"/>
      <c r="B595" s="174" t="s">
        <v>670</v>
      </c>
      <c r="C595" s="24"/>
      <c r="D595" s="33" t="s">
        <v>670</v>
      </c>
      <c r="E595" s="33" t="s">
        <v>665</v>
      </c>
      <c r="F595" s="21"/>
      <c r="G595" s="169" t="s">
        <v>314</v>
      </c>
      <c r="H595" s="32">
        <v>1</v>
      </c>
      <c r="I595" s="14"/>
      <c r="J595" s="57">
        <f>[1]Inventario!Y595</f>
        <v>11</v>
      </c>
      <c r="K595" s="99">
        <f>[1]Inventario!AA595</f>
        <v>0</v>
      </c>
      <c r="L595" s="86">
        <f t="shared" si="94"/>
        <v>0</v>
      </c>
      <c r="M595" s="91"/>
      <c r="N595" s="87">
        <f>SUMIF('Compras del Mes'!D$6:D$307,Inventario!D595,'Compras del Mes'!H$6:H$307)</f>
        <v>0</v>
      </c>
      <c r="O595" s="28" t="str">
        <f t="shared" si="95"/>
        <v/>
      </c>
      <c r="P595" s="28">
        <f>SUMIF('Compras del Mes'!D$6:D$307,Inventario!D595,'Compras del Mes'!I$6:I$307)</f>
        <v>0</v>
      </c>
      <c r="Q595" s="88"/>
      <c r="R595" s="87">
        <f t="shared" si="96"/>
        <v>11</v>
      </c>
      <c r="S595" s="28" t="str">
        <f t="shared" si="97"/>
        <v>0</v>
      </c>
      <c r="T595" s="28">
        <f t="shared" si="98"/>
        <v>0</v>
      </c>
      <c r="U595" s="88"/>
      <c r="V595" s="177">
        <f>SUMIF('Reporte de salida'!C$6:C$958,Inventario!B595,'Reporte de salida'!H$6:H$958)</f>
        <v>0</v>
      </c>
      <c r="W595" s="221">
        <f t="shared" si="99"/>
        <v>0</v>
      </c>
      <c r="Y595" s="87">
        <f t="shared" si="100"/>
        <v>11</v>
      </c>
      <c r="Z595" s="28">
        <f t="shared" si="101"/>
        <v>0</v>
      </c>
      <c r="AA595" s="56">
        <f t="shared" si="102"/>
        <v>0</v>
      </c>
      <c r="AB595" s="22">
        <f t="shared" si="93"/>
        <v>20</v>
      </c>
      <c r="AC595" s="2"/>
      <c r="AD595" s="2"/>
      <c r="AE595" s="2"/>
      <c r="AF595" s="2"/>
    </row>
    <row r="596" spans="1:32" s="22" customFormat="1" ht="15" hidden="1" customHeight="1" x14ac:dyDescent="0.25">
      <c r="A596" s="24"/>
      <c r="B596" s="174" t="s">
        <v>671</v>
      </c>
      <c r="C596" s="24"/>
      <c r="D596" s="33" t="s">
        <v>671</v>
      </c>
      <c r="E596" s="33" t="s">
        <v>665</v>
      </c>
      <c r="F596" s="21"/>
      <c r="G596" s="169" t="s">
        <v>440</v>
      </c>
      <c r="H596" s="32">
        <v>1</v>
      </c>
      <c r="I596" s="14"/>
      <c r="J596" s="57">
        <f>[1]Inventario!Y596</f>
        <v>1</v>
      </c>
      <c r="K596" s="99">
        <f>[1]Inventario!AA596</f>
        <v>0</v>
      </c>
      <c r="L596" s="86">
        <f t="shared" si="94"/>
        <v>0</v>
      </c>
      <c r="M596" s="91"/>
      <c r="N596" s="87">
        <f>SUMIF('Compras del Mes'!D$6:D$307,Inventario!D596,'Compras del Mes'!H$6:H$307)</f>
        <v>0</v>
      </c>
      <c r="O596" s="28" t="str">
        <f t="shared" si="95"/>
        <v/>
      </c>
      <c r="P596" s="28">
        <f>SUMIF('Compras del Mes'!D$6:D$307,Inventario!D596,'Compras del Mes'!I$6:I$307)</f>
        <v>0</v>
      </c>
      <c r="Q596" s="88"/>
      <c r="R596" s="87">
        <f t="shared" si="96"/>
        <v>1</v>
      </c>
      <c r="S596" s="28" t="str">
        <f t="shared" si="97"/>
        <v>0</v>
      </c>
      <c r="T596" s="28">
        <f t="shared" si="98"/>
        <v>0</v>
      </c>
      <c r="U596" s="88"/>
      <c r="V596" s="177">
        <f>SUMIF('Reporte de salida'!C$6:C$958,Inventario!B596,'Reporte de salida'!H$6:H$958)</f>
        <v>0</v>
      </c>
      <c r="W596" s="221">
        <f t="shared" si="99"/>
        <v>0</v>
      </c>
      <c r="Y596" s="87">
        <f t="shared" si="100"/>
        <v>1</v>
      </c>
      <c r="Z596" s="28">
        <f t="shared" si="101"/>
        <v>0</v>
      </c>
      <c r="AA596" s="56">
        <f t="shared" si="102"/>
        <v>0</v>
      </c>
      <c r="AB596" s="22">
        <f t="shared" si="93"/>
        <v>40</v>
      </c>
      <c r="AC596" s="2"/>
      <c r="AD596" s="2"/>
      <c r="AE596" s="2"/>
      <c r="AF596" s="2"/>
    </row>
    <row r="597" spans="1:32" s="22" customFormat="1" ht="15" hidden="1" customHeight="1" x14ac:dyDescent="0.25">
      <c r="A597" s="24"/>
      <c r="B597" s="174" t="s">
        <v>672</v>
      </c>
      <c r="C597" s="24"/>
      <c r="D597" s="33" t="s">
        <v>672</v>
      </c>
      <c r="E597" s="33" t="s">
        <v>665</v>
      </c>
      <c r="F597" s="21"/>
      <c r="G597" s="169" t="s">
        <v>314</v>
      </c>
      <c r="H597" s="32">
        <v>1</v>
      </c>
      <c r="I597" s="14"/>
      <c r="J597" s="57">
        <f>[1]Inventario!Y597</f>
        <v>9</v>
      </c>
      <c r="K597" s="99">
        <f>[1]Inventario!AA597</f>
        <v>0</v>
      </c>
      <c r="L597" s="86">
        <f t="shared" si="94"/>
        <v>0</v>
      </c>
      <c r="M597" s="91"/>
      <c r="N597" s="87">
        <f>SUMIF('Compras del Mes'!D$6:D$307,Inventario!D597,'Compras del Mes'!H$6:H$307)</f>
        <v>0</v>
      </c>
      <c r="O597" s="28" t="str">
        <f t="shared" si="95"/>
        <v/>
      </c>
      <c r="P597" s="28">
        <f>SUMIF('Compras del Mes'!D$6:D$307,Inventario!D597,'Compras del Mes'!I$6:I$307)</f>
        <v>0</v>
      </c>
      <c r="Q597" s="88"/>
      <c r="R597" s="87">
        <f t="shared" si="96"/>
        <v>9</v>
      </c>
      <c r="S597" s="28" t="str">
        <f t="shared" si="97"/>
        <v>0</v>
      </c>
      <c r="T597" s="28">
        <f t="shared" si="98"/>
        <v>0</v>
      </c>
      <c r="U597" s="88"/>
      <c r="V597" s="177">
        <f>SUMIF('Reporte de salida'!C$6:C$958,Inventario!B597,'Reporte de salida'!H$6:H$958)</f>
        <v>0</v>
      </c>
      <c r="W597" s="221">
        <f t="shared" si="99"/>
        <v>0</v>
      </c>
      <c r="Y597" s="87">
        <f t="shared" si="100"/>
        <v>9</v>
      </c>
      <c r="Z597" s="28">
        <f t="shared" si="101"/>
        <v>0</v>
      </c>
      <c r="AA597" s="56">
        <f t="shared" si="102"/>
        <v>0</v>
      </c>
      <c r="AB597" s="22">
        <f t="shared" si="93"/>
        <v>31</v>
      </c>
      <c r="AC597" s="2"/>
      <c r="AD597" s="2"/>
      <c r="AE597" s="2"/>
      <c r="AF597" s="2"/>
    </row>
    <row r="598" spans="1:32" s="22" customFormat="1" ht="15" hidden="1" customHeight="1" x14ac:dyDescent="0.25">
      <c r="A598" s="24"/>
      <c r="B598" s="174" t="s">
        <v>673</v>
      </c>
      <c r="C598" s="24"/>
      <c r="D598" s="33" t="s">
        <v>673</v>
      </c>
      <c r="E598" s="33" t="s">
        <v>665</v>
      </c>
      <c r="F598" s="21"/>
      <c r="G598" s="169" t="s">
        <v>314</v>
      </c>
      <c r="H598" s="32">
        <v>1</v>
      </c>
      <c r="I598" s="14"/>
      <c r="J598" s="57">
        <f>[1]Inventario!Y598</f>
        <v>3</v>
      </c>
      <c r="K598" s="99">
        <f>[1]Inventario!AA598</f>
        <v>0</v>
      </c>
      <c r="L598" s="86">
        <f t="shared" si="94"/>
        <v>0</v>
      </c>
      <c r="M598" s="91"/>
      <c r="N598" s="87">
        <f>SUMIF('Compras del Mes'!D$6:D$307,Inventario!D598,'Compras del Mes'!H$6:H$307)</f>
        <v>0</v>
      </c>
      <c r="O598" s="28" t="str">
        <f t="shared" si="95"/>
        <v/>
      </c>
      <c r="P598" s="28">
        <f>SUMIF('Compras del Mes'!D$6:D$307,Inventario!D598,'Compras del Mes'!I$6:I$307)</f>
        <v>0</v>
      </c>
      <c r="Q598" s="88"/>
      <c r="R598" s="87">
        <f t="shared" si="96"/>
        <v>3</v>
      </c>
      <c r="S598" s="28" t="str">
        <f t="shared" si="97"/>
        <v>0</v>
      </c>
      <c r="T598" s="28">
        <f t="shared" si="98"/>
        <v>0</v>
      </c>
      <c r="U598" s="88"/>
      <c r="V598" s="177">
        <f>SUMIF('Reporte de salida'!C$6:C$958,Inventario!B598,'Reporte de salida'!H$6:H$958)</f>
        <v>0</v>
      </c>
      <c r="W598" s="221">
        <f t="shared" si="99"/>
        <v>0</v>
      </c>
      <c r="Y598" s="87">
        <f t="shared" si="100"/>
        <v>3</v>
      </c>
      <c r="Z598" s="28">
        <f t="shared" si="101"/>
        <v>0</v>
      </c>
      <c r="AA598" s="56">
        <f t="shared" si="102"/>
        <v>0</v>
      </c>
      <c r="AB598" s="22">
        <f t="shared" si="93"/>
        <v>31</v>
      </c>
      <c r="AC598" s="2"/>
      <c r="AD598" s="2"/>
      <c r="AE598" s="2"/>
      <c r="AF598" s="2"/>
    </row>
    <row r="599" spans="1:32" s="22" customFormat="1" ht="15" hidden="1" customHeight="1" x14ac:dyDescent="0.25">
      <c r="A599" s="24"/>
      <c r="B599" s="174" t="s">
        <v>674</v>
      </c>
      <c r="C599" s="24"/>
      <c r="D599" s="33" t="s">
        <v>674</v>
      </c>
      <c r="E599" s="33" t="s">
        <v>665</v>
      </c>
      <c r="F599" s="21"/>
      <c r="G599" s="169" t="s">
        <v>314</v>
      </c>
      <c r="H599" s="32">
        <v>1</v>
      </c>
      <c r="I599" s="14"/>
      <c r="J599" s="57">
        <f>[1]Inventario!Y599</f>
        <v>100</v>
      </c>
      <c r="K599" s="99">
        <f>[1]Inventario!AA599</f>
        <v>0</v>
      </c>
      <c r="L599" s="86">
        <f t="shared" si="94"/>
        <v>0</v>
      </c>
      <c r="M599" s="91"/>
      <c r="N599" s="87">
        <f>SUMIF('Compras del Mes'!D$6:D$307,Inventario!D599,'Compras del Mes'!H$6:H$307)</f>
        <v>0</v>
      </c>
      <c r="O599" s="28" t="str">
        <f t="shared" si="95"/>
        <v/>
      </c>
      <c r="P599" s="28">
        <f>SUMIF('Compras del Mes'!D$6:D$307,Inventario!D599,'Compras del Mes'!I$6:I$307)</f>
        <v>0</v>
      </c>
      <c r="Q599" s="88"/>
      <c r="R599" s="87">
        <f t="shared" si="96"/>
        <v>100</v>
      </c>
      <c r="S599" s="28" t="str">
        <f t="shared" si="97"/>
        <v>0</v>
      </c>
      <c r="T599" s="28">
        <f t="shared" si="98"/>
        <v>0</v>
      </c>
      <c r="U599" s="88"/>
      <c r="V599" s="177">
        <f>SUMIF('Reporte de salida'!C$6:C$958,Inventario!B599,'Reporte de salida'!H$6:H$958)</f>
        <v>0</v>
      </c>
      <c r="W599" s="221">
        <f t="shared" si="99"/>
        <v>0</v>
      </c>
      <c r="Y599" s="87">
        <f t="shared" si="100"/>
        <v>100</v>
      </c>
      <c r="Z599" s="28">
        <f t="shared" si="101"/>
        <v>0</v>
      </c>
      <c r="AA599" s="56">
        <f t="shared" si="102"/>
        <v>0</v>
      </c>
      <c r="AB599" s="22">
        <f t="shared" si="93"/>
        <v>30</v>
      </c>
      <c r="AC599" s="2"/>
      <c r="AD599" s="2"/>
      <c r="AE599" s="2"/>
      <c r="AF599" s="2"/>
    </row>
    <row r="600" spans="1:32" s="22" customFormat="1" ht="15" hidden="1" customHeight="1" x14ac:dyDescent="0.25">
      <c r="A600" s="24"/>
      <c r="B600" s="174" t="s">
        <v>675</v>
      </c>
      <c r="C600" s="24"/>
      <c r="D600" s="33" t="s">
        <v>675</v>
      </c>
      <c r="E600" s="33" t="s">
        <v>665</v>
      </c>
      <c r="F600" s="21"/>
      <c r="G600" s="169" t="s">
        <v>314</v>
      </c>
      <c r="H600" s="32">
        <v>1</v>
      </c>
      <c r="I600" s="14"/>
      <c r="J600" s="57">
        <f>[1]Inventario!Y600</f>
        <v>93</v>
      </c>
      <c r="K600" s="99">
        <f>[1]Inventario!AA600</f>
        <v>0</v>
      </c>
      <c r="L600" s="86">
        <f t="shared" si="94"/>
        <v>0</v>
      </c>
      <c r="M600" s="91"/>
      <c r="N600" s="87">
        <f>SUMIF('Compras del Mes'!D$6:D$307,Inventario!D600,'Compras del Mes'!H$6:H$307)</f>
        <v>0</v>
      </c>
      <c r="O600" s="28" t="str">
        <f t="shared" si="95"/>
        <v/>
      </c>
      <c r="P600" s="28">
        <f>SUMIF('Compras del Mes'!D$6:D$307,Inventario!D600,'Compras del Mes'!I$6:I$307)</f>
        <v>0</v>
      </c>
      <c r="Q600" s="88"/>
      <c r="R600" s="87">
        <f t="shared" si="96"/>
        <v>93</v>
      </c>
      <c r="S600" s="28" t="str">
        <f t="shared" si="97"/>
        <v>0</v>
      </c>
      <c r="T600" s="28">
        <f t="shared" si="98"/>
        <v>0</v>
      </c>
      <c r="U600" s="88"/>
      <c r="V600" s="177">
        <f>SUMIF('Reporte de salida'!C$6:C$958,Inventario!B600,'Reporte de salida'!H$6:H$958)</f>
        <v>0</v>
      </c>
      <c r="W600" s="221">
        <f t="shared" si="99"/>
        <v>0</v>
      </c>
      <c r="Y600" s="87">
        <f t="shared" si="100"/>
        <v>93</v>
      </c>
      <c r="Z600" s="28">
        <f t="shared" si="101"/>
        <v>0</v>
      </c>
      <c r="AA600" s="56">
        <f t="shared" si="102"/>
        <v>0</v>
      </c>
      <c r="AB600" s="22">
        <f t="shared" si="93"/>
        <v>31</v>
      </c>
      <c r="AC600" s="2"/>
      <c r="AD600" s="2"/>
      <c r="AE600" s="2"/>
      <c r="AF600" s="2"/>
    </row>
    <row r="601" spans="1:32" s="22" customFormat="1" ht="15" hidden="1" customHeight="1" x14ac:dyDescent="0.25">
      <c r="A601" s="24"/>
      <c r="B601" s="174" t="s">
        <v>676</v>
      </c>
      <c r="C601" s="24"/>
      <c r="D601" s="33" t="s">
        <v>676</v>
      </c>
      <c r="E601" s="33" t="s">
        <v>665</v>
      </c>
      <c r="F601" s="21"/>
      <c r="G601" s="169" t="s">
        <v>314</v>
      </c>
      <c r="H601" s="32">
        <v>1</v>
      </c>
      <c r="I601" s="14"/>
      <c r="J601" s="57">
        <f>[1]Inventario!Y601</f>
        <v>2</v>
      </c>
      <c r="K601" s="99">
        <f>[1]Inventario!AA601</f>
        <v>8000</v>
      </c>
      <c r="L601" s="86">
        <f t="shared" si="94"/>
        <v>16000</v>
      </c>
      <c r="M601" s="91"/>
      <c r="N601" s="87">
        <f>SUMIF('Compras del Mes'!D$6:D$307,Inventario!D601,'Compras del Mes'!H$6:H$307)</f>
        <v>0</v>
      </c>
      <c r="O601" s="28" t="str">
        <f t="shared" si="95"/>
        <v/>
      </c>
      <c r="P601" s="28">
        <f>SUMIF('Compras del Mes'!D$6:D$307,Inventario!D601,'Compras del Mes'!I$6:I$307)</f>
        <v>0</v>
      </c>
      <c r="Q601" s="88"/>
      <c r="R601" s="87">
        <f t="shared" si="96"/>
        <v>2</v>
      </c>
      <c r="S601" s="28">
        <f t="shared" si="97"/>
        <v>8000</v>
      </c>
      <c r="T601" s="28">
        <f t="shared" si="98"/>
        <v>16000</v>
      </c>
      <c r="U601" s="88"/>
      <c r="V601" s="177">
        <f>SUMIF('Reporte de salida'!C$6:C$958,Inventario!B601,'Reporte de salida'!H$6:H$958)</f>
        <v>0</v>
      </c>
      <c r="W601" s="221">
        <f t="shared" si="99"/>
        <v>0</v>
      </c>
      <c r="Y601" s="87">
        <f t="shared" si="100"/>
        <v>2</v>
      </c>
      <c r="Z601" s="28">
        <f t="shared" si="101"/>
        <v>16000</v>
      </c>
      <c r="AA601" s="56">
        <f t="shared" si="102"/>
        <v>8000</v>
      </c>
      <c r="AB601" s="22">
        <f t="shared" si="93"/>
        <v>27</v>
      </c>
      <c r="AC601" s="2"/>
      <c r="AD601" s="2"/>
      <c r="AE601" s="2"/>
      <c r="AF601" s="2"/>
    </row>
    <row r="602" spans="1:32" s="22" customFormat="1" ht="15" hidden="1" customHeight="1" x14ac:dyDescent="0.25">
      <c r="A602" s="24"/>
      <c r="B602" s="174" t="s">
        <v>677</v>
      </c>
      <c r="C602" s="24"/>
      <c r="D602" s="33" t="s">
        <v>677</v>
      </c>
      <c r="E602" s="33" t="s">
        <v>665</v>
      </c>
      <c r="F602" s="21"/>
      <c r="G602" s="169" t="s">
        <v>314</v>
      </c>
      <c r="H602" s="32">
        <v>1</v>
      </c>
      <c r="I602" s="14"/>
      <c r="J602" s="57">
        <f>[1]Inventario!Y602</f>
        <v>20</v>
      </c>
      <c r="K602" s="99">
        <f>[1]Inventario!AA602</f>
        <v>0</v>
      </c>
      <c r="L602" s="86">
        <f t="shared" si="94"/>
        <v>0</v>
      </c>
      <c r="M602" s="91"/>
      <c r="N602" s="87">
        <f>SUMIF('Compras del Mes'!D$6:D$307,Inventario!D602,'Compras del Mes'!H$6:H$307)</f>
        <v>0</v>
      </c>
      <c r="O602" s="28" t="str">
        <f t="shared" si="95"/>
        <v/>
      </c>
      <c r="P602" s="28">
        <f>SUMIF('Compras del Mes'!D$6:D$307,Inventario!D602,'Compras del Mes'!I$6:I$307)</f>
        <v>0</v>
      </c>
      <c r="Q602" s="88"/>
      <c r="R602" s="87">
        <f t="shared" si="96"/>
        <v>20</v>
      </c>
      <c r="S602" s="28" t="str">
        <f t="shared" si="97"/>
        <v>0</v>
      </c>
      <c r="T602" s="28">
        <f t="shared" si="98"/>
        <v>0</v>
      </c>
      <c r="U602" s="88"/>
      <c r="V602" s="177">
        <f>SUMIF('Reporte de salida'!C$6:C$958,Inventario!B602,'Reporte de salida'!H$6:H$958)</f>
        <v>0</v>
      </c>
      <c r="W602" s="221">
        <f t="shared" si="99"/>
        <v>0</v>
      </c>
      <c r="Y602" s="87">
        <f t="shared" si="100"/>
        <v>20</v>
      </c>
      <c r="Z602" s="28">
        <f t="shared" si="101"/>
        <v>0</v>
      </c>
      <c r="AA602" s="56">
        <f t="shared" si="102"/>
        <v>0</v>
      </c>
      <c r="AB602" s="22">
        <f t="shared" si="93"/>
        <v>38</v>
      </c>
      <c r="AC602" s="2"/>
      <c r="AD602" s="2"/>
      <c r="AE602" s="2"/>
      <c r="AF602" s="2"/>
    </row>
    <row r="603" spans="1:32" s="22" customFormat="1" ht="15" hidden="1" customHeight="1" x14ac:dyDescent="0.25">
      <c r="A603" s="24"/>
      <c r="B603" s="174" t="s">
        <v>678</v>
      </c>
      <c r="C603" s="24"/>
      <c r="D603" s="33" t="s">
        <v>678</v>
      </c>
      <c r="E603" s="33" t="s">
        <v>665</v>
      </c>
      <c r="F603" s="21"/>
      <c r="G603" s="169" t="s">
        <v>314</v>
      </c>
      <c r="H603" s="32">
        <v>1</v>
      </c>
      <c r="I603" s="14"/>
      <c r="J603" s="57">
        <f>[1]Inventario!Y603</f>
        <v>4</v>
      </c>
      <c r="K603" s="99">
        <f>[1]Inventario!AA603</f>
        <v>27.336666666666666</v>
      </c>
      <c r="L603" s="86">
        <f t="shared" si="94"/>
        <v>109.34666666666666</v>
      </c>
      <c r="M603" s="91"/>
      <c r="N603" s="87">
        <f>SUMIF('Compras del Mes'!D$6:D$307,Inventario!D603,'Compras del Mes'!H$6:H$307)</f>
        <v>0</v>
      </c>
      <c r="O603" s="28" t="str">
        <f t="shared" si="95"/>
        <v/>
      </c>
      <c r="P603" s="28">
        <f>SUMIF('Compras del Mes'!D$6:D$307,Inventario!D603,'Compras del Mes'!I$6:I$307)</f>
        <v>0</v>
      </c>
      <c r="Q603" s="88"/>
      <c r="R603" s="87">
        <f t="shared" si="96"/>
        <v>4</v>
      </c>
      <c r="S603" s="28">
        <f t="shared" si="97"/>
        <v>27.336666666666666</v>
      </c>
      <c r="T603" s="28">
        <f t="shared" si="98"/>
        <v>109.34666666666666</v>
      </c>
      <c r="U603" s="88"/>
      <c r="V603" s="177">
        <f>SUMIF('Reporte de salida'!C$6:C$958,Inventario!B603,'Reporte de salida'!H$6:H$958)</f>
        <v>0</v>
      </c>
      <c r="W603" s="221">
        <f t="shared" si="99"/>
        <v>0</v>
      </c>
      <c r="Y603" s="87">
        <f t="shared" si="100"/>
        <v>4</v>
      </c>
      <c r="Z603" s="28">
        <f t="shared" si="101"/>
        <v>109.34666666666666</v>
      </c>
      <c r="AA603" s="56">
        <f t="shared" si="102"/>
        <v>27.336666666666666</v>
      </c>
      <c r="AB603" s="22">
        <f t="shared" si="93"/>
        <v>31</v>
      </c>
      <c r="AC603" s="2"/>
      <c r="AD603" s="2"/>
      <c r="AE603" s="2"/>
      <c r="AF603" s="2"/>
    </row>
    <row r="604" spans="1:32" s="22" customFormat="1" ht="15" hidden="1" customHeight="1" x14ac:dyDescent="0.25">
      <c r="A604" s="24"/>
      <c r="B604" s="174" t="s">
        <v>679</v>
      </c>
      <c r="C604" s="24"/>
      <c r="D604" s="33" t="s">
        <v>679</v>
      </c>
      <c r="E604" s="33" t="s">
        <v>665</v>
      </c>
      <c r="F604" s="21"/>
      <c r="G604" s="169" t="s">
        <v>314</v>
      </c>
      <c r="H604" s="32">
        <v>1</v>
      </c>
      <c r="I604" s="14"/>
      <c r="J604" s="57">
        <f>[1]Inventario!Y604</f>
        <v>7</v>
      </c>
      <c r="K604" s="99">
        <f>[1]Inventario!AA604</f>
        <v>0</v>
      </c>
      <c r="L604" s="86">
        <f t="shared" si="94"/>
        <v>0</v>
      </c>
      <c r="M604" s="91"/>
      <c r="N604" s="87">
        <f>SUMIF('Compras del Mes'!D$6:D$307,Inventario!D604,'Compras del Mes'!H$6:H$307)</f>
        <v>0</v>
      </c>
      <c r="O604" s="28" t="str">
        <f t="shared" si="95"/>
        <v/>
      </c>
      <c r="P604" s="28">
        <f>SUMIF('Compras del Mes'!D$6:D$307,Inventario!D604,'Compras del Mes'!I$6:I$307)</f>
        <v>0</v>
      </c>
      <c r="Q604" s="88"/>
      <c r="R604" s="87">
        <f t="shared" si="96"/>
        <v>7</v>
      </c>
      <c r="S604" s="28" t="str">
        <f t="shared" si="97"/>
        <v>0</v>
      </c>
      <c r="T604" s="28">
        <f t="shared" si="98"/>
        <v>0</v>
      </c>
      <c r="U604" s="88"/>
      <c r="V604" s="177">
        <f>SUMIF('Reporte de salida'!C$6:C$958,Inventario!B604,'Reporte de salida'!H$6:H$958)</f>
        <v>0</v>
      </c>
      <c r="W604" s="221">
        <f t="shared" si="99"/>
        <v>0</v>
      </c>
      <c r="Y604" s="87">
        <f t="shared" si="100"/>
        <v>7</v>
      </c>
      <c r="Z604" s="28">
        <f t="shared" si="101"/>
        <v>0</v>
      </c>
      <c r="AA604" s="56">
        <f t="shared" si="102"/>
        <v>0</v>
      </c>
      <c r="AB604" s="22">
        <f t="shared" si="93"/>
        <v>28</v>
      </c>
      <c r="AC604" s="2"/>
      <c r="AD604" s="2"/>
      <c r="AE604" s="2"/>
      <c r="AF604" s="2"/>
    </row>
    <row r="605" spans="1:32" s="22" customFormat="1" ht="15" hidden="1" customHeight="1" x14ac:dyDescent="0.25">
      <c r="A605" s="24"/>
      <c r="B605" s="174" t="s">
        <v>680</v>
      </c>
      <c r="C605" s="24"/>
      <c r="D605" s="33" t="s">
        <v>680</v>
      </c>
      <c r="E605" s="33" t="s">
        <v>665</v>
      </c>
      <c r="F605" s="21"/>
      <c r="G605" s="169" t="s">
        <v>314</v>
      </c>
      <c r="H605" s="32">
        <v>1</v>
      </c>
      <c r="I605" s="14"/>
      <c r="J605" s="57">
        <f>[1]Inventario!Y605</f>
        <v>9</v>
      </c>
      <c r="K605" s="99">
        <f>[1]Inventario!AA605</f>
        <v>0</v>
      </c>
      <c r="L605" s="86">
        <f t="shared" si="94"/>
        <v>0</v>
      </c>
      <c r="M605" s="91"/>
      <c r="N605" s="87">
        <f>SUMIF('Compras del Mes'!D$6:D$307,Inventario!D605,'Compras del Mes'!H$6:H$307)</f>
        <v>0</v>
      </c>
      <c r="O605" s="28" t="str">
        <f t="shared" si="95"/>
        <v/>
      </c>
      <c r="P605" s="28">
        <f>SUMIF('Compras del Mes'!D$6:D$307,Inventario!D605,'Compras del Mes'!I$6:I$307)</f>
        <v>0</v>
      </c>
      <c r="Q605" s="88"/>
      <c r="R605" s="87">
        <f t="shared" si="96"/>
        <v>9</v>
      </c>
      <c r="S605" s="28" t="str">
        <f t="shared" si="97"/>
        <v>0</v>
      </c>
      <c r="T605" s="28">
        <f t="shared" si="98"/>
        <v>0</v>
      </c>
      <c r="U605" s="88"/>
      <c r="V605" s="177">
        <f>SUMIF('Reporte de salida'!C$6:C$958,Inventario!B605,'Reporte de salida'!H$6:H$958)</f>
        <v>0</v>
      </c>
      <c r="W605" s="221">
        <f t="shared" si="99"/>
        <v>0</v>
      </c>
      <c r="Y605" s="87">
        <f t="shared" si="100"/>
        <v>9</v>
      </c>
      <c r="Z605" s="28">
        <f t="shared" si="101"/>
        <v>0</v>
      </c>
      <c r="AA605" s="56">
        <f t="shared" si="102"/>
        <v>0</v>
      </c>
      <c r="AB605" s="22">
        <f t="shared" si="93"/>
        <v>24</v>
      </c>
      <c r="AC605" s="2"/>
      <c r="AD605" s="2"/>
      <c r="AE605" s="2"/>
      <c r="AF605" s="2"/>
    </row>
    <row r="606" spans="1:32" s="22" customFormat="1" ht="15" hidden="1" customHeight="1" x14ac:dyDescent="0.25">
      <c r="A606" s="24"/>
      <c r="B606" s="174" t="s">
        <v>681</v>
      </c>
      <c r="C606" s="24"/>
      <c r="D606" s="33" t="s">
        <v>681</v>
      </c>
      <c r="E606" s="33" t="s">
        <v>665</v>
      </c>
      <c r="F606" s="21"/>
      <c r="G606" s="169" t="s">
        <v>314</v>
      </c>
      <c r="H606" s="32">
        <v>1</v>
      </c>
      <c r="I606" s="14"/>
      <c r="J606" s="57">
        <f>[1]Inventario!Y606</f>
        <v>16</v>
      </c>
      <c r="K606" s="99">
        <f>[1]Inventario!AA606</f>
        <v>0</v>
      </c>
      <c r="L606" s="86">
        <f t="shared" si="94"/>
        <v>0</v>
      </c>
      <c r="M606" s="91"/>
      <c r="N606" s="87">
        <f>SUMIF('Compras del Mes'!D$6:D$307,Inventario!D606,'Compras del Mes'!H$6:H$307)</f>
        <v>0</v>
      </c>
      <c r="O606" s="28" t="str">
        <f t="shared" si="95"/>
        <v/>
      </c>
      <c r="P606" s="28">
        <f>SUMIF('Compras del Mes'!D$6:D$307,Inventario!D606,'Compras del Mes'!I$6:I$307)</f>
        <v>0</v>
      </c>
      <c r="Q606" s="88"/>
      <c r="R606" s="87">
        <f t="shared" si="96"/>
        <v>16</v>
      </c>
      <c r="S606" s="28" t="str">
        <f t="shared" si="97"/>
        <v>0</v>
      </c>
      <c r="T606" s="28">
        <f t="shared" si="98"/>
        <v>0</v>
      </c>
      <c r="U606" s="88"/>
      <c r="V606" s="177">
        <f>SUMIF('Reporte de salida'!C$6:C$958,Inventario!B606,'Reporte de salida'!H$6:H$958)</f>
        <v>0</v>
      </c>
      <c r="W606" s="221">
        <f t="shared" si="99"/>
        <v>0</v>
      </c>
      <c r="Y606" s="87">
        <f t="shared" si="100"/>
        <v>16</v>
      </c>
      <c r="Z606" s="28">
        <f t="shared" si="101"/>
        <v>0</v>
      </c>
      <c r="AA606" s="56">
        <f t="shared" si="102"/>
        <v>0</v>
      </c>
      <c r="AB606" s="22">
        <f t="shared" si="93"/>
        <v>18</v>
      </c>
      <c r="AC606" s="2"/>
      <c r="AD606" s="2"/>
      <c r="AE606" s="2"/>
      <c r="AF606" s="2"/>
    </row>
    <row r="607" spans="1:32" s="22" customFormat="1" ht="15" hidden="1" customHeight="1" x14ac:dyDescent="0.25">
      <c r="A607" s="24"/>
      <c r="B607" s="174" t="s">
        <v>682</v>
      </c>
      <c r="C607" s="24"/>
      <c r="D607" s="33" t="s">
        <v>682</v>
      </c>
      <c r="E607" s="33" t="s">
        <v>665</v>
      </c>
      <c r="F607" s="21"/>
      <c r="G607" s="169" t="s">
        <v>314</v>
      </c>
      <c r="H607" s="32">
        <v>1</v>
      </c>
      <c r="I607" s="14"/>
      <c r="J607" s="57">
        <f>[1]Inventario!Y607</f>
        <v>1</v>
      </c>
      <c r="K607" s="99">
        <f>[1]Inventario!AA607</f>
        <v>28</v>
      </c>
      <c r="L607" s="86">
        <f t="shared" si="94"/>
        <v>28</v>
      </c>
      <c r="M607" s="91"/>
      <c r="N607" s="87">
        <f>SUMIF('Compras del Mes'!D$6:D$307,Inventario!D607,'Compras del Mes'!H$6:H$307)</f>
        <v>0</v>
      </c>
      <c r="O607" s="28" t="str">
        <f t="shared" si="95"/>
        <v/>
      </c>
      <c r="P607" s="28">
        <f>SUMIF('Compras del Mes'!D$6:D$307,Inventario!D607,'Compras del Mes'!I$6:I$307)</f>
        <v>0</v>
      </c>
      <c r="Q607" s="88"/>
      <c r="R607" s="87">
        <f t="shared" si="96"/>
        <v>1</v>
      </c>
      <c r="S607" s="28">
        <f t="shared" si="97"/>
        <v>28</v>
      </c>
      <c r="T607" s="28">
        <f t="shared" si="98"/>
        <v>28</v>
      </c>
      <c r="U607" s="88"/>
      <c r="V607" s="177">
        <f>SUMIF('Reporte de salida'!C$6:C$958,Inventario!B607,'Reporte de salida'!H$6:H$958)</f>
        <v>0</v>
      </c>
      <c r="W607" s="221">
        <f t="shared" si="99"/>
        <v>0</v>
      </c>
      <c r="Y607" s="87">
        <f t="shared" si="100"/>
        <v>1</v>
      </c>
      <c r="Z607" s="28">
        <f t="shared" si="101"/>
        <v>28</v>
      </c>
      <c r="AA607" s="56">
        <f t="shared" si="102"/>
        <v>28</v>
      </c>
      <c r="AB607" s="22">
        <f t="shared" si="93"/>
        <v>23</v>
      </c>
      <c r="AC607" s="2"/>
      <c r="AD607" s="2"/>
      <c r="AE607" s="2"/>
      <c r="AF607" s="2"/>
    </row>
    <row r="608" spans="1:32" s="22" customFormat="1" ht="15" hidden="1" customHeight="1" x14ac:dyDescent="0.25">
      <c r="A608" s="24"/>
      <c r="B608" s="174" t="s">
        <v>683</v>
      </c>
      <c r="C608" s="24"/>
      <c r="D608" s="33" t="s">
        <v>683</v>
      </c>
      <c r="E608" s="33" t="s">
        <v>665</v>
      </c>
      <c r="F608" s="21"/>
      <c r="G608" s="169" t="s">
        <v>314</v>
      </c>
      <c r="H608" s="32">
        <v>1</v>
      </c>
      <c r="I608" s="14"/>
      <c r="J608" s="57">
        <f>[1]Inventario!Y608</f>
        <v>6</v>
      </c>
      <c r="K608" s="99">
        <f>[1]Inventario!AA608</f>
        <v>28</v>
      </c>
      <c r="L608" s="86">
        <f t="shared" si="94"/>
        <v>168</v>
      </c>
      <c r="M608" s="91"/>
      <c r="N608" s="87">
        <f>SUMIF('Compras del Mes'!D$6:D$307,Inventario!D608,'Compras del Mes'!H$6:H$307)</f>
        <v>0</v>
      </c>
      <c r="O608" s="28" t="str">
        <f t="shared" si="95"/>
        <v/>
      </c>
      <c r="P608" s="28">
        <f>SUMIF('Compras del Mes'!D$6:D$307,Inventario!D608,'Compras del Mes'!I$6:I$307)</f>
        <v>0</v>
      </c>
      <c r="Q608" s="88"/>
      <c r="R608" s="87">
        <f t="shared" si="96"/>
        <v>6</v>
      </c>
      <c r="S608" s="28">
        <f t="shared" si="97"/>
        <v>28</v>
      </c>
      <c r="T608" s="28">
        <f t="shared" si="98"/>
        <v>168</v>
      </c>
      <c r="U608" s="88"/>
      <c r="V608" s="177">
        <f>SUMIF('Reporte de salida'!C$6:C$958,Inventario!B608,'Reporte de salida'!H$6:H$958)</f>
        <v>0</v>
      </c>
      <c r="W608" s="221">
        <f t="shared" si="99"/>
        <v>0</v>
      </c>
      <c r="Y608" s="87">
        <f t="shared" si="100"/>
        <v>6</v>
      </c>
      <c r="Z608" s="28">
        <f t="shared" si="101"/>
        <v>168</v>
      </c>
      <c r="AA608" s="56">
        <f t="shared" si="102"/>
        <v>28</v>
      </c>
      <c r="AB608" s="22">
        <f t="shared" si="93"/>
        <v>28</v>
      </c>
      <c r="AC608" s="2"/>
      <c r="AD608" s="2"/>
      <c r="AE608" s="2"/>
      <c r="AF608" s="2"/>
    </row>
    <row r="609" spans="1:32" s="22" customFormat="1" ht="15" hidden="1" customHeight="1" x14ac:dyDescent="0.25">
      <c r="A609" s="24"/>
      <c r="B609" s="174" t="s">
        <v>684</v>
      </c>
      <c r="C609" s="24"/>
      <c r="D609" s="33" t="s">
        <v>684</v>
      </c>
      <c r="E609" s="33" t="s">
        <v>665</v>
      </c>
      <c r="F609" s="21"/>
      <c r="G609" s="169" t="s">
        <v>314</v>
      </c>
      <c r="H609" s="32">
        <v>1</v>
      </c>
      <c r="I609" s="14"/>
      <c r="J609" s="57">
        <f>[1]Inventario!Y609</f>
        <v>5</v>
      </c>
      <c r="K609" s="99">
        <f>[1]Inventario!AA609</f>
        <v>0</v>
      </c>
      <c r="L609" s="86">
        <f t="shared" si="94"/>
        <v>0</v>
      </c>
      <c r="M609" s="91"/>
      <c r="N609" s="87">
        <f>SUMIF('Compras del Mes'!D$6:D$307,Inventario!D609,'Compras del Mes'!H$6:H$307)</f>
        <v>0</v>
      </c>
      <c r="O609" s="28" t="str">
        <f t="shared" si="95"/>
        <v/>
      </c>
      <c r="P609" s="28">
        <f>SUMIF('Compras del Mes'!D$6:D$307,Inventario!D609,'Compras del Mes'!I$6:I$307)</f>
        <v>0</v>
      </c>
      <c r="Q609" s="88"/>
      <c r="R609" s="87">
        <f t="shared" si="96"/>
        <v>5</v>
      </c>
      <c r="S609" s="28" t="str">
        <f t="shared" si="97"/>
        <v>0</v>
      </c>
      <c r="T609" s="28">
        <f t="shared" si="98"/>
        <v>0</v>
      </c>
      <c r="U609" s="88"/>
      <c r="V609" s="177">
        <f>SUMIF('Reporte de salida'!C$6:C$958,Inventario!B609,'Reporte de salida'!H$6:H$958)</f>
        <v>0</v>
      </c>
      <c r="W609" s="221">
        <f t="shared" si="99"/>
        <v>0</v>
      </c>
      <c r="Y609" s="87">
        <f t="shared" si="100"/>
        <v>5</v>
      </c>
      <c r="Z609" s="28">
        <f t="shared" si="101"/>
        <v>0</v>
      </c>
      <c r="AA609" s="56">
        <f t="shared" si="102"/>
        <v>0</v>
      </c>
      <c r="AB609" s="22">
        <f t="shared" ref="AB609:AB626" si="103">(LEN(D609))</f>
        <v>24</v>
      </c>
      <c r="AC609" s="2"/>
      <c r="AD609" s="2"/>
      <c r="AE609" s="2"/>
      <c r="AF609" s="2"/>
    </row>
    <row r="610" spans="1:32" s="22" customFormat="1" ht="15" hidden="1" customHeight="1" x14ac:dyDescent="0.25">
      <c r="A610" s="24"/>
      <c r="B610" s="174" t="s">
        <v>685</v>
      </c>
      <c r="C610" s="24"/>
      <c r="D610" s="33" t="s">
        <v>685</v>
      </c>
      <c r="E610" s="33" t="s">
        <v>665</v>
      </c>
      <c r="F610" s="21"/>
      <c r="G610" s="169" t="s">
        <v>314</v>
      </c>
      <c r="H610" s="32">
        <v>1</v>
      </c>
      <c r="I610" s="14"/>
      <c r="J610" s="57">
        <f>[1]Inventario!Y610</f>
        <v>5</v>
      </c>
      <c r="K610" s="99">
        <f>[1]Inventario!AA610</f>
        <v>0</v>
      </c>
      <c r="L610" s="86">
        <f t="shared" si="94"/>
        <v>0</v>
      </c>
      <c r="M610" s="91"/>
      <c r="N610" s="87">
        <f>SUMIF('Compras del Mes'!D$6:D$307,Inventario!D610,'Compras del Mes'!H$6:H$307)</f>
        <v>0</v>
      </c>
      <c r="O610" s="28" t="str">
        <f t="shared" si="95"/>
        <v/>
      </c>
      <c r="P610" s="28">
        <f>SUMIF('Compras del Mes'!D$6:D$307,Inventario!D610,'Compras del Mes'!I$6:I$307)</f>
        <v>0</v>
      </c>
      <c r="Q610" s="88"/>
      <c r="R610" s="87">
        <f t="shared" si="96"/>
        <v>5</v>
      </c>
      <c r="S610" s="28" t="str">
        <f t="shared" si="97"/>
        <v>0</v>
      </c>
      <c r="T610" s="28">
        <f t="shared" si="98"/>
        <v>0</v>
      </c>
      <c r="U610" s="88"/>
      <c r="V610" s="177">
        <f>SUMIF('Reporte de salida'!C$6:C$958,Inventario!B610,'Reporte de salida'!H$6:H$958)</f>
        <v>0</v>
      </c>
      <c r="W610" s="221">
        <f t="shared" si="99"/>
        <v>0</v>
      </c>
      <c r="Y610" s="87">
        <f t="shared" si="100"/>
        <v>5</v>
      </c>
      <c r="Z610" s="28">
        <f t="shared" si="101"/>
        <v>0</v>
      </c>
      <c r="AA610" s="56">
        <f t="shared" si="102"/>
        <v>0</v>
      </c>
      <c r="AB610" s="22">
        <f t="shared" si="103"/>
        <v>30</v>
      </c>
      <c r="AC610" s="2"/>
      <c r="AD610" s="2"/>
      <c r="AE610" s="2"/>
      <c r="AF610" s="2"/>
    </row>
    <row r="611" spans="1:32" s="22" customFormat="1" ht="15" hidden="1" customHeight="1" x14ac:dyDescent="0.25">
      <c r="A611" s="24"/>
      <c r="B611" s="174" t="s">
        <v>686</v>
      </c>
      <c r="C611" s="24"/>
      <c r="D611" s="33" t="s">
        <v>686</v>
      </c>
      <c r="E611" s="33" t="s">
        <v>665</v>
      </c>
      <c r="F611" s="21"/>
      <c r="G611" s="169" t="s">
        <v>314</v>
      </c>
      <c r="H611" s="32">
        <v>1</v>
      </c>
      <c r="I611" s="14"/>
      <c r="J611" s="57">
        <f>[1]Inventario!Y611</f>
        <v>2</v>
      </c>
      <c r="K611" s="99">
        <f>[1]Inventario!AA611</f>
        <v>0</v>
      </c>
      <c r="L611" s="86">
        <f t="shared" si="94"/>
        <v>0</v>
      </c>
      <c r="M611" s="91"/>
      <c r="N611" s="87">
        <f>SUMIF('Compras del Mes'!D$6:D$307,Inventario!D611,'Compras del Mes'!H$6:H$307)</f>
        <v>0</v>
      </c>
      <c r="O611" s="28" t="str">
        <f t="shared" si="95"/>
        <v/>
      </c>
      <c r="P611" s="28">
        <f>SUMIF('Compras del Mes'!D$6:D$307,Inventario!D611,'Compras del Mes'!I$6:I$307)</f>
        <v>0</v>
      </c>
      <c r="Q611" s="88"/>
      <c r="R611" s="87">
        <f t="shared" si="96"/>
        <v>2</v>
      </c>
      <c r="S611" s="28" t="str">
        <f t="shared" si="97"/>
        <v>0</v>
      </c>
      <c r="T611" s="28">
        <f t="shared" si="98"/>
        <v>0</v>
      </c>
      <c r="U611" s="88"/>
      <c r="V611" s="177">
        <f>SUMIF('Reporte de salida'!C$6:C$958,Inventario!B611,'Reporte de salida'!H$6:H$958)</f>
        <v>0</v>
      </c>
      <c r="W611" s="221">
        <f t="shared" si="99"/>
        <v>0</v>
      </c>
      <c r="Y611" s="87">
        <f t="shared" si="100"/>
        <v>2</v>
      </c>
      <c r="Z611" s="28">
        <f t="shared" si="101"/>
        <v>0</v>
      </c>
      <c r="AA611" s="56">
        <f t="shared" si="102"/>
        <v>0</v>
      </c>
      <c r="AB611" s="22">
        <f t="shared" si="103"/>
        <v>21</v>
      </c>
      <c r="AC611" s="2"/>
      <c r="AD611" s="2"/>
      <c r="AE611" s="2"/>
      <c r="AF611" s="2"/>
    </row>
    <row r="612" spans="1:32" s="22" customFormat="1" ht="15" hidden="1" customHeight="1" x14ac:dyDescent="0.25">
      <c r="A612" s="24"/>
      <c r="B612" s="174" t="s">
        <v>687</v>
      </c>
      <c r="C612" s="24"/>
      <c r="D612" s="33" t="s">
        <v>687</v>
      </c>
      <c r="E612" s="33" t="s">
        <v>665</v>
      </c>
      <c r="F612" s="21"/>
      <c r="G612" s="169" t="s">
        <v>314</v>
      </c>
      <c r="H612" s="32">
        <v>1</v>
      </c>
      <c r="I612" s="14"/>
      <c r="J612" s="57">
        <f>[1]Inventario!Y612</f>
        <v>1</v>
      </c>
      <c r="K612" s="99">
        <f>[1]Inventario!AA612</f>
        <v>0</v>
      </c>
      <c r="L612" s="86">
        <f t="shared" si="94"/>
        <v>0</v>
      </c>
      <c r="M612" s="91"/>
      <c r="N612" s="87">
        <f>SUMIF('Compras del Mes'!D$6:D$307,Inventario!D612,'Compras del Mes'!H$6:H$307)</f>
        <v>0</v>
      </c>
      <c r="O612" s="28" t="str">
        <f t="shared" si="95"/>
        <v/>
      </c>
      <c r="P612" s="28">
        <f>SUMIF('Compras del Mes'!D$6:D$307,Inventario!D612,'Compras del Mes'!I$6:I$307)</f>
        <v>0</v>
      </c>
      <c r="Q612" s="88"/>
      <c r="R612" s="87">
        <f t="shared" si="96"/>
        <v>1</v>
      </c>
      <c r="S612" s="28" t="str">
        <f t="shared" si="97"/>
        <v>0</v>
      </c>
      <c r="T612" s="28">
        <f t="shared" si="98"/>
        <v>0</v>
      </c>
      <c r="U612" s="88"/>
      <c r="V612" s="177">
        <f>SUMIF('Reporte de salida'!C$6:C$958,Inventario!B612,'Reporte de salida'!H$6:H$958)</f>
        <v>0</v>
      </c>
      <c r="W612" s="221">
        <f t="shared" si="99"/>
        <v>0</v>
      </c>
      <c r="Y612" s="87">
        <f t="shared" si="100"/>
        <v>1</v>
      </c>
      <c r="Z612" s="28">
        <f t="shared" si="101"/>
        <v>0</v>
      </c>
      <c r="AA612" s="56">
        <f t="shared" si="102"/>
        <v>0</v>
      </c>
      <c r="AB612" s="22">
        <f t="shared" si="103"/>
        <v>21</v>
      </c>
      <c r="AC612" s="2"/>
      <c r="AD612" s="2"/>
      <c r="AE612" s="2"/>
      <c r="AF612" s="2"/>
    </row>
    <row r="613" spans="1:32" s="22" customFormat="1" ht="15" hidden="1" customHeight="1" x14ac:dyDescent="0.25">
      <c r="A613" s="24"/>
      <c r="B613" s="174" t="s">
        <v>688</v>
      </c>
      <c r="C613" s="24"/>
      <c r="D613" s="33" t="s">
        <v>688</v>
      </c>
      <c r="E613" s="33" t="s">
        <v>665</v>
      </c>
      <c r="F613" s="21"/>
      <c r="G613" s="169" t="s">
        <v>314</v>
      </c>
      <c r="H613" s="32">
        <v>1</v>
      </c>
      <c r="I613" s="14"/>
      <c r="J613" s="57">
        <f>[1]Inventario!Y613</f>
        <v>2</v>
      </c>
      <c r="K613" s="99">
        <f>[1]Inventario!AA613</f>
        <v>0</v>
      </c>
      <c r="L613" s="86">
        <f t="shared" si="94"/>
        <v>0</v>
      </c>
      <c r="M613" s="91"/>
      <c r="N613" s="87">
        <f>SUMIF('Compras del Mes'!D$6:D$307,Inventario!D613,'Compras del Mes'!H$6:H$307)</f>
        <v>0</v>
      </c>
      <c r="O613" s="28" t="str">
        <f t="shared" si="95"/>
        <v/>
      </c>
      <c r="P613" s="28">
        <f>SUMIF('Compras del Mes'!D$6:D$307,Inventario!D613,'Compras del Mes'!I$6:I$307)</f>
        <v>0</v>
      </c>
      <c r="Q613" s="88"/>
      <c r="R613" s="87">
        <f t="shared" si="96"/>
        <v>2</v>
      </c>
      <c r="S613" s="28" t="str">
        <f t="shared" si="97"/>
        <v>0</v>
      </c>
      <c r="T613" s="28">
        <f t="shared" si="98"/>
        <v>0</v>
      </c>
      <c r="U613" s="88"/>
      <c r="V613" s="177">
        <f>SUMIF('Reporte de salida'!C$6:C$958,Inventario!B613,'Reporte de salida'!H$6:H$958)</f>
        <v>0</v>
      </c>
      <c r="W613" s="221">
        <f t="shared" si="99"/>
        <v>0</v>
      </c>
      <c r="Y613" s="87">
        <f t="shared" si="100"/>
        <v>2</v>
      </c>
      <c r="Z613" s="28">
        <f t="shared" si="101"/>
        <v>0</v>
      </c>
      <c r="AA613" s="56">
        <f t="shared" si="102"/>
        <v>0</v>
      </c>
      <c r="AB613" s="22">
        <f t="shared" si="103"/>
        <v>8</v>
      </c>
      <c r="AC613" s="2"/>
      <c r="AD613" s="2"/>
      <c r="AE613" s="2"/>
      <c r="AF613" s="2"/>
    </row>
    <row r="614" spans="1:32" s="22" customFormat="1" ht="15" hidden="1" customHeight="1" x14ac:dyDescent="0.25">
      <c r="A614" s="24"/>
      <c r="B614" s="174" t="s">
        <v>689</v>
      </c>
      <c r="C614" s="24"/>
      <c r="D614" s="33" t="s">
        <v>689</v>
      </c>
      <c r="E614" s="33" t="s">
        <v>665</v>
      </c>
      <c r="F614" s="21"/>
      <c r="G614" s="169" t="s">
        <v>315</v>
      </c>
      <c r="H614" s="32">
        <v>1</v>
      </c>
      <c r="I614" s="14"/>
      <c r="J614" s="57">
        <f>[1]Inventario!Y614</f>
        <v>11</v>
      </c>
      <c r="K614" s="99">
        <f>[1]Inventario!AA614</f>
        <v>0</v>
      </c>
      <c r="L614" s="86">
        <f t="shared" si="94"/>
        <v>0</v>
      </c>
      <c r="M614" s="91"/>
      <c r="N614" s="87">
        <f>SUMIF('Compras del Mes'!D$6:D$307,Inventario!D614,'Compras del Mes'!H$6:H$307)</f>
        <v>0</v>
      </c>
      <c r="O614" s="28" t="str">
        <f t="shared" si="95"/>
        <v/>
      </c>
      <c r="P614" s="28">
        <f>SUMIF('Compras del Mes'!D$6:D$307,Inventario!D614,'Compras del Mes'!I$6:I$307)</f>
        <v>0</v>
      </c>
      <c r="Q614" s="88"/>
      <c r="R614" s="87">
        <f t="shared" si="96"/>
        <v>11</v>
      </c>
      <c r="S614" s="28" t="str">
        <f t="shared" si="97"/>
        <v>0</v>
      </c>
      <c r="T614" s="28">
        <f t="shared" si="98"/>
        <v>0</v>
      </c>
      <c r="U614" s="88"/>
      <c r="V614" s="177">
        <f>SUMIF('Reporte de salida'!C$6:C$958,Inventario!B614,'Reporte de salida'!H$6:H$958)</f>
        <v>0</v>
      </c>
      <c r="W614" s="221">
        <f t="shared" si="99"/>
        <v>0</v>
      </c>
      <c r="Y614" s="87">
        <f t="shared" si="100"/>
        <v>11</v>
      </c>
      <c r="Z614" s="28">
        <f t="shared" si="101"/>
        <v>0</v>
      </c>
      <c r="AA614" s="56">
        <f t="shared" si="102"/>
        <v>0</v>
      </c>
      <c r="AB614" s="22">
        <f t="shared" si="103"/>
        <v>16</v>
      </c>
      <c r="AC614" s="2"/>
      <c r="AD614" s="2"/>
      <c r="AE614" s="2"/>
      <c r="AF614" s="2"/>
    </row>
    <row r="615" spans="1:32" s="22" customFormat="1" ht="15" hidden="1" customHeight="1" x14ac:dyDescent="0.25">
      <c r="A615" s="24"/>
      <c r="B615" s="174" t="s">
        <v>690</v>
      </c>
      <c r="C615" s="24"/>
      <c r="D615" s="33" t="s">
        <v>690</v>
      </c>
      <c r="E615" s="33" t="s">
        <v>665</v>
      </c>
      <c r="F615" s="21"/>
      <c r="G615" s="169" t="s">
        <v>315</v>
      </c>
      <c r="H615" s="32">
        <v>1</v>
      </c>
      <c r="I615" s="14"/>
      <c r="J615" s="57">
        <f>[1]Inventario!Y615</f>
        <v>5</v>
      </c>
      <c r="K615" s="99">
        <f>[1]Inventario!AA615</f>
        <v>0</v>
      </c>
      <c r="L615" s="86">
        <f t="shared" si="94"/>
        <v>0</v>
      </c>
      <c r="M615" s="91"/>
      <c r="N615" s="87">
        <f>SUMIF('Compras del Mes'!D$6:D$307,Inventario!D615,'Compras del Mes'!H$6:H$307)</f>
        <v>0</v>
      </c>
      <c r="O615" s="28" t="str">
        <f t="shared" si="95"/>
        <v/>
      </c>
      <c r="P615" s="28">
        <f>SUMIF('Compras del Mes'!D$6:D$307,Inventario!D615,'Compras del Mes'!I$6:I$307)</f>
        <v>0</v>
      </c>
      <c r="Q615" s="88"/>
      <c r="R615" s="87">
        <f t="shared" si="96"/>
        <v>5</v>
      </c>
      <c r="S615" s="28" t="str">
        <f t="shared" si="97"/>
        <v>0</v>
      </c>
      <c r="T615" s="28">
        <f t="shared" si="98"/>
        <v>0</v>
      </c>
      <c r="U615" s="88"/>
      <c r="V615" s="177">
        <f>SUMIF('Reporte de salida'!C$6:C$958,Inventario!B615,'Reporte de salida'!H$6:H$958)</f>
        <v>0</v>
      </c>
      <c r="W615" s="221">
        <f t="shared" si="99"/>
        <v>0</v>
      </c>
      <c r="Y615" s="87">
        <f t="shared" si="100"/>
        <v>5</v>
      </c>
      <c r="Z615" s="28">
        <f t="shared" si="101"/>
        <v>0</v>
      </c>
      <c r="AA615" s="56">
        <f t="shared" si="102"/>
        <v>0</v>
      </c>
      <c r="AB615" s="22">
        <f t="shared" si="103"/>
        <v>24</v>
      </c>
      <c r="AC615" s="2"/>
      <c r="AD615" s="2"/>
      <c r="AE615" s="2"/>
      <c r="AF615" s="2"/>
    </row>
    <row r="616" spans="1:32" s="22" customFormat="1" ht="15" hidden="1" customHeight="1" x14ac:dyDescent="0.25">
      <c r="A616" s="24"/>
      <c r="B616" s="174" t="s">
        <v>691</v>
      </c>
      <c r="C616" s="24"/>
      <c r="D616" s="33" t="s">
        <v>691</v>
      </c>
      <c r="E616" s="33" t="s">
        <v>665</v>
      </c>
      <c r="F616" s="21"/>
      <c r="G616" s="169" t="s">
        <v>314</v>
      </c>
      <c r="H616" s="32">
        <v>1</v>
      </c>
      <c r="I616" s="14"/>
      <c r="J616" s="57">
        <f>[1]Inventario!Y616</f>
        <v>1</v>
      </c>
      <c r="K616" s="99">
        <f>[1]Inventario!AA616</f>
        <v>0</v>
      </c>
      <c r="L616" s="86">
        <f t="shared" si="94"/>
        <v>0</v>
      </c>
      <c r="M616" s="91"/>
      <c r="N616" s="87">
        <f>SUMIF('Compras del Mes'!D$6:D$307,Inventario!D616,'Compras del Mes'!H$6:H$307)</f>
        <v>0</v>
      </c>
      <c r="O616" s="28" t="str">
        <f t="shared" si="95"/>
        <v/>
      </c>
      <c r="P616" s="28">
        <f>SUMIF('Compras del Mes'!D$6:D$307,Inventario!D616,'Compras del Mes'!I$6:I$307)</f>
        <v>0</v>
      </c>
      <c r="Q616" s="88"/>
      <c r="R616" s="87">
        <f t="shared" si="96"/>
        <v>1</v>
      </c>
      <c r="S616" s="28" t="str">
        <f t="shared" si="97"/>
        <v>0</v>
      </c>
      <c r="T616" s="28">
        <f t="shared" si="98"/>
        <v>0</v>
      </c>
      <c r="U616" s="88"/>
      <c r="V616" s="177">
        <f>SUMIF('Reporte de salida'!C$6:C$958,Inventario!B616,'Reporte de salida'!H$6:H$958)</f>
        <v>0</v>
      </c>
      <c r="W616" s="221">
        <f t="shared" si="99"/>
        <v>0</v>
      </c>
      <c r="Y616" s="87">
        <f t="shared" si="100"/>
        <v>1</v>
      </c>
      <c r="Z616" s="28">
        <f t="shared" si="101"/>
        <v>0</v>
      </c>
      <c r="AA616" s="56">
        <f t="shared" si="102"/>
        <v>0</v>
      </c>
      <c r="AB616" s="22">
        <f t="shared" si="103"/>
        <v>14</v>
      </c>
      <c r="AC616" s="2"/>
      <c r="AD616" s="2"/>
      <c r="AE616" s="2"/>
      <c r="AF616" s="2"/>
    </row>
    <row r="617" spans="1:32" s="22" customFormat="1" ht="15" hidden="1" customHeight="1" x14ac:dyDescent="0.25">
      <c r="A617" s="24"/>
      <c r="B617" s="174" t="s">
        <v>692</v>
      </c>
      <c r="C617" s="24"/>
      <c r="D617" s="33" t="s">
        <v>692</v>
      </c>
      <c r="E617" s="33" t="s">
        <v>665</v>
      </c>
      <c r="F617" s="21"/>
      <c r="G617" s="169" t="s">
        <v>314</v>
      </c>
      <c r="H617" s="32">
        <v>1</v>
      </c>
      <c r="I617" s="14"/>
      <c r="J617" s="57">
        <f>[1]Inventario!Y617</f>
        <v>6</v>
      </c>
      <c r="K617" s="99">
        <f>[1]Inventario!AA617</f>
        <v>0</v>
      </c>
      <c r="L617" s="86">
        <f t="shared" si="94"/>
        <v>0</v>
      </c>
      <c r="M617" s="91"/>
      <c r="N617" s="87">
        <f>SUMIF('Compras del Mes'!D$6:D$307,Inventario!D617,'Compras del Mes'!H$6:H$307)</f>
        <v>0</v>
      </c>
      <c r="O617" s="28" t="str">
        <f t="shared" si="95"/>
        <v/>
      </c>
      <c r="P617" s="28">
        <f>SUMIF('Compras del Mes'!D$6:D$307,Inventario!D617,'Compras del Mes'!I$6:I$307)</f>
        <v>0</v>
      </c>
      <c r="Q617" s="88"/>
      <c r="R617" s="87">
        <f t="shared" si="96"/>
        <v>6</v>
      </c>
      <c r="S617" s="28" t="str">
        <f t="shared" si="97"/>
        <v>0</v>
      </c>
      <c r="T617" s="28">
        <f t="shared" si="98"/>
        <v>0</v>
      </c>
      <c r="U617" s="88"/>
      <c r="V617" s="177">
        <f>SUMIF('Reporte de salida'!C$6:C$958,Inventario!B617,'Reporte de salida'!H$6:H$958)</f>
        <v>0</v>
      </c>
      <c r="W617" s="221">
        <f t="shared" si="99"/>
        <v>0</v>
      </c>
      <c r="Y617" s="87">
        <f t="shared" si="100"/>
        <v>6</v>
      </c>
      <c r="Z617" s="28">
        <f t="shared" si="101"/>
        <v>0</v>
      </c>
      <c r="AA617" s="56">
        <f t="shared" si="102"/>
        <v>0</v>
      </c>
      <c r="AB617" s="22">
        <f t="shared" si="103"/>
        <v>15</v>
      </c>
      <c r="AC617" s="2"/>
      <c r="AD617" s="2"/>
      <c r="AE617" s="2"/>
      <c r="AF617" s="2"/>
    </row>
    <row r="618" spans="1:32" s="22" customFormat="1" ht="15" hidden="1" customHeight="1" x14ac:dyDescent="0.25">
      <c r="A618" s="24"/>
      <c r="B618" s="174" t="s">
        <v>693</v>
      </c>
      <c r="C618" s="24"/>
      <c r="D618" s="33" t="s">
        <v>693</v>
      </c>
      <c r="E618" s="33" t="s">
        <v>665</v>
      </c>
      <c r="F618" s="21"/>
      <c r="G618" s="169" t="s">
        <v>314</v>
      </c>
      <c r="H618" s="32">
        <v>1</v>
      </c>
      <c r="I618" s="14"/>
      <c r="J618" s="57">
        <f>[1]Inventario!Y618</f>
        <v>7</v>
      </c>
      <c r="K618" s="99">
        <f>[1]Inventario!AA618</f>
        <v>0</v>
      </c>
      <c r="L618" s="86">
        <f t="shared" si="94"/>
        <v>0</v>
      </c>
      <c r="M618" s="91"/>
      <c r="N618" s="87">
        <f>SUMIF('Compras del Mes'!D$6:D$307,Inventario!D618,'Compras del Mes'!H$6:H$307)</f>
        <v>0</v>
      </c>
      <c r="O618" s="28" t="str">
        <f t="shared" si="95"/>
        <v/>
      </c>
      <c r="P618" s="28">
        <f>SUMIF('Compras del Mes'!D$6:D$307,Inventario!D618,'Compras del Mes'!I$6:I$307)</f>
        <v>0</v>
      </c>
      <c r="Q618" s="88"/>
      <c r="R618" s="87">
        <f t="shared" si="96"/>
        <v>7</v>
      </c>
      <c r="S618" s="28" t="str">
        <f t="shared" si="97"/>
        <v>0</v>
      </c>
      <c r="T618" s="28">
        <f t="shared" si="98"/>
        <v>0</v>
      </c>
      <c r="U618" s="88"/>
      <c r="V618" s="177">
        <f>SUMIF('Reporte de salida'!C$6:C$958,Inventario!B618,'Reporte de salida'!H$6:H$958)</f>
        <v>0</v>
      </c>
      <c r="W618" s="221">
        <f t="shared" si="99"/>
        <v>0</v>
      </c>
      <c r="Y618" s="87">
        <f t="shared" si="100"/>
        <v>7</v>
      </c>
      <c r="Z618" s="28">
        <f t="shared" si="101"/>
        <v>0</v>
      </c>
      <c r="AA618" s="56">
        <f t="shared" si="102"/>
        <v>0</v>
      </c>
      <c r="AB618" s="22">
        <f t="shared" si="103"/>
        <v>35</v>
      </c>
      <c r="AC618" s="2"/>
      <c r="AD618" s="2"/>
      <c r="AE618" s="2"/>
      <c r="AF618" s="2"/>
    </row>
    <row r="619" spans="1:32" s="22" customFormat="1" ht="15" hidden="1" customHeight="1" x14ac:dyDescent="0.25">
      <c r="A619" s="24"/>
      <c r="B619" s="174" t="s">
        <v>694</v>
      </c>
      <c r="C619" s="24"/>
      <c r="D619" s="33" t="s">
        <v>694</v>
      </c>
      <c r="E619" s="33" t="s">
        <v>665</v>
      </c>
      <c r="F619" s="21"/>
      <c r="G619" s="169" t="s">
        <v>314</v>
      </c>
      <c r="H619" s="32">
        <v>1</v>
      </c>
      <c r="I619" s="14"/>
      <c r="J619" s="57">
        <f>[1]Inventario!Y619</f>
        <v>2</v>
      </c>
      <c r="K619" s="99">
        <f>[1]Inventario!AA619</f>
        <v>200</v>
      </c>
      <c r="L619" s="86">
        <f t="shared" si="94"/>
        <v>400</v>
      </c>
      <c r="M619" s="91"/>
      <c r="N619" s="87">
        <f>SUMIF('Compras del Mes'!D$6:D$307,Inventario!D619,'Compras del Mes'!H$6:H$307)</f>
        <v>0</v>
      </c>
      <c r="O619" s="28" t="str">
        <f t="shared" si="95"/>
        <v/>
      </c>
      <c r="P619" s="28">
        <f>SUMIF('Compras del Mes'!D$6:D$307,Inventario!D619,'Compras del Mes'!I$6:I$307)</f>
        <v>0</v>
      </c>
      <c r="Q619" s="88"/>
      <c r="R619" s="87">
        <f t="shared" si="96"/>
        <v>2</v>
      </c>
      <c r="S619" s="28">
        <f t="shared" si="97"/>
        <v>200</v>
      </c>
      <c r="T619" s="28">
        <f t="shared" si="98"/>
        <v>400</v>
      </c>
      <c r="U619" s="88"/>
      <c r="V619" s="177">
        <f>SUMIF('Reporte de salida'!C$6:C$958,Inventario!B619,'Reporte de salida'!H$6:H$958)</f>
        <v>0</v>
      </c>
      <c r="W619" s="221">
        <f t="shared" si="99"/>
        <v>0</v>
      </c>
      <c r="Y619" s="87">
        <f t="shared" si="100"/>
        <v>2</v>
      </c>
      <c r="Z619" s="28">
        <f t="shared" si="101"/>
        <v>400</v>
      </c>
      <c r="AA619" s="56">
        <f t="shared" si="102"/>
        <v>200</v>
      </c>
      <c r="AB619" s="22">
        <f t="shared" si="103"/>
        <v>25</v>
      </c>
      <c r="AC619" s="2"/>
      <c r="AD619" s="2"/>
      <c r="AE619" s="2"/>
      <c r="AF619" s="2"/>
    </row>
    <row r="620" spans="1:32" s="22" customFormat="1" ht="15" hidden="1" customHeight="1" x14ac:dyDescent="0.25">
      <c r="A620" s="24"/>
      <c r="B620" s="174" t="s">
        <v>695</v>
      </c>
      <c r="C620" s="24"/>
      <c r="D620" s="33" t="s">
        <v>695</v>
      </c>
      <c r="E620" s="33" t="s">
        <v>665</v>
      </c>
      <c r="F620" s="21"/>
      <c r="G620" s="169" t="s">
        <v>314</v>
      </c>
      <c r="H620" s="32">
        <v>1</v>
      </c>
      <c r="I620" s="14"/>
      <c r="J620" s="57">
        <f>[1]Inventario!Y620</f>
        <v>30</v>
      </c>
      <c r="K620" s="99">
        <f>[1]Inventario!AA620</f>
        <v>0</v>
      </c>
      <c r="L620" s="86">
        <f t="shared" si="94"/>
        <v>0</v>
      </c>
      <c r="M620" s="91"/>
      <c r="N620" s="87">
        <f>SUMIF('Compras del Mes'!D$6:D$307,Inventario!D620,'Compras del Mes'!H$6:H$307)</f>
        <v>0</v>
      </c>
      <c r="O620" s="28" t="str">
        <f t="shared" si="95"/>
        <v/>
      </c>
      <c r="P620" s="28">
        <f>SUMIF('Compras del Mes'!D$6:D$307,Inventario!D620,'Compras del Mes'!I$6:I$307)</f>
        <v>0</v>
      </c>
      <c r="Q620" s="88"/>
      <c r="R620" s="87">
        <f t="shared" si="96"/>
        <v>30</v>
      </c>
      <c r="S620" s="28" t="str">
        <f t="shared" si="97"/>
        <v>0</v>
      </c>
      <c r="T620" s="28">
        <f t="shared" si="98"/>
        <v>0</v>
      </c>
      <c r="U620" s="88"/>
      <c r="V620" s="177">
        <f>SUMIF('Reporte de salida'!C$6:C$958,Inventario!B620,'Reporte de salida'!H$6:H$958)</f>
        <v>0</v>
      </c>
      <c r="W620" s="221">
        <f t="shared" si="99"/>
        <v>0</v>
      </c>
      <c r="Y620" s="87">
        <f t="shared" si="100"/>
        <v>30</v>
      </c>
      <c r="Z620" s="28">
        <f t="shared" si="101"/>
        <v>0</v>
      </c>
      <c r="AA620" s="56">
        <f t="shared" si="102"/>
        <v>0</v>
      </c>
      <c r="AB620" s="22">
        <f t="shared" si="103"/>
        <v>35</v>
      </c>
      <c r="AC620" s="2"/>
      <c r="AD620" s="2"/>
      <c r="AE620" s="2"/>
      <c r="AF620" s="2"/>
    </row>
    <row r="621" spans="1:32" s="22" customFormat="1" ht="15" hidden="1" customHeight="1" x14ac:dyDescent="0.25">
      <c r="A621" s="24"/>
      <c r="B621" s="174" t="s">
        <v>696</v>
      </c>
      <c r="C621" s="24"/>
      <c r="D621" s="33" t="s">
        <v>696</v>
      </c>
      <c r="E621" s="33" t="s">
        <v>665</v>
      </c>
      <c r="F621" s="21"/>
      <c r="G621" s="169" t="s">
        <v>315</v>
      </c>
      <c r="H621" s="32">
        <v>1</v>
      </c>
      <c r="I621" s="14"/>
      <c r="J621" s="57">
        <f>[1]Inventario!Y621</f>
        <v>9.9699999999999989</v>
      </c>
      <c r="K621" s="99">
        <f>[1]Inventario!AA621</f>
        <v>14.999999999999996</v>
      </c>
      <c r="L621" s="86">
        <f t="shared" si="94"/>
        <v>149.54999999999995</v>
      </c>
      <c r="M621" s="91"/>
      <c r="N621" s="87">
        <f>SUMIF('Compras del Mes'!D$6:D$307,Inventario!D621,'Compras del Mes'!H$6:H$307)</f>
        <v>0</v>
      </c>
      <c r="O621" s="28" t="str">
        <f t="shared" si="95"/>
        <v/>
      </c>
      <c r="P621" s="28">
        <f>SUMIF('Compras del Mes'!D$6:D$307,Inventario!D621,'Compras del Mes'!I$6:I$307)</f>
        <v>0</v>
      </c>
      <c r="Q621" s="88"/>
      <c r="R621" s="87">
        <f t="shared" si="96"/>
        <v>9.9699999999999989</v>
      </c>
      <c r="S621" s="28">
        <f t="shared" si="97"/>
        <v>14.999999999999996</v>
      </c>
      <c r="T621" s="28">
        <f t="shared" si="98"/>
        <v>149.54999999999995</v>
      </c>
      <c r="U621" s="88"/>
      <c r="V621" s="177">
        <f>SUMIF('Reporte de salida'!C$6:C$958,Inventario!B621,'Reporte de salida'!H$6:H$958)</f>
        <v>0</v>
      </c>
      <c r="W621" s="221">
        <f t="shared" si="99"/>
        <v>0</v>
      </c>
      <c r="Y621" s="87">
        <f t="shared" si="100"/>
        <v>9.9699999999999989</v>
      </c>
      <c r="Z621" s="28">
        <f t="shared" si="101"/>
        <v>149.54999999999995</v>
      </c>
      <c r="AA621" s="56">
        <f t="shared" si="102"/>
        <v>14.999999999999996</v>
      </c>
      <c r="AB621" s="22">
        <f t="shared" si="103"/>
        <v>26</v>
      </c>
      <c r="AC621" s="2"/>
      <c r="AD621" s="2"/>
      <c r="AE621" s="2"/>
      <c r="AF621" s="2"/>
    </row>
    <row r="622" spans="1:32" s="22" customFormat="1" ht="15" hidden="1" customHeight="1" x14ac:dyDescent="0.25">
      <c r="A622" s="24"/>
      <c r="B622" s="174" t="s">
        <v>697</v>
      </c>
      <c r="C622" s="24"/>
      <c r="D622" s="33" t="s">
        <v>697</v>
      </c>
      <c r="E622" s="33" t="s">
        <v>665</v>
      </c>
      <c r="F622" s="21"/>
      <c r="G622" s="169" t="s">
        <v>315</v>
      </c>
      <c r="H622" s="32">
        <v>1</v>
      </c>
      <c r="I622" s="14"/>
      <c r="J622" s="57">
        <f>[1]Inventario!Y622</f>
        <v>1.4</v>
      </c>
      <c r="K622" s="99">
        <f>[1]Inventario!AA622</f>
        <v>0</v>
      </c>
      <c r="L622" s="86">
        <f t="shared" si="94"/>
        <v>0</v>
      </c>
      <c r="M622" s="91"/>
      <c r="N622" s="87">
        <f>SUMIF('Compras del Mes'!D$6:D$307,Inventario!D622,'Compras del Mes'!H$6:H$307)</f>
        <v>0</v>
      </c>
      <c r="O622" s="28" t="str">
        <f t="shared" si="95"/>
        <v/>
      </c>
      <c r="P622" s="28">
        <f>SUMIF('Compras del Mes'!D$6:D$307,Inventario!D622,'Compras del Mes'!I$6:I$307)</f>
        <v>0</v>
      </c>
      <c r="Q622" s="88"/>
      <c r="R622" s="87">
        <f t="shared" si="96"/>
        <v>1.4</v>
      </c>
      <c r="S622" s="28" t="str">
        <f t="shared" si="97"/>
        <v>0</v>
      </c>
      <c r="T622" s="28">
        <f t="shared" si="98"/>
        <v>0</v>
      </c>
      <c r="U622" s="88"/>
      <c r="V622" s="177">
        <f>SUMIF('Reporte de salida'!C$6:C$958,Inventario!B622,'Reporte de salida'!H$6:H$958)</f>
        <v>0</v>
      </c>
      <c r="W622" s="221">
        <f t="shared" si="99"/>
        <v>0</v>
      </c>
      <c r="Y622" s="87">
        <f t="shared" si="100"/>
        <v>1.4</v>
      </c>
      <c r="Z622" s="28">
        <f t="shared" si="101"/>
        <v>0</v>
      </c>
      <c r="AA622" s="56">
        <f t="shared" si="102"/>
        <v>0</v>
      </c>
      <c r="AB622" s="22">
        <f t="shared" si="103"/>
        <v>35</v>
      </c>
      <c r="AC622" s="2"/>
      <c r="AD622" s="2"/>
      <c r="AE622" s="2"/>
      <c r="AF622" s="2"/>
    </row>
    <row r="623" spans="1:32" s="22" customFormat="1" ht="15" hidden="1" customHeight="1" x14ac:dyDescent="0.25">
      <c r="A623" s="24"/>
      <c r="B623" s="174" t="s">
        <v>698</v>
      </c>
      <c r="C623" s="24"/>
      <c r="D623" s="33" t="s">
        <v>698</v>
      </c>
      <c r="E623" s="33" t="s">
        <v>665</v>
      </c>
      <c r="F623" s="21"/>
      <c r="G623" s="169" t="s">
        <v>314</v>
      </c>
      <c r="H623" s="32">
        <v>1</v>
      </c>
      <c r="I623" s="14"/>
      <c r="J623" s="57">
        <f>[1]Inventario!Y623</f>
        <v>2</v>
      </c>
      <c r="K623" s="99">
        <f>[1]Inventario!AA623</f>
        <v>0</v>
      </c>
      <c r="L623" s="86">
        <f t="shared" si="94"/>
        <v>0</v>
      </c>
      <c r="M623" s="91"/>
      <c r="N623" s="87">
        <f>SUMIF('Compras del Mes'!D$6:D$307,Inventario!D623,'Compras del Mes'!H$6:H$307)</f>
        <v>0</v>
      </c>
      <c r="O623" s="28" t="str">
        <f t="shared" si="95"/>
        <v/>
      </c>
      <c r="P623" s="28">
        <f>SUMIF('Compras del Mes'!D$6:D$307,Inventario!D623,'Compras del Mes'!I$6:I$307)</f>
        <v>0</v>
      </c>
      <c r="Q623" s="88"/>
      <c r="R623" s="87">
        <f t="shared" si="96"/>
        <v>2</v>
      </c>
      <c r="S623" s="28" t="str">
        <f t="shared" si="97"/>
        <v>0</v>
      </c>
      <c r="T623" s="28">
        <f t="shared" si="98"/>
        <v>0</v>
      </c>
      <c r="U623" s="88"/>
      <c r="V623" s="177">
        <f>SUMIF('Reporte de salida'!C$6:C$958,Inventario!B623,'Reporte de salida'!H$6:H$958)</f>
        <v>0</v>
      </c>
      <c r="W623" s="221">
        <f t="shared" si="99"/>
        <v>0</v>
      </c>
      <c r="Y623" s="87">
        <f t="shared" si="100"/>
        <v>2</v>
      </c>
      <c r="Z623" s="28">
        <f t="shared" si="101"/>
        <v>0</v>
      </c>
      <c r="AA623" s="56">
        <f t="shared" si="102"/>
        <v>0</v>
      </c>
      <c r="AB623" s="22">
        <f t="shared" si="103"/>
        <v>24</v>
      </c>
      <c r="AC623" s="2"/>
      <c r="AD623" s="2"/>
      <c r="AE623" s="2"/>
      <c r="AF623" s="2"/>
    </row>
    <row r="624" spans="1:32" s="22" customFormat="1" ht="15" hidden="1" customHeight="1" x14ac:dyDescent="0.25">
      <c r="A624" s="24"/>
      <c r="B624" s="174" t="s">
        <v>699</v>
      </c>
      <c r="C624" s="24"/>
      <c r="D624" s="33" t="s">
        <v>699</v>
      </c>
      <c r="E624" s="33" t="s">
        <v>665</v>
      </c>
      <c r="F624" s="21"/>
      <c r="G624" s="169" t="s">
        <v>314</v>
      </c>
      <c r="H624" s="32">
        <v>1</v>
      </c>
      <c r="I624" s="14"/>
      <c r="J624" s="57">
        <f>[1]Inventario!Y624</f>
        <v>4</v>
      </c>
      <c r="K624" s="99">
        <f>[1]Inventario!AA624</f>
        <v>0</v>
      </c>
      <c r="L624" s="86">
        <f t="shared" si="94"/>
        <v>0</v>
      </c>
      <c r="M624" s="91"/>
      <c r="N624" s="87">
        <f>SUMIF('Compras del Mes'!D$6:D$307,Inventario!D624,'Compras del Mes'!H$6:H$307)</f>
        <v>0</v>
      </c>
      <c r="O624" s="28" t="str">
        <f t="shared" si="95"/>
        <v/>
      </c>
      <c r="P624" s="28">
        <f>SUMIF('Compras del Mes'!D$6:D$307,Inventario!D624,'Compras del Mes'!I$6:I$307)</f>
        <v>0</v>
      </c>
      <c r="Q624" s="88"/>
      <c r="R624" s="87">
        <f t="shared" si="96"/>
        <v>4</v>
      </c>
      <c r="S624" s="28" t="str">
        <f t="shared" si="97"/>
        <v>0</v>
      </c>
      <c r="T624" s="28">
        <f t="shared" si="98"/>
        <v>0</v>
      </c>
      <c r="U624" s="88"/>
      <c r="V624" s="177">
        <f>SUMIF('Reporte de salida'!C$6:C$958,Inventario!B624,'Reporte de salida'!H$6:H$958)</f>
        <v>0</v>
      </c>
      <c r="W624" s="221">
        <f t="shared" si="99"/>
        <v>0</v>
      </c>
      <c r="Y624" s="87">
        <f t="shared" si="100"/>
        <v>4</v>
      </c>
      <c r="Z624" s="28">
        <f t="shared" si="101"/>
        <v>0</v>
      </c>
      <c r="AA624" s="56">
        <f t="shared" si="102"/>
        <v>0</v>
      </c>
      <c r="AB624" s="22">
        <f t="shared" si="103"/>
        <v>39</v>
      </c>
      <c r="AC624" s="2"/>
      <c r="AD624" s="2"/>
      <c r="AE624" s="2"/>
      <c r="AF624" s="2"/>
    </row>
    <row r="625" spans="1:32" s="22" customFormat="1" ht="15" hidden="1" customHeight="1" x14ac:dyDescent="0.25">
      <c r="A625" s="24"/>
      <c r="B625" s="174" t="s">
        <v>701</v>
      </c>
      <c r="C625" s="24"/>
      <c r="D625" s="33" t="s">
        <v>701</v>
      </c>
      <c r="E625" s="33" t="s">
        <v>700</v>
      </c>
      <c r="F625" s="21"/>
      <c r="G625" s="169" t="s">
        <v>714</v>
      </c>
      <c r="H625" s="32">
        <v>1</v>
      </c>
      <c r="I625" s="14"/>
      <c r="J625" s="57">
        <f>[1]Inventario!Y625</f>
        <v>56.5</v>
      </c>
      <c r="K625" s="99">
        <f>[1]Inventario!AA625</f>
        <v>300.25775120994115</v>
      </c>
      <c r="L625" s="86">
        <f t="shared" si="94"/>
        <v>16964.562943361674</v>
      </c>
      <c r="M625" s="91"/>
      <c r="N625" s="87">
        <f>SUMIF('Compras del Mes'!D$6:D$307,Inventario!D625,'Compras del Mes'!H$6:H$307)</f>
        <v>33</v>
      </c>
      <c r="O625" s="28">
        <f t="shared" si="95"/>
        <v>326.45398787878787</v>
      </c>
      <c r="P625" s="28">
        <f>SUMIF('Compras del Mes'!D$6:D$307,Inventario!D625,'Compras del Mes'!I$6:I$307)</f>
        <v>10772.981599999999</v>
      </c>
      <c r="Q625" s="88"/>
      <c r="R625" s="87">
        <f t="shared" si="96"/>
        <v>89.5</v>
      </c>
      <c r="S625" s="28">
        <f t="shared" si="97"/>
        <v>309.91669880851032</v>
      </c>
      <c r="T625" s="28">
        <f t="shared" si="98"/>
        <v>27737.544543361673</v>
      </c>
      <c r="U625" s="88"/>
      <c r="V625" s="177">
        <f>SUMIF('Reporte de salida'!C$6:C$958,Inventario!B625,'Reporte de salida'!H$6:H$958)</f>
        <v>68</v>
      </c>
      <c r="W625" s="221">
        <f t="shared" si="99"/>
        <v>21074.335518978703</v>
      </c>
      <c r="Y625" s="87">
        <f t="shared" si="100"/>
        <v>21.5</v>
      </c>
      <c r="Z625" s="28">
        <f t="shared" si="101"/>
        <v>6663.2090243829716</v>
      </c>
      <c r="AA625" s="56">
        <f t="shared" si="102"/>
        <v>309.91669880851032</v>
      </c>
      <c r="AB625" s="22">
        <f t="shared" si="103"/>
        <v>13</v>
      </c>
      <c r="AC625" s="2"/>
      <c r="AD625" s="2"/>
      <c r="AE625" s="2"/>
      <c r="AF625" s="2"/>
    </row>
    <row r="626" spans="1:32" s="22" customFormat="1" ht="15" hidden="1" customHeight="1" x14ac:dyDescent="0.25">
      <c r="A626" s="24"/>
      <c r="B626" s="174" t="s">
        <v>702</v>
      </c>
      <c r="C626" s="24"/>
      <c r="D626" s="33" t="s">
        <v>702</v>
      </c>
      <c r="E626" s="33" t="s">
        <v>700</v>
      </c>
      <c r="F626" s="21"/>
      <c r="G626" s="169" t="s">
        <v>714</v>
      </c>
      <c r="H626" s="32">
        <v>1</v>
      </c>
      <c r="I626" s="14"/>
      <c r="J626" s="57">
        <f>[1]Inventario!Y626</f>
        <v>9</v>
      </c>
      <c r="K626" s="99">
        <f>[1]Inventario!AA626</f>
        <v>303.66410018552875</v>
      </c>
      <c r="L626" s="86">
        <f t="shared" si="94"/>
        <v>2732.9769016697587</v>
      </c>
      <c r="M626" s="91"/>
      <c r="N626" s="87">
        <f>SUMIF('Compras del Mes'!D$6:D$307,Inventario!D626,'Compras del Mes'!H$6:H$307)</f>
        <v>11</v>
      </c>
      <c r="O626" s="28">
        <f t="shared" si="95"/>
        <v>1151.07</v>
      </c>
      <c r="P626" s="28">
        <f>SUMIF('Compras del Mes'!D$6:D$307,Inventario!D626,'Compras del Mes'!I$6:I$307)</f>
        <v>12661.77</v>
      </c>
      <c r="Q626" s="88"/>
      <c r="R626" s="87">
        <f t="shared" si="96"/>
        <v>20</v>
      </c>
      <c r="S626" s="28">
        <f t="shared" si="97"/>
        <v>769.73734508348798</v>
      </c>
      <c r="T626" s="28">
        <f t="shared" si="98"/>
        <v>15394.74690166976</v>
      </c>
      <c r="U626" s="88"/>
      <c r="V626" s="177">
        <f>SUMIF('Reporte de salida'!C$6:C$958,Inventario!B626,'Reporte de salida'!H$6:H$958)</f>
        <v>2</v>
      </c>
      <c r="W626" s="221">
        <f t="shared" si="99"/>
        <v>1539.474690166976</v>
      </c>
      <c r="Y626" s="87">
        <f t="shared" si="100"/>
        <v>18</v>
      </c>
      <c r="Z626" s="28">
        <f t="shared" si="101"/>
        <v>13855.272211502783</v>
      </c>
      <c r="AA626" s="56">
        <f t="shared" si="102"/>
        <v>769.73734508348798</v>
      </c>
      <c r="AB626" s="22">
        <f t="shared" si="103"/>
        <v>11</v>
      </c>
      <c r="AC626" s="2"/>
      <c r="AD626" s="2"/>
      <c r="AE626" s="2"/>
      <c r="AF626" s="2"/>
    </row>
    <row r="627" spans="1:32" s="22" customFormat="1" ht="15" hidden="1" customHeight="1" x14ac:dyDescent="0.25">
      <c r="A627" s="24"/>
      <c r="B627" s="174" t="s">
        <v>703</v>
      </c>
      <c r="C627" s="24"/>
      <c r="D627" s="33" t="s">
        <v>703</v>
      </c>
      <c r="E627" s="33" t="s">
        <v>700</v>
      </c>
      <c r="F627" s="21"/>
      <c r="G627" s="169" t="s">
        <v>714</v>
      </c>
      <c r="H627" s="32">
        <v>1</v>
      </c>
      <c r="I627" s="14"/>
      <c r="J627" s="57">
        <f>[1]Inventario!Y627</f>
        <v>0</v>
      </c>
      <c r="K627" s="99">
        <f>[1]Inventario!AA627</f>
        <v>0</v>
      </c>
      <c r="L627" s="86">
        <f t="shared" si="94"/>
        <v>0</v>
      </c>
      <c r="M627" s="91"/>
      <c r="N627" s="87">
        <f>SUMIF('Compras del Mes'!D$6:D$307,Inventario!D627,'Compras del Mes'!H$6:H$307)</f>
        <v>0</v>
      </c>
      <c r="O627" s="28" t="str">
        <f t="shared" si="95"/>
        <v/>
      </c>
      <c r="P627" s="28">
        <f>SUMIF('Compras del Mes'!D$6:D$307,Inventario!D627,'Compras del Mes'!I$6:I$307)</f>
        <v>0</v>
      </c>
      <c r="Q627" s="88"/>
      <c r="R627" s="87">
        <f t="shared" si="96"/>
        <v>0</v>
      </c>
      <c r="S627" s="28" t="str">
        <f t="shared" si="97"/>
        <v>0</v>
      </c>
      <c r="T627" s="28">
        <f t="shared" si="98"/>
        <v>0</v>
      </c>
      <c r="U627" s="88"/>
      <c r="V627" s="177">
        <f>SUMIF('Reporte de salida'!C$6:C$958,Inventario!B627,'Reporte de salida'!H$6:H$958)</f>
        <v>0</v>
      </c>
      <c r="W627" s="221">
        <f t="shared" si="99"/>
        <v>0</v>
      </c>
      <c r="Y627" s="87">
        <f t="shared" si="100"/>
        <v>0</v>
      </c>
      <c r="Z627" s="28">
        <f t="shared" si="101"/>
        <v>0</v>
      </c>
      <c r="AA627" s="56">
        <v>0</v>
      </c>
      <c r="AC627" s="2"/>
      <c r="AD627" s="2"/>
      <c r="AE627" s="2"/>
      <c r="AF627" s="2"/>
    </row>
    <row r="628" spans="1:32" s="22" customFormat="1" ht="15" hidden="1" customHeight="1" x14ac:dyDescent="0.25">
      <c r="A628" s="24"/>
      <c r="B628" s="174" t="s">
        <v>704</v>
      </c>
      <c r="C628" s="24"/>
      <c r="D628" s="33" t="s">
        <v>704</v>
      </c>
      <c r="E628" s="33" t="s">
        <v>700</v>
      </c>
      <c r="F628" s="21"/>
      <c r="G628" s="169" t="s">
        <v>714</v>
      </c>
      <c r="H628" s="32">
        <v>1</v>
      </c>
      <c r="I628" s="14"/>
      <c r="J628" s="57">
        <f>[1]Inventario!Y628</f>
        <v>0.5</v>
      </c>
      <c r="K628" s="99">
        <f>[1]Inventario!AA628</f>
        <v>0</v>
      </c>
      <c r="L628" s="86">
        <f t="shared" si="94"/>
        <v>0</v>
      </c>
      <c r="M628" s="91"/>
      <c r="N628" s="87">
        <f>SUMIF('Compras del Mes'!D$6:D$307,Inventario!D628,'Compras del Mes'!H$6:H$307)</f>
        <v>0</v>
      </c>
      <c r="O628" s="28" t="str">
        <f t="shared" si="95"/>
        <v/>
      </c>
      <c r="P628" s="28">
        <f>SUMIF('Compras del Mes'!D$6:D$307,Inventario!D628,'Compras del Mes'!I$6:I$307)</f>
        <v>0</v>
      </c>
      <c r="Q628" s="88"/>
      <c r="R628" s="87">
        <f t="shared" si="96"/>
        <v>0.5</v>
      </c>
      <c r="S628" s="28" t="str">
        <f t="shared" si="97"/>
        <v>0</v>
      </c>
      <c r="T628" s="28">
        <f t="shared" si="98"/>
        <v>0</v>
      </c>
      <c r="U628" s="88"/>
      <c r="V628" s="177">
        <f>SUMIF('Reporte de salida'!C$6:C$958,Inventario!B628,'Reporte de salida'!H$6:H$958)</f>
        <v>0</v>
      </c>
      <c r="W628" s="221">
        <f t="shared" si="99"/>
        <v>0</v>
      </c>
      <c r="Y628" s="87">
        <f t="shared" si="100"/>
        <v>0.5</v>
      </c>
      <c r="Z628" s="28">
        <f t="shared" si="101"/>
        <v>0</v>
      </c>
      <c r="AA628" s="56">
        <f t="shared" si="102"/>
        <v>0</v>
      </c>
      <c r="AC628" s="2"/>
      <c r="AD628" s="2"/>
      <c r="AE628" s="2"/>
      <c r="AF628" s="2"/>
    </row>
    <row r="629" spans="1:32" s="22" customFormat="1" ht="15" hidden="1" customHeight="1" x14ac:dyDescent="0.25">
      <c r="A629" s="24"/>
      <c r="B629" s="174" t="s">
        <v>705</v>
      </c>
      <c r="C629" s="24"/>
      <c r="D629" s="33" t="s">
        <v>705</v>
      </c>
      <c r="E629" s="33" t="s">
        <v>700</v>
      </c>
      <c r="F629" s="21"/>
      <c r="G629" s="169" t="s">
        <v>314</v>
      </c>
      <c r="H629" s="32">
        <v>1</v>
      </c>
      <c r="I629" s="14"/>
      <c r="J629" s="57">
        <f>[1]Inventario!Y629</f>
        <v>5523</v>
      </c>
      <c r="K629" s="99">
        <f>[1]Inventario!AA629</f>
        <v>0.56000000000000005</v>
      </c>
      <c r="L629" s="86">
        <f t="shared" si="94"/>
        <v>3092.88</v>
      </c>
      <c r="M629" s="91"/>
      <c r="N629" s="87">
        <f>SUMIF('Compras del Mes'!D$6:D$307,Inventario!D629,'Compras del Mes'!H$6:H$307)</f>
        <v>0</v>
      </c>
      <c r="O629" s="28" t="str">
        <f t="shared" si="95"/>
        <v/>
      </c>
      <c r="P629" s="28">
        <f>SUMIF('Compras del Mes'!D$6:D$307,Inventario!D629,'Compras del Mes'!I$6:I$307)</f>
        <v>0</v>
      </c>
      <c r="Q629" s="88"/>
      <c r="R629" s="87">
        <f t="shared" si="96"/>
        <v>5523</v>
      </c>
      <c r="S629" s="28">
        <f t="shared" si="97"/>
        <v>0.56000000000000005</v>
      </c>
      <c r="T629" s="28">
        <f t="shared" si="98"/>
        <v>3092.88</v>
      </c>
      <c r="U629" s="88"/>
      <c r="V629" s="177">
        <f>SUMIF('Reporte de salida'!C$6:C$958,Inventario!B629,'Reporte de salida'!H$6:H$958)</f>
        <v>0</v>
      </c>
      <c r="W629" s="221">
        <f t="shared" si="99"/>
        <v>0</v>
      </c>
      <c r="Y629" s="87">
        <f t="shared" si="100"/>
        <v>5523</v>
      </c>
      <c r="Z629" s="28">
        <f t="shared" si="101"/>
        <v>3092.88</v>
      </c>
      <c r="AA629" s="56">
        <f t="shared" si="102"/>
        <v>0.56000000000000005</v>
      </c>
      <c r="AC629" s="2"/>
      <c r="AD629" s="2"/>
      <c r="AE629" s="2"/>
      <c r="AF629" s="2"/>
    </row>
    <row r="630" spans="1:32" s="22" customFormat="1" ht="15" hidden="1" customHeight="1" x14ac:dyDescent="0.25">
      <c r="A630" s="24"/>
      <c r="B630" s="174" t="s">
        <v>706</v>
      </c>
      <c r="C630" s="24"/>
      <c r="D630" s="33" t="s">
        <v>706</v>
      </c>
      <c r="E630" s="33" t="s">
        <v>700</v>
      </c>
      <c r="F630" s="21"/>
      <c r="G630" s="169" t="s">
        <v>314</v>
      </c>
      <c r="H630" s="32">
        <v>1</v>
      </c>
      <c r="I630" s="14"/>
      <c r="J630" s="57">
        <f>[1]Inventario!Y630</f>
        <v>1000</v>
      </c>
      <c r="K630" s="99">
        <f>[1]Inventario!AA630</f>
        <v>0.56000000000000005</v>
      </c>
      <c r="L630" s="86">
        <f t="shared" si="94"/>
        <v>560</v>
      </c>
      <c r="M630" s="91"/>
      <c r="N630" s="87">
        <f>SUMIF('Compras del Mes'!D$6:D$307,Inventario!D630,'Compras del Mes'!H$6:H$307)</f>
        <v>0</v>
      </c>
      <c r="O630" s="28" t="str">
        <f t="shared" si="95"/>
        <v/>
      </c>
      <c r="P630" s="28">
        <f>SUMIF('Compras del Mes'!D$6:D$307,Inventario!D630,'Compras del Mes'!I$6:I$307)</f>
        <v>0</v>
      </c>
      <c r="Q630" s="88"/>
      <c r="R630" s="87">
        <f t="shared" si="96"/>
        <v>1000</v>
      </c>
      <c r="S630" s="28">
        <f t="shared" si="97"/>
        <v>0.56000000000000005</v>
      </c>
      <c r="T630" s="28">
        <f t="shared" si="98"/>
        <v>560</v>
      </c>
      <c r="U630" s="88"/>
      <c r="V630" s="177">
        <f>SUMIF('Reporte de salida'!C$6:C$958,Inventario!B630,'Reporte de salida'!H$6:H$958)</f>
        <v>0</v>
      </c>
      <c r="W630" s="221">
        <f t="shared" si="99"/>
        <v>0</v>
      </c>
      <c r="Y630" s="87">
        <f t="shared" si="100"/>
        <v>1000</v>
      </c>
      <c r="Z630" s="28">
        <f t="shared" si="101"/>
        <v>560</v>
      </c>
      <c r="AA630" s="56">
        <f t="shared" si="102"/>
        <v>0.56000000000000005</v>
      </c>
      <c r="AC630" s="2"/>
      <c r="AD630" s="2"/>
      <c r="AE630" s="2"/>
      <c r="AF630" s="2"/>
    </row>
    <row r="631" spans="1:32" s="22" customFormat="1" ht="15" hidden="1" customHeight="1" x14ac:dyDescent="0.25">
      <c r="A631" s="24"/>
      <c r="B631" s="174" t="s">
        <v>707</v>
      </c>
      <c r="C631" s="24"/>
      <c r="D631" s="33" t="s">
        <v>707</v>
      </c>
      <c r="E631" s="33" t="s">
        <v>700</v>
      </c>
      <c r="F631" s="21"/>
      <c r="G631" s="169" t="s">
        <v>314</v>
      </c>
      <c r="H631" s="32">
        <v>1</v>
      </c>
      <c r="I631" s="14"/>
      <c r="J631" s="57">
        <f>[1]Inventario!Y631</f>
        <v>909</v>
      </c>
      <c r="K631" s="99">
        <f>[1]Inventario!AA631</f>
        <v>0</v>
      </c>
      <c r="L631" s="86">
        <f t="shared" si="94"/>
        <v>0</v>
      </c>
      <c r="M631" s="91"/>
      <c r="N631" s="87">
        <f>SUMIF('Compras del Mes'!D$6:D$307,Inventario!D631,'Compras del Mes'!H$6:H$307)</f>
        <v>0</v>
      </c>
      <c r="O631" s="28" t="str">
        <f t="shared" si="95"/>
        <v/>
      </c>
      <c r="P631" s="28">
        <f>SUMIF('Compras del Mes'!D$6:D$307,Inventario!D631,'Compras del Mes'!I$6:I$307)</f>
        <v>0</v>
      </c>
      <c r="Q631" s="88"/>
      <c r="R631" s="87">
        <f t="shared" si="96"/>
        <v>909</v>
      </c>
      <c r="S631" s="28" t="str">
        <f t="shared" si="97"/>
        <v>0</v>
      </c>
      <c r="T631" s="28">
        <f t="shared" si="98"/>
        <v>0</v>
      </c>
      <c r="U631" s="88"/>
      <c r="V631" s="177">
        <f>SUMIF('Reporte de salida'!C$6:C$958,Inventario!B631,'Reporte de salida'!H$6:H$958)</f>
        <v>0</v>
      </c>
      <c r="W631" s="221">
        <f t="shared" si="99"/>
        <v>0</v>
      </c>
      <c r="Y631" s="87">
        <f t="shared" si="100"/>
        <v>909</v>
      </c>
      <c r="Z631" s="28">
        <f t="shared" si="101"/>
        <v>0</v>
      </c>
      <c r="AA631" s="56">
        <f t="shared" si="102"/>
        <v>0</v>
      </c>
      <c r="AC631" s="2"/>
      <c r="AD631" s="2"/>
      <c r="AE631" s="2"/>
      <c r="AF631" s="2"/>
    </row>
    <row r="632" spans="1:32" s="22" customFormat="1" ht="15" hidden="1" customHeight="1" x14ac:dyDescent="0.25">
      <c r="A632" s="24"/>
      <c r="B632" s="174" t="s">
        <v>708</v>
      </c>
      <c r="C632" s="24"/>
      <c r="D632" s="33" t="s">
        <v>708</v>
      </c>
      <c r="E632" s="33" t="s">
        <v>700</v>
      </c>
      <c r="F632" s="21"/>
      <c r="G632" s="169" t="s">
        <v>314</v>
      </c>
      <c r="H632" s="32">
        <v>1</v>
      </c>
      <c r="I632" s="14"/>
      <c r="J632" s="57">
        <f>[1]Inventario!Y632</f>
        <v>8120</v>
      </c>
      <c r="K632" s="99">
        <f>[1]Inventario!AA632</f>
        <v>0.25</v>
      </c>
      <c r="L632" s="86">
        <f t="shared" si="94"/>
        <v>2030</v>
      </c>
      <c r="M632" s="91"/>
      <c r="N632" s="87">
        <f>SUMIF('Compras del Mes'!D$6:D$307,Inventario!D632,'Compras del Mes'!H$6:H$307)</f>
        <v>0</v>
      </c>
      <c r="O632" s="28" t="str">
        <f t="shared" si="95"/>
        <v/>
      </c>
      <c r="P632" s="28">
        <f>SUMIF('Compras del Mes'!D$6:D$307,Inventario!D632,'Compras del Mes'!I$6:I$307)</f>
        <v>0</v>
      </c>
      <c r="Q632" s="88"/>
      <c r="R632" s="87">
        <f t="shared" si="96"/>
        <v>8120</v>
      </c>
      <c r="S632" s="28">
        <f t="shared" si="97"/>
        <v>0.25</v>
      </c>
      <c r="T632" s="28">
        <f t="shared" si="98"/>
        <v>2030</v>
      </c>
      <c r="U632" s="88"/>
      <c r="V632" s="177">
        <f>SUMIF('Reporte de salida'!C$6:C$958,Inventario!B632,'Reporte de salida'!H$6:H$958)</f>
        <v>0</v>
      </c>
      <c r="W632" s="221">
        <f t="shared" si="99"/>
        <v>0</v>
      </c>
      <c r="Y632" s="87">
        <f t="shared" si="100"/>
        <v>8120</v>
      </c>
      <c r="Z632" s="28">
        <f t="shared" si="101"/>
        <v>2030</v>
      </c>
      <c r="AA632" s="56">
        <f t="shared" si="102"/>
        <v>0.25</v>
      </c>
      <c r="AC632" s="2"/>
      <c r="AD632" s="2"/>
      <c r="AE632" s="2"/>
      <c r="AF632" s="2"/>
    </row>
    <row r="633" spans="1:32" s="22" customFormat="1" ht="15" hidden="1" customHeight="1" x14ac:dyDescent="0.25">
      <c r="A633" s="24"/>
      <c r="B633" s="174" t="s">
        <v>709</v>
      </c>
      <c r="C633" s="24"/>
      <c r="D633" s="33" t="s">
        <v>709</v>
      </c>
      <c r="E633" s="33" t="s">
        <v>700</v>
      </c>
      <c r="F633" s="21"/>
      <c r="G633" s="169" t="s">
        <v>314</v>
      </c>
      <c r="H633" s="32">
        <v>1</v>
      </c>
      <c r="I633" s="14"/>
      <c r="J633" s="57">
        <f>[1]Inventario!Y633</f>
        <v>765</v>
      </c>
      <c r="K633" s="99">
        <f>[1]Inventario!AA633</f>
        <v>0</v>
      </c>
      <c r="L633" s="86">
        <f t="shared" si="94"/>
        <v>0</v>
      </c>
      <c r="M633" s="91"/>
      <c r="N633" s="87">
        <f>SUMIF('Compras del Mes'!D$6:D$307,Inventario!D633,'Compras del Mes'!H$6:H$307)</f>
        <v>0</v>
      </c>
      <c r="O633" s="28" t="str">
        <f t="shared" si="95"/>
        <v/>
      </c>
      <c r="P633" s="28">
        <f>SUMIF('Compras del Mes'!D$6:D$307,Inventario!D633,'Compras del Mes'!I$6:I$307)</f>
        <v>0</v>
      </c>
      <c r="Q633" s="88"/>
      <c r="R633" s="87">
        <f t="shared" si="96"/>
        <v>765</v>
      </c>
      <c r="S633" s="28" t="str">
        <f t="shared" si="97"/>
        <v>0</v>
      </c>
      <c r="T633" s="28">
        <f t="shared" si="98"/>
        <v>0</v>
      </c>
      <c r="U633" s="88"/>
      <c r="V633" s="177">
        <f>SUMIF('Reporte de salida'!C$6:C$958,Inventario!B633,'Reporte de salida'!H$6:H$958)</f>
        <v>0</v>
      </c>
      <c r="W633" s="221">
        <f t="shared" si="99"/>
        <v>0</v>
      </c>
      <c r="Y633" s="87">
        <f t="shared" si="100"/>
        <v>765</v>
      </c>
      <c r="Z633" s="28">
        <f t="shared" si="101"/>
        <v>0</v>
      </c>
      <c r="AA633" s="56">
        <f t="shared" si="102"/>
        <v>0</v>
      </c>
      <c r="AC633" s="2"/>
      <c r="AD633" s="2"/>
      <c r="AE633" s="2"/>
      <c r="AF633" s="2"/>
    </row>
    <row r="634" spans="1:32" s="22" customFormat="1" ht="15" hidden="1" customHeight="1" x14ac:dyDescent="0.25">
      <c r="A634" s="24"/>
      <c r="B634" s="174" t="s">
        <v>710</v>
      </c>
      <c r="C634" s="24"/>
      <c r="D634" s="33" t="s">
        <v>710</v>
      </c>
      <c r="E634" s="33" t="s">
        <v>700</v>
      </c>
      <c r="F634" s="21"/>
      <c r="G634" s="169" t="s">
        <v>715</v>
      </c>
      <c r="H634" s="32">
        <v>1</v>
      </c>
      <c r="I634" s="14"/>
      <c r="J634" s="57">
        <f>[1]Inventario!Y634</f>
        <v>8</v>
      </c>
      <c r="K634" s="99">
        <f>[1]Inventario!AA634</f>
        <v>5.5</v>
      </c>
      <c r="L634" s="86">
        <f t="shared" si="94"/>
        <v>44</v>
      </c>
      <c r="M634" s="91"/>
      <c r="N634" s="87">
        <f>SUMIF('Compras del Mes'!D$6:D$307,Inventario!D634,'Compras del Mes'!H$6:H$307)</f>
        <v>0</v>
      </c>
      <c r="O634" s="28" t="str">
        <f t="shared" si="95"/>
        <v/>
      </c>
      <c r="P634" s="28">
        <f>SUMIF('Compras del Mes'!D$6:D$307,Inventario!D634,'Compras del Mes'!I$6:I$307)</f>
        <v>0</v>
      </c>
      <c r="Q634" s="88"/>
      <c r="R634" s="87">
        <f t="shared" si="96"/>
        <v>8</v>
      </c>
      <c r="S634" s="28">
        <f t="shared" si="97"/>
        <v>5.5</v>
      </c>
      <c r="T634" s="28">
        <f t="shared" si="98"/>
        <v>44</v>
      </c>
      <c r="U634" s="88"/>
      <c r="V634" s="177">
        <f>SUMIF('Reporte de salida'!C$6:C$958,Inventario!B634,'Reporte de salida'!H$6:H$958)</f>
        <v>0</v>
      </c>
      <c r="W634" s="221">
        <f t="shared" si="99"/>
        <v>0</v>
      </c>
      <c r="Y634" s="87">
        <f t="shared" si="100"/>
        <v>8</v>
      </c>
      <c r="Z634" s="28">
        <f t="shared" si="101"/>
        <v>44</v>
      </c>
      <c r="AA634" s="56">
        <f t="shared" si="102"/>
        <v>5.5</v>
      </c>
      <c r="AC634" s="2"/>
      <c r="AD634" s="2"/>
      <c r="AE634" s="2"/>
      <c r="AF634" s="2"/>
    </row>
    <row r="635" spans="1:32" s="22" customFormat="1" ht="15" hidden="1" customHeight="1" x14ac:dyDescent="0.25">
      <c r="A635" s="24"/>
      <c r="B635" s="174" t="s">
        <v>711</v>
      </c>
      <c r="C635" s="24"/>
      <c r="D635" s="33" t="s">
        <v>711</v>
      </c>
      <c r="E635" s="33" t="s">
        <v>700</v>
      </c>
      <c r="F635" s="21"/>
      <c r="G635" s="169" t="s">
        <v>314</v>
      </c>
      <c r="H635" s="32">
        <v>1</v>
      </c>
      <c r="I635" s="14"/>
      <c r="J635" s="57">
        <f>[1]Inventario!Y635</f>
        <v>339</v>
      </c>
      <c r="K635" s="99">
        <f>[1]Inventario!AA635</f>
        <v>0</v>
      </c>
      <c r="L635" s="86">
        <f t="shared" si="94"/>
        <v>0</v>
      </c>
      <c r="M635" s="91"/>
      <c r="N635" s="87">
        <f>SUMIF('Compras del Mes'!D$6:D$307,Inventario!D635,'Compras del Mes'!H$6:H$307)</f>
        <v>0</v>
      </c>
      <c r="O635" s="28" t="str">
        <f t="shared" si="95"/>
        <v/>
      </c>
      <c r="P635" s="28">
        <f>SUMIF('Compras del Mes'!D$6:D$307,Inventario!D635,'Compras del Mes'!I$6:I$307)</f>
        <v>0</v>
      </c>
      <c r="Q635" s="88"/>
      <c r="R635" s="87">
        <f t="shared" si="96"/>
        <v>339</v>
      </c>
      <c r="S635" s="28" t="str">
        <f t="shared" si="97"/>
        <v>0</v>
      </c>
      <c r="T635" s="28">
        <f t="shared" si="98"/>
        <v>0</v>
      </c>
      <c r="U635" s="88"/>
      <c r="V635" s="177">
        <f>SUMIF('Reporte de salida'!C$6:C$958,Inventario!B635,'Reporte de salida'!H$6:H$958)</f>
        <v>0</v>
      </c>
      <c r="W635" s="221">
        <f t="shared" si="99"/>
        <v>0</v>
      </c>
      <c r="Y635" s="87">
        <f t="shared" si="100"/>
        <v>339</v>
      </c>
      <c r="Z635" s="28">
        <f t="shared" si="101"/>
        <v>0</v>
      </c>
      <c r="AA635" s="56">
        <f t="shared" si="102"/>
        <v>0</v>
      </c>
      <c r="AC635" s="2"/>
      <c r="AD635" s="2"/>
      <c r="AE635" s="2"/>
      <c r="AF635" s="2"/>
    </row>
    <row r="636" spans="1:32" s="22" customFormat="1" ht="15" hidden="1" customHeight="1" x14ac:dyDescent="0.25">
      <c r="A636" s="24"/>
      <c r="B636" s="174" t="s">
        <v>712</v>
      </c>
      <c r="C636" s="24"/>
      <c r="D636" s="33" t="s">
        <v>712</v>
      </c>
      <c r="E636" s="33" t="s">
        <v>700</v>
      </c>
      <c r="F636" s="21"/>
      <c r="G636" s="169" t="s">
        <v>716</v>
      </c>
      <c r="H636" s="32">
        <v>1</v>
      </c>
      <c r="I636" s="14"/>
      <c r="J636" s="57">
        <f>[1]Inventario!Y636</f>
        <v>7.5000000000002842E-3</v>
      </c>
      <c r="K636" s="99">
        <f>[1]Inventario!AA636</f>
        <v>667.10176470588237</v>
      </c>
      <c r="L636" s="86">
        <f t="shared" si="94"/>
        <v>5.0032632352943072</v>
      </c>
      <c r="M636" s="91"/>
      <c r="N636" s="87">
        <f>SUMIF('Compras del Mes'!D$6:D$307,Inventario!D636,'Compras del Mes'!H$6:H$307)</f>
        <v>3</v>
      </c>
      <c r="O636" s="28">
        <f t="shared" si="95"/>
        <v>658.534175</v>
      </c>
      <c r="P636" s="28">
        <f>SUMIF('Compras del Mes'!D$6:D$307,Inventario!D636,'Compras del Mes'!I$6:I$307)</f>
        <v>1975.602525</v>
      </c>
      <c r="Q636" s="88"/>
      <c r="R636" s="87">
        <f t="shared" si="96"/>
        <v>3.0075000000000003</v>
      </c>
      <c r="S636" s="28">
        <f t="shared" si="97"/>
        <v>658.55554056036385</v>
      </c>
      <c r="T636" s="28">
        <f t="shared" si="98"/>
        <v>1980.6057882352943</v>
      </c>
      <c r="U636" s="88"/>
      <c r="V636" s="177">
        <f>SUMIF('Reporte de salida'!C$6:C$958,Inventario!B636,'Reporte de salida'!H$6:H$958)</f>
        <v>1</v>
      </c>
      <c r="W636" s="221">
        <f t="shared" si="99"/>
        <v>658.55554056036385</v>
      </c>
      <c r="Y636" s="87">
        <f t="shared" si="100"/>
        <v>2.0075000000000003</v>
      </c>
      <c r="Z636" s="28">
        <f t="shared" si="101"/>
        <v>1322.0502476749307</v>
      </c>
      <c r="AA636" s="56">
        <f t="shared" si="102"/>
        <v>658.55554056036385</v>
      </c>
      <c r="AC636" s="2"/>
      <c r="AD636" s="2"/>
      <c r="AE636" s="2"/>
      <c r="AF636" s="2"/>
    </row>
    <row r="637" spans="1:32" s="22" customFormat="1" ht="15" hidden="1" customHeight="1" x14ac:dyDescent="0.25">
      <c r="A637" s="24"/>
      <c r="B637" s="174" t="s">
        <v>713</v>
      </c>
      <c r="C637" s="24"/>
      <c r="D637" s="179" t="s">
        <v>713</v>
      </c>
      <c r="E637" s="33" t="s">
        <v>700</v>
      </c>
      <c r="F637" s="21"/>
      <c r="G637" s="169" t="s">
        <v>716</v>
      </c>
      <c r="H637" s="32">
        <v>1</v>
      </c>
      <c r="I637" s="14"/>
      <c r="J637" s="57">
        <f>[1]Inventario!Y637</f>
        <v>9</v>
      </c>
      <c r="K637" s="99">
        <f>[1]Inventario!AA637</f>
        <v>0</v>
      </c>
      <c r="L637" s="86">
        <f t="shared" si="94"/>
        <v>0</v>
      </c>
      <c r="M637" s="91"/>
      <c r="N637" s="87">
        <f>SUMIF('Compras del Mes'!D$6:D$307,Inventario!D637,'Compras del Mes'!H$6:H$307)</f>
        <v>0</v>
      </c>
      <c r="O637" s="28" t="str">
        <f t="shared" si="95"/>
        <v/>
      </c>
      <c r="P637" s="28">
        <f>SUMIF('Compras del Mes'!D$6:D$307,Inventario!D637,'Compras del Mes'!I$6:I$307)</f>
        <v>0</v>
      </c>
      <c r="Q637" s="88"/>
      <c r="R637" s="87">
        <f t="shared" si="96"/>
        <v>9</v>
      </c>
      <c r="S637" s="28" t="str">
        <f t="shared" si="97"/>
        <v>0</v>
      </c>
      <c r="T637" s="28">
        <f t="shared" si="98"/>
        <v>0</v>
      </c>
      <c r="U637" s="88"/>
      <c r="V637" s="177">
        <f>SUMIF('Reporte de salida'!C$6:C$958,Inventario!B637,'Reporte de salida'!H$6:H$958)</f>
        <v>0</v>
      </c>
      <c r="W637" s="221">
        <f t="shared" si="99"/>
        <v>0</v>
      </c>
      <c r="Y637" s="87">
        <f t="shared" si="100"/>
        <v>9</v>
      </c>
      <c r="Z637" s="28">
        <f t="shared" si="101"/>
        <v>0</v>
      </c>
      <c r="AA637" s="56">
        <f t="shared" si="102"/>
        <v>0</v>
      </c>
      <c r="AC637" s="2"/>
      <c r="AD637" s="2"/>
      <c r="AE637" s="2"/>
      <c r="AF637" s="2"/>
    </row>
    <row r="638" spans="1:32" s="22" customFormat="1" ht="15" hidden="1" customHeight="1" x14ac:dyDescent="0.25">
      <c r="A638" s="24"/>
      <c r="B638" s="174" t="s">
        <v>966</v>
      </c>
      <c r="C638" s="24"/>
      <c r="D638" s="179" t="s">
        <v>966</v>
      </c>
      <c r="E638" s="33" t="s">
        <v>700</v>
      </c>
      <c r="F638" s="21"/>
      <c r="G638" s="169" t="s">
        <v>314</v>
      </c>
      <c r="H638" s="32">
        <v>1</v>
      </c>
      <c r="I638" s="14"/>
      <c r="J638" s="57">
        <f>[1]Inventario!Y638</f>
        <v>0</v>
      </c>
      <c r="K638" s="99">
        <f>[1]Inventario!AA638</f>
        <v>0</v>
      </c>
      <c r="L638" s="86">
        <f t="shared" si="94"/>
        <v>0</v>
      </c>
      <c r="M638" s="91"/>
      <c r="N638" s="87">
        <f>SUMIF('Compras del Mes'!D$6:D$307,Inventario!D638,'Compras del Mes'!H$6:H$307)</f>
        <v>0</v>
      </c>
      <c r="O638" s="28" t="str">
        <f t="shared" si="95"/>
        <v/>
      </c>
      <c r="P638" s="28">
        <f>SUMIF('Compras del Mes'!D$6:D$307,Inventario!D638,'Compras del Mes'!I$6:I$307)</f>
        <v>0</v>
      </c>
      <c r="Q638" s="88"/>
      <c r="R638" s="87">
        <f t="shared" si="96"/>
        <v>0</v>
      </c>
      <c r="S638" s="28" t="str">
        <f t="shared" si="97"/>
        <v>0</v>
      </c>
      <c r="T638" s="28">
        <f t="shared" si="98"/>
        <v>0</v>
      </c>
      <c r="U638" s="88"/>
      <c r="V638" s="177">
        <f>SUMIF('Reporte de salida'!C$6:C$958,Inventario!B638,'Reporte de salida'!H$6:H$958)</f>
        <v>0</v>
      </c>
      <c r="W638" s="221">
        <f t="shared" si="99"/>
        <v>0</v>
      </c>
      <c r="Y638" s="87">
        <f t="shared" si="100"/>
        <v>0</v>
      </c>
      <c r="Z638" s="28">
        <f t="shared" si="101"/>
        <v>0</v>
      </c>
      <c r="AA638" s="56">
        <v>0</v>
      </c>
      <c r="AC638" s="2"/>
      <c r="AD638" s="2"/>
      <c r="AE638" s="2"/>
      <c r="AF638" s="2"/>
    </row>
    <row r="639" spans="1:32" s="22" customFormat="1" ht="15" hidden="1" customHeight="1" x14ac:dyDescent="0.25">
      <c r="A639" s="24"/>
      <c r="B639" s="174" t="s">
        <v>967</v>
      </c>
      <c r="C639" s="24"/>
      <c r="D639" s="179" t="s">
        <v>967</v>
      </c>
      <c r="E639" s="33" t="s">
        <v>700</v>
      </c>
      <c r="F639" s="21"/>
      <c r="G639" s="169" t="s">
        <v>314</v>
      </c>
      <c r="H639" s="32">
        <v>1</v>
      </c>
      <c r="I639" s="14"/>
      <c r="J639" s="57">
        <f>[1]Inventario!Y639</f>
        <v>137</v>
      </c>
      <c r="K639" s="99">
        <f>[1]Inventario!AA639</f>
        <v>47.860157462068962</v>
      </c>
      <c r="L639" s="86">
        <f t="shared" si="94"/>
        <v>6556.8415723034477</v>
      </c>
      <c r="M639" s="91"/>
      <c r="N639" s="87">
        <f>SUMIF('Compras del Mes'!D$6:D$307,Inventario!D639,'Compras del Mes'!H$6:H$307)</f>
        <v>34</v>
      </c>
      <c r="O639" s="28">
        <f t="shared" si="95"/>
        <v>49.881149999999998</v>
      </c>
      <c r="P639" s="28">
        <f>SUMIF('Compras del Mes'!D$6:D$307,Inventario!D639,'Compras del Mes'!I$6:I$307)</f>
        <v>1695.9591</v>
      </c>
      <c r="Q639" s="88"/>
      <c r="R639" s="87">
        <f t="shared" si="96"/>
        <v>171</v>
      </c>
      <c r="S639" s="28">
        <f t="shared" si="97"/>
        <v>48.261992235692681</v>
      </c>
      <c r="T639" s="28">
        <f t="shared" si="98"/>
        <v>8252.8006723034487</v>
      </c>
      <c r="U639" s="88"/>
      <c r="V639" s="177">
        <f>SUMIF('Reporte de salida'!C$6:C$958,Inventario!B639,'Reporte de salida'!H$6:H$958)</f>
        <v>83</v>
      </c>
      <c r="W639" s="221">
        <f t="shared" si="99"/>
        <v>4005.7453555624925</v>
      </c>
      <c r="Y639" s="87">
        <f t="shared" si="100"/>
        <v>88</v>
      </c>
      <c r="Z639" s="28">
        <f t="shared" si="101"/>
        <v>4247.0553167409562</v>
      </c>
      <c r="AA639" s="56">
        <f t="shared" si="102"/>
        <v>48.261992235692681</v>
      </c>
      <c r="AC639" s="2"/>
      <c r="AD639" s="2"/>
      <c r="AE639" s="2"/>
      <c r="AF639" s="2"/>
    </row>
    <row r="640" spans="1:32" s="22" customFormat="1" ht="15" hidden="1" customHeight="1" x14ac:dyDescent="0.25">
      <c r="A640" s="24"/>
      <c r="B640" s="174" t="s">
        <v>965</v>
      </c>
      <c r="C640" s="24"/>
      <c r="D640" s="179" t="s">
        <v>965</v>
      </c>
      <c r="E640" s="33" t="s">
        <v>700</v>
      </c>
      <c r="F640" s="21"/>
      <c r="G640" s="169" t="s">
        <v>314</v>
      </c>
      <c r="H640" s="32">
        <v>1</v>
      </c>
      <c r="I640" s="14"/>
      <c r="J640" s="57">
        <f>[1]Inventario!Y640</f>
        <v>4</v>
      </c>
      <c r="K640" s="99">
        <f>[1]Inventario!AA640</f>
        <v>42.85</v>
      </c>
      <c r="L640" s="86">
        <f t="shared" si="94"/>
        <v>171.4</v>
      </c>
      <c r="M640" s="91"/>
      <c r="N640" s="87">
        <f>SUMIF('Compras del Mes'!D$6:D$307,Inventario!D640,'Compras del Mes'!H$6:H$307)</f>
        <v>24</v>
      </c>
      <c r="O640" s="28">
        <f t="shared" si="95"/>
        <v>36.747416000000001</v>
      </c>
      <c r="P640" s="28">
        <f>SUMIF('Compras del Mes'!D$6:D$307,Inventario!D640,'Compras del Mes'!I$6:I$307)</f>
        <v>881.93798400000003</v>
      </c>
      <c r="Q640" s="88"/>
      <c r="R640" s="87">
        <f t="shared" si="96"/>
        <v>28</v>
      </c>
      <c r="S640" s="28">
        <f t="shared" si="97"/>
        <v>37.619213714285713</v>
      </c>
      <c r="T640" s="28">
        <f t="shared" si="98"/>
        <v>1053.337984</v>
      </c>
      <c r="U640" s="88"/>
      <c r="V640" s="177">
        <f>SUMIF('Reporte de salida'!C$6:C$958,Inventario!B640,'Reporte de salida'!H$6:H$958)</f>
        <v>1</v>
      </c>
      <c r="W640" s="221">
        <f t="shared" si="99"/>
        <v>37.619213714285713</v>
      </c>
      <c r="Y640" s="87">
        <f t="shared" si="100"/>
        <v>27</v>
      </c>
      <c r="Z640" s="28">
        <f t="shared" si="101"/>
        <v>1015.7187702857143</v>
      </c>
      <c r="AA640" s="56">
        <f t="shared" si="102"/>
        <v>37.619213714285713</v>
      </c>
      <c r="AC640" s="2"/>
      <c r="AD640" s="2"/>
      <c r="AE640" s="2"/>
      <c r="AF640" s="2"/>
    </row>
    <row r="641" spans="1:32" s="22" customFormat="1" ht="15" hidden="1" customHeight="1" x14ac:dyDescent="0.25">
      <c r="A641" s="24"/>
      <c r="B641" s="174" t="s">
        <v>969</v>
      </c>
      <c r="C641" s="24"/>
      <c r="D641" s="179" t="s">
        <v>969</v>
      </c>
      <c r="E641" s="33" t="s">
        <v>700</v>
      </c>
      <c r="F641" s="21"/>
      <c r="G641" s="169" t="s">
        <v>314</v>
      </c>
      <c r="H641" s="32">
        <v>1</v>
      </c>
      <c r="I641" s="14"/>
      <c r="J641" s="57">
        <f>[1]Inventario!Y641</f>
        <v>6</v>
      </c>
      <c r="K641" s="99">
        <f>[1]Inventario!AA641</f>
        <v>61.493071428571433</v>
      </c>
      <c r="L641" s="86">
        <f t="shared" si="94"/>
        <v>368.95842857142861</v>
      </c>
      <c r="M641" s="91"/>
      <c r="N641" s="87">
        <f>SUMIF('Compras del Mes'!D$6:D$307,Inventario!D641,'Compras del Mes'!H$6:H$307)</f>
        <v>0</v>
      </c>
      <c r="O641" s="28" t="str">
        <f t="shared" si="95"/>
        <v/>
      </c>
      <c r="P641" s="28">
        <f>SUMIF('Compras del Mes'!D$6:D$307,Inventario!D641,'Compras del Mes'!I$6:I$307)</f>
        <v>0</v>
      </c>
      <c r="Q641" s="88"/>
      <c r="R641" s="87">
        <f t="shared" si="96"/>
        <v>6</v>
      </c>
      <c r="S641" s="28">
        <f t="shared" si="97"/>
        <v>61.493071428571433</v>
      </c>
      <c r="T641" s="28">
        <f t="shared" si="98"/>
        <v>368.95842857142861</v>
      </c>
      <c r="U641" s="88"/>
      <c r="V641" s="177">
        <f>SUMIF('Reporte de salida'!C$6:C$958,Inventario!B641,'Reporte de salida'!H$6:H$958)</f>
        <v>0</v>
      </c>
      <c r="W641" s="221">
        <f t="shared" si="99"/>
        <v>0</v>
      </c>
      <c r="Y641" s="87">
        <f t="shared" si="100"/>
        <v>6</v>
      </c>
      <c r="Z641" s="28">
        <f t="shared" si="101"/>
        <v>368.95842857142861</v>
      </c>
      <c r="AA641" s="56">
        <f t="shared" si="102"/>
        <v>61.493071428571433</v>
      </c>
      <c r="AC641" s="2"/>
      <c r="AD641" s="2"/>
      <c r="AE641" s="2"/>
      <c r="AF641" s="2"/>
    </row>
    <row r="642" spans="1:32" s="22" customFormat="1" ht="15" hidden="1" customHeight="1" x14ac:dyDescent="0.25">
      <c r="A642" s="24"/>
      <c r="B642" s="174" t="s">
        <v>1473</v>
      </c>
      <c r="C642" s="24"/>
      <c r="D642" s="179" t="s">
        <v>1473</v>
      </c>
      <c r="E642" s="33" t="s">
        <v>700</v>
      </c>
      <c r="F642" s="21"/>
      <c r="G642" s="169" t="s">
        <v>314</v>
      </c>
      <c r="H642" s="32">
        <v>1</v>
      </c>
      <c r="I642" s="14"/>
      <c r="J642" s="57">
        <f>[1]Inventario!Y642</f>
        <v>345</v>
      </c>
      <c r="K642" s="99">
        <f>[1]Inventario!AA642</f>
        <v>43.62617093637455</v>
      </c>
      <c r="L642" s="86">
        <f t="shared" si="94"/>
        <v>15051.02897304922</v>
      </c>
      <c r="M642" s="91"/>
      <c r="N642" s="87">
        <f>SUMIF('Compras del Mes'!D$6:D$307,Inventario!D642,'Compras del Mes'!H$6:H$307)</f>
        <v>0</v>
      </c>
      <c r="O642" s="28" t="str">
        <f t="shared" si="95"/>
        <v/>
      </c>
      <c r="P642" s="28">
        <f>SUMIF('Compras del Mes'!D$6:D$307,Inventario!D642,'Compras del Mes'!I$6:I$307)</f>
        <v>0</v>
      </c>
      <c r="Q642" s="88"/>
      <c r="R642" s="87">
        <f t="shared" si="96"/>
        <v>345</v>
      </c>
      <c r="S642" s="28">
        <f t="shared" si="97"/>
        <v>43.62617093637455</v>
      </c>
      <c r="T642" s="28">
        <f t="shared" si="98"/>
        <v>15051.02897304922</v>
      </c>
      <c r="U642" s="88"/>
      <c r="V642" s="177">
        <f>SUMIF('Reporte de salida'!C$6:C$958,Inventario!B642,'Reporte de salida'!H$6:H$958)</f>
        <v>273</v>
      </c>
      <c r="W642" s="221">
        <f t="shared" si="99"/>
        <v>11909.944665630252</v>
      </c>
      <c r="Y642" s="87">
        <f t="shared" si="100"/>
        <v>72</v>
      </c>
      <c r="Z642" s="28">
        <f t="shared" si="101"/>
        <v>3141.0843074189675</v>
      </c>
      <c r="AA642" s="56">
        <f t="shared" si="102"/>
        <v>43.62617093637455</v>
      </c>
      <c r="AC642" s="2"/>
      <c r="AD642" s="2"/>
      <c r="AE642" s="2"/>
      <c r="AF642" s="2"/>
    </row>
    <row r="643" spans="1:32" s="22" customFormat="1" ht="15" hidden="1" customHeight="1" x14ac:dyDescent="0.25">
      <c r="A643" s="24"/>
      <c r="B643" s="174" t="s">
        <v>1495</v>
      </c>
      <c r="C643" s="24"/>
      <c r="D643" s="179" t="s">
        <v>1495</v>
      </c>
      <c r="E643" s="33" t="s">
        <v>700</v>
      </c>
      <c r="F643" s="21"/>
      <c r="G643" s="169" t="s">
        <v>314</v>
      </c>
      <c r="H643" s="32">
        <v>1</v>
      </c>
      <c r="I643" s="14"/>
      <c r="J643" s="57">
        <f>[1]Inventario!Y643</f>
        <v>242</v>
      </c>
      <c r="K643" s="99">
        <f>[1]Inventario!AA643</f>
        <v>20.318174823022467</v>
      </c>
      <c r="L643" s="86">
        <f t="shared" si="94"/>
        <v>4916.9983071714369</v>
      </c>
      <c r="M643" s="91"/>
      <c r="N643" s="87">
        <f>SUMIF('Compras del Mes'!D$6:D$307,Inventario!D643,'Compras del Mes'!H$6:H$307)</f>
        <v>55</v>
      </c>
      <c r="O643" s="28">
        <f t="shared" si="95"/>
        <v>20</v>
      </c>
      <c r="P643" s="28">
        <f>SUMIF('Compras del Mes'!D$6:D$307,Inventario!D643,'Compras del Mes'!I$6:I$307)</f>
        <v>1100</v>
      </c>
      <c r="Q643" s="88"/>
      <c r="R643" s="87">
        <f t="shared" si="96"/>
        <v>297</v>
      </c>
      <c r="S643" s="28">
        <f t="shared" si="97"/>
        <v>20.259253559499786</v>
      </c>
      <c r="T643" s="28">
        <f t="shared" si="98"/>
        <v>6016.9983071714369</v>
      </c>
      <c r="U643" s="88"/>
      <c r="V643" s="177">
        <f>SUMIF('Reporte de salida'!C$6:C$958,Inventario!B643,'Reporte de salida'!H$6:H$958)</f>
        <v>219</v>
      </c>
      <c r="W643" s="221">
        <f t="shared" si="99"/>
        <v>4436.7765295304534</v>
      </c>
      <c r="Y643" s="87">
        <f t="shared" si="100"/>
        <v>78</v>
      </c>
      <c r="Z643" s="28">
        <f t="shared" si="101"/>
        <v>1580.2217776409834</v>
      </c>
      <c r="AA643" s="56">
        <f t="shared" si="102"/>
        <v>20.259253559499786</v>
      </c>
      <c r="AC643" s="2"/>
      <c r="AD643" s="2"/>
      <c r="AE643" s="2"/>
      <c r="AF643" s="2"/>
    </row>
    <row r="644" spans="1:32" s="22" customFormat="1" ht="15" hidden="1" customHeight="1" x14ac:dyDescent="0.25">
      <c r="A644" s="24"/>
      <c r="B644" s="174" t="s">
        <v>1969</v>
      </c>
      <c r="C644" s="24"/>
      <c r="D644" s="179" t="s">
        <v>1970</v>
      </c>
      <c r="E644" s="33" t="s">
        <v>700</v>
      </c>
      <c r="F644" s="21"/>
      <c r="G644" s="169" t="s">
        <v>314</v>
      </c>
      <c r="H644" s="32">
        <v>1</v>
      </c>
      <c r="I644" s="14"/>
      <c r="J644" s="57">
        <f>[1]Inventario!Y644</f>
        <v>6</v>
      </c>
      <c r="K644" s="99">
        <f>[1]Inventario!AA644</f>
        <v>62.504200000000004</v>
      </c>
      <c r="L644" s="86">
        <f t="shared" si="94"/>
        <v>375.02520000000004</v>
      </c>
      <c r="M644" s="91"/>
      <c r="N644" s="87">
        <f>SUMIF('Compras del Mes'!D$6:D$307,Inventario!D644,'Compras del Mes'!H$6:H$307)</f>
        <v>0</v>
      </c>
      <c r="O644" s="28" t="str">
        <f t="shared" si="95"/>
        <v/>
      </c>
      <c r="P644" s="28">
        <f>SUMIF('Compras del Mes'!D$6:D$307,Inventario!D644,'Compras del Mes'!I$6:I$307)</f>
        <v>0</v>
      </c>
      <c r="Q644" s="88"/>
      <c r="R644" s="87">
        <f t="shared" si="96"/>
        <v>6</v>
      </c>
      <c r="S644" s="28">
        <f t="shared" si="97"/>
        <v>62.504200000000004</v>
      </c>
      <c r="T644" s="28">
        <f t="shared" si="98"/>
        <v>375.02520000000004</v>
      </c>
      <c r="U644" s="88"/>
      <c r="V644" s="177">
        <f>SUMIF('Reporte de salida'!C$6:C$958,Inventario!B644,'Reporte de salida'!H$6:H$958)</f>
        <v>0</v>
      </c>
      <c r="W644" s="221">
        <f t="shared" si="99"/>
        <v>0</v>
      </c>
      <c r="Y644" s="87">
        <f t="shared" si="100"/>
        <v>6</v>
      </c>
      <c r="Z644" s="28">
        <f t="shared" si="101"/>
        <v>375.02520000000004</v>
      </c>
      <c r="AA644" s="56">
        <f t="shared" si="102"/>
        <v>62.504200000000004</v>
      </c>
      <c r="AC644" s="2"/>
      <c r="AD644" s="2"/>
      <c r="AE644" s="2"/>
      <c r="AF644" s="2"/>
    </row>
    <row r="645" spans="1:32" s="22" customFormat="1" ht="15" hidden="1" customHeight="1" x14ac:dyDescent="0.25">
      <c r="A645" s="24"/>
      <c r="B645" s="174" t="s">
        <v>1431</v>
      </c>
      <c r="C645" s="24"/>
      <c r="D645" s="179" t="s">
        <v>1431</v>
      </c>
      <c r="E645" s="33" t="s">
        <v>700</v>
      </c>
      <c r="F645" s="21"/>
      <c r="G645" s="169" t="s">
        <v>314</v>
      </c>
      <c r="H645" s="32">
        <v>1</v>
      </c>
      <c r="I645" s="14"/>
      <c r="J645" s="57">
        <f>[1]Inventario!Y645</f>
        <v>0</v>
      </c>
      <c r="K645" s="99">
        <f>[1]Inventario!AA645</f>
        <v>0</v>
      </c>
      <c r="L645" s="86">
        <f t="shared" si="94"/>
        <v>0</v>
      </c>
      <c r="M645" s="91"/>
      <c r="N645" s="87">
        <f>SUMIF('Compras del Mes'!D$6:D$307,Inventario!D645,'Compras del Mes'!H$6:H$307)</f>
        <v>0</v>
      </c>
      <c r="O645" s="28" t="str">
        <f t="shared" si="95"/>
        <v/>
      </c>
      <c r="P645" s="28">
        <f>SUMIF('Compras del Mes'!D$6:D$307,Inventario!D645,'Compras del Mes'!I$6:I$307)</f>
        <v>0</v>
      </c>
      <c r="Q645" s="88"/>
      <c r="R645" s="87">
        <f t="shared" si="96"/>
        <v>0</v>
      </c>
      <c r="S645" s="28" t="str">
        <f t="shared" si="97"/>
        <v>0</v>
      </c>
      <c r="T645" s="28">
        <f t="shared" si="98"/>
        <v>0</v>
      </c>
      <c r="U645" s="88"/>
      <c r="V645" s="177">
        <f>SUMIF('Reporte de salida'!C$6:C$958,Inventario!B645,'Reporte de salida'!H$6:H$958)</f>
        <v>0</v>
      </c>
      <c r="W645" s="221">
        <f t="shared" si="99"/>
        <v>0</v>
      </c>
      <c r="Y645" s="87">
        <f t="shared" si="100"/>
        <v>0</v>
      </c>
      <c r="Z645" s="28">
        <f t="shared" si="101"/>
        <v>0</v>
      </c>
      <c r="AA645" s="56">
        <v>0</v>
      </c>
      <c r="AC645" s="2"/>
      <c r="AD645" s="2"/>
      <c r="AE645" s="2"/>
      <c r="AF645" s="2"/>
    </row>
    <row r="646" spans="1:32" s="22" customFormat="1" ht="15" hidden="1" customHeight="1" x14ac:dyDescent="0.25">
      <c r="A646" s="24"/>
      <c r="B646" s="174" t="s">
        <v>2130</v>
      </c>
      <c r="C646" s="24"/>
      <c r="D646" s="179" t="s">
        <v>2130</v>
      </c>
      <c r="E646" s="33" t="s">
        <v>700</v>
      </c>
      <c r="F646" s="21"/>
      <c r="G646" s="169" t="s">
        <v>314</v>
      </c>
      <c r="H646" s="32">
        <v>1</v>
      </c>
      <c r="I646" s="14"/>
      <c r="J646" s="57">
        <f>[1]Inventario!Y646</f>
        <v>0</v>
      </c>
      <c r="K646" s="99">
        <f>[1]Inventario!AA646</f>
        <v>0</v>
      </c>
      <c r="L646" s="86">
        <f t="shared" si="94"/>
        <v>0</v>
      </c>
      <c r="M646" s="91"/>
      <c r="N646" s="87">
        <f>SUMIF('Compras del Mes'!D$6:D$307,Inventario!D646,'Compras del Mes'!H$6:H$307)</f>
        <v>5</v>
      </c>
      <c r="O646" s="28">
        <f t="shared" si="95"/>
        <v>54</v>
      </c>
      <c r="P646" s="28">
        <f>SUMIF('Compras del Mes'!D$6:D$307,Inventario!D646,'Compras del Mes'!I$6:I$307)</f>
        <v>270</v>
      </c>
      <c r="Q646" s="88"/>
      <c r="R646" s="87">
        <f t="shared" si="96"/>
        <v>5</v>
      </c>
      <c r="S646" s="28">
        <f t="shared" si="97"/>
        <v>54</v>
      </c>
      <c r="T646" s="28">
        <f t="shared" si="98"/>
        <v>270</v>
      </c>
      <c r="U646" s="88"/>
      <c r="V646" s="177">
        <f>SUMIF('Reporte de salida'!C$6:C$958,Inventario!B646,'Reporte de salida'!H$6:H$958)</f>
        <v>5</v>
      </c>
      <c r="W646" s="221">
        <f t="shared" si="99"/>
        <v>270</v>
      </c>
      <c r="Y646" s="87">
        <f t="shared" si="100"/>
        <v>0</v>
      </c>
      <c r="Z646" s="28">
        <f t="shared" si="101"/>
        <v>0</v>
      </c>
      <c r="AA646" s="56">
        <v>0</v>
      </c>
      <c r="AC646" s="2"/>
      <c r="AD646" s="2"/>
      <c r="AE646" s="2"/>
      <c r="AF646" s="2"/>
    </row>
    <row r="647" spans="1:32" s="22" customFormat="1" ht="15" hidden="1" customHeight="1" x14ac:dyDescent="0.25">
      <c r="A647" s="24"/>
      <c r="B647" s="174" t="s">
        <v>2140</v>
      </c>
      <c r="C647" s="24"/>
      <c r="D647" s="179" t="s">
        <v>2140</v>
      </c>
      <c r="E647" s="33" t="s">
        <v>700</v>
      </c>
      <c r="F647" s="21"/>
      <c r="G647" s="169" t="s">
        <v>314</v>
      </c>
      <c r="H647" s="32">
        <v>1</v>
      </c>
      <c r="I647" s="14"/>
      <c r="J647" s="57">
        <f>[1]Inventario!Y647</f>
        <v>0</v>
      </c>
      <c r="K647" s="99">
        <f>[1]Inventario!AA647</f>
        <v>0</v>
      </c>
      <c r="L647" s="86">
        <f t="shared" ref="L647:L710" si="104">+K647*J647</f>
        <v>0</v>
      </c>
      <c r="M647" s="91"/>
      <c r="N647" s="87">
        <f>SUMIF('Compras del Mes'!D$6:D$307,Inventario!D647,'Compras del Mes'!H$6:H$307)</f>
        <v>10</v>
      </c>
      <c r="O647" s="28">
        <f t="shared" ref="O647:O710" si="105">IF(P647=0,"",P647/N647)</f>
        <v>71.422800000000009</v>
      </c>
      <c r="P647" s="28">
        <f>SUMIF('Compras del Mes'!D$6:D$307,Inventario!D647,'Compras del Mes'!I$6:I$307)</f>
        <v>714.22800000000007</v>
      </c>
      <c r="Q647" s="88"/>
      <c r="R647" s="87">
        <f t="shared" ref="R647:R710" si="106">+N647+J647</f>
        <v>10</v>
      </c>
      <c r="S647" s="28">
        <f t="shared" ref="S647:S710" si="107">IF(T647=0,"0",T647/R647)</f>
        <v>71.422800000000009</v>
      </c>
      <c r="T647" s="28">
        <f t="shared" ref="T647:T710" si="108">+P647+L647</f>
        <v>714.22800000000007</v>
      </c>
      <c r="U647" s="88"/>
      <c r="V647" s="177">
        <f>SUMIF('Reporte de salida'!C$6:C$958,Inventario!B647,'Reporte de salida'!H$6:H$958)</f>
        <v>5</v>
      </c>
      <c r="W647" s="221">
        <f t="shared" ref="W647:W710" si="109">+V647*S647</f>
        <v>357.11400000000003</v>
      </c>
      <c r="Y647" s="87">
        <f t="shared" ref="Y647:Y710" si="110">R647-V647</f>
        <v>5</v>
      </c>
      <c r="Z647" s="28">
        <f t="shared" ref="Z647:Z710" si="111">+S647*Y647</f>
        <v>357.11400000000003</v>
      </c>
      <c r="AA647" s="56">
        <f t="shared" ref="AA647:AA653" si="112">Z647/Y647</f>
        <v>71.422800000000009</v>
      </c>
      <c r="AC647" s="2"/>
      <c r="AD647" s="2"/>
      <c r="AE647" s="2"/>
      <c r="AF647" s="2"/>
    </row>
    <row r="648" spans="1:32" s="22" customFormat="1" ht="15" hidden="1" customHeight="1" x14ac:dyDescent="0.25">
      <c r="A648" s="24"/>
      <c r="B648" s="174" t="s">
        <v>717</v>
      </c>
      <c r="C648" s="24"/>
      <c r="D648" s="179" t="s">
        <v>717</v>
      </c>
      <c r="E648" s="33" t="s">
        <v>665</v>
      </c>
      <c r="F648" s="21"/>
      <c r="G648" s="169" t="s">
        <v>314</v>
      </c>
      <c r="H648" s="32">
        <v>1</v>
      </c>
      <c r="I648" s="14"/>
      <c r="J648" s="57">
        <f>[1]Inventario!Y648</f>
        <v>8</v>
      </c>
      <c r="K648" s="99">
        <f>[1]Inventario!AA648</f>
        <v>0</v>
      </c>
      <c r="L648" s="86">
        <f t="shared" si="104"/>
        <v>0</v>
      </c>
      <c r="M648" s="91"/>
      <c r="N648" s="87">
        <f>SUMIF('Compras del Mes'!D$6:D$307,Inventario!D648,'Compras del Mes'!H$6:H$307)</f>
        <v>0</v>
      </c>
      <c r="O648" s="28" t="str">
        <f t="shared" si="105"/>
        <v/>
      </c>
      <c r="P648" s="28">
        <f>SUMIF('Compras del Mes'!D$6:D$307,Inventario!D648,'Compras del Mes'!I$6:I$307)</f>
        <v>0</v>
      </c>
      <c r="Q648" s="88"/>
      <c r="R648" s="87">
        <f t="shared" si="106"/>
        <v>8</v>
      </c>
      <c r="S648" s="28" t="str">
        <f t="shared" si="107"/>
        <v>0</v>
      </c>
      <c r="T648" s="28">
        <f t="shared" si="108"/>
        <v>0</v>
      </c>
      <c r="U648" s="88"/>
      <c r="V648" s="177">
        <f>SUMIF('Reporte de salida'!C$6:C$958,Inventario!B648,'Reporte de salida'!H$6:H$958)</f>
        <v>0</v>
      </c>
      <c r="W648" s="221">
        <f t="shared" si="109"/>
        <v>0</v>
      </c>
      <c r="Y648" s="87">
        <f t="shared" si="110"/>
        <v>8</v>
      </c>
      <c r="Z648" s="28">
        <f t="shared" si="111"/>
        <v>0</v>
      </c>
      <c r="AA648" s="56">
        <f t="shared" si="112"/>
        <v>0</v>
      </c>
      <c r="AC648" s="2"/>
      <c r="AD648" s="2"/>
      <c r="AE648" s="2"/>
      <c r="AF648" s="2"/>
    </row>
    <row r="649" spans="1:32" s="22" customFormat="1" ht="15" hidden="1" customHeight="1" x14ac:dyDescent="0.25">
      <c r="A649" s="24"/>
      <c r="B649" s="174" t="s">
        <v>718</v>
      </c>
      <c r="C649" s="24"/>
      <c r="D649" s="179" t="s">
        <v>718</v>
      </c>
      <c r="E649" s="33" t="s">
        <v>665</v>
      </c>
      <c r="F649" s="21"/>
      <c r="G649" s="169" t="s">
        <v>314</v>
      </c>
      <c r="H649" s="32">
        <v>1</v>
      </c>
      <c r="I649" s="14"/>
      <c r="J649" s="57">
        <f>[1]Inventario!Y649</f>
        <v>5</v>
      </c>
      <c r="K649" s="99">
        <f>[1]Inventario!AA649</f>
        <v>0</v>
      </c>
      <c r="L649" s="86">
        <f t="shared" si="104"/>
        <v>0</v>
      </c>
      <c r="M649" s="91"/>
      <c r="N649" s="87">
        <f>SUMIF('Compras del Mes'!D$6:D$307,Inventario!D649,'Compras del Mes'!H$6:H$307)</f>
        <v>0</v>
      </c>
      <c r="O649" s="28" t="str">
        <f t="shared" si="105"/>
        <v/>
      </c>
      <c r="P649" s="28">
        <f>SUMIF('Compras del Mes'!D$6:D$307,Inventario!D649,'Compras del Mes'!I$6:I$307)</f>
        <v>0</v>
      </c>
      <c r="Q649" s="88"/>
      <c r="R649" s="87">
        <f t="shared" si="106"/>
        <v>5</v>
      </c>
      <c r="S649" s="28" t="str">
        <f t="shared" si="107"/>
        <v>0</v>
      </c>
      <c r="T649" s="28">
        <f t="shared" si="108"/>
        <v>0</v>
      </c>
      <c r="U649" s="88"/>
      <c r="V649" s="177">
        <f>SUMIF('Reporte de salida'!C$6:C$958,Inventario!B649,'Reporte de salida'!H$6:H$958)</f>
        <v>0</v>
      </c>
      <c r="W649" s="221">
        <f t="shared" si="109"/>
        <v>0</v>
      </c>
      <c r="Y649" s="87">
        <f t="shared" si="110"/>
        <v>5</v>
      </c>
      <c r="Z649" s="28">
        <f t="shared" si="111"/>
        <v>0</v>
      </c>
      <c r="AA649" s="56">
        <f t="shared" si="112"/>
        <v>0</v>
      </c>
      <c r="AC649" s="2"/>
      <c r="AD649" s="2"/>
      <c r="AE649" s="2"/>
      <c r="AF649" s="2"/>
    </row>
    <row r="650" spans="1:32" s="22" customFormat="1" ht="15" hidden="1" customHeight="1" x14ac:dyDescent="0.25">
      <c r="A650" s="24"/>
      <c r="B650" s="174" t="s">
        <v>719</v>
      </c>
      <c r="C650" s="24"/>
      <c r="D650" s="179" t="s">
        <v>719</v>
      </c>
      <c r="E650" s="33" t="s">
        <v>665</v>
      </c>
      <c r="F650" s="21"/>
      <c r="G650" s="169" t="s">
        <v>314</v>
      </c>
      <c r="H650" s="32">
        <v>1</v>
      </c>
      <c r="I650" s="14"/>
      <c r="J650" s="57">
        <f>[1]Inventario!Y650</f>
        <v>12</v>
      </c>
      <c r="K650" s="99">
        <f>[1]Inventario!AA650</f>
        <v>0</v>
      </c>
      <c r="L650" s="86">
        <f t="shared" si="104"/>
        <v>0</v>
      </c>
      <c r="M650" s="91"/>
      <c r="N650" s="87">
        <f>SUMIF('Compras del Mes'!D$6:D$307,Inventario!D650,'Compras del Mes'!H$6:H$307)</f>
        <v>0</v>
      </c>
      <c r="O650" s="28" t="str">
        <f t="shared" si="105"/>
        <v/>
      </c>
      <c r="P650" s="28">
        <f>SUMIF('Compras del Mes'!D$6:D$307,Inventario!D650,'Compras del Mes'!I$6:I$307)</f>
        <v>0</v>
      </c>
      <c r="Q650" s="88"/>
      <c r="R650" s="87">
        <f t="shared" si="106"/>
        <v>12</v>
      </c>
      <c r="S650" s="28" t="str">
        <f t="shared" si="107"/>
        <v>0</v>
      </c>
      <c r="T650" s="28">
        <f t="shared" si="108"/>
        <v>0</v>
      </c>
      <c r="U650" s="88"/>
      <c r="V650" s="177">
        <f>SUMIF('Reporte de salida'!C$6:C$958,Inventario!B650,'Reporte de salida'!H$6:H$958)</f>
        <v>0</v>
      </c>
      <c r="W650" s="221">
        <f t="shared" si="109"/>
        <v>0</v>
      </c>
      <c r="Y650" s="87">
        <f t="shared" si="110"/>
        <v>12</v>
      </c>
      <c r="Z650" s="28">
        <f t="shared" si="111"/>
        <v>0</v>
      </c>
      <c r="AA650" s="56">
        <f t="shared" si="112"/>
        <v>0</v>
      </c>
      <c r="AC650" s="2"/>
      <c r="AD650" s="2"/>
      <c r="AE650" s="2"/>
      <c r="AF650" s="2"/>
    </row>
    <row r="651" spans="1:32" s="22" customFormat="1" ht="15" hidden="1" customHeight="1" x14ac:dyDescent="0.25">
      <c r="A651" s="24"/>
      <c r="B651" s="174" t="s">
        <v>720</v>
      </c>
      <c r="C651" s="24"/>
      <c r="D651" s="179" t="s">
        <v>720</v>
      </c>
      <c r="E651" s="33" t="s">
        <v>665</v>
      </c>
      <c r="F651" s="21"/>
      <c r="G651" s="169" t="s">
        <v>314</v>
      </c>
      <c r="H651" s="32">
        <v>1</v>
      </c>
      <c r="I651" s="14"/>
      <c r="J651" s="57">
        <f>[1]Inventario!Y651</f>
        <v>2</v>
      </c>
      <c r="K651" s="99">
        <f>[1]Inventario!AA651</f>
        <v>0</v>
      </c>
      <c r="L651" s="86">
        <f t="shared" si="104"/>
        <v>0</v>
      </c>
      <c r="M651" s="91"/>
      <c r="N651" s="87">
        <f>SUMIF('Compras del Mes'!D$6:D$307,Inventario!D651,'Compras del Mes'!H$6:H$307)</f>
        <v>0</v>
      </c>
      <c r="O651" s="28" t="str">
        <f t="shared" si="105"/>
        <v/>
      </c>
      <c r="P651" s="28">
        <f>SUMIF('Compras del Mes'!D$6:D$307,Inventario!D651,'Compras del Mes'!I$6:I$307)</f>
        <v>0</v>
      </c>
      <c r="Q651" s="88"/>
      <c r="R651" s="87">
        <f t="shared" si="106"/>
        <v>2</v>
      </c>
      <c r="S651" s="28" t="str">
        <f t="shared" si="107"/>
        <v>0</v>
      </c>
      <c r="T651" s="28">
        <f t="shared" si="108"/>
        <v>0</v>
      </c>
      <c r="U651" s="88"/>
      <c r="V651" s="177">
        <f>SUMIF('Reporte de salida'!C$6:C$958,Inventario!B651,'Reporte de salida'!H$6:H$958)</f>
        <v>0</v>
      </c>
      <c r="W651" s="221">
        <f t="shared" si="109"/>
        <v>0</v>
      </c>
      <c r="Y651" s="87">
        <f t="shared" si="110"/>
        <v>2</v>
      </c>
      <c r="Z651" s="28">
        <f t="shared" si="111"/>
        <v>0</v>
      </c>
      <c r="AA651" s="56">
        <f t="shared" si="112"/>
        <v>0</v>
      </c>
      <c r="AC651" s="2"/>
      <c r="AD651" s="2"/>
      <c r="AE651" s="2"/>
      <c r="AF651" s="2"/>
    </row>
    <row r="652" spans="1:32" s="22" customFormat="1" ht="15" hidden="1" customHeight="1" x14ac:dyDescent="0.25">
      <c r="A652" s="24"/>
      <c r="B652" s="174" t="s">
        <v>1213</v>
      </c>
      <c r="C652" s="24"/>
      <c r="D652" s="179" t="s">
        <v>1213</v>
      </c>
      <c r="E652" s="33" t="s">
        <v>665</v>
      </c>
      <c r="F652" s="21"/>
      <c r="G652" s="169" t="s">
        <v>314</v>
      </c>
      <c r="H652" s="32">
        <v>1</v>
      </c>
      <c r="I652" s="14"/>
      <c r="J652" s="57">
        <f>[1]Inventario!Y652</f>
        <v>79</v>
      </c>
      <c r="K652" s="99">
        <f>[1]Inventario!AA652</f>
        <v>3.6759229063439736</v>
      </c>
      <c r="L652" s="86">
        <f t="shared" si="104"/>
        <v>290.39790960117392</v>
      </c>
      <c r="M652" s="91"/>
      <c r="N652" s="87">
        <f>SUMIF('Compras del Mes'!D$6:D$307,Inventario!D652,'Compras del Mes'!H$6:H$307)</f>
        <v>0</v>
      </c>
      <c r="O652" s="28" t="str">
        <f t="shared" si="105"/>
        <v/>
      </c>
      <c r="P652" s="28">
        <f>SUMIF('Compras del Mes'!D$6:D$307,Inventario!D652,'Compras del Mes'!I$6:I$307)</f>
        <v>0</v>
      </c>
      <c r="Q652" s="88"/>
      <c r="R652" s="87">
        <f t="shared" si="106"/>
        <v>79</v>
      </c>
      <c r="S652" s="28">
        <f t="shared" si="107"/>
        <v>3.6759229063439736</v>
      </c>
      <c r="T652" s="28">
        <f t="shared" si="108"/>
        <v>290.39790960117392</v>
      </c>
      <c r="U652" s="88"/>
      <c r="V652" s="177">
        <f>SUMIF('Reporte de salida'!C$6:C$958,Inventario!B652,'Reporte de salida'!H$6:H$958)</f>
        <v>0</v>
      </c>
      <c r="W652" s="221">
        <f t="shared" si="109"/>
        <v>0</v>
      </c>
      <c r="Y652" s="87">
        <f t="shared" si="110"/>
        <v>79</v>
      </c>
      <c r="Z652" s="28">
        <f t="shared" si="111"/>
        <v>290.39790960117392</v>
      </c>
      <c r="AA652" s="56">
        <f t="shared" si="112"/>
        <v>3.6759229063439736</v>
      </c>
      <c r="AC652" s="2"/>
      <c r="AD652" s="2"/>
      <c r="AE652" s="2"/>
      <c r="AF652" s="2"/>
    </row>
    <row r="653" spans="1:32" s="22" customFormat="1" ht="15" hidden="1" customHeight="1" x14ac:dyDescent="0.25">
      <c r="A653" s="24"/>
      <c r="B653" s="174" t="s">
        <v>1214</v>
      </c>
      <c r="C653" s="24"/>
      <c r="D653" s="179" t="s">
        <v>1214</v>
      </c>
      <c r="E653" s="33" t="s">
        <v>665</v>
      </c>
      <c r="F653" s="21"/>
      <c r="G653" s="169" t="s">
        <v>314</v>
      </c>
      <c r="H653" s="32">
        <v>1</v>
      </c>
      <c r="I653" s="14"/>
      <c r="J653" s="57">
        <f>[1]Inventario!Y653</f>
        <v>1</v>
      </c>
      <c r="K653" s="99">
        <f>[1]Inventario!AA653</f>
        <v>54.269883624999999</v>
      </c>
      <c r="L653" s="86">
        <f t="shared" si="104"/>
        <v>54.269883624999999</v>
      </c>
      <c r="M653" s="91"/>
      <c r="N653" s="87">
        <f>SUMIF('Compras del Mes'!D$6:D$307,Inventario!D653,'Compras del Mes'!H$6:H$307)</f>
        <v>8</v>
      </c>
      <c r="O653" s="28">
        <f t="shared" si="105"/>
        <v>39.513750000000002</v>
      </c>
      <c r="P653" s="28">
        <f>SUMIF('Compras del Mes'!D$6:D$307,Inventario!D653,'Compras del Mes'!I$6:I$307)</f>
        <v>316.11</v>
      </c>
      <c r="Q653" s="88"/>
      <c r="R653" s="87">
        <f t="shared" si="106"/>
        <v>9</v>
      </c>
      <c r="S653" s="28">
        <f t="shared" si="107"/>
        <v>41.15332040277778</v>
      </c>
      <c r="T653" s="28">
        <f t="shared" si="108"/>
        <v>370.37988362499999</v>
      </c>
      <c r="U653" s="88"/>
      <c r="V653" s="177">
        <f>SUMIF('Reporte de salida'!C$6:C$958,Inventario!B653,'Reporte de salida'!H$6:H$958)</f>
        <v>2</v>
      </c>
      <c r="W653" s="221">
        <f t="shared" si="109"/>
        <v>82.30664080555556</v>
      </c>
      <c r="Y653" s="87">
        <f t="shared" si="110"/>
        <v>7</v>
      </c>
      <c r="Z653" s="28">
        <f t="shared" si="111"/>
        <v>288.07324281944443</v>
      </c>
      <c r="AA653" s="56">
        <f t="shared" si="112"/>
        <v>41.153320402777773</v>
      </c>
      <c r="AC653" s="2"/>
      <c r="AD653" s="2"/>
      <c r="AE653" s="2"/>
      <c r="AF653" s="2"/>
    </row>
    <row r="654" spans="1:32" s="22" customFormat="1" ht="15" hidden="1" customHeight="1" x14ac:dyDescent="0.25">
      <c r="A654" s="24"/>
      <c r="B654" s="174" t="s">
        <v>1318</v>
      </c>
      <c r="C654" s="24"/>
      <c r="D654" s="179" t="s">
        <v>1318</v>
      </c>
      <c r="E654" s="33" t="s">
        <v>665</v>
      </c>
      <c r="F654" s="21" t="s">
        <v>1319</v>
      </c>
      <c r="G654" s="169" t="s">
        <v>314</v>
      </c>
      <c r="H654" s="32">
        <v>1</v>
      </c>
      <c r="I654" s="14"/>
      <c r="J654" s="57">
        <f>[1]Inventario!Y654</f>
        <v>0</v>
      </c>
      <c r="K654" s="99">
        <f>[1]Inventario!AA654</f>
        <v>0</v>
      </c>
      <c r="L654" s="86">
        <f t="shared" si="104"/>
        <v>0</v>
      </c>
      <c r="M654" s="91"/>
      <c r="N654" s="87">
        <f>SUMIF('Compras del Mes'!D$6:D$307,Inventario!D654,'Compras del Mes'!H$6:H$307)</f>
        <v>0</v>
      </c>
      <c r="O654" s="28" t="str">
        <f t="shared" si="105"/>
        <v/>
      </c>
      <c r="P654" s="28">
        <f>SUMIF('Compras del Mes'!D$6:D$307,Inventario!D654,'Compras del Mes'!I$6:I$307)</f>
        <v>0</v>
      </c>
      <c r="Q654" s="88"/>
      <c r="R654" s="87">
        <f t="shared" si="106"/>
        <v>0</v>
      </c>
      <c r="S654" s="28" t="str">
        <f t="shared" si="107"/>
        <v>0</v>
      </c>
      <c r="T654" s="28">
        <f t="shared" si="108"/>
        <v>0</v>
      </c>
      <c r="U654" s="88"/>
      <c r="V654" s="177">
        <f>SUMIF('Reporte de salida'!C$6:C$958,Inventario!B654,'Reporte de salida'!H$6:H$958)</f>
        <v>0</v>
      </c>
      <c r="W654" s="221">
        <f t="shared" si="109"/>
        <v>0</v>
      </c>
      <c r="Y654" s="87">
        <f t="shared" si="110"/>
        <v>0</v>
      </c>
      <c r="Z654" s="28">
        <f t="shared" si="111"/>
        <v>0</v>
      </c>
      <c r="AA654" s="56">
        <v>0</v>
      </c>
      <c r="AC654" s="2"/>
      <c r="AD654" s="2"/>
      <c r="AE654" s="2"/>
      <c r="AF654" s="2"/>
    </row>
    <row r="655" spans="1:32" s="22" customFormat="1" ht="15" hidden="1" customHeight="1" x14ac:dyDescent="0.25">
      <c r="A655" s="24"/>
      <c r="B655" s="174" t="s">
        <v>1367</v>
      </c>
      <c r="C655" s="24"/>
      <c r="D655" s="179" t="s">
        <v>1367</v>
      </c>
      <c r="E655" s="33" t="s">
        <v>665</v>
      </c>
      <c r="F655" s="21"/>
      <c r="G655" s="169" t="s">
        <v>314</v>
      </c>
      <c r="H655" s="32">
        <v>1</v>
      </c>
      <c r="I655" s="14"/>
      <c r="J655" s="57">
        <f>[1]Inventario!Y655</f>
        <v>3</v>
      </c>
      <c r="K655" s="99">
        <f>[1]Inventario!AA655</f>
        <v>603.32067639999991</v>
      </c>
      <c r="L655" s="86">
        <f t="shared" si="104"/>
        <v>1809.9620291999997</v>
      </c>
      <c r="M655" s="91"/>
      <c r="N655" s="87">
        <f>SUMIF('Compras del Mes'!D$6:D$307,Inventario!D655,'Compras del Mes'!H$6:H$307)</f>
        <v>0</v>
      </c>
      <c r="O655" s="28" t="str">
        <f t="shared" si="105"/>
        <v/>
      </c>
      <c r="P655" s="28">
        <f>SUMIF('Compras del Mes'!D$6:D$307,Inventario!D655,'Compras del Mes'!I$6:I$307)</f>
        <v>0</v>
      </c>
      <c r="Q655" s="88"/>
      <c r="R655" s="87">
        <f t="shared" si="106"/>
        <v>3</v>
      </c>
      <c r="S655" s="28">
        <f t="shared" si="107"/>
        <v>603.32067639999991</v>
      </c>
      <c r="T655" s="28">
        <f t="shared" si="108"/>
        <v>1809.9620291999997</v>
      </c>
      <c r="U655" s="88"/>
      <c r="V655" s="177">
        <f>SUMIF('Reporte de salida'!C$6:C$958,Inventario!B655,'Reporte de salida'!H$6:H$958)</f>
        <v>0</v>
      </c>
      <c r="W655" s="221">
        <f t="shared" si="109"/>
        <v>0</v>
      </c>
      <c r="Y655" s="87">
        <f t="shared" si="110"/>
        <v>3</v>
      </c>
      <c r="Z655" s="28">
        <f t="shared" si="111"/>
        <v>1809.9620291999997</v>
      </c>
      <c r="AA655" s="56">
        <f>Z655/Y655</f>
        <v>603.32067639999991</v>
      </c>
      <c r="AC655" s="2"/>
      <c r="AD655" s="2"/>
      <c r="AE655" s="2"/>
      <c r="AF655" s="2"/>
    </row>
    <row r="656" spans="1:32" s="22" customFormat="1" ht="15" hidden="1" customHeight="1" x14ac:dyDescent="0.25">
      <c r="A656" s="24"/>
      <c r="B656" s="174" t="s">
        <v>1372</v>
      </c>
      <c r="C656" s="24"/>
      <c r="D656" s="179" t="s">
        <v>1372</v>
      </c>
      <c r="E656" s="33" t="s">
        <v>665</v>
      </c>
      <c r="F656" s="21"/>
      <c r="G656" s="169" t="s">
        <v>314</v>
      </c>
      <c r="H656" s="32">
        <v>1</v>
      </c>
      <c r="I656" s="14"/>
      <c r="J656" s="57">
        <f>[1]Inventario!Y656</f>
        <v>2</v>
      </c>
      <c r="K656" s="99">
        <f>[1]Inventario!AA656</f>
        <v>171.99</v>
      </c>
      <c r="L656" s="86">
        <f t="shared" si="104"/>
        <v>343.98</v>
      </c>
      <c r="M656" s="91"/>
      <c r="N656" s="87">
        <f>SUMIF('Compras del Mes'!D$6:D$307,Inventario!D656,'Compras del Mes'!H$6:H$307)</f>
        <v>0</v>
      </c>
      <c r="O656" s="28" t="str">
        <f t="shared" si="105"/>
        <v/>
      </c>
      <c r="P656" s="28">
        <f>SUMIF('Compras del Mes'!D$6:D$307,Inventario!D656,'Compras del Mes'!I$6:I$307)</f>
        <v>0</v>
      </c>
      <c r="Q656" s="88"/>
      <c r="R656" s="87">
        <f t="shared" si="106"/>
        <v>2</v>
      </c>
      <c r="S656" s="28">
        <f t="shared" si="107"/>
        <v>171.99</v>
      </c>
      <c r="T656" s="28">
        <f t="shared" si="108"/>
        <v>343.98</v>
      </c>
      <c r="U656" s="88"/>
      <c r="V656" s="177">
        <f>SUMIF('Reporte de salida'!C$6:C$958,Inventario!B656,'Reporte de salida'!H$6:H$958)</f>
        <v>0</v>
      </c>
      <c r="W656" s="221">
        <f t="shared" si="109"/>
        <v>0</v>
      </c>
      <c r="Y656" s="87">
        <f t="shared" si="110"/>
        <v>2</v>
      </c>
      <c r="Z656" s="28">
        <f t="shared" si="111"/>
        <v>343.98</v>
      </c>
      <c r="AA656" s="56">
        <f>Z656/Y656</f>
        <v>171.99</v>
      </c>
      <c r="AC656" s="2"/>
      <c r="AD656" s="2"/>
      <c r="AE656" s="2"/>
      <c r="AF656" s="2"/>
    </row>
    <row r="657" spans="1:32" s="22" customFormat="1" ht="15" hidden="1" customHeight="1" x14ac:dyDescent="0.25">
      <c r="A657" s="24"/>
      <c r="B657" s="174" t="s">
        <v>1375</v>
      </c>
      <c r="C657" s="24"/>
      <c r="D657" s="179" t="s">
        <v>1375</v>
      </c>
      <c r="E657" s="33" t="s">
        <v>665</v>
      </c>
      <c r="F657" s="21"/>
      <c r="G657" s="169" t="s">
        <v>314</v>
      </c>
      <c r="H657" s="32">
        <v>1</v>
      </c>
      <c r="I657" s="14"/>
      <c r="J657" s="57">
        <f>[1]Inventario!Y657</f>
        <v>1</v>
      </c>
      <c r="K657" s="99">
        <f>[1]Inventario!AA657</f>
        <v>1954.57</v>
      </c>
      <c r="L657" s="86">
        <f t="shared" si="104"/>
        <v>1954.57</v>
      </c>
      <c r="M657" s="91"/>
      <c r="N657" s="87">
        <f>SUMIF('Compras del Mes'!D$6:D$307,Inventario!D657,'Compras del Mes'!H$6:H$307)</f>
        <v>0</v>
      </c>
      <c r="O657" s="28" t="str">
        <f t="shared" si="105"/>
        <v/>
      </c>
      <c r="P657" s="28">
        <f>SUMIF('Compras del Mes'!D$6:D$307,Inventario!D657,'Compras del Mes'!I$6:I$307)</f>
        <v>0</v>
      </c>
      <c r="Q657" s="88"/>
      <c r="R657" s="87">
        <f t="shared" si="106"/>
        <v>1</v>
      </c>
      <c r="S657" s="28">
        <f t="shared" si="107"/>
        <v>1954.57</v>
      </c>
      <c r="T657" s="28">
        <f t="shared" si="108"/>
        <v>1954.57</v>
      </c>
      <c r="U657" s="88"/>
      <c r="V657" s="177">
        <f>SUMIF('Reporte de salida'!C$6:C$958,Inventario!B657,'Reporte de salida'!H$6:H$958)</f>
        <v>0</v>
      </c>
      <c r="W657" s="221">
        <f t="shared" si="109"/>
        <v>0</v>
      </c>
      <c r="Y657" s="87">
        <f t="shared" si="110"/>
        <v>1</v>
      </c>
      <c r="Z657" s="28">
        <f t="shared" si="111"/>
        <v>1954.57</v>
      </c>
      <c r="AA657" s="56">
        <f>Z657/Y657</f>
        <v>1954.57</v>
      </c>
      <c r="AC657" s="2"/>
      <c r="AD657" s="2"/>
      <c r="AE657" s="2"/>
      <c r="AF657" s="2"/>
    </row>
    <row r="658" spans="1:32" s="22" customFormat="1" ht="15" hidden="1" customHeight="1" x14ac:dyDescent="0.25">
      <c r="A658" s="24"/>
      <c r="B658" s="174" t="s">
        <v>1376</v>
      </c>
      <c r="C658" s="24"/>
      <c r="D658" s="179" t="s">
        <v>1376</v>
      </c>
      <c r="E658" s="33" t="s">
        <v>665</v>
      </c>
      <c r="F658" s="21"/>
      <c r="G658" s="169" t="s">
        <v>314</v>
      </c>
      <c r="H658" s="32">
        <v>1</v>
      </c>
      <c r="I658" s="14"/>
      <c r="J658" s="57">
        <f>[1]Inventario!Y658</f>
        <v>1</v>
      </c>
      <c r="K658" s="99">
        <f>[1]Inventario!AA658</f>
        <v>692.82</v>
      </c>
      <c r="L658" s="86">
        <f t="shared" si="104"/>
        <v>692.82</v>
      </c>
      <c r="M658" s="91"/>
      <c r="N658" s="87">
        <f>SUMIF('Compras del Mes'!D$6:D$307,Inventario!D658,'Compras del Mes'!H$6:H$307)</f>
        <v>0</v>
      </c>
      <c r="O658" s="28" t="str">
        <f t="shared" si="105"/>
        <v/>
      </c>
      <c r="P658" s="28">
        <f>SUMIF('Compras del Mes'!D$6:D$307,Inventario!D658,'Compras del Mes'!I$6:I$307)</f>
        <v>0</v>
      </c>
      <c r="Q658" s="88"/>
      <c r="R658" s="87">
        <f t="shared" si="106"/>
        <v>1</v>
      </c>
      <c r="S658" s="28">
        <f t="shared" si="107"/>
        <v>692.82</v>
      </c>
      <c r="T658" s="28">
        <f t="shared" si="108"/>
        <v>692.82</v>
      </c>
      <c r="U658" s="88"/>
      <c r="V658" s="177">
        <f>SUMIF('Reporte de salida'!C$6:C$958,Inventario!B658,'Reporte de salida'!H$6:H$958)</f>
        <v>0</v>
      </c>
      <c r="W658" s="221">
        <f t="shared" si="109"/>
        <v>0</v>
      </c>
      <c r="Y658" s="87">
        <f t="shared" si="110"/>
        <v>1</v>
      </c>
      <c r="Z658" s="28">
        <f t="shared" si="111"/>
        <v>692.82</v>
      </c>
      <c r="AA658" s="56">
        <f>Z658/Y658</f>
        <v>692.82</v>
      </c>
      <c r="AC658" s="2"/>
      <c r="AD658" s="2"/>
      <c r="AE658" s="2"/>
      <c r="AF658" s="2"/>
    </row>
    <row r="659" spans="1:32" s="22" customFormat="1" ht="15" hidden="1" customHeight="1" x14ac:dyDescent="0.25">
      <c r="A659" s="24"/>
      <c r="B659" s="174" t="s">
        <v>1402</v>
      </c>
      <c r="C659" s="24"/>
      <c r="D659" s="179" t="s">
        <v>1402</v>
      </c>
      <c r="E659" s="33" t="s">
        <v>665</v>
      </c>
      <c r="F659" s="21" t="s">
        <v>1403</v>
      </c>
      <c r="G659" s="169" t="s">
        <v>314</v>
      </c>
      <c r="H659" s="32">
        <v>1</v>
      </c>
      <c r="I659" s="14"/>
      <c r="J659" s="57">
        <f>[1]Inventario!Y659</f>
        <v>0</v>
      </c>
      <c r="K659" s="99">
        <f>[1]Inventario!AA659</f>
        <v>0</v>
      </c>
      <c r="L659" s="86">
        <f t="shared" si="104"/>
        <v>0</v>
      </c>
      <c r="M659" s="91"/>
      <c r="N659" s="87">
        <f>SUMIF('Compras del Mes'!D$6:D$307,Inventario!D659,'Compras del Mes'!H$6:H$307)</f>
        <v>0</v>
      </c>
      <c r="O659" s="28" t="str">
        <f t="shared" si="105"/>
        <v/>
      </c>
      <c r="P659" s="28">
        <f>SUMIF('Compras del Mes'!D$6:D$307,Inventario!D659,'Compras del Mes'!I$6:I$307)</f>
        <v>0</v>
      </c>
      <c r="Q659" s="88"/>
      <c r="R659" s="87">
        <f t="shared" si="106"/>
        <v>0</v>
      </c>
      <c r="S659" s="28" t="str">
        <f t="shared" si="107"/>
        <v>0</v>
      </c>
      <c r="T659" s="28">
        <f t="shared" si="108"/>
        <v>0</v>
      </c>
      <c r="U659" s="88"/>
      <c r="V659" s="177">
        <f>SUMIF('Reporte de salida'!C$6:C$958,Inventario!B659,'Reporte de salida'!H$6:H$958)</f>
        <v>0</v>
      </c>
      <c r="W659" s="221">
        <f t="shared" si="109"/>
        <v>0</v>
      </c>
      <c r="Y659" s="87">
        <f t="shared" si="110"/>
        <v>0</v>
      </c>
      <c r="Z659" s="28">
        <f t="shared" si="111"/>
        <v>0</v>
      </c>
      <c r="AA659" s="56">
        <v>0</v>
      </c>
      <c r="AC659" s="2"/>
      <c r="AD659" s="2"/>
      <c r="AE659" s="2"/>
      <c r="AF659" s="2"/>
    </row>
    <row r="660" spans="1:32" s="22" customFormat="1" ht="15" hidden="1" customHeight="1" x14ac:dyDescent="0.25">
      <c r="A660" s="24"/>
      <c r="B660" s="174" t="s">
        <v>1404</v>
      </c>
      <c r="C660" s="24"/>
      <c r="D660" s="179" t="s">
        <v>1404</v>
      </c>
      <c r="E660" s="33" t="s">
        <v>665</v>
      </c>
      <c r="F660" s="21" t="s">
        <v>1405</v>
      </c>
      <c r="G660" s="169" t="s">
        <v>314</v>
      </c>
      <c r="H660" s="32">
        <v>1</v>
      </c>
      <c r="I660" s="14"/>
      <c r="J660" s="57">
        <f>[1]Inventario!Y660</f>
        <v>0</v>
      </c>
      <c r="K660" s="99">
        <f>[1]Inventario!AA660</f>
        <v>0</v>
      </c>
      <c r="L660" s="86">
        <f t="shared" si="104"/>
        <v>0</v>
      </c>
      <c r="M660" s="91"/>
      <c r="N660" s="87">
        <f>SUMIF('Compras del Mes'!D$6:D$307,Inventario!D660,'Compras del Mes'!H$6:H$307)</f>
        <v>0</v>
      </c>
      <c r="O660" s="28" t="str">
        <f t="shared" si="105"/>
        <v/>
      </c>
      <c r="P660" s="28">
        <f>SUMIF('Compras del Mes'!D$6:D$307,Inventario!D660,'Compras del Mes'!I$6:I$307)</f>
        <v>0</v>
      </c>
      <c r="Q660" s="88"/>
      <c r="R660" s="87">
        <f t="shared" si="106"/>
        <v>0</v>
      </c>
      <c r="S660" s="28" t="str">
        <f t="shared" si="107"/>
        <v>0</v>
      </c>
      <c r="T660" s="28">
        <f t="shared" si="108"/>
        <v>0</v>
      </c>
      <c r="U660" s="88"/>
      <c r="V660" s="177">
        <f>SUMIF('Reporte de salida'!C$6:C$958,Inventario!B660,'Reporte de salida'!H$6:H$958)</f>
        <v>0</v>
      </c>
      <c r="W660" s="221">
        <f t="shared" si="109"/>
        <v>0</v>
      </c>
      <c r="Y660" s="87">
        <f t="shared" si="110"/>
        <v>0</v>
      </c>
      <c r="Z660" s="28">
        <f t="shared" si="111"/>
        <v>0</v>
      </c>
      <c r="AA660" s="56">
        <v>0</v>
      </c>
      <c r="AC660" s="2"/>
      <c r="AD660" s="2"/>
      <c r="AE660" s="2"/>
      <c r="AF660" s="2"/>
    </row>
    <row r="661" spans="1:32" s="22" customFormat="1" ht="15" hidden="1" customHeight="1" x14ac:dyDescent="0.25">
      <c r="A661" s="24"/>
      <c r="B661" s="174" t="s">
        <v>1406</v>
      </c>
      <c r="C661" s="24"/>
      <c r="D661" s="179" t="s">
        <v>1406</v>
      </c>
      <c r="E661" s="33" t="s">
        <v>665</v>
      </c>
      <c r="F661" s="21" t="s">
        <v>1407</v>
      </c>
      <c r="G661" s="169" t="s">
        <v>314</v>
      </c>
      <c r="H661" s="32">
        <v>1</v>
      </c>
      <c r="I661" s="14"/>
      <c r="J661" s="57">
        <f>[1]Inventario!Y661</f>
        <v>1</v>
      </c>
      <c r="K661" s="99">
        <f>[1]Inventario!AA661</f>
        <v>184.108</v>
      </c>
      <c r="L661" s="86">
        <f t="shared" si="104"/>
        <v>184.108</v>
      </c>
      <c r="M661" s="91"/>
      <c r="N661" s="87">
        <f>SUMIF('Compras del Mes'!D$6:D$307,Inventario!D661,'Compras del Mes'!H$6:H$307)</f>
        <v>0</v>
      </c>
      <c r="O661" s="28" t="str">
        <f t="shared" si="105"/>
        <v/>
      </c>
      <c r="P661" s="28">
        <f>SUMIF('Compras del Mes'!D$6:D$307,Inventario!D661,'Compras del Mes'!I$6:I$307)</f>
        <v>0</v>
      </c>
      <c r="Q661" s="88"/>
      <c r="R661" s="87">
        <f t="shared" si="106"/>
        <v>1</v>
      </c>
      <c r="S661" s="28">
        <f t="shared" si="107"/>
        <v>184.108</v>
      </c>
      <c r="T661" s="28">
        <f t="shared" si="108"/>
        <v>184.108</v>
      </c>
      <c r="U661" s="88"/>
      <c r="V661" s="177">
        <f>SUMIF('Reporte de salida'!C$6:C$958,Inventario!B661,'Reporte de salida'!H$6:H$958)</f>
        <v>0</v>
      </c>
      <c r="W661" s="221">
        <f t="shared" si="109"/>
        <v>0</v>
      </c>
      <c r="Y661" s="87">
        <f t="shared" si="110"/>
        <v>1</v>
      </c>
      <c r="Z661" s="28">
        <f t="shared" si="111"/>
        <v>184.108</v>
      </c>
      <c r="AA661" s="56">
        <f>Z661/Y661</f>
        <v>184.108</v>
      </c>
      <c r="AC661" s="2"/>
      <c r="AD661" s="2"/>
      <c r="AE661" s="2"/>
      <c r="AF661" s="2"/>
    </row>
    <row r="662" spans="1:32" s="22" customFormat="1" ht="15" hidden="1" customHeight="1" x14ac:dyDescent="0.25">
      <c r="A662" s="24"/>
      <c r="B662" s="174" t="s">
        <v>1408</v>
      </c>
      <c r="C662" s="24"/>
      <c r="D662" s="179" t="s">
        <v>1408</v>
      </c>
      <c r="E662" s="33" t="s">
        <v>665</v>
      </c>
      <c r="F662" s="21" t="s">
        <v>1409</v>
      </c>
      <c r="G662" s="169" t="s">
        <v>314</v>
      </c>
      <c r="H662" s="32">
        <v>1</v>
      </c>
      <c r="I662" s="14"/>
      <c r="J662" s="57">
        <f>[1]Inventario!Y662</f>
        <v>0</v>
      </c>
      <c r="K662" s="99">
        <f>[1]Inventario!AA662</f>
        <v>0</v>
      </c>
      <c r="L662" s="86">
        <f t="shared" si="104"/>
        <v>0</v>
      </c>
      <c r="M662" s="91"/>
      <c r="N662" s="87">
        <f>SUMIF('Compras del Mes'!D$6:D$307,Inventario!D662,'Compras del Mes'!H$6:H$307)</f>
        <v>0</v>
      </c>
      <c r="O662" s="28" t="str">
        <f t="shared" si="105"/>
        <v/>
      </c>
      <c r="P662" s="28">
        <f>SUMIF('Compras del Mes'!D$6:D$307,Inventario!D662,'Compras del Mes'!I$6:I$307)</f>
        <v>0</v>
      </c>
      <c r="Q662" s="88"/>
      <c r="R662" s="87">
        <f t="shared" si="106"/>
        <v>0</v>
      </c>
      <c r="S662" s="28" t="str">
        <f t="shared" si="107"/>
        <v>0</v>
      </c>
      <c r="T662" s="28">
        <f t="shared" si="108"/>
        <v>0</v>
      </c>
      <c r="U662" s="88"/>
      <c r="V662" s="177">
        <f>SUMIF('Reporte de salida'!C$6:C$958,Inventario!B662,'Reporte de salida'!H$6:H$958)</f>
        <v>0</v>
      </c>
      <c r="W662" s="221">
        <f t="shared" si="109"/>
        <v>0</v>
      </c>
      <c r="Y662" s="87">
        <f t="shared" si="110"/>
        <v>0</v>
      </c>
      <c r="Z662" s="28">
        <f t="shared" si="111"/>
        <v>0</v>
      </c>
      <c r="AA662" s="56">
        <v>0</v>
      </c>
      <c r="AC662" s="2"/>
      <c r="AD662" s="2"/>
      <c r="AE662" s="2"/>
      <c r="AF662" s="2"/>
    </row>
    <row r="663" spans="1:32" s="22" customFormat="1" ht="15" hidden="1" customHeight="1" x14ac:dyDescent="0.25">
      <c r="A663" s="24"/>
      <c r="B663" s="174" t="s">
        <v>1410</v>
      </c>
      <c r="C663" s="24"/>
      <c r="D663" s="179" t="s">
        <v>1410</v>
      </c>
      <c r="E663" s="33" t="s">
        <v>665</v>
      </c>
      <c r="F663" s="21" t="s">
        <v>1411</v>
      </c>
      <c r="G663" s="169" t="s">
        <v>314</v>
      </c>
      <c r="H663" s="32">
        <v>1</v>
      </c>
      <c r="I663" s="14"/>
      <c r="J663" s="57">
        <f>[1]Inventario!Y663</f>
        <v>0</v>
      </c>
      <c r="K663" s="99">
        <f>[1]Inventario!AA663</f>
        <v>0</v>
      </c>
      <c r="L663" s="86">
        <f t="shared" si="104"/>
        <v>0</v>
      </c>
      <c r="M663" s="91"/>
      <c r="N663" s="87">
        <f>SUMIF('Compras del Mes'!D$6:D$307,Inventario!D663,'Compras del Mes'!H$6:H$307)</f>
        <v>0</v>
      </c>
      <c r="O663" s="28" t="str">
        <f t="shared" si="105"/>
        <v/>
      </c>
      <c r="P663" s="28">
        <f>SUMIF('Compras del Mes'!D$6:D$307,Inventario!D663,'Compras del Mes'!I$6:I$307)</f>
        <v>0</v>
      </c>
      <c r="Q663" s="88"/>
      <c r="R663" s="87">
        <f t="shared" si="106"/>
        <v>0</v>
      </c>
      <c r="S663" s="28" t="str">
        <f t="shared" si="107"/>
        <v>0</v>
      </c>
      <c r="T663" s="28">
        <f t="shared" si="108"/>
        <v>0</v>
      </c>
      <c r="U663" s="88"/>
      <c r="V663" s="177">
        <f>SUMIF('Reporte de salida'!C$6:C$958,Inventario!B663,'Reporte de salida'!H$6:H$958)</f>
        <v>0</v>
      </c>
      <c r="W663" s="221">
        <f t="shared" si="109"/>
        <v>0</v>
      </c>
      <c r="Y663" s="87">
        <f t="shared" si="110"/>
        <v>0</v>
      </c>
      <c r="Z663" s="28">
        <f t="shared" si="111"/>
        <v>0</v>
      </c>
      <c r="AA663" s="56">
        <v>0</v>
      </c>
      <c r="AC663" s="2"/>
      <c r="AD663" s="2"/>
      <c r="AE663" s="2"/>
      <c r="AF663" s="2"/>
    </row>
    <row r="664" spans="1:32" s="22" customFormat="1" ht="15" hidden="1" customHeight="1" x14ac:dyDescent="0.25">
      <c r="A664" s="24"/>
      <c r="B664" s="174" t="s">
        <v>1412</v>
      </c>
      <c r="C664" s="24"/>
      <c r="D664" s="218" t="s">
        <v>1412</v>
      </c>
      <c r="E664" s="33" t="s">
        <v>665</v>
      </c>
      <c r="F664" s="21" t="s">
        <v>1413</v>
      </c>
      <c r="G664" s="169" t="s">
        <v>314</v>
      </c>
      <c r="H664" s="32">
        <v>1</v>
      </c>
      <c r="I664" s="14"/>
      <c r="J664" s="57">
        <f>[1]Inventario!Y664</f>
        <v>1</v>
      </c>
      <c r="K664" s="99">
        <f>[1]Inventario!AA664</f>
        <v>122.64</v>
      </c>
      <c r="L664" s="86">
        <f t="shared" si="104"/>
        <v>122.64</v>
      </c>
      <c r="M664" s="91"/>
      <c r="N664" s="87">
        <f>SUMIF('Compras del Mes'!D$6:D$307,Inventario!D664,'Compras del Mes'!H$6:H$307)</f>
        <v>0</v>
      </c>
      <c r="O664" s="28" t="str">
        <f t="shared" si="105"/>
        <v/>
      </c>
      <c r="P664" s="28">
        <f>SUMIF('Compras del Mes'!D$6:D$307,Inventario!D664,'Compras del Mes'!I$6:I$307)</f>
        <v>0</v>
      </c>
      <c r="Q664" s="88"/>
      <c r="R664" s="87">
        <f t="shared" si="106"/>
        <v>1</v>
      </c>
      <c r="S664" s="28">
        <f t="shared" si="107"/>
        <v>122.64</v>
      </c>
      <c r="T664" s="28">
        <f t="shared" si="108"/>
        <v>122.64</v>
      </c>
      <c r="U664" s="88"/>
      <c r="V664" s="177">
        <f>SUMIF('Reporte de salida'!C$6:C$958,Inventario!B664,'Reporte de salida'!H$6:H$958)</f>
        <v>0</v>
      </c>
      <c r="W664" s="221">
        <f t="shared" si="109"/>
        <v>0</v>
      </c>
      <c r="Y664" s="87">
        <f t="shared" si="110"/>
        <v>1</v>
      </c>
      <c r="Z664" s="28">
        <f t="shared" si="111"/>
        <v>122.64</v>
      </c>
      <c r="AA664" s="56">
        <f>Z664/Y664</f>
        <v>122.64</v>
      </c>
      <c r="AC664" s="2"/>
      <c r="AD664" s="2"/>
      <c r="AE664" s="2"/>
      <c r="AF664" s="2"/>
    </row>
    <row r="665" spans="1:32" s="22" customFormat="1" ht="15" hidden="1" customHeight="1" x14ac:dyDescent="0.25">
      <c r="A665" s="24"/>
      <c r="B665" s="174" t="s">
        <v>1414</v>
      </c>
      <c r="C665" s="24"/>
      <c r="D665" s="218" t="s">
        <v>1414</v>
      </c>
      <c r="E665" s="33" t="s">
        <v>665</v>
      </c>
      <c r="F665" s="21" t="s">
        <v>1415</v>
      </c>
      <c r="G665" s="169" t="s">
        <v>314</v>
      </c>
      <c r="H665" s="32">
        <v>1</v>
      </c>
      <c r="I665" s="14"/>
      <c r="J665" s="57">
        <f>[1]Inventario!Y665</f>
        <v>0</v>
      </c>
      <c r="K665" s="99">
        <f>[1]Inventario!AA665</f>
        <v>0</v>
      </c>
      <c r="L665" s="86">
        <f t="shared" si="104"/>
        <v>0</v>
      </c>
      <c r="M665" s="91"/>
      <c r="N665" s="87">
        <f>SUMIF('Compras del Mes'!D$6:D$307,Inventario!D665,'Compras del Mes'!H$6:H$307)</f>
        <v>0</v>
      </c>
      <c r="O665" s="28" t="str">
        <f t="shared" si="105"/>
        <v/>
      </c>
      <c r="P665" s="28">
        <f>SUMIF('Compras del Mes'!D$6:D$307,Inventario!D665,'Compras del Mes'!I$6:I$307)</f>
        <v>0</v>
      </c>
      <c r="Q665" s="88"/>
      <c r="R665" s="87">
        <f t="shared" si="106"/>
        <v>0</v>
      </c>
      <c r="S665" s="28" t="str">
        <f t="shared" si="107"/>
        <v>0</v>
      </c>
      <c r="T665" s="28">
        <f t="shared" si="108"/>
        <v>0</v>
      </c>
      <c r="U665" s="88"/>
      <c r="V665" s="177">
        <f>SUMIF('Reporte de salida'!C$6:C$958,Inventario!B665,'Reporte de salida'!H$6:H$958)</f>
        <v>0</v>
      </c>
      <c r="W665" s="221">
        <f t="shared" si="109"/>
        <v>0</v>
      </c>
      <c r="Y665" s="87">
        <f t="shared" si="110"/>
        <v>0</v>
      </c>
      <c r="Z665" s="28">
        <f t="shared" si="111"/>
        <v>0</v>
      </c>
      <c r="AA665" s="56">
        <v>0</v>
      </c>
      <c r="AC665" s="2"/>
      <c r="AD665" s="2"/>
      <c r="AE665" s="2"/>
      <c r="AF665" s="2"/>
    </row>
    <row r="666" spans="1:32" s="22" customFormat="1" ht="15" hidden="1" customHeight="1" x14ac:dyDescent="0.25">
      <c r="A666" s="24"/>
      <c r="B666" s="174" t="s">
        <v>1451</v>
      </c>
      <c r="C666" s="24"/>
      <c r="D666" s="218" t="s">
        <v>1451</v>
      </c>
      <c r="E666" s="33" t="s">
        <v>665</v>
      </c>
      <c r="F666" s="21"/>
      <c r="G666" s="169" t="s">
        <v>314</v>
      </c>
      <c r="H666" s="32">
        <v>1</v>
      </c>
      <c r="I666" s="14"/>
      <c r="J666" s="57">
        <f>[1]Inventario!Y666</f>
        <v>0</v>
      </c>
      <c r="K666" s="99">
        <f>[1]Inventario!AA666</f>
        <v>0</v>
      </c>
      <c r="L666" s="86">
        <f t="shared" si="104"/>
        <v>0</v>
      </c>
      <c r="M666" s="91"/>
      <c r="N666" s="87">
        <f>SUMIF('Compras del Mes'!D$6:D$307,Inventario!D666,'Compras del Mes'!H$6:H$307)</f>
        <v>0</v>
      </c>
      <c r="O666" s="28" t="str">
        <f t="shared" si="105"/>
        <v/>
      </c>
      <c r="P666" s="28">
        <f>SUMIF('Compras del Mes'!D$6:D$307,Inventario!D666,'Compras del Mes'!I$6:I$307)</f>
        <v>0</v>
      </c>
      <c r="Q666" s="88"/>
      <c r="R666" s="87">
        <f t="shared" si="106"/>
        <v>0</v>
      </c>
      <c r="S666" s="28" t="str">
        <f t="shared" si="107"/>
        <v>0</v>
      </c>
      <c r="T666" s="28">
        <f t="shared" si="108"/>
        <v>0</v>
      </c>
      <c r="U666" s="88"/>
      <c r="V666" s="177">
        <f>SUMIF('Reporte de salida'!C$6:C$958,Inventario!B666,'Reporte de salida'!H$6:H$958)</f>
        <v>0</v>
      </c>
      <c r="W666" s="221">
        <f t="shared" si="109"/>
        <v>0</v>
      </c>
      <c r="Y666" s="87">
        <f t="shared" si="110"/>
        <v>0</v>
      </c>
      <c r="Z666" s="28">
        <f t="shared" si="111"/>
        <v>0</v>
      </c>
      <c r="AA666" s="56">
        <v>0</v>
      </c>
      <c r="AC666" s="2"/>
      <c r="AD666" s="2"/>
      <c r="AE666" s="2"/>
      <c r="AF666" s="2"/>
    </row>
    <row r="667" spans="1:32" s="22" customFormat="1" ht="15" hidden="1" customHeight="1" x14ac:dyDescent="0.25">
      <c r="A667" s="24"/>
      <c r="B667" s="174" t="s">
        <v>1452</v>
      </c>
      <c r="C667" s="24"/>
      <c r="D667" s="218" t="s">
        <v>1452</v>
      </c>
      <c r="E667" s="33" t="s">
        <v>665</v>
      </c>
      <c r="F667" s="21"/>
      <c r="G667" s="169" t="s">
        <v>315</v>
      </c>
      <c r="H667" s="32">
        <v>1</v>
      </c>
      <c r="I667" s="14"/>
      <c r="J667" s="57">
        <f>[1]Inventario!Y667</f>
        <v>0</v>
      </c>
      <c r="K667" s="99">
        <f>[1]Inventario!AA667</f>
        <v>0</v>
      </c>
      <c r="L667" s="86">
        <f t="shared" si="104"/>
        <v>0</v>
      </c>
      <c r="M667" s="91"/>
      <c r="N667" s="87">
        <f>SUMIF('Compras del Mes'!D$6:D$307,Inventario!D667,'Compras del Mes'!H$6:H$307)</f>
        <v>0</v>
      </c>
      <c r="O667" s="28" t="str">
        <f t="shared" si="105"/>
        <v/>
      </c>
      <c r="P667" s="28">
        <f>SUMIF('Compras del Mes'!D$6:D$307,Inventario!D667,'Compras del Mes'!I$6:I$307)</f>
        <v>0</v>
      </c>
      <c r="Q667" s="88"/>
      <c r="R667" s="87">
        <f t="shared" si="106"/>
        <v>0</v>
      </c>
      <c r="S667" s="28" t="str">
        <f t="shared" si="107"/>
        <v>0</v>
      </c>
      <c r="T667" s="28">
        <f t="shared" si="108"/>
        <v>0</v>
      </c>
      <c r="U667" s="88"/>
      <c r="V667" s="177">
        <f>SUMIF('Reporte de salida'!C$6:C$958,Inventario!B667,'Reporte de salida'!H$6:H$958)</f>
        <v>0</v>
      </c>
      <c r="W667" s="221">
        <f t="shared" si="109"/>
        <v>0</v>
      </c>
      <c r="Y667" s="87">
        <f t="shared" si="110"/>
        <v>0</v>
      </c>
      <c r="Z667" s="28">
        <f t="shared" si="111"/>
        <v>0</v>
      </c>
      <c r="AA667" s="56">
        <v>0</v>
      </c>
      <c r="AC667" s="2"/>
      <c r="AD667" s="2"/>
      <c r="AE667" s="2"/>
      <c r="AF667" s="2"/>
    </row>
    <row r="668" spans="1:32" s="22" customFormat="1" ht="15" hidden="1" customHeight="1" x14ac:dyDescent="0.25">
      <c r="A668" s="24"/>
      <c r="B668" s="174" t="s">
        <v>1516</v>
      </c>
      <c r="C668" s="24"/>
      <c r="D668" s="218" t="s">
        <v>1516</v>
      </c>
      <c r="E668" s="33" t="s">
        <v>665</v>
      </c>
      <c r="F668" s="21"/>
      <c r="G668" s="169" t="s">
        <v>314</v>
      </c>
      <c r="H668" s="32">
        <v>1</v>
      </c>
      <c r="I668" s="14"/>
      <c r="J668" s="57">
        <f>[1]Inventario!Y668</f>
        <v>0</v>
      </c>
      <c r="K668" s="99">
        <f>[1]Inventario!AA668</f>
        <v>0</v>
      </c>
      <c r="L668" s="86">
        <f t="shared" si="104"/>
        <v>0</v>
      </c>
      <c r="M668" s="91"/>
      <c r="N668" s="87">
        <f>SUMIF('Compras del Mes'!D$6:D$307,Inventario!D668,'Compras del Mes'!H$6:H$307)</f>
        <v>0</v>
      </c>
      <c r="O668" s="28" t="str">
        <f t="shared" si="105"/>
        <v/>
      </c>
      <c r="P668" s="28">
        <f>SUMIF('Compras del Mes'!D$6:D$307,Inventario!D668,'Compras del Mes'!I$6:I$307)</f>
        <v>0</v>
      </c>
      <c r="Q668" s="88"/>
      <c r="R668" s="87">
        <f t="shared" si="106"/>
        <v>0</v>
      </c>
      <c r="S668" s="28" t="str">
        <f t="shared" si="107"/>
        <v>0</v>
      </c>
      <c r="T668" s="28">
        <f t="shared" si="108"/>
        <v>0</v>
      </c>
      <c r="U668" s="88"/>
      <c r="V668" s="177">
        <f>SUMIF('Reporte de salida'!C$6:C$958,Inventario!B668,'Reporte de salida'!H$6:H$958)</f>
        <v>0</v>
      </c>
      <c r="W668" s="221">
        <f t="shared" si="109"/>
        <v>0</v>
      </c>
      <c r="Y668" s="87">
        <f t="shared" si="110"/>
        <v>0</v>
      </c>
      <c r="Z668" s="28">
        <f t="shared" si="111"/>
        <v>0</v>
      </c>
      <c r="AA668" s="56">
        <v>0</v>
      </c>
      <c r="AC668" s="2"/>
      <c r="AD668" s="2"/>
      <c r="AE668" s="2"/>
      <c r="AF668" s="2"/>
    </row>
    <row r="669" spans="1:32" s="22" customFormat="1" ht="15" hidden="1" customHeight="1" x14ac:dyDescent="0.25">
      <c r="A669" s="24"/>
      <c r="B669" s="174" t="s">
        <v>1517</v>
      </c>
      <c r="C669" s="24"/>
      <c r="D669" s="218" t="s">
        <v>1517</v>
      </c>
      <c r="E669" s="33" t="s">
        <v>665</v>
      </c>
      <c r="F669" s="21"/>
      <c r="G669" s="169" t="s">
        <v>315</v>
      </c>
      <c r="H669" s="32">
        <v>1</v>
      </c>
      <c r="I669" s="14"/>
      <c r="J669" s="57">
        <f>[1]Inventario!Y669</f>
        <v>0</v>
      </c>
      <c r="K669" s="99">
        <f>[1]Inventario!AA669</f>
        <v>0</v>
      </c>
      <c r="L669" s="86">
        <f t="shared" si="104"/>
        <v>0</v>
      </c>
      <c r="M669" s="91"/>
      <c r="N669" s="87">
        <f>SUMIF('Compras del Mes'!D$6:D$307,Inventario!D669,'Compras del Mes'!H$6:H$307)</f>
        <v>0</v>
      </c>
      <c r="O669" s="28" t="str">
        <f t="shared" si="105"/>
        <v/>
      </c>
      <c r="P669" s="28">
        <f>SUMIF('Compras del Mes'!D$6:D$307,Inventario!D669,'Compras del Mes'!I$6:I$307)</f>
        <v>0</v>
      </c>
      <c r="Q669" s="88"/>
      <c r="R669" s="87">
        <f t="shared" si="106"/>
        <v>0</v>
      </c>
      <c r="S669" s="28" t="str">
        <f t="shared" si="107"/>
        <v>0</v>
      </c>
      <c r="T669" s="28">
        <f t="shared" si="108"/>
        <v>0</v>
      </c>
      <c r="U669" s="88"/>
      <c r="V669" s="177">
        <f>SUMIF('Reporte de salida'!C$6:C$958,Inventario!B669,'Reporte de salida'!H$6:H$958)</f>
        <v>0</v>
      </c>
      <c r="W669" s="221">
        <f t="shared" si="109"/>
        <v>0</v>
      </c>
      <c r="Y669" s="87">
        <f t="shared" si="110"/>
        <v>0</v>
      </c>
      <c r="Z669" s="28">
        <f t="shared" si="111"/>
        <v>0</v>
      </c>
      <c r="AA669" s="56">
        <v>0</v>
      </c>
      <c r="AC669" s="2"/>
      <c r="AD669" s="2"/>
      <c r="AE669" s="2"/>
      <c r="AF669" s="2"/>
    </row>
    <row r="670" spans="1:32" s="22" customFormat="1" ht="15" hidden="1" customHeight="1" x14ac:dyDescent="0.25">
      <c r="A670" s="24"/>
      <c r="B670" s="174" t="s">
        <v>1518</v>
      </c>
      <c r="C670" s="24"/>
      <c r="D670" s="218" t="s">
        <v>1518</v>
      </c>
      <c r="E670" s="33" t="s">
        <v>665</v>
      </c>
      <c r="F670" s="21"/>
      <c r="G670" s="169" t="s">
        <v>314</v>
      </c>
      <c r="H670" s="32">
        <v>1</v>
      </c>
      <c r="I670" s="14"/>
      <c r="J670" s="57">
        <f>[1]Inventario!Y670</f>
        <v>0</v>
      </c>
      <c r="K670" s="99">
        <f>[1]Inventario!AA670</f>
        <v>0</v>
      </c>
      <c r="L670" s="86">
        <f t="shared" si="104"/>
        <v>0</v>
      </c>
      <c r="M670" s="91"/>
      <c r="N670" s="87">
        <f>SUMIF('Compras del Mes'!D$6:D$307,Inventario!D670,'Compras del Mes'!H$6:H$307)</f>
        <v>0</v>
      </c>
      <c r="O670" s="28" t="str">
        <f t="shared" si="105"/>
        <v/>
      </c>
      <c r="P670" s="28">
        <f>SUMIF('Compras del Mes'!D$6:D$307,Inventario!D670,'Compras del Mes'!I$6:I$307)</f>
        <v>0</v>
      </c>
      <c r="Q670" s="88"/>
      <c r="R670" s="87">
        <f t="shared" si="106"/>
        <v>0</v>
      </c>
      <c r="S670" s="28" t="str">
        <f t="shared" si="107"/>
        <v>0</v>
      </c>
      <c r="T670" s="28">
        <f t="shared" si="108"/>
        <v>0</v>
      </c>
      <c r="U670" s="88"/>
      <c r="V670" s="177">
        <f>SUMIF('Reporte de salida'!C$6:C$958,Inventario!B670,'Reporte de salida'!H$6:H$958)</f>
        <v>0</v>
      </c>
      <c r="W670" s="221">
        <f t="shared" si="109"/>
        <v>0</v>
      </c>
      <c r="Y670" s="87">
        <f t="shared" si="110"/>
        <v>0</v>
      </c>
      <c r="Z670" s="28">
        <f t="shared" si="111"/>
        <v>0</v>
      </c>
      <c r="AA670" s="56">
        <v>0</v>
      </c>
      <c r="AC670" s="2"/>
      <c r="AD670" s="2"/>
      <c r="AE670" s="2"/>
      <c r="AF670" s="2"/>
    </row>
    <row r="671" spans="1:32" s="22" customFormat="1" ht="15" hidden="1" customHeight="1" x14ac:dyDescent="0.25">
      <c r="A671" s="24"/>
      <c r="B671" s="174" t="s">
        <v>1520</v>
      </c>
      <c r="C671" s="24"/>
      <c r="D671" s="218" t="s">
        <v>1520</v>
      </c>
      <c r="E671" s="33" t="s">
        <v>665</v>
      </c>
      <c r="F671" s="21"/>
      <c r="G671" s="169" t="s">
        <v>314</v>
      </c>
      <c r="H671" s="32">
        <v>1</v>
      </c>
      <c r="I671" s="14"/>
      <c r="J671" s="57">
        <f>[1]Inventario!Y671</f>
        <v>0</v>
      </c>
      <c r="K671" s="99">
        <f>[1]Inventario!AA671</f>
        <v>0</v>
      </c>
      <c r="L671" s="86">
        <f t="shared" si="104"/>
        <v>0</v>
      </c>
      <c r="M671" s="91"/>
      <c r="N671" s="87">
        <f>SUMIF('Compras del Mes'!D$6:D$307,Inventario!D671,'Compras del Mes'!H$6:H$307)</f>
        <v>0</v>
      </c>
      <c r="O671" s="28" t="str">
        <f t="shared" si="105"/>
        <v/>
      </c>
      <c r="P671" s="28">
        <f>SUMIF('Compras del Mes'!D$6:D$307,Inventario!D671,'Compras del Mes'!I$6:I$307)</f>
        <v>0</v>
      </c>
      <c r="Q671" s="88"/>
      <c r="R671" s="87">
        <f t="shared" si="106"/>
        <v>0</v>
      </c>
      <c r="S671" s="28" t="str">
        <f t="shared" si="107"/>
        <v>0</v>
      </c>
      <c r="T671" s="28">
        <f t="shared" si="108"/>
        <v>0</v>
      </c>
      <c r="U671" s="88"/>
      <c r="V671" s="177">
        <f>SUMIF('Reporte de salida'!C$6:C$958,Inventario!B671,'Reporte de salida'!H$6:H$958)</f>
        <v>0</v>
      </c>
      <c r="W671" s="221">
        <f t="shared" si="109"/>
        <v>0</v>
      </c>
      <c r="Y671" s="87">
        <f t="shared" si="110"/>
        <v>0</v>
      </c>
      <c r="Z671" s="28">
        <f t="shared" si="111"/>
        <v>0</v>
      </c>
      <c r="AA671" s="56">
        <v>0</v>
      </c>
      <c r="AC671" s="2"/>
      <c r="AD671" s="2"/>
      <c r="AE671" s="2"/>
      <c r="AF671" s="2"/>
    </row>
    <row r="672" spans="1:32" s="22" customFormat="1" ht="15" hidden="1" customHeight="1" x14ac:dyDescent="0.25">
      <c r="A672" s="24"/>
      <c r="B672" s="174" t="s">
        <v>1521</v>
      </c>
      <c r="C672" s="24"/>
      <c r="D672" s="218" t="s">
        <v>1521</v>
      </c>
      <c r="E672" s="33" t="s">
        <v>665</v>
      </c>
      <c r="F672" s="21"/>
      <c r="G672" s="169" t="s">
        <v>315</v>
      </c>
      <c r="H672" s="32">
        <v>1</v>
      </c>
      <c r="I672" s="14"/>
      <c r="J672" s="57">
        <f>[1]Inventario!Y672</f>
        <v>0</v>
      </c>
      <c r="K672" s="99">
        <f>[1]Inventario!AA672</f>
        <v>0</v>
      </c>
      <c r="L672" s="86">
        <f t="shared" si="104"/>
        <v>0</v>
      </c>
      <c r="M672" s="91"/>
      <c r="N672" s="87">
        <f>SUMIF('Compras del Mes'!D$6:D$307,Inventario!D672,'Compras del Mes'!H$6:H$307)</f>
        <v>0</v>
      </c>
      <c r="O672" s="28" t="str">
        <f t="shared" si="105"/>
        <v/>
      </c>
      <c r="P672" s="28">
        <f>SUMIF('Compras del Mes'!D$6:D$307,Inventario!D672,'Compras del Mes'!I$6:I$307)</f>
        <v>0</v>
      </c>
      <c r="Q672" s="88"/>
      <c r="R672" s="87">
        <f t="shared" si="106"/>
        <v>0</v>
      </c>
      <c r="S672" s="28" t="str">
        <f t="shared" si="107"/>
        <v>0</v>
      </c>
      <c r="T672" s="28">
        <f t="shared" si="108"/>
        <v>0</v>
      </c>
      <c r="U672" s="88"/>
      <c r="V672" s="177">
        <f>SUMIF('Reporte de salida'!C$6:C$958,Inventario!B672,'Reporte de salida'!H$6:H$958)</f>
        <v>0</v>
      </c>
      <c r="W672" s="221">
        <f t="shared" si="109"/>
        <v>0</v>
      </c>
      <c r="Y672" s="87">
        <f t="shared" si="110"/>
        <v>0</v>
      </c>
      <c r="Z672" s="28">
        <f t="shared" si="111"/>
        <v>0</v>
      </c>
      <c r="AA672" s="56">
        <v>0</v>
      </c>
      <c r="AC672" s="2"/>
      <c r="AD672" s="2"/>
      <c r="AE672" s="2"/>
      <c r="AF672" s="2"/>
    </row>
    <row r="673" spans="1:32" s="22" customFormat="1" ht="15" hidden="1" customHeight="1" x14ac:dyDescent="0.25">
      <c r="A673" s="24"/>
      <c r="B673" s="174" t="s">
        <v>1522</v>
      </c>
      <c r="C673" s="24"/>
      <c r="D673" s="218" t="s">
        <v>1522</v>
      </c>
      <c r="E673" s="33" t="s">
        <v>665</v>
      </c>
      <c r="F673" s="21"/>
      <c r="G673" s="169" t="s">
        <v>314</v>
      </c>
      <c r="H673" s="32">
        <v>1</v>
      </c>
      <c r="I673" s="14"/>
      <c r="J673" s="57">
        <f>[1]Inventario!Y673</f>
        <v>44</v>
      </c>
      <c r="K673" s="99">
        <f>[1]Inventario!AA673</f>
        <v>2</v>
      </c>
      <c r="L673" s="86">
        <f t="shared" si="104"/>
        <v>88</v>
      </c>
      <c r="M673" s="91"/>
      <c r="N673" s="87">
        <f>SUMIF('Compras del Mes'!D$6:D$307,Inventario!D673,'Compras del Mes'!H$6:H$307)</f>
        <v>0</v>
      </c>
      <c r="O673" s="28" t="str">
        <f t="shared" si="105"/>
        <v/>
      </c>
      <c r="P673" s="28">
        <f>SUMIF('Compras del Mes'!D$6:D$307,Inventario!D673,'Compras del Mes'!I$6:I$307)</f>
        <v>0</v>
      </c>
      <c r="Q673" s="88"/>
      <c r="R673" s="87">
        <f t="shared" si="106"/>
        <v>44</v>
      </c>
      <c r="S673" s="28">
        <f t="shared" si="107"/>
        <v>2</v>
      </c>
      <c r="T673" s="28">
        <f t="shared" si="108"/>
        <v>88</v>
      </c>
      <c r="U673" s="88"/>
      <c r="V673" s="177">
        <f>SUMIF('Reporte de salida'!C$6:C$958,Inventario!B673,'Reporte de salida'!H$6:H$958)</f>
        <v>0</v>
      </c>
      <c r="W673" s="221">
        <f t="shared" si="109"/>
        <v>0</v>
      </c>
      <c r="Y673" s="87">
        <f t="shared" si="110"/>
        <v>44</v>
      </c>
      <c r="Z673" s="28">
        <f t="shared" si="111"/>
        <v>88</v>
      </c>
      <c r="AA673" s="56">
        <f>Z673/Y673</f>
        <v>2</v>
      </c>
      <c r="AC673" s="2"/>
      <c r="AD673" s="2"/>
      <c r="AE673" s="2"/>
      <c r="AF673" s="2"/>
    </row>
    <row r="674" spans="1:32" s="22" customFormat="1" ht="15" hidden="1" customHeight="1" x14ac:dyDescent="0.25">
      <c r="A674" s="24"/>
      <c r="B674" s="174" t="s">
        <v>1556</v>
      </c>
      <c r="C674" s="24"/>
      <c r="D674" s="218" t="s">
        <v>1556</v>
      </c>
      <c r="E674" s="33" t="s">
        <v>665</v>
      </c>
      <c r="F674" s="21"/>
      <c r="G674" s="169" t="s">
        <v>314</v>
      </c>
      <c r="H674" s="32">
        <v>1</v>
      </c>
      <c r="I674" s="14"/>
      <c r="J674" s="57">
        <f>[1]Inventario!Y674</f>
        <v>0</v>
      </c>
      <c r="K674" s="99">
        <f>[1]Inventario!AA674</f>
        <v>0</v>
      </c>
      <c r="L674" s="86">
        <f t="shared" si="104"/>
        <v>0</v>
      </c>
      <c r="M674" s="91"/>
      <c r="N674" s="87">
        <f>SUMIF('Compras del Mes'!D$6:D$307,Inventario!D674,'Compras del Mes'!H$6:H$307)</f>
        <v>0</v>
      </c>
      <c r="O674" s="28" t="str">
        <f t="shared" si="105"/>
        <v/>
      </c>
      <c r="P674" s="28">
        <f>SUMIF('Compras del Mes'!D$6:D$307,Inventario!D674,'Compras del Mes'!I$6:I$307)</f>
        <v>0</v>
      </c>
      <c r="Q674" s="88"/>
      <c r="R674" s="87">
        <f t="shared" si="106"/>
        <v>0</v>
      </c>
      <c r="S674" s="28" t="str">
        <f t="shared" si="107"/>
        <v>0</v>
      </c>
      <c r="T674" s="28">
        <f t="shared" si="108"/>
        <v>0</v>
      </c>
      <c r="U674" s="88"/>
      <c r="V674" s="177">
        <f>SUMIF('Reporte de salida'!C$6:C$958,Inventario!B674,'Reporte de salida'!H$6:H$958)</f>
        <v>0</v>
      </c>
      <c r="W674" s="221">
        <f t="shared" si="109"/>
        <v>0</v>
      </c>
      <c r="Y674" s="87">
        <f t="shared" si="110"/>
        <v>0</v>
      </c>
      <c r="Z674" s="28">
        <f t="shared" si="111"/>
        <v>0</v>
      </c>
      <c r="AA674" s="56">
        <v>0</v>
      </c>
      <c r="AC674" s="2"/>
      <c r="AD674" s="2"/>
      <c r="AE674" s="2"/>
      <c r="AF674" s="2"/>
    </row>
    <row r="675" spans="1:32" s="22" customFormat="1" ht="15" hidden="1" customHeight="1" x14ac:dyDescent="0.25">
      <c r="A675" s="24"/>
      <c r="B675" s="174" t="s">
        <v>1557</v>
      </c>
      <c r="C675" s="24"/>
      <c r="D675" s="218" t="s">
        <v>1557</v>
      </c>
      <c r="E675" s="33" t="s">
        <v>665</v>
      </c>
      <c r="F675" s="21"/>
      <c r="G675" s="169" t="s">
        <v>314</v>
      </c>
      <c r="H675" s="32">
        <v>1</v>
      </c>
      <c r="I675" s="14"/>
      <c r="J675" s="57">
        <f>[1]Inventario!Y675</f>
        <v>0</v>
      </c>
      <c r="K675" s="99">
        <f>[1]Inventario!AA675</f>
        <v>0</v>
      </c>
      <c r="L675" s="86">
        <f t="shared" si="104"/>
        <v>0</v>
      </c>
      <c r="M675" s="91"/>
      <c r="N675" s="87">
        <f>SUMIF('Compras del Mes'!D$6:D$307,Inventario!D675,'Compras del Mes'!H$6:H$307)</f>
        <v>0</v>
      </c>
      <c r="O675" s="28" t="str">
        <f t="shared" si="105"/>
        <v/>
      </c>
      <c r="P675" s="28">
        <f>SUMIF('Compras del Mes'!D$6:D$307,Inventario!D675,'Compras del Mes'!I$6:I$307)</f>
        <v>0</v>
      </c>
      <c r="Q675" s="88"/>
      <c r="R675" s="87">
        <f t="shared" si="106"/>
        <v>0</v>
      </c>
      <c r="S675" s="28" t="str">
        <f t="shared" si="107"/>
        <v>0</v>
      </c>
      <c r="T675" s="28">
        <f t="shared" si="108"/>
        <v>0</v>
      </c>
      <c r="U675" s="88"/>
      <c r="V675" s="177">
        <f>SUMIF('Reporte de salida'!C$6:C$958,Inventario!B675,'Reporte de salida'!H$6:H$958)</f>
        <v>0</v>
      </c>
      <c r="W675" s="221">
        <f t="shared" si="109"/>
        <v>0</v>
      </c>
      <c r="Y675" s="87">
        <f t="shared" si="110"/>
        <v>0</v>
      </c>
      <c r="Z675" s="28">
        <f t="shared" si="111"/>
        <v>0</v>
      </c>
      <c r="AA675" s="56">
        <v>0</v>
      </c>
      <c r="AC675" s="2"/>
      <c r="AD675" s="2"/>
      <c r="AE675" s="2"/>
      <c r="AF675" s="2"/>
    </row>
    <row r="676" spans="1:32" s="22" customFormat="1" ht="15" hidden="1" customHeight="1" x14ac:dyDescent="0.25">
      <c r="A676" s="24"/>
      <c r="B676" s="174" t="s">
        <v>1558</v>
      </c>
      <c r="C676" s="24"/>
      <c r="D676" s="218" t="s">
        <v>1558</v>
      </c>
      <c r="E676" s="33" t="s">
        <v>665</v>
      </c>
      <c r="F676" s="21"/>
      <c r="G676" s="169" t="s">
        <v>315</v>
      </c>
      <c r="H676" s="32">
        <v>1</v>
      </c>
      <c r="I676" s="14"/>
      <c r="J676" s="57">
        <f>[1]Inventario!Y676</f>
        <v>0</v>
      </c>
      <c r="K676" s="99">
        <f>[1]Inventario!AA676</f>
        <v>0</v>
      </c>
      <c r="L676" s="86">
        <f t="shared" si="104"/>
        <v>0</v>
      </c>
      <c r="M676" s="91"/>
      <c r="N676" s="87">
        <f>SUMIF('Compras del Mes'!D$6:D$307,Inventario!D676,'Compras del Mes'!H$6:H$307)</f>
        <v>0</v>
      </c>
      <c r="O676" s="28" t="str">
        <f t="shared" si="105"/>
        <v/>
      </c>
      <c r="P676" s="28">
        <f>SUMIF('Compras del Mes'!D$6:D$307,Inventario!D676,'Compras del Mes'!I$6:I$307)</f>
        <v>0</v>
      </c>
      <c r="Q676" s="88"/>
      <c r="R676" s="87">
        <f t="shared" si="106"/>
        <v>0</v>
      </c>
      <c r="S676" s="28" t="str">
        <f t="shared" si="107"/>
        <v>0</v>
      </c>
      <c r="T676" s="28">
        <f t="shared" si="108"/>
        <v>0</v>
      </c>
      <c r="U676" s="88"/>
      <c r="V676" s="177">
        <f>SUMIF('Reporte de salida'!C$6:C$958,Inventario!B676,'Reporte de salida'!H$6:H$958)</f>
        <v>0</v>
      </c>
      <c r="W676" s="221">
        <f t="shared" si="109"/>
        <v>0</v>
      </c>
      <c r="Y676" s="87">
        <f t="shared" si="110"/>
        <v>0</v>
      </c>
      <c r="Z676" s="28">
        <f t="shared" si="111"/>
        <v>0</v>
      </c>
      <c r="AA676" s="56">
        <v>0</v>
      </c>
      <c r="AC676" s="2"/>
      <c r="AD676" s="2"/>
      <c r="AE676" s="2"/>
      <c r="AF676" s="2"/>
    </row>
    <row r="677" spans="1:32" s="22" customFormat="1" ht="15" hidden="1" customHeight="1" x14ac:dyDescent="0.25">
      <c r="A677" s="24"/>
      <c r="B677" s="174" t="s">
        <v>1559</v>
      </c>
      <c r="C677" s="24"/>
      <c r="D677" s="218" t="s">
        <v>1559</v>
      </c>
      <c r="E677" s="33" t="s">
        <v>665</v>
      </c>
      <c r="F677" s="21"/>
      <c r="G677" s="169" t="s">
        <v>315</v>
      </c>
      <c r="H677" s="32">
        <v>1</v>
      </c>
      <c r="I677" s="14"/>
      <c r="J677" s="57">
        <f>[1]Inventario!Y677</f>
        <v>0</v>
      </c>
      <c r="K677" s="99">
        <f>[1]Inventario!AA677</f>
        <v>0</v>
      </c>
      <c r="L677" s="86">
        <f t="shared" si="104"/>
        <v>0</v>
      </c>
      <c r="M677" s="91"/>
      <c r="N677" s="87">
        <f>SUMIF('Compras del Mes'!D$6:D$307,Inventario!D677,'Compras del Mes'!H$6:H$307)</f>
        <v>0</v>
      </c>
      <c r="O677" s="28" t="str">
        <f t="shared" si="105"/>
        <v/>
      </c>
      <c r="P677" s="28">
        <f>SUMIF('Compras del Mes'!D$6:D$307,Inventario!D677,'Compras del Mes'!I$6:I$307)</f>
        <v>0</v>
      </c>
      <c r="Q677" s="88"/>
      <c r="R677" s="87">
        <f t="shared" si="106"/>
        <v>0</v>
      </c>
      <c r="S677" s="28" t="str">
        <f t="shared" si="107"/>
        <v>0</v>
      </c>
      <c r="T677" s="28">
        <f t="shared" si="108"/>
        <v>0</v>
      </c>
      <c r="U677" s="88"/>
      <c r="V677" s="177">
        <f>SUMIF('Reporte de salida'!C$6:C$958,Inventario!B677,'Reporte de salida'!H$6:H$958)</f>
        <v>0</v>
      </c>
      <c r="W677" s="221">
        <f t="shared" si="109"/>
        <v>0</v>
      </c>
      <c r="Y677" s="87">
        <f t="shared" si="110"/>
        <v>0</v>
      </c>
      <c r="Z677" s="28">
        <f t="shared" si="111"/>
        <v>0</v>
      </c>
      <c r="AA677" s="56">
        <v>0</v>
      </c>
      <c r="AC677" s="2"/>
      <c r="AD677" s="2"/>
      <c r="AE677" s="2"/>
      <c r="AF677" s="2"/>
    </row>
    <row r="678" spans="1:32" s="22" customFormat="1" ht="15" hidden="1" customHeight="1" x14ac:dyDescent="0.25">
      <c r="A678" s="24"/>
      <c r="B678" s="174" t="s">
        <v>1560</v>
      </c>
      <c r="C678" s="24"/>
      <c r="D678" s="218" t="s">
        <v>1560</v>
      </c>
      <c r="E678" s="33" t="s">
        <v>665</v>
      </c>
      <c r="F678" s="21"/>
      <c r="G678" s="169" t="s">
        <v>315</v>
      </c>
      <c r="H678" s="32">
        <v>1</v>
      </c>
      <c r="I678" s="14"/>
      <c r="J678" s="57">
        <f>[1]Inventario!Y678</f>
        <v>0</v>
      </c>
      <c r="K678" s="99">
        <f>[1]Inventario!AA678</f>
        <v>0</v>
      </c>
      <c r="L678" s="86">
        <f t="shared" si="104"/>
        <v>0</v>
      </c>
      <c r="M678" s="91"/>
      <c r="N678" s="87">
        <f>SUMIF('Compras del Mes'!D$6:D$307,Inventario!D678,'Compras del Mes'!H$6:H$307)</f>
        <v>0</v>
      </c>
      <c r="O678" s="28" t="str">
        <f t="shared" si="105"/>
        <v/>
      </c>
      <c r="P678" s="28">
        <f>SUMIF('Compras del Mes'!D$6:D$307,Inventario!D678,'Compras del Mes'!I$6:I$307)</f>
        <v>0</v>
      </c>
      <c r="Q678" s="88"/>
      <c r="R678" s="87">
        <f t="shared" si="106"/>
        <v>0</v>
      </c>
      <c r="S678" s="28" t="str">
        <f t="shared" si="107"/>
        <v>0</v>
      </c>
      <c r="T678" s="28">
        <f t="shared" si="108"/>
        <v>0</v>
      </c>
      <c r="U678" s="88"/>
      <c r="V678" s="177">
        <f>SUMIF('Reporte de salida'!C$6:C$958,Inventario!B678,'Reporte de salida'!H$6:H$958)</f>
        <v>0</v>
      </c>
      <c r="W678" s="221">
        <f t="shared" si="109"/>
        <v>0</v>
      </c>
      <c r="Y678" s="87">
        <f t="shared" si="110"/>
        <v>0</v>
      </c>
      <c r="Z678" s="28">
        <f t="shared" si="111"/>
        <v>0</v>
      </c>
      <c r="AA678" s="56">
        <v>0</v>
      </c>
      <c r="AC678" s="2"/>
      <c r="AD678" s="2"/>
      <c r="AE678" s="2"/>
      <c r="AF678" s="2"/>
    </row>
    <row r="679" spans="1:32" s="22" customFormat="1" ht="15" hidden="1" customHeight="1" x14ac:dyDescent="0.25">
      <c r="A679" s="24"/>
      <c r="B679" s="174" t="s">
        <v>1561</v>
      </c>
      <c r="C679" s="24"/>
      <c r="D679" s="218" t="s">
        <v>1561</v>
      </c>
      <c r="E679" s="33" t="s">
        <v>665</v>
      </c>
      <c r="F679" s="21"/>
      <c r="G679" s="169" t="s">
        <v>314</v>
      </c>
      <c r="H679" s="32">
        <v>1</v>
      </c>
      <c r="I679" s="14"/>
      <c r="J679" s="57">
        <f>[1]Inventario!Y679</f>
        <v>0</v>
      </c>
      <c r="K679" s="99">
        <f>[1]Inventario!AA679</f>
        <v>0</v>
      </c>
      <c r="L679" s="86">
        <f t="shared" si="104"/>
        <v>0</v>
      </c>
      <c r="M679" s="91"/>
      <c r="N679" s="87">
        <f>SUMIF('Compras del Mes'!D$6:D$307,Inventario!D679,'Compras del Mes'!H$6:H$307)</f>
        <v>0</v>
      </c>
      <c r="O679" s="28" t="str">
        <f t="shared" si="105"/>
        <v/>
      </c>
      <c r="P679" s="28">
        <f>SUMIF('Compras del Mes'!D$6:D$307,Inventario!D679,'Compras del Mes'!I$6:I$307)</f>
        <v>0</v>
      </c>
      <c r="Q679" s="88"/>
      <c r="R679" s="87">
        <f t="shared" si="106"/>
        <v>0</v>
      </c>
      <c r="S679" s="28" t="str">
        <f t="shared" si="107"/>
        <v>0</v>
      </c>
      <c r="T679" s="28">
        <f t="shared" si="108"/>
        <v>0</v>
      </c>
      <c r="U679" s="88"/>
      <c r="V679" s="177">
        <f>SUMIF('Reporte de salida'!C$6:C$958,Inventario!B679,'Reporte de salida'!H$6:H$958)</f>
        <v>0</v>
      </c>
      <c r="W679" s="221">
        <f t="shared" si="109"/>
        <v>0</v>
      </c>
      <c r="Y679" s="87">
        <f t="shared" si="110"/>
        <v>0</v>
      </c>
      <c r="Z679" s="28">
        <f t="shared" si="111"/>
        <v>0</v>
      </c>
      <c r="AA679" s="56">
        <v>0</v>
      </c>
      <c r="AC679" s="2"/>
      <c r="AD679" s="2"/>
      <c r="AE679" s="2"/>
      <c r="AF679" s="2"/>
    </row>
    <row r="680" spans="1:32" s="22" customFormat="1" ht="15" hidden="1" customHeight="1" x14ac:dyDescent="0.25">
      <c r="A680" s="24"/>
      <c r="B680" s="174" t="s">
        <v>1562</v>
      </c>
      <c r="C680" s="24"/>
      <c r="D680" s="218" t="s">
        <v>1562</v>
      </c>
      <c r="E680" s="33" t="s">
        <v>665</v>
      </c>
      <c r="F680" s="21"/>
      <c r="G680" s="169" t="s">
        <v>315</v>
      </c>
      <c r="H680" s="32">
        <v>1</v>
      </c>
      <c r="I680" s="14"/>
      <c r="J680" s="57">
        <f>[1]Inventario!Y680</f>
        <v>0</v>
      </c>
      <c r="K680" s="99">
        <f>[1]Inventario!AA680</f>
        <v>0</v>
      </c>
      <c r="L680" s="86">
        <f t="shared" si="104"/>
        <v>0</v>
      </c>
      <c r="M680" s="91"/>
      <c r="N680" s="87">
        <f>SUMIF('Compras del Mes'!D$6:D$307,Inventario!D680,'Compras del Mes'!H$6:H$307)</f>
        <v>0</v>
      </c>
      <c r="O680" s="28" t="str">
        <f t="shared" si="105"/>
        <v/>
      </c>
      <c r="P680" s="28">
        <f>SUMIF('Compras del Mes'!D$6:D$307,Inventario!D680,'Compras del Mes'!I$6:I$307)</f>
        <v>0</v>
      </c>
      <c r="Q680" s="88"/>
      <c r="R680" s="87">
        <f t="shared" si="106"/>
        <v>0</v>
      </c>
      <c r="S680" s="28" t="str">
        <f t="shared" si="107"/>
        <v>0</v>
      </c>
      <c r="T680" s="28">
        <f t="shared" si="108"/>
        <v>0</v>
      </c>
      <c r="U680" s="88"/>
      <c r="V680" s="177">
        <f>SUMIF('Reporte de salida'!C$6:C$958,Inventario!B680,'Reporte de salida'!H$6:H$958)</f>
        <v>0</v>
      </c>
      <c r="W680" s="221">
        <f t="shared" si="109"/>
        <v>0</v>
      </c>
      <c r="Y680" s="87">
        <f t="shared" si="110"/>
        <v>0</v>
      </c>
      <c r="Z680" s="28">
        <f t="shared" si="111"/>
        <v>0</v>
      </c>
      <c r="AA680" s="56">
        <v>0</v>
      </c>
      <c r="AC680" s="2"/>
      <c r="AD680" s="2"/>
      <c r="AE680" s="2"/>
      <c r="AF680" s="2"/>
    </row>
    <row r="681" spans="1:32" s="22" customFormat="1" ht="15" hidden="1" customHeight="1" x14ac:dyDescent="0.25">
      <c r="A681" s="24"/>
      <c r="B681" s="174" t="s">
        <v>1563</v>
      </c>
      <c r="C681" s="24"/>
      <c r="D681" s="218" t="s">
        <v>1563</v>
      </c>
      <c r="E681" s="33" t="s">
        <v>665</v>
      </c>
      <c r="F681" s="21"/>
      <c r="G681" s="169" t="s">
        <v>314</v>
      </c>
      <c r="H681" s="32">
        <v>1</v>
      </c>
      <c r="I681" s="14"/>
      <c r="J681" s="57">
        <f>[1]Inventario!Y681</f>
        <v>0</v>
      </c>
      <c r="K681" s="99">
        <f>[1]Inventario!AA681</f>
        <v>0</v>
      </c>
      <c r="L681" s="86">
        <f t="shared" si="104"/>
        <v>0</v>
      </c>
      <c r="M681" s="91"/>
      <c r="N681" s="87">
        <f>SUMIF('Compras del Mes'!D$6:D$307,Inventario!D681,'Compras del Mes'!H$6:H$307)</f>
        <v>0</v>
      </c>
      <c r="O681" s="28" t="str">
        <f t="shared" si="105"/>
        <v/>
      </c>
      <c r="P681" s="28">
        <f>SUMIF('Compras del Mes'!D$6:D$307,Inventario!D681,'Compras del Mes'!I$6:I$307)</f>
        <v>0</v>
      </c>
      <c r="Q681" s="88"/>
      <c r="R681" s="87">
        <f t="shared" si="106"/>
        <v>0</v>
      </c>
      <c r="S681" s="28" t="str">
        <f t="shared" si="107"/>
        <v>0</v>
      </c>
      <c r="T681" s="28">
        <f t="shared" si="108"/>
        <v>0</v>
      </c>
      <c r="U681" s="88"/>
      <c r="V681" s="177">
        <f>SUMIF('Reporte de salida'!C$6:C$958,Inventario!B681,'Reporte de salida'!H$6:H$958)</f>
        <v>0</v>
      </c>
      <c r="W681" s="221">
        <f t="shared" si="109"/>
        <v>0</v>
      </c>
      <c r="Y681" s="87">
        <f t="shared" si="110"/>
        <v>0</v>
      </c>
      <c r="Z681" s="28">
        <f t="shared" si="111"/>
        <v>0</v>
      </c>
      <c r="AA681" s="56">
        <v>0</v>
      </c>
      <c r="AC681" s="2"/>
      <c r="AD681" s="2"/>
      <c r="AE681" s="2"/>
      <c r="AF681" s="2"/>
    </row>
    <row r="682" spans="1:32" s="22" customFormat="1" ht="15" hidden="1" customHeight="1" x14ac:dyDescent="0.25">
      <c r="A682" s="24"/>
      <c r="B682" s="174" t="s">
        <v>1564</v>
      </c>
      <c r="C682" s="24"/>
      <c r="D682" s="218" t="s">
        <v>1564</v>
      </c>
      <c r="E682" s="33" t="s">
        <v>665</v>
      </c>
      <c r="F682" s="21"/>
      <c r="G682" s="169" t="s">
        <v>314</v>
      </c>
      <c r="H682" s="32">
        <v>1</v>
      </c>
      <c r="I682" s="14"/>
      <c r="J682" s="57">
        <f>[1]Inventario!Y682</f>
        <v>0</v>
      </c>
      <c r="K682" s="99">
        <f>[1]Inventario!AA682</f>
        <v>0</v>
      </c>
      <c r="L682" s="86">
        <f t="shared" si="104"/>
        <v>0</v>
      </c>
      <c r="M682" s="91"/>
      <c r="N682" s="87">
        <f>SUMIF('Compras del Mes'!D$6:D$307,Inventario!D682,'Compras del Mes'!H$6:H$307)</f>
        <v>0</v>
      </c>
      <c r="O682" s="28" t="str">
        <f t="shared" si="105"/>
        <v/>
      </c>
      <c r="P682" s="28">
        <f>SUMIF('Compras del Mes'!D$6:D$307,Inventario!D682,'Compras del Mes'!I$6:I$307)</f>
        <v>0</v>
      </c>
      <c r="Q682" s="88"/>
      <c r="R682" s="87">
        <f t="shared" si="106"/>
        <v>0</v>
      </c>
      <c r="S682" s="28" t="str">
        <f t="shared" si="107"/>
        <v>0</v>
      </c>
      <c r="T682" s="28">
        <f t="shared" si="108"/>
        <v>0</v>
      </c>
      <c r="U682" s="88"/>
      <c r="V682" s="177">
        <f>SUMIF('Reporte de salida'!C$6:C$958,Inventario!B682,'Reporte de salida'!H$6:H$958)</f>
        <v>0</v>
      </c>
      <c r="W682" s="221">
        <f t="shared" si="109"/>
        <v>0</v>
      </c>
      <c r="Y682" s="87">
        <f t="shared" si="110"/>
        <v>0</v>
      </c>
      <c r="Z682" s="28">
        <f t="shared" si="111"/>
        <v>0</v>
      </c>
      <c r="AA682" s="56">
        <v>0</v>
      </c>
      <c r="AC682" s="2"/>
      <c r="AD682" s="2"/>
      <c r="AE682" s="2"/>
      <c r="AF682" s="2"/>
    </row>
    <row r="683" spans="1:32" s="22" customFormat="1" ht="15" hidden="1" customHeight="1" x14ac:dyDescent="0.25">
      <c r="A683" s="24"/>
      <c r="B683" s="174" t="s">
        <v>1565</v>
      </c>
      <c r="C683" s="24"/>
      <c r="D683" s="218" t="s">
        <v>1565</v>
      </c>
      <c r="E683" s="33" t="s">
        <v>665</v>
      </c>
      <c r="F683" s="21"/>
      <c r="G683" s="169" t="s">
        <v>314</v>
      </c>
      <c r="H683" s="32">
        <v>1</v>
      </c>
      <c r="I683" s="14"/>
      <c r="J683" s="57">
        <f>[1]Inventario!Y683</f>
        <v>0</v>
      </c>
      <c r="K683" s="99">
        <f>[1]Inventario!AA683</f>
        <v>0</v>
      </c>
      <c r="L683" s="86">
        <f t="shared" si="104"/>
        <v>0</v>
      </c>
      <c r="M683" s="91"/>
      <c r="N683" s="87">
        <f>SUMIF('Compras del Mes'!D$6:D$307,Inventario!D683,'Compras del Mes'!H$6:H$307)</f>
        <v>0</v>
      </c>
      <c r="O683" s="28" t="str">
        <f t="shared" si="105"/>
        <v/>
      </c>
      <c r="P683" s="28">
        <f>SUMIF('Compras del Mes'!D$6:D$307,Inventario!D683,'Compras del Mes'!I$6:I$307)</f>
        <v>0</v>
      </c>
      <c r="Q683" s="88"/>
      <c r="R683" s="87">
        <f t="shared" si="106"/>
        <v>0</v>
      </c>
      <c r="S683" s="28" t="str">
        <f t="shared" si="107"/>
        <v>0</v>
      </c>
      <c r="T683" s="28">
        <f t="shared" si="108"/>
        <v>0</v>
      </c>
      <c r="U683" s="88"/>
      <c r="V683" s="177">
        <f>SUMIF('Reporte de salida'!C$6:C$958,Inventario!B683,'Reporte de salida'!H$6:H$958)</f>
        <v>0</v>
      </c>
      <c r="W683" s="221">
        <f t="shared" si="109"/>
        <v>0</v>
      </c>
      <c r="Y683" s="87">
        <f t="shared" si="110"/>
        <v>0</v>
      </c>
      <c r="Z683" s="28">
        <f t="shared" si="111"/>
        <v>0</v>
      </c>
      <c r="AA683" s="56">
        <v>0</v>
      </c>
      <c r="AC683" s="2"/>
      <c r="AD683" s="2"/>
      <c r="AE683" s="2"/>
      <c r="AF683" s="2"/>
    </row>
    <row r="684" spans="1:32" s="22" customFormat="1" ht="15" hidden="1" customHeight="1" x14ac:dyDescent="0.25">
      <c r="A684" s="24"/>
      <c r="B684" s="174" t="s">
        <v>1566</v>
      </c>
      <c r="C684" s="24"/>
      <c r="D684" s="218" t="s">
        <v>1566</v>
      </c>
      <c r="E684" s="33" t="s">
        <v>665</v>
      </c>
      <c r="F684" s="21"/>
      <c r="G684" s="169" t="s">
        <v>314</v>
      </c>
      <c r="H684" s="32">
        <v>1</v>
      </c>
      <c r="I684" s="14"/>
      <c r="J684" s="57">
        <f>[1]Inventario!Y684</f>
        <v>0</v>
      </c>
      <c r="K684" s="99">
        <f>[1]Inventario!AA684</f>
        <v>0</v>
      </c>
      <c r="L684" s="86">
        <f t="shared" si="104"/>
        <v>0</v>
      </c>
      <c r="M684" s="91"/>
      <c r="N684" s="87">
        <f>SUMIF('Compras del Mes'!D$6:D$307,Inventario!D684,'Compras del Mes'!H$6:H$307)</f>
        <v>0</v>
      </c>
      <c r="O684" s="28" t="str">
        <f t="shared" si="105"/>
        <v/>
      </c>
      <c r="P684" s="28">
        <f>SUMIF('Compras del Mes'!D$6:D$307,Inventario!D684,'Compras del Mes'!I$6:I$307)</f>
        <v>0</v>
      </c>
      <c r="Q684" s="88"/>
      <c r="R684" s="87">
        <f t="shared" si="106"/>
        <v>0</v>
      </c>
      <c r="S684" s="28" t="str">
        <f t="shared" si="107"/>
        <v>0</v>
      </c>
      <c r="T684" s="28">
        <f t="shared" si="108"/>
        <v>0</v>
      </c>
      <c r="U684" s="88"/>
      <c r="V684" s="177">
        <f>SUMIF('Reporte de salida'!C$6:C$958,Inventario!B684,'Reporte de salida'!H$6:H$958)</f>
        <v>0</v>
      </c>
      <c r="W684" s="221">
        <f t="shared" si="109"/>
        <v>0</v>
      </c>
      <c r="Y684" s="87">
        <f t="shared" si="110"/>
        <v>0</v>
      </c>
      <c r="Z684" s="28">
        <f t="shared" si="111"/>
        <v>0</v>
      </c>
      <c r="AA684" s="56">
        <v>0</v>
      </c>
      <c r="AC684" s="2"/>
      <c r="AD684" s="2"/>
      <c r="AE684" s="2"/>
      <c r="AF684" s="2"/>
    </row>
    <row r="685" spans="1:32" s="22" customFormat="1" ht="15" hidden="1" customHeight="1" x14ac:dyDescent="0.25">
      <c r="A685" s="24"/>
      <c r="B685" s="174" t="s">
        <v>1567</v>
      </c>
      <c r="C685" s="24"/>
      <c r="D685" s="218" t="s">
        <v>1567</v>
      </c>
      <c r="E685" s="33" t="s">
        <v>665</v>
      </c>
      <c r="F685" s="21"/>
      <c r="G685" s="169" t="s">
        <v>314</v>
      </c>
      <c r="H685" s="32">
        <v>1</v>
      </c>
      <c r="I685" s="14"/>
      <c r="J685" s="57">
        <f>[1]Inventario!Y685</f>
        <v>0</v>
      </c>
      <c r="K685" s="99">
        <f>[1]Inventario!AA685</f>
        <v>0</v>
      </c>
      <c r="L685" s="86">
        <f t="shared" si="104"/>
        <v>0</v>
      </c>
      <c r="M685" s="91"/>
      <c r="N685" s="87">
        <f>SUMIF('Compras del Mes'!D$6:D$307,Inventario!D685,'Compras del Mes'!H$6:H$307)</f>
        <v>0</v>
      </c>
      <c r="O685" s="28" t="str">
        <f t="shared" si="105"/>
        <v/>
      </c>
      <c r="P685" s="28">
        <f>SUMIF('Compras del Mes'!D$6:D$307,Inventario!D685,'Compras del Mes'!I$6:I$307)</f>
        <v>0</v>
      </c>
      <c r="Q685" s="88"/>
      <c r="R685" s="87">
        <f t="shared" si="106"/>
        <v>0</v>
      </c>
      <c r="S685" s="28" t="str">
        <f t="shared" si="107"/>
        <v>0</v>
      </c>
      <c r="T685" s="28">
        <f t="shared" si="108"/>
        <v>0</v>
      </c>
      <c r="U685" s="88"/>
      <c r="V685" s="177">
        <f>SUMIF('Reporte de salida'!C$6:C$958,Inventario!B685,'Reporte de salida'!H$6:H$958)</f>
        <v>0</v>
      </c>
      <c r="W685" s="221">
        <f t="shared" si="109"/>
        <v>0</v>
      </c>
      <c r="Y685" s="87">
        <f t="shared" si="110"/>
        <v>0</v>
      </c>
      <c r="Z685" s="28">
        <f t="shared" si="111"/>
        <v>0</v>
      </c>
      <c r="AA685" s="56">
        <v>0</v>
      </c>
      <c r="AC685" s="2"/>
      <c r="AD685" s="2"/>
      <c r="AE685" s="2"/>
      <c r="AF685" s="2"/>
    </row>
    <row r="686" spans="1:32" s="22" customFormat="1" ht="15" hidden="1" customHeight="1" x14ac:dyDescent="0.25">
      <c r="A686" s="24"/>
      <c r="B686" s="174" t="s">
        <v>1568</v>
      </c>
      <c r="C686" s="24"/>
      <c r="D686" s="218" t="s">
        <v>1568</v>
      </c>
      <c r="E686" s="33" t="s">
        <v>665</v>
      </c>
      <c r="F686" s="21"/>
      <c r="G686" s="169" t="s">
        <v>314</v>
      </c>
      <c r="H686" s="32">
        <v>1</v>
      </c>
      <c r="I686" s="14"/>
      <c r="J686" s="57">
        <f>[1]Inventario!Y686</f>
        <v>50</v>
      </c>
      <c r="K686" s="99">
        <f>[1]Inventario!AA686</f>
        <v>1.18</v>
      </c>
      <c r="L686" s="86">
        <f t="shared" si="104"/>
        <v>59</v>
      </c>
      <c r="M686" s="91"/>
      <c r="N686" s="87">
        <f>SUMIF('Compras del Mes'!D$6:D$307,Inventario!D686,'Compras del Mes'!H$6:H$307)</f>
        <v>0</v>
      </c>
      <c r="O686" s="28" t="str">
        <f t="shared" si="105"/>
        <v/>
      </c>
      <c r="P686" s="28">
        <f>SUMIF('Compras del Mes'!D$6:D$307,Inventario!D686,'Compras del Mes'!I$6:I$307)</f>
        <v>0</v>
      </c>
      <c r="Q686" s="88"/>
      <c r="R686" s="87">
        <f t="shared" si="106"/>
        <v>50</v>
      </c>
      <c r="S686" s="28">
        <f t="shared" si="107"/>
        <v>1.18</v>
      </c>
      <c r="T686" s="28">
        <f t="shared" si="108"/>
        <v>59</v>
      </c>
      <c r="U686" s="88"/>
      <c r="V686" s="177">
        <f>SUMIF('Reporte de salida'!C$6:C$958,Inventario!B686,'Reporte de salida'!H$6:H$958)</f>
        <v>0</v>
      </c>
      <c r="W686" s="221">
        <f t="shared" si="109"/>
        <v>0</v>
      </c>
      <c r="Y686" s="87">
        <f t="shared" si="110"/>
        <v>50</v>
      </c>
      <c r="Z686" s="28">
        <f t="shared" si="111"/>
        <v>59</v>
      </c>
      <c r="AA686" s="56">
        <f>Z686/Y686</f>
        <v>1.18</v>
      </c>
      <c r="AC686" s="2"/>
      <c r="AD686" s="2"/>
      <c r="AE686" s="2"/>
      <c r="AF686" s="2"/>
    </row>
    <row r="687" spans="1:32" s="22" customFormat="1" ht="15" hidden="1" customHeight="1" x14ac:dyDescent="0.25">
      <c r="A687" s="24"/>
      <c r="B687" s="174" t="s">
        <v>1569</v>
      </c>
      <c r="C687" s="24"/>
      <c r="D687" s="218" t="s">
        <v>1569</v>
      </c>
      <c r="E687" s="33" t="s">
        <v>665</v>
      </c>
      <c r="F687" s="21"/>
      <c r="G687" s="169" t="s">
        <v>314</v>
      </c>
      <c r="H687" s="32">
        <v>1</v>
      </c>
      <c r="I687" s="14"/>
      <c r="J687" s="57">
        <f>[1]Inventario!Y687</f>
        <v>0</v>
      </c>
      <c r="K687" s="99">
        <f>[1]Inventario!AA687</f>
        <v>0</v>
      </c>
      <c r="L687" s="86">
        <f t="shared" si="104"/>
        <v>0</v>
      </c>
      <c r="M687" s="91"/>
      <c r="N687" s="87">
        <f>SUMIF('Compras del Mes'!D$6:D$307,Inventario!D687,'Compras del Mes'!H$6:H$307)</f>
        <v>0</v>
      </c>
      <c r="O687" s="28" t="str">
        <f t="shared" si="105"/>
        <v/>
      </c>
      <c r="P687" s="28">
        <f>SUMIF('Compras del Mes'!D$6:D$307,Inventario!D687,'Compras del Mes'!I$6:I$307)</f>
        <v>0</v>
      </c>
      <c r="Q687" s="88"/>
      <c r="R687" s="87">
        <f t="shared" si="106"/>
        <v>0</v>
      </c>
      <c r="S687" s="28" t="str">
        <f t="shared" si="107"/>
        <v>0</v>
      </c>
      <c r="T687" s="28">
        <f t="shared" si="108"/>
        <v>0</v>
      </c>
      <c r="U687" s="88"/>
      <c r="V687" s="177">
        <f>SUMIF('Reporte de salida'!C$6:C$958,Inventario!B687,'Reporte de salida'!H$6:H$958)</f>
        <v>0</v>
      </c>
      <c r="W687" s="221">
        <f t="shared" si="109"/>
        <v>0</v>
      </c>
      <c r="Y687" s="87">
        <f t="shared" si="110"/>
        <v>0</v>
      </c>
      <c r="Z687" s="28">
        <f t="shared" si="111"/>
        <v>0</v>
      </c>
      <c r="AA687" s="56">
        <v>0</v>
      </c>
      <c r="AC687" s="2"/>
      <c r="AD687" s="2"/>
      <c r="AE687" s="2"/>
      <c r="AF687" s="2"/>
    </row>
    <row r="688" spans="1:32" s="22" customFormat="1" ht="15" hidden="1" customHeight="1" x14ac:dyDescent="0.25">
      <c r="A688" s="24"/>
      <c r="B688" s="174" t="s">
        <v>1570</v>
      </c>
      <c r="C688" s="24"/>
      <c r="D688" s="218" t="s">
        <v>1570</v>
      </c>
      <c r="E688" s="33" t="s">
        <v>665</v>
      </c>
      <c r="F688" s="21"/>
      <c r="G688" s="169" t="s">
        <v>314</v>
      </c>
      <c r="H688" s="32">
        <v>1</v>
      </c>
      <c r="I688" s="14"/>
      <c r="J688" s="57">
        <f>[1]Inventario!Y688</f>
        <v>0</v>
      </c>
      <c r="K688" s="99">
        <f>[1]Inventario!AA688</f>
        <v>0</v>
      </c>
      <c r="L688" s="86">
        <f t="shared" si="104"/>
        <v>0</v>
      </c>
      <c r="M688" s="91"/>
      <c r="N688" s="87">
        <f>SUMIF('Compras del Mes'!D$6:D$307,Inventario!D688,'Compras del Mes'!H$6:H$307)</f>
        <v>0</v>
      </c>
      <c r="O688" s="28" t="str">
        <f t="shared" si="105"/>
        <v/>
      </c>
      <c r="P688" s="28">
        <f>SUMIF('Compras del Mes'!D$6:D$307,Inventario!D688,'Compras del Mes'!I$6:I$307)</f>
        <v>0</v>
      </c>
      <c r="Q688" s="88"/>
      <c r="R688" s="87">
        <f t="shared" si="106"/>
        <v>0</v>
      </c>
      <c r="S688" s="28" t="str">
        <f t="shared" si="107"/>
        <v>0</v>
      </c>
      <c r="T688" s="28">
        <f t="shared" si="108"/>
        <v>0</v>
      </c>
      <c r="U688" s="88"/>
      <c r="V688" s="177">
        <f>SUMIF('Reporte de salida'!C$6:C$958,Inventario!B688,'Reporte de salida'!H$6:H$958)</f>
        <v>0</v>
      </c>
      <c r="W688" s="221">
        <f t="shared" si="109"/>
        <v>0</v>
      </c>
      <c r="Y688" s="87">
        <f t="shared" si="110"/>
        <v>0</v>
      </c>
      <c r="Z688" s="28">
        <f t="shared" si="111"/>
        <v>0</v>
      </c>
      <c r="AA688" s="56">
        <v>0</v>
      </c>
      <c r="AC688" s="2"/>
      <c r="AD688" s="2"/>
      <c r="AE688" s="2"/>
      <c r="AF688" s="2"/>
    </row>
    <row r="689" spans="1:32" s="22" customFormat="1" ht="15" hidden="1" customHeight="1" x14ac:dyDescent="0.25">
      <c r="A689" s="24"/>
      <c r="B689" s="174" t="s">
        <v>1571</v>
      </c>
      <c r="C689" s="24"/>
      <c r="D689" s="218" t="s">
        <v>1571</v>
      </c>
      <c r="E689" s="33" t="s">
        <v>665</v>
      </c>
      <c r="F689" s="21"/>
      <c r="G689" s="169" t="s">
        <v>314</v>
      </c>
      <c r="H689" s="32">
        <v>1</v>
      </c>
      <c r="I689" s="14"/>
      <c r="J689" s="57">
        <f>[1]Inventario!Y689</f>
        <v>0</v>
      </c>
      <c r="K689" s="99">
        <f>[1]Inventario!AA689</f>
        <v>0</v>
      </c>
      <c r="L689" s="86">
        <f t="shared" si="104"/>
        <v>0</v>
      </c>
      <c r="M689" s="91"/>
      <c r="N689" s="87">
        <f>SUMIF('Compras del Mes'!D$6:D$307,Inventario!D689,'Compras del Mes'!H$6:H$307)</f>
        <v>0</v>
      </c>
      <c r="O689" s="28" t="str">
        <f t="shared" si="105"/>
        <v/>
      </c>
      <c r="P689" s="28">
        <f>SUMIF('Compras del Mes'!D$6:D$307,Inventario!D689,'Compras del Mes'!I$6:I$307)</f>
        <v>0</v>
      </c>
      <c r="Q689" s="88"/>
      <c r="R689" s="87">
        <f t="shared" si="106"/>
        <v>0</v>
      </c>
      <c r="S689" s="28" t="str">
        <f t="shared" si="107"/>
        <v>0</v>
      </c>
      <c r="T689" s="28">
        <f t="shared" si="108"/>
        <v>0</v>
      </c>
      <c r="U689" s="88"/>
      <c r="V689" s="177">
        <f>SUMIF('Reporte de salida'!C$6:C$958,Inventario!B689,'Reporte de salida'!H$6:H$958)</f>
        <v>0</v>
      </c>
      <c r="W689" s="221">
        <f t="shared" si="109"/>
        <v>0</v>
      </c>
      <c r="Y689" s="87">
        <f t="shared" si="110"/>
        <v>0</v>
      </c>
      <c r="Z689" s="28">
        <f t="shared" si="111"/>
        <v>0</v>
      </c>
      <c r="AA689" s="56">
        <v>0</v>
      </c>
      <c r="AC689" s="2"/>
      <c r="AD689" s="2"/>
      <c r="AE689" s="2"/>
      <c r="AF689" s="2"/>
    </row>
    <row r="690" spans="1:32" s="22" customFormat="1" ht="15" hidden="1" customHeight="1" x14ac:dyDescent="0.25">
      <c r="A690" s="24"/>
      <c r="B690" s="174" t="s">
        <v>1572</v>
      </c>
      <c r="C690" s="24"/>
      <c r="D690" s="218" t="s">
        <v>1572</v>
      </c>
      <c r="E690" s="33" t="s">
        <v>665</v>
      </c>
      <c r="F690" s="21"/>
      <c r="G690" s="169" t="s">
        <v>314</v>
      </c>
      <c r="H690" s="32">
        <v>1</v>
      </c>
      <c r="I690" s="14"/>
      <c r="J690" s="57">
        <f>[1]Inventario!Y690</f>
        <v>0</v>
      </c>
      <c r="K690" s="99">
        <f>[1]Inventario!AA690</f>
        <v>0</v>
      </c>
      <c r="L690" s="86">
        <f t="shared" si="104"/>
        <v>0</v>
      </c>
      <c r="M690" s="91"/>
      <c r="N690" s="87">
        <f>SUMIF('Compras del Mes'!D$6:D$307,Inventario!D690,'Compras del Mes'!H$6:H$307)</f>
        <v>0</v>
      </c>
      <c r="O690" s="28" t="str">
        <f t="shared" si="105"/>
        <v/>
      </c>
      <c r="P690" s="28">
        <f>SUMIF('Compras del Mes'!D$6:D$307,Inventario!D690,'Compras del Mes'!I$6:I$307)</f>
        <v>0</v>
      </c>
      <c r="Q690" s="88"/>
      <c r="R690" s="87">
        <f t="shared" si="106"/>
        <v>0</v>
      </c>
      <c r="S690" s="28" t="str">
        <f t="shared" si="107"/>
        <v>0</v>
      </c>
      <c r="T690" s="28">
        <f t="shared" si="108"/>
        <v>0</v>
      </c>
      <c r="U690" s="88"/>
      <c r="V690" s="177">
        <f>SUMIF('Reporte de salida'!C$6:C$958,Inventario!B690,'Reporte de salida'!H$6:H$958)</f>
        <v>0</v>
      </c>
      <c r="W690" s="221">
        <f t="shared" si="109"/>
        <v>0</v>
      </c>
      <c r="Y690" s="87">
        <f t="shared" si="110"/>
        <v>0</v>
      </c>
      <c r="Z690" s="28">
        <f t="shared" si="111"/>
        <v>0</v>
      </c>
      <c r="AA690" s="56">
        <v>0</v>
      </c>
      <c r="AC690" s="2"/>
      <c r="AD690" s="2"/>
      <c r="AE690" s="2"/>
      <c r="AF690" s="2"/>
    </row>
    <row r="691" spans="1:32" s="22" customFormat="1" ht="15" hidden="1" customHeight="1" x14ac:dyDescent="0.25">
      <c r="A691" s="24"/>
      <c r="B691" s="174" t="s">
        <v>1573</v>
      </c>
      <c r="C691" s="24"/>
      <c r="D691" s="218" t="s">
        <v>1573</v>
      </c>
      <c r="E691" s="33" t="s">
        <v>665</v>
      </c>
      <c r="F691" s="21"/>
      <c r="G691" s="169" t="s">
        <v>314</v>
      </c>
      <c r="H691" s="32">
        <v>1</v>
      </c>
      <c r="I691" s="14"/>
      <c r="J691" s="57">
        <f>[1]Inventario!Y691</f>
        <v>0</v>
      </c>
      <c r="K691" s="99">
        <f>[1]Inventario!AA691</f>
        <v>0</v>
      </c>
      <c r="L691" s="86">
        <f t="shared" si="104"/>
        <v>0</v>
      </c>
      <c r="M691" s="91"/>
      <c r="N691" s="87">
        <f>SUMIF('Compras del Mes'!D$6:D$307,Inventario!D691,'Compras del Mes'!H$6:H$307)</f>
        <v>0</v>
      </c>
      <c r="O691" s="28" t="str">
        <f t="shared" si="105"/>
        <v/>
      </c>
      <c r="P691" s="28">
        <f>SUMIF('Compras del Mes'!D$6:D$307,Inventario!D691,'Compras del Mes'!I$6:I$307)</f>
        <v>0</v>
      </c>
      <c r="Q691" s="88"/>
      <c r="R691" s="87">
        <f t="shared" si="106"/>
        <v>0</v>
      </c>
      <c r="S691" s="28" t="str">
        <f t="shared" si="107"/>
        <v>0</v>
      </c>
      <c r="T691" s="28">
        <f t="shared" si="108"/>
        <v>0</v>
      </c>
      <c r="U691" s="88"/>
      <c r="V691" s="177">
        <f>SUMIF('Reporte de salida'!C$6:C$958,Inventario!B691,'Reporte de salida'!H$6:H$958)</f>
        <v>0</v>
      </c>
      <c r="W691" s="221">
        <f t="shared" si="109"/>
        <v>0</v>
      </c>
      <c r="Y691" s="87">
        <f t="shared" si="110"/>
        <v>0</v>
      </c>
      <c r="Z691" s="28">
        <f t="shared" si="111"/>
        <v>0</v>
      </c>
      <c r="AA691" s="56">
        <v>0</v>
      </c>
      <c r="AC691" s="2"/>
      <c r="AD691" s="2"/>
      <c r="AE691" s="2"/>
      <c r="AF691" s="2"/>
    </row>
    <row r="692" spans="1:32" s="22" customFormat="1" ht="15" hidden="1" customHeight="1" x14ac:dyDescent="0.25">
      <c r="A692" s="24"/>
      <c r="B692" s="174" t="s">
        <v>1574</v>
      </c>
      <c r="C692" s="24"/>
      <c r="D692" s="218" t="s">
        <v>1574</v>
      </c>
      <c r="E692" s="33" t="s">
        <v>665</v>
      </c>
      <c r="F692" s="21"/>
      <c r="G692" s="169" t="s">
        <v>314</v>
      </c>
      <c r="H692" s="32">
        <v>1</v>
      </c>
      <c r="I692" s="14"/>
      <c r="J692" s="57">
        <f>[1]Inventario!Y692</f>
        <v>0</v>
      </c>
      <c r="K692" s="99">
        <f>[1]Inventario!AA692</f>
        <v>0</v>
      </c>
      <c r="L692" s="86">
        <f t="shared" si="104"/>
        <v>0</v>
      </c>
      <c r="M692" s="91"/>
      <c r="N692" s="87">
        <f>SUMIF('Compras del Mes'!D$6:D$307,Inventario!D692,'Compras del Mes'!H$6:H$307)</f>
        <v>0</v>
      </c>
      <c r="O692" s="28" t="str">
        <f t="shared" si="105"/>
        <v/>
      </c>
      <c r="P692" s="28">
        <f>SUMIF('Compras del Mes'!D$6:D$307,Inventario!D692,'Compras del Mes'!I$6:I$307)</f>
        <v>0</v>
      </c>
      <c r="Q692" s="88"/>
      <c r="R692" s="87">
        <f t="shared" si="106"/>
        <v>0</v>
      </c>
      <c r="S692" s="28" t="str">
        <f t="shared" si="107"/>
        <v>0</v>
      </c>
      <c r="T692" s="28">
        <f t="shared" si="108"/>
        <v>0</v>
      </c>
      <c r="U692" s="88"/>
      <c r="V692" s="177">
        <f>SUMIF('Reporte de salida'!C$6:C$958,Inventario!B692,'Reporte de salida'!H$6:H$958)</f>
        <v>0</v>
      </c>
      <c r="W692" s="221">
        <f t="shared" si="109"/>
        <v>0</v>
      </c>
      <c r="Y692" s="87">
        <f t="shared" si="110"/>
        <v>0</v>
      </c>
      <c r="Z692" s="28">
        <f t="shared" si="111"/>
        <v>0</v>
      </c>
      <c r="AA692" s="56">
        <v>0</v>
      </c>
      <c r="AC692" s="2"/>
      <c r="AD692" s="2"/>
      <c r="AE692" s="2"/>
      <c r="AF692" s="2"/>
    </row>
    <row r="693" spans="1:32" s="22" customFormat="1" ht="15" hidden="1" customHeight="1" x14ac:dyDescent="0.25">
      <c r="A693" s="24"/>
      <c r="B693" s="174" t="s">
        <v>1575</v>
      </c>
      <c r="C693" s="24"/>
      <c r="D693" s="218" t="s">
        <v>1575</v>
      </c>
      <c r="E693" s="33" t="s">
        <v>665</v>
      </c>
      <c r="F693" s="21"/>
      <c r="G693" s="169" t="s">
        <v>315</v>
      </c>
      <c r="H693" s="32">
        <v>1</v>
      </c>
      <c r="I693" s="14"/>
      <c r="J693" s="57">
        <f>[1]Inventario!Y693</f>
        <v>25</v>
      </c>
      <c r="K693" s="99">
        <f>[1]Inventario!AA693</f>
        <v>16.73</v>
      </c>
      <c r="L693" s="86">
        <f t="shared" si="104"/>
        <v>418.25</v>
      </c>
      <c r="M693" s="91"/>
      <c r="N693" s="87">
        <f>SUMIF('Compras del Mes'!D$6:D$307,Inventario!D693,'Compras del Mes'!H$6:H$307)</f>
        <v>0</v>
      </c>
      <c r="O693" s="28" t="str">
        <f t="shared" si="105"/>
        <v/>
      </c>
      <c r="P693" s="28">
        <f>SUMIF('Compras del Mes'!D$6:D$307,Inventario!D693,'Compras del Mes'!I$6:I$307)</f>
        <v>0</v>
      </c>
      <c r="Q693" s="88"/>
      <c r="R693" s="87">
        <f t="shared" si="106"/>
        <v>25</v>
      </c>
      <c r="S693" s="28">
        <f t="shared" si="107"/>
        <v>16.73</v>
      </c>
      <c r="T693" s="28">
        <f t="shared" si="108"/>
        <v>418.25</v>
      </c>
      <c r="U693" s="88"/>
      <c r="V693" s="177">
        <f>SUMIF('Reporte de salida'!C$6:C$958,Inventario!B693,'Reporte de salida'!H$6:H$958)</f>
        <v>0</v>
      </c>
      <c r="W693" s="221">
        <f t="shared" si="109"/>
        <v>0</v>
      </c>
      <c r="Y693" s="87">
        <f t="shared" si="110"/>
        <v>25</v>
      </c>
      <c r="Z693" s="28">
        <f t="shared" si="111"/>
        <v>418.25</v>
      </c>
      <c r="AA693" s="56">
        <f>Z693/Y693</f>
        <v>16.73</v>
      </c>
      <c r="AC693" s="2"/>
      <c r="AD693" s="2"/>
      <c r="AE693" s="2"/>
      <c r="AF693" s="2"/>
    </row>
    <row r="694" spans="1:32" s="22" customFormat="1" ht="15" hidden="1" customHeight="1" x14ac:dyDescent="0.25">
      <c r="A694" s="24"/>
      <c r="B694" s="174" t="s">
        <v>1576</v>
      </c>
      <c r="C694" s="24"/>
      <c r="D694" s="218" t="s">
        <v>1576</v>
      </c>
      <c r="E694" s="33" t="s">
        <v>665</v>
      </c>
      <c r="F694" s="21"/>
      <c r="G694" s="169" t="s">
        <v>315</v>
      </c>
      <c r="H694" s="32">
        <v>1</v>
      </c>
      <c r="I694" s="14"/>
      <c r="J694" s="57">
        <f>[1]Inventario!Y694</f>
        <v>25</v>
      </c>
      <c r="K694" s="99">
        <f>[1]Inventario!AA694</f>
        <v>16.73</v>
      </c>
      <c r="L694" s="86">
        <f t="shared" si="104"/>
        <v>418.25</v>
      </c>
      <c r="M694" s="91"/>
      <c r="N694" s="87">
        <f>SUMIF('Compras del Mes'!D$6:D$307,Inventario!D694,'Compras del Mes'!H$6:H$307)</f>
        <v>0</v>
      </c>
      <c r="O694" s="28" t="str">
        <f t="shared" si="105"/>
        <v/>
      </c>
      <c r="P694" s="28">
        <f>SUMIF('Compras del Mes'!D$6:D$307,Inventario!D694,'Compras del Mes'!I$6:I$307)</f>
        <v>0</v>
      </c>
      <c r="Q694" s="88"/>
      <c r="R694" s="87">
        <f t="shared" si="106"/>
        <v>25</v>
      </c>
      <c r="S694" s="28">
        <f t="shared" si="107"/>
        <v>16.73</v>
      </c>
      <c r="T694" s="28">
        <f t="shared" si="108"/>
        <v>418.25</v>
      </c>
      <c r="U694" s="88"/>
      <c r="V694" s="177">
        <f>SUMIF('Reporte de salida'!C$6:C$958,Inventario!B694,'Reporte de salida'!H$6:H$958)</f>
        <v>0</v>
      </c>
      <c r="W694" s="221">
        <f t="shared" si="109"/>
        <v>0</v>
      </c>
      <c r="Y694" s="87">
        <f t="shared" si="110"/>
        <v>25</v>
      </c>
      <c r="Z694" s="28">
        <f t="shared" si="111"/>
        <v>418.25</v>
      </c>
      <c r="AA694" s="56">
        <f>Z694/Y694</f>
        <v>16.73</v>
      </c>
      <c r="AC694" s="2"/>
      <c r="AD694" s="2"/>
      <c r="AE694" s="2"/>
      <c r="AF694" s="2"/>
    </row>
    <row r="695" spans="1:32" s="22" customFormat="1" ht="15" hidden="1" customHeight="1" x14ac:dyDescent="0.25">
      <c r="A695" s="24"/>
      <c r="B695" s="174" t="s">
        <v>1577</v>
      </c>
      <c r="C695" s="24"/>
      <c r="D695" s="218" t="s">
        <v>1577</v>
      </c>
      <c r="E695" s="33" t="s">
        <v>665</v>
      </c>
      <c r="F695" s="21"/>
      <c r="G695" s="169" t="s">
        <v>314</v>
      </c>
      <c r="H695" s="32">
        <v>1</v>
      </c>
      <c r="I695" s="14"/>
      <c r="J695" s="57">
        <f>[1]Inventario!Y695</f>
        <v>0</v>
      </c>
      <c r="K695" s="99">
        <f>[1]Inventario!AA695</f>
        <v>0</v>
      </c>
      <c r="L695" s="86">
        <f t="shared" si="104"/>
        <v>0</v>
      </c>
      <c r="M695" s="91"/>
      <c r="N695" s="87">
        <f>SUMIF('Compras del Mes'!D$6:D$307,Inventario!D695,'Compras del Mes'!H$6:H$307)</f>
        <v>0</v>
      </c>
      <c r="O695" s="28" t="str">
        <f t="shared" si="105"/>
        <v/>
      </c>
      <c r="P695" s="28">
        <f>SUMIF('Compras del Mes'!D$6:D$307,Inventario!D695,'Compras del Mes'!I$6:I$307)</f>
        <v>0</v>
      </c>
      <c r="Q695" s="88"/>
      <c r="R695" s="87">
        <f t="shared" si="106"/>
        <v>0</v>
      </c>
      <c r="S695" s="28" t="str">
        <f t="shared" si="107"/>
        <v>0</v>
      </c>
      <c r="T695" s="28">
        <f t="shared" si="108"/>
        <v>0</v>
      </c>
      <c r="U695" s="88"/>
      <c r="V695" s="177">
        <f>SUMIF('Reporte de salida'!C$6:C$958,Inventario!B695,'Reporte de salida'!H$6:H$958)</f>
        <v>0</v>
      </c>
      <c r="W695" s="221">
        <f t="shared" si="109"/>
        <v>0</v>
      </c>
      <c r="Y695" s="87">
        <f t="shared" si="110"/>
        <v>0</v>
      </c>
      <c r="Z695" s="28">
        <f t="shared" si="111"/>
        <v>0</v>
      </c>
      <c r="AA695" s="56">
        <v>0</v>
      </c>
      <c r="AC695" s="2"/>
      <c r="AD695" s="2"/>
      <c r="AE695" s="2"/>
      <c r="AF695" s="2"/>
    </row>
    <row r="696" spans="1:32" s="22" customFormat="1" ht="15" hidden="1" customHeight="1" x14ac:dyDescent="0.25">
      <c r="A696" s="24"/>
      <c r="B696" s="174" t="s">
        <v>1578</v>
      </c>
      <c r="C696" s="24"/>
      <c r="D696" s="218" t="s">
        <v>1578</v>
      </c>
      <c r="E696" s="33" t="s">
        <v>665</v>
      </c>
      <c r="F696" s="21"/>
      <c r="G696" s="169" t="s">
        <v>314</v>
      </c>
      <c r="H696" s="32">
        <v>1</v>
      </c>
      <c r="I696" s="14"/>
      <c r="J696" s="57">
        <f>[1]Inventario!Y696</f>
        <v>4</v>
      </c>
      <c r="K696" s="99">
        <f>[1]Inventario!AA696</f>
        <v>1.88375</v>
      </c>
      <c r="L696" s="86">
        <f t="shared" si="104"/>
        <v>7.5350000000000001</v>
      </c>
      <c r="M696" s="91"/>
      <c r="N696" s="87">
        <f>SUMIF('Compras del Mes'!D$6:D$307,Inventario!D696,'Compras del Mes'!H$6:H$307)</f>
        <v>0</v>
      </c>
      <c r="O696" s="28" t="str">
        <f t="shared" si="105"/>
        <v/>
      </c>
      <c r="P696" s="28">
        <f>SUMIF('Compras del Mes'!D$6:D$307,Inventario!D696,'Compras del Mes'!I$6:I$307)</f>
        <v>0</v>
      </c>
      <c r="Q696" s="88"/>
      <c r="R696" s="87">
        <f t="shared" si="106"/>
        <v>4</v>
      </c>
      <c r="S696" s="28">
        <f t="shared" si="107"/>
        <v>1.88375</v>
      </c>
      <c r="T696" s="28">
        <f t="shared" si="108"/>
        <v>7.5350000000000001</v>
      </c>
      <c r="U696" s="88"/>
      <c r="V696" s="177">
        <f>SUMIF('Reporte de salida'!C$6:C$958,Inventario!B696,'Reporte de salida'!H$6:H$958)</f>
        <v>0</v>
      </c>
      <c r="W696" s="221">
        <f t="shared" si="109"/>
        <v>0</v>
      </c>
      <c r="Y696" s="87">
        <f t="shared" si="110"/>
        <v>4</v>
      </c>
      <c r="Z696" s="28">
        <f t="shared" si="111"/>
        <v>7.5350000000000001</v>
      </c>
      <c r="AA696" s="56">
        <f>Z696/Y696</f>
        <v>1.88375</v>
      </c>
      <c r="AC696" s="2"/>
      <c r="AD696" s="2"/>
      <c r="AE696" s="2"/>
      <c r="AF696" s="2"/>
    </row>
    <row r="697" spans="1:32" s="22" customFormat="1" ht="15" hidden="1" customHeight="1" x14ac:dyDescent="0.25">
      <c r="A697" s="24"/>
      <c r="B697" s="174" t="s">
        <v>1579</v>
      </c>
      <c r="C697" s="24"/>
      <c r="D697" s="218" t="s">
        <v>1579</v>
      </c>
      <c r="E697" s="33" t="s">
        <v>665</v>
      </c>
      <c r="F697" s="21"/>
      <c r="G697" s="169" t="s">
        <v>314</v>
      </c>
      <c r="H697" s="32">
        <v>1</v>
      </c>
      <c r="I697" s="14"/>
      <c r="J697" s="57">
        <f>[1]Inventario!Y697</f>
        <v>0</v>
      </c>
      <c r="K697" s="99">
        <f>[1]Inventario!AA697</f>
        <v>0</v>
      </c>
      <c r="L697" s="86">
        <f t="shared" si="104"/>
        <v>0</v>
      </c>
      <c r="M697" s="91"/>
      <c r="N697" s="87">
        <f>SUMIF('Compras del Mes'!D$6:D$307,Inventario!D697,'Compras del Mes'!H$6:H$307)</f>
        <v>0</v>
      </c>
      <c r="O697" s="28" t="str">
        <f t="shared" si="105"/>
        <v/>
      </c>
      <c r="P697" s="28">
        <f>SUMIF('Compras del Mes'!D$6:D$307,Inventario!D697,'Compras del Mes'!I$6:I$307)</f>
        <v>0</v>
      </c>
      <c r="Q697" s="88"/>
      <c r="R697" s="87">
        <f t="shared" si="106"/>
        <v>0</v>
      </c>
      <c r="S697" s="28" t="str">
        <f t="shared" si="107"/>
        <v>0</v>
      </c>
      <c r="T697" s="28">
        <f t="shared" si="108"/>
        <v>0</v>
      </c>
      <c r="U697" s="88"/>
      <c r="V697" s="177">
        <f>SUMIF('Reporte de salida'!C$6:C$958,Inventario!B697,'Reporte de salida'!H$6:H$958)</f>
        <v>0</v>
      </c>
      <c r="W697" s="221">
        <f t="shared" si="109"/>
        <v>0</v>
      </c>
      <c r="Y697" s="87">
        <f t="shared" si="110"/>
        <v>0</v>
      </c>
      <c r="Z697" s="28">
        <f t="shared" si="111"/>
        <v>0</v>
      </c>
      <c r="AA697" s="56">
        <v>0</v>
      </c>
      <c r="AC697" s="2"/>
      <c r="AD697" s="2"/>
      <c r="AE697" s="2"/>
      <c r="AF697" s="2"/>
    </row>
    <row r="698" spans="1:32" s="22" customFormat="1" ht="15" hidden="1" customHeight="1" x14ac:dyDescent="0.25">
      <c r="A698" s="24"/>
      <c r="B698" s="174" t="s">
        <v>1580</v>
      </c>
      <c r="C698" s="24"/>
      <c r="D698" s="218" t="s">
        <v>1580</v>
      </c>
      <c r="E698" s="33" t="s">
        <v>665</v>
      </c>
      <c r="F698" s="21"/>
      <c r="G698" s="169" t="s">
        <v>1081</v>
      </c>
      <c r="H698" s="32">
        <v>1</v>
      </c>
      <c r="I698" s="14"/>
      <c r="J698" s="57">
        <f>[1]Inventario!Y698</f>
        <v>20</v>
      </c>
      <c r="K698" s="99">
        <f>[1]Inventario!AA698</f>
        <v>24.228000000000002</v>
      </c>
      <c r="L698" s="86">
        <f t="shared" si="104"/>
        <v>484.56000000000006</v>
      </c>
      <c r="M698" s="91"/>
      <c r="N698" s="87">
        <f>SUMIF('Compras del Mes'!D$6:D$307,Inventario!D698,'Compras del Mes'!H$6:H$307)</f>
        <v>0</v>
      </c>
      <c r="O698" s="28" t="str">
        <f t="shared" si="105"/>
        <v/>
      </c>
      <c r="P698" s="28">
        <f>SUMIF('Compras del Mes'!D$6:D$307,Inventario!D698,'Compras del Mes'!I$6:I$307)</f>
        <v>0</v>
      </c>
      <c r="Q698" s="88"/>
      <c r="R698" s="87">
        <f t="shared" si="106"/>
        <v>20</v>
      </c>
      <c r="S698" s="28">
        <f t="shared" si="107"/>
        <v>24.228000000000002</v>
      </c>
      <c r="T698" s="28">
        <f t="shared" si="108"/>
        <v>484.56000000000006</v>
      </c>
      <c r="U698" s="88"/>
      <c r="V698" s="177">
        <f>SUMIF('Reporte de salida'!C$6:C$958,Inventario!B698,'Reporte de salida'!H$6:H$958)</f>
        <v>0</v>
      </c>
      <c r="W698" s="221">
        <f t="shared" si="109"/>
        <v>0</v>
      </c>
      <c r="Y698" s="87">
        <f t="shared" si="110"/>
        <v>20</v>
      </c>
      <c r="Z698" s="28">
        <f t="shared" si="111"/>
        <v>484.56000000000006</v>
      </c>
      <c r="AA698" s="56">
        <f>Z698/Y698</f>
        <v>24.228000000000002</v>
      </c>
      <c r="AC698" s="2"/>
      <c r="AD698" s="2"/>
      <c r="AE698" s="2"/>
      <c r="AF698" s="2"/>
    </row>
    <row r="699" spans="1:32" s="22" customFormat="1" ht="15" hidden="1" customHeight="1" x14ac:dyDescent="0.25">
      <c r="A699" s="24"/>
      <c r="B699" s="174" t="s">
        <v>1582</v>
      </c>
      <c r="C699" s="24"/>
      <c r="D699" s="218" t="s">
        <v>1582</v>
      </c>
      <c r="E699" s="33" t="s">
        <v>665</v>
      </c>
      <c r="F699" s="21"/>
      <c r="G699" s="169" t="s">
        <v>315</v>
      </c>
      <c r="H699" s="32">
        <v>1</v>
      </c>
      <c r="I699" s="14"/>
      <c r="J699" s="57">
        <f>[1]Inventario!Y699</f>
        <v>0</v>
      </c>
      <c r="K699" s="99">
        <f>[1]Inventario!AA699</f>
        <v>0</v>
      </c>
      <c r="L699" s="86">
        <f t="shared" si="104"/>
        <v>0</v>
      </c>
      <c r="M699" s="91"/>
      <c r="N699" s="87">
        <f>SUMIF('Compras del Mes'!D$6:D$307,Inventario!D699,'Compras del Mes'!H$6:H$307)</f>
        <v>0</v>
      </c>
      <c r="O699" s="28" t="str">
        <f t="shared" si="105"/>
        <v/>
      </c>
      <c r="P699" s="28">
        <f>SUMIF('Compras del Mes'!D$6:D$307,Inventario!D699,'Compras del Mes'!I$6:I$307)</f>
        <v>0</v>
      </c>
      <c r="Q699" s="88"/>
      <c r="R699" s="87">
        <f t="shared" si="106"/>
        <v>0</v>
      </c>
      <c r="S699" s="28" t="str">
        <f t="shared" si="107"/>
        <v>0</v>
      </c>
      <c r="T699" s="28">
        <f t="shared" si="108"/>
        <v>0</v>
      </c>
      <c r="U699" s="88"/>
      <c r="V699" s="177">
        <f>SUMIF('Reporte de salida'!C$6:C$958,Inventario!B699,'Reporte de salida'!H$6:H$958)</f>
        <v>0</v>
      </c>
      <c r="W699" s="221">
        <f t="shared" si="109"/>
        <v>0</v>
      </c>
      <c r="Y699" s="87">
        <f t="shared" si="110"/>
        <v>0</v>
      </c>
      <c r="Z699" s="28">
        <f t="shared" si="111"/>
        <v>0</v>
      </c>
      <c r="AA699" s="56">
        <v>0</v>
      </c>
      <c r="AC699" s="2"/>
      <c r="AD699" s="2"/>
      <c r="AE699" s="2"/>
      <c r="AF699" s="2"/>
    </row>
    <row r="700" spans="1:32" s="22" customFormat="1" ht="15" hidden="1" customHeight="1" x14ac:dyDescent="0.25">
      <c r="A700" s="24"/>
      <c r="B700" s="174" t="s">
        <v>1583</v>
      </c>
      <c r="C700" s="24"/>
      <c r="D700" s="218" t="s">
        <v>1583</v>
      </c>
      <c r="E700" s="33" t="s">
        <v>665</v>
      </c>
      <c r="F700" s="21"/>
      <c r="G700" s="169" t="s">
        <v>314</v>
      </c>
      <c r="H700" s="32">
        <v>1</v>
      </c>
      <c r="I700" s="14"/>
      <c r="J700" s="57">
        <f>[1]Inventario!Y700</f>
        <v>0</v>
      </c>
      <c r="K700" s="99">
        <f>[1]Inventario!AA700</f>
        <v>0</v>
      </c>
      <c r="L700" s="86">
        <f t="shared" si="104"/>
        <v>0</v>
      </c>
      <c r="M700" s="91"/>
      <c r="N700" s="87">
        <f>SUMIF('Compras del Mes'!D$6:D$307,Inventario!D700,'Compras del Mes'!H$6:H$307)</f>
        <v>0</v>
      </c>
      <c r="O700" s="28" t="str">
        <f t="shared" si="105"/>
        <v/>
      </c>
      <c r="P700" s="28">
        <f>SUMIF('Compras del Mes'!D$6:D$307,Inventario!D700,'Compras del Mes'!I$6:I$307)</f>
        <v>0</v>
      </c>
      <c r="Q700" s="88"/>
      <c r="R700" s="87">
        <f t="shared" si="106"/>
        <v>0</v>
      </c>
      <c r="S700" s="28" t="str">
        <f t="shared" si="107"/>
        <v>0</v>
      </c>
      <c r="T700" s="28">
        <f t="shared" si="108"/>
        <v>0</v>
      </c>
      <c r="U700" s="88"/>
      <c r="V700" s="177">
        <f>SUMIF('Reporte de salida'!C$6:C$958,Inventario!B700,'Reporte de salida'!H$6:H$958)</f>
        <v>0</v>
      </c>
      <c r="W700" s="221">
        <f t="shared" si="109"/>
        <v>0</v>
      </c>
      <c r="Y700" s="87">
        <f t="shared" si="110"/>
        <v>0</v>
      </c>
      <c r="Z700" s="28">
        <f t="shared" si="111"/>
        <v>0</v>
      </c>
      <c r="AA700" s="56">
        <v>0</v>
      </c>
      <c r="AC700" s="2"/>
      <c r="AD700" s="2"/>
      <c r="AE700" s="2"/>
      <c r="AF700" s="2"/>
    </row>
    <row r="701" spans="1:32" s="22" customFormat="1" ht="15" hidden="1" customHeight="1" x14ac:dyDescent="0.25">
      <c r="A701" s="24"/>
      <c r="B701" s="174" t="s">
        <v>1584</v>
      </c>
      <c r="C701" s="24"/>
      <c r="D701" s="218" t="s">
        <v>1584</v>
      </c>
      <c r="E701" s="33" t="s">
        <v>665</v>
      </c>
      <c r="F701" s="21"/>
      <c r="G701" s="169" t="s">
        <v>314</v>
      </c>
      <c r="H701" s="32">
        <v>1</v>
      </c>
      <c r="I701" s="14"/>
      <c r="J701" s="57">
        <f>[1]Inventario!Y701</f>
        <v>0</v>
      </c>
      <c r="K701" s="99">
        <f>[1]Inventario!AA701</f>
        <v>0</v>
      </c>
      <c r="L701" s="86">
        <f t="shared" si="104"/>
        <v>0</v>
      </c>
      <c r="M701" s="91"/>
      <c r="N701" s="87">
        <f>SUMIF('Compras del Mes'!D$6:D$307,Inventario!D701,'Compras del Mes'!H$6:H$307)</f>
        <v>0</v>
      </c>
      <c r="O701" s="28" t="str">
        <f t="shared" si="105"/>
        <v/>
      </c>
      <c r="P701" s="28">
        <f>SUMIF('Compras del Mes'!D$6:D$307,Inventario!D701,'Compras del Mes'!I$6:I$307)</f>
        <v>0</v>
      </c>
      <c r="Q701" s="88"/>
      <c r="R701" s="87">
        <f t="shared" si="106"/>
        <v>0</v>
      </c>
      <c r="S701" s="28" t="str">
        <f t="shared" si="107"/>
        <v>0</v>
      </c>
      <c r="T701" s="28">
        <f t="shared" si="108"/>
        <v>0</v>
      </c>
      <c r="U701" s="88"/>
      <c r="V701" s="177">
        <f>SUMIF('Reporte de salida'!C$6:C$958,Inventario!B701,'Reporte de salida'!H$6:H$958)</f>
        <v>0</v>
      </c>
      <c r="W701" s="221">
        <f t="shared" si="109"/>
        <v>0</v>
      </c>
      <c r="Y701" s="87">
        <f t="shared" si="110"/>
        <v>0</v>
      </c>
      <c r="Z701" s="28">
        <f t="shared" si="111"/>
        <v>0</v>
      </c>
      <c r="AA701" s="56">
        <v>0</v>
      </c>
      <c r="AC701" s="2"/>
      <c r="AD701" s="2"/>
      <c r="AE701" s="2"/>
      <c r="AF701" s="2"/>
    </row>
    <row r="702" spans="1:32" s="22" customFormat="1" ht="15" hidden="1" customHeight="1" x14ac:dyDescent="0.25">
      <c r="A702" s="24"/>
      <c r="B702" s="174" t="s">
        <v>1585</v>
      </c>
      <c r="C702" s="24"/>
      <c r="D702" s="218" t="s">
        <v>1585</v>
      </c>
      <c r="E702" s="33" t="s">
        <v>665</v>
      </c>
      <c r="F702" s="21"/>
      <c r="G702" s="169" t="s">
        <v>315</v>
      </c>
      <c r="H702" s="32">
        <v>1</v>
      </c>
      <c r="I702" s="14"/>
      <c r="J702" s="57">
        <f>[1]Inventario!Y702</f>
        <v>0</v>
      </c>
      <c r="K702" s="99">
        <f>[1]Inventario!AA702</f>
        <v>0</v>
      </c>
      <c r="L702" s="86">
        <f t="shared" si="104"/>
        <v>0</v>
      </c>
      <c r="M702" s="91"/>
      <c r="N702" s="87">
        <f>SUMIF('Compras del Mes'!D$6:D$307,Inventario!D702,'Compras del Mes'!H$6:H$307)</f>
        <v>0</v>
      </c>
      <c r="O702" s="28" t="str">
        <f t="shared" si="105"/>
        <v/>
      </c>
      <c r="P702" s="28">
        <f>SUMIF('Compras del Mes'!D$6:D$307,Inventario!D702,'Compras del Mes'!I$6:I$307)</f>
        <v>0</v>
      </c>
      <c r="Q702" s="88"/>
      <c r="R702" s="87">
        <f t="shared" si="106"/>
        <v>0</v>
      </c>
      <c r="S702" s="28" t="str">
        <f t="shared" si="107"/>
        <v>0</v>
      </c>
      <c r="T702" s="28">
        <f t="shared" si="108"/>
        <v>0</v>
      </c>
      <c r="U702" s="88"/>
      <c r="V702" s="177">
        <f>SUMIF('Reporte de salida'!C$6:C$958,Inventario!B702,'Reporte de salida'!H$6:H$958)</f>
        <v>0</v>
      </c>
      <c r="W702" s="221">
        <f t="shared" si="109"/>
        <v>0</v>
      </c>
      <c r="Y702" s="87">
        <f t="shared" si="110"/>
        <v>0</v>
      </c>
      <c r="Z702" s="28">
        <f t="shared" si="111"/>
        <v>0</v>
      </c>
      <c r="AA702" s="56">
        <v>0</v>
      </c>
      <c r="AC702" s="2"/>
      <c r="AD702" s="2"/>
      <c r="AE702" s="2"/>
      <c r="AF702" s="2"/>
    </row>
    <row r="703" spans="1:32" s="22" customFormat="1" ht="15" hidden="1" customHeight="1" x14ac:dyDescent="0.25">
      <c r="A703" s="24"/>
      <c r="B703" s="174" t="s">
        <v>1586</v>
      </c>
      <c r="C703" s="24"/>
      <c r="D703" s="218" t="s">
        <v>1586</v>
      </c>
      <c r="E703" s="33" t="s">
        <v>665</v>
      </c>
      <c r="F703" s="21"/>
      <c r="G703" s="169" t="s">
        <v>315</v>
      </c>
      <c r="H703" s="32">
        <v>1</v>
      </c>
      <c r="I703" s="14"/>
      <c r="J703" s="57">
        <f>[1]Inventario!Y703</f>
        <v>0</v>
      </c>
      <c r="K703" s="99">
        <f>[1]Inventario!AA703</f>
        <v>0</v>
      </c>
      <c r="L703" s="86">
        <f t="shared" si="104"/>
        <v>0</v>
      </c>
      <c r="M703" s="91"/>
      <c r="N703" s="87">
        <f>SUMIF('Compras del Mes'!D$6:D$307,Inventario!D703,'Compras del Mes'!H$6:H$307)</f>
        <v>0</v>
      </c>
      <c r="O703" s="28" t="str">
        <f t="shared" si="105"/>
        <v/>
      </c>
      <c r="P703" s="28">
        <f>SUMIF('Compras del Mes'!D$6:D$307,Inventario!D703,'Compras del Mes'!I$6:I$307)</f>
        <v>0</v>
      </c>
      <c r="Q703" s="88"/>
      <c r="R703" s="87">
        <f t="shared" si="106"/>
        <v>0</v>
      </c>
      <c r="S703" s="28" t="str">
        <f t="shared" si="107"/>
        <v>0</v>
      </c>
      <c r="T703" s="28">
        <f t="shared" si="108"/>
        <v>0</v>
      </c>
      <c r="U703" s="88"/>
      <c r="V703" s="177">
        <f>SUMIF('Reporte de salida'!C$6:C$958,Inventario!B703,'Reporte de salida'!H$6:H$958)</f>
        <v>0</v>
      </c>
      <c r="W703" s="221">
        <f t="shared" si="109"/>
        <v>0</v>
      </c>
      <c r="Y703" s="87">
        <f t="shared" si="110"/>
        <v>0</v>
      </c>
      <c r="Z703" s="28">
        <f t="shared" si="111"/>
        <v>0</v>
      </c>
      <c r="AA703" s="56">
        <v>0</v>
      </c>
      <c r="AC703" s="2"/>
      <c r="AD703" s="2"/>
      <c r="AE703" s="2"/>
      <c r="AF703" s="2"/>
    </row>
    <row r="704" spans="1:32" s="22" customFormat="1" ht="15" hidden="1" customHeight="1" x14ac:dyDescent="0.25">
      <c r="A704" s="24"/>
      <c r="B704" s="174" t="s">
        <v>1587</v>
      </c>
      <c r="C704" s="24"/>
      <c r="D704" s="218" t="s">
        <v>1587</v>
      </c>
      <c r="E704" s="33" t="s">
        <v>665</v>
      </c>
      <c r="F704" s="21"/>
      <c r="G704" s="169" t="s">
        <v>314</v>
      </c>
      <c r="H704" s="32">
        <v>1</v>
      </c>
      <c r="I704" s="14"/>
      <c r="J704" s="57">
        <f>[1]Inventario!Y704</f>
        <v>0</v>
      </c>
      <c r="K704" s="99">
        <f>[1]Inventario!AA704</f>
        <v>0</v>
      </c>
      <c r="L704" s="86">
        <f t="shared" si="104"/>
        <v>0</v>
      </c>
      <c r="M704" s="91"/>
      <c r="N704" s="87">
        <f>SUMIF('Compras del Mes'!D$6:D$307,Inventario!D704,'Compras del Mes'!H$6:H$307)</f>
        <v>0</v>
      </c>
      <c r="O704" s="28" t="str">
        <f t="shared" si="105"/>
        <v/>
      </c>
      <c r="P704" s="28">
        <f>SUMIF('Compras del Mes'!D$6:D$307,Inventario!D704,'Compras del Mes'!I$6:I$307)</f>
        <v>0</v>
      </c>
      <c r="Q704" s="88"/>
      <c r="R704" s="87">
        <f t="shared" si="106"/>
        <v>0</v>
      </c>
      <c r="S704" s="28" t="str">
        <f t="shared" si="107"/>
        <v>0</v>
      </c>
      <c r="T704" s="28">
        <f t="shared" si="108"/>
        <v>0</v>
      </c>
      <c r="U704" s="88"/>
      <c r="V704" s="177">
        <f>SUMIF('Reporte de salida'!C$6:C$958,Inventario!B704,'Reporte de salida'!H$6:H$958)</f>
        <v>0</v>
      </c>
      <c r="W704" s="221">
        <f t="shared" si="109"/>
        <v>0</v>
      </c>
      <c r="Y704" s="87">
        <f t="shared" si="110"/>
        <v>0</v>
      </c>
      <c r="Z704" s="28">
        <f t="shared" si="111"/>
        <v>0</v>
      </c>
      <c r="AA704" s="56">
        <v>0</v>
      </c>
      <c r="AC704" s="2"/>
      <c r="AD704" s="2"/>
      <c r="AE704" s="2"/>
      <c r="AF704" s="2"/>
    </row>
    <row r="705" spans="1:32" s="22" customFormat="1" ht="15" hidden="1" customHeight="1" x14ac:dyDescent="0.25">
      <c r="A705" s="24"/>
      <c r="B705" s="174" t="s">
        <v>1588</v>
      </c>
      <c r="C705" s="24"/>
      <c r="D705" s="218" t="s">
        <v>1588</v>
      </c>
      <c r="E705" s="33" t="s">
        <v>665</v>
      </c>
      <c r="F705" s="21"/>
      <c r="G705" s="169" t="s">
        <v>314</v>
      </c>
      <c r="H705" s="32">
        <v>1</v>
      </c>
      <c r="I705" s="14"/>
      <c r="J705" s="57">
        <f>[1]Inventario!Y705</f>
        <v>0</v>
      </c>
      <c r="K705" s="99">
        <f>[1]Inventario!AA705</f>
        <v>0</v>
      </c>
      <c r="L705" s="86">
        <f t="shared" si="104"/>
        <v>0</v>
      </c>
      <c r="M705" s="91"/>
      <c r="N705" s="87">
        <f>SUMIF('Compras del Mes'!D$6:D$307,Inventario!D705,'Compras del Mes'!H$6:H$307)</f>
        <v>0</v>
      </c>
      <c r="O705" s="28" t="str">
        <f t="shared" si="105"/>
        <v/>
      </c>
      <c r="P705" s="28">
        <f>SUMIF('Compras del Mes'!D$6:D$307,Inventario!D705,'Compras del Mes'!I$6:I$307)</f>
        <v>0</v>
      </c>
      <c r="Q705" s="88"/>
      <c r="R705" s="87">
        <f t="shared" si="106"/>
        <v>0</v>
      </c>
      <c r="S705" s="28" t="str">
        <f t="shared" si="107"/>
        <v>0</v>
      </c>
      <c r="T705" s="28">
        <f t="shared" si="108"/>
        <v>0</v>
      </c>
      <c r="U705" s="88"/>
      <c r="V705" s="177">
        <f>SUMIF('Reporte de salida'!C$6:C$958,Inventario!B705,'Reporte de salida'!H$6:H$958)</f>
        <v>0</v>
      </c>
      <c r="W705" s="221">
        <f t="shared" si="109"/>
        <v>0</v>
      </c>
      <c r="Y705" s="87">
        <f t="shared" si="110"/>
        <v>0</v>
      </c>
      <c r="Z705" s="28">
        <f t="shared" si="111"/>
        <v>0</v>
      </c>
      <c r="AA705" s="56">
        <v>0</v>
      </c>
      <c r="AC705" s="2"/>
      <c r="AD705" s="2"/>
      <c r="AE705" s="2"/>
      <c r="AF705" s="2"/>
    </row>
    <row r="706" spans="1:32" s="22" customFormat="1" ht="15" hidden="1" customHeight="1" x14ac:dyDescent="0.25">
      <c r="A706" s="24"/>
      <c r="B706" s="174" t="s">
        <v>1590</v>
      </c>
      <c r="C706" s="24"/>
      <c r="D706" s="218" t="s">
        <v>1590</v>
      </c>
      <c r="E706" s="33" t="s">
        <v>665</v>
      </c>
      <c r="F706" s="21"/>
      <c r="G706" s="169" t="s">
        <v>314</v>
      </c>
      <c r="H706" s="32">
        <v>1</v>
      </c>
      <c r="I706" s="14"/>
      <c r="J706" s="57">
        <f>[1]Inventario!Y706</f>
        <v>0</v>
      </c>
      <c r="K706" s="99">
        <f>[1]Inventario!AA706</f>
        <v>0</v>
      </c>
      <c r="L706" s="86">
        <f t="shared" si="104"/>
        <v>0</v>
      </c>
      <c r="M706" s="91"/>
      <c r="N706" s="87">
        <f>SUMIF('Compras del Mes'!D$6:D$307,Inventario!D706,'Compras del Mes'!H$6:H$307)</f>
        <v>0</v>
      </c>
      <c r="O706" s="28" t="str">
        <f t="shared" si="105"/>
        <v/>
      </c>
      <c r="P706" s="28">
        <f>SUMIF('Compras del Mes'!D$6:D$307,Inventario!D706,'Compras del Mes'!I$6:I$307)</f>
        <v>0</v>
      </c>
      <c r="Q706" s="88"/>
      <c r="R706" s="87">
        <f t="shared" si="106"/>
        <v>0</v>
      </c>
      <c r="S706" s="28" t="str">
        <f t="shared" si="107"/>
        <v>0</v>
      </c>
      <c r="T706" s="28">
        <f t="shared" si="108"/>
        <v>0</v>
      </c>
      <c r="U706" s="88"/>
      <c r="V706" s="177">
        <f>SUMIF('Reporte de salida'!C$6:C$958,Inventario!B706,'Reporte de salida'!H$6:H$958)</f>
        <v>0</v>
      </c>
      <c r="W706" s="221">
        <f t="shared" si="109"/>
        <v>0</v>
      </c>
      <c r="Y706" s="87">
        <f t="shared" si="110"/>
        <v>0</v>
      </c>
      <c r="Z706" s="28">
        <f t="shared" si="111"/>
        <v>0</v>
      </c>
      <c r="AA706" s="56">
        <v>0</v>
      </c>
      <c r="AC706" s="2"/>
      <c r="AD706" s="2"/>
      <c r="AE706" s="2"/>
      <c r="AF706" s="2"/>
    </row>
    <row r="707" spans="1:32" s="22" customFormat="1" ht="15" hidden="1" customHeight="1" x14ac:dyDescent="0.25">
      <c r="A707" s="24"/>
      <c r="B707" s="174" t="s">
        <v>1595</v>
      </c>
      <c r="C707" s="24"/>
      <c r="D707" s="218" t="s">
        <v>1595</v>
      </c>
      <c r="E707" s="33" t="s">
        <v>665</v>
      </c>
      <c r="F707" s="21"/>
      <c r="G707" s="169" t="s">
        <v>314</v>
      </c>
      <c r="H707" s="32">
        <v>1</v>
      </c>
      <c r="I707" s="14"/>
      <c r="J707" s="57">
        <f>[1]Inventario!Y707</f>
        <v>4</v>
      </c>
      <c r="K707" s="99">
        <f>[1]Inventario!AA707</f>
        <v>3.6118896493506494</v>
      </c>
      <c r="L707" s="86">
        <f t="shared" si="104"/>
        <v>14.447558597402598</v>
      </c>
      <c r="M707" s="91"/>
      <c r="N707" s="87">
        <f>SUMIF('Compras del Mes'!D$6:D$307,Inventario!D707,'Compras del Mes'!H$6:H$307)</f>
        <v>0</v>
      </c>
      <c r="O707" s="28" t="str">
        <f t="shared" si="105"/>
        <v/>
      </c>
      <c r="P707" s="28">
        <f>SUMIF('Compras del Mes'!D$6:D$307,Inventario!D707,'Compras del Mes'!I$6:I$307)</f>
        <v>0</v>
      </c>
      <c r="Q707" s="88"/>
      <c r="R707" s="87">
        <f t="shared" si="106"/>
        <v>4</v>
      </c>
      <c r="S707" s="28">
        <f t="shared" si="107"/>
        <v>3.6118896493506494</v>
      </c>
      <c r="T707" s="28">
        <f t="shared" si="108"/>
        <v>14.447558597402598</v>
      </c>
      <c r="U707" s="88"/>
      <c r="V707" s="177">
        <f>SUMIF('Reporte de salida'!C$6:C$958,Inventario!B707,'Reporte de salida'!H$6:H$958)</f>
        <v>0</v>
      </c>
      <c r="W707" s="221">
        <f t="shared" si="109"/>
        <v>0</v>
      </c>
      <c r="Y707" s="87">
        <f t="shared" si="110"/>
        <v>4</v>
      </c>
      <c r="Z707" s="28">
        <f t="shared" si="111"/>
        <v>14.447558597402598</v>
      </c>
      <c r="AA707" s="56">
        <f>Z707/Y707</f>
        <v>3.6118896493506494</v>
      </c>
      <c r="AC707" s="2"/>
      <c r="AD707" s="2"/>
      <c r="AE707" s="2"/>
      <c r="AF707" s="2"/>
    </row>
    <row r="708" spans="1:32" s="22" customFormat="1" ht="15" hidden="1" customHeight="1" x14ac:dyDescent="0.25">
      <c r="A708" s="24"/>
      <c r="B708" s="174" t="s">
        <v>1596</v>
      </c>
      <c r="C708" s="24"/>
      <c r="D708" s="218" t="s">
        <v>1596</v>
      </c>
      <c r="E708" s="33" t="s">
        <v>665</v>
      </c>
      <c r="F708" s="21"/>
      <c r="G708" s="169" t="s">
        <v>315</v>
      </c>
      <c r="H708" s="32">
        <v>1</v>
      </c>
      <c r="I708" s="14"/>
      <c r="J708" s="57">
        <f>[1]Inventario!Y708</f>
        <v>0</v>
      </c>
      <c r="K708" s="99">
        <f>[1]Inventario!AA708</f>
        <v>0</v>
      </c>
      <c r="L708" s="86">
        <f t="shared" si="104"/>
        <v>0</v>
      </c>
      <c r="M708" s="91"/>
      <c r="N708" s="87">
        <f>SUMIF('Compras del Mes'!D$6:D$307,Inventario!D708,'Compras del Mes'!H$6:H$307)</f>
        <v>0</v>
      </c>
      <c r="O708" s="28" t="str">
        <f t="shared" si="105"/>
        <v/>
      </c>
      <c r="P708" s="28">
        <f>SUMIF('Compras del Mes'!D$6:D$307,Inventario!D708,'Compras del Mes'!I$6:I$307)</f>
        <v>0</v>
      </c>
      <c r="Q708" s="88"/>
      <c r="R708" s="87">
        <f t="shared" si="106"/>
        <v>0</v>
      </c>
      <c r="S708" s="28" t="str">
        <f t="shared" si="107"/>
        <v>0</v>
      </c>
      <c r="T708" s="28">
        <f t="shared" si="108"/>
        <v>0</v>
      </c>
      <c r="U708" s="88"/>
      <c r="V708" s="177">
        <f>SUMIF('Reporte de salida'!C$6:C$958,Inventario!B708,'Reporte de salida'!H$6:H$958)</f>
        <v>0</v>
      </c>
      <c r="W708" s="221">
        <f t="shared" si="109"/>
        <v>0</v>
      </c>
      <c r="Y708" s="87">
        <f t="shared" si="110"/>
        <v>0</v>
      </c>
      <c r="Z708" s="28">
        <f t="shared" si="111"/>
        <v>0</v>
      </c>
      <c r="AA708" s="56">
        <v>0</v>
      </c>
      <c r="AC708" s="2"/>
      <c r="AD708" s="2"/>
      <c r="AE708" s="2"/>
      <c r="AF708" s="2"/>
    </row>
    <row r="709" spans="1:32" s="22" customFormat="1" ht="15" hidden="1" customHeight="1" x14ac:dyDescent="0.25">
      <c r="A709" s="24"/>
      <c r="B709" s="174" t="s">
        <v>1597</v>
      </c>
      <c r="C709" s="24"/>
      <c r="D709" s="218" t="s">
        <v>1597</v>
      </c>
      <c r="E709" s="33" t="s">
        <v>665</v>
      </c>
      <c r="F709" s="21"/>
      <c r="G709" s="169" t="s">
        <v>315</v>
      </c>
      <c r="H709" s="32">
        <v>1</v>
      </c>
      <c r="I709" s="14"/>
      <c r="J709" s="57">
        <f>[1]Inventario!Y709</f>
        <v>0</v>
      </c>
      <c r="K709" s="99">
        <f>[1]Inventario!AA709</f>
        <v>0</v>
      </c>
      <c r="L709" s="86">
        <f t="shared" si="104"/>
        <v>0</v>
      </c>
      <c r="M709" s="91"/>
      <c r="N709" s="87">
        <f>SUMIF('Compras del Mes'!D$6:D$307,Inventario!D709,'Compras del Mes'!H$6:H$307)</f>
        <v>0</v>
      </c>
      <c r="O709" s="28" t="str">
        <f t="shared" si="105"/>
        <v/>
      </c>
      <c r="P709" s="28">
        <f>SUMIF('Compras del Mes'!D$6:D$307,Inventario!D709,'Compras del Mes'!I$6:I$307)</f>
        <v>0</v>
      </c>
      <c r="Q709" s="88"/>
      <c r="R709" s="87">
        <f t="shared" si="106"/>
        <v>0</v>
      </c>
      <c r="S709" s="28" t="str">
        <f t="shared" si="107"/>
        <v>0</v>
      </c>
      <c r="T709" s="28">
        <f t="shared" si="108"/>
        <v>0</v>
      </c>
      <c r="U709" s="88"/>
      <c r="V709" s="177">
        <f>SUMIF('Reporte de salida'!C$6:C$958,Inventario!B709,'Reporte de salida'!H$6:H$958)</f>
        <v>0</v>
      </c>
      <c r="W709" s="221">
        <f t="shared" si="109"/>
        <v>0</v>
      </c>
      <c r="Y709" s="87">
        <f t="shared" si="110"/>
        <v>0</v>
      </c>
      <c r="Z709" s="28">
        <f t="shared" si="111"/>
        <v>0</v>
      </c>
      <c r="AA709" s="56">
        <v>0</v>
      </c>
      <c r="AC709" s="2"/>
      <c r="AD709" s="2"/>
      <c r="AE709" s="2"/>
      <c r="AF709" s="2"/>
    </row>
    <row r="710" spans="1:32" s="22" customFormat="1" ht="15" hidden="1" customHeight="1" x14ac:dyDescent="0.25">
      <c r="A710" s="24"/>
      <c r="B710" s="174" t="s">
        <v>1598</v>
      </c>
      <c r="C710" s="24"/>
      <c r="D710" s="218" t="s">
        <v>1598</v>
      </c>
      <c r="E710" s="33" t="s">
        <v>665</v>
      </c>
      <c r="F710" s="21"/>
      <c r="G710" s="169" t="s">
        <v>315</v>
      </c>
      <c r="H710" s="32">
        <v>1</v>
      </c>
      <c r="I710" s="14"/>
      <c r="J710" s="57">
        <f>[1]Inventario!Y710</f>
        <v>0</v>
      </c>
      <c r="K710" s="99">
        <f>[1]Inventario!AA710</f>
        <v>0</v>
      </c>
      <c r="L710" s="86">
        <f t="shared" si="104"/>
        <v>0</v>
      </c>
      <c r="M710" s="91"/>
      <c r="N710" s="87">
        <f>SUMIF('Compras del Mes'!D$6:D$307,Inventario!D710,'Compras del Mes'!H$6:H$307)</f>
        <v>0</v>
      </c>
      <c r="O710" s="28" t="str">
        <f t="shared" si="105"/>
        <v/>
      </c>
      <c r="P710" s="28">
        <f>SUMIF('Compras del Mes'!D$6:D$307,Inventario!D710,'Compras del Mes'!I$6:I$307)</f>
        <v>0</v>
      </c>
      <c r="Q710" s="88"/>
      <c r="R710" s="87">
        <f t="shared" si="106"/>
        <v>0</v>
      </c>
      <c r="S710" s="28" t="str">
        <f t="shared" si="107"/>
        <v>0</v>
      </c>
      <c r="T710" s="28">
        <f t="shared" si="108"/>
        <v>0</v>
      </c>
      <c r="U710" s="88"/>
      <c r="V710" s="177">
        <f>SUMIF('Reporte de salida'!C$6:C$958,Inventario!B710,'Reporte de salida'!H$6:H$958)</f>
        <v>0</v>
      </c>
      <c r="W710" s="221">
        <f t="shared" si="109"/>
        <v>0</v>
      </c>
      <c r="Y710" s="87">
        <f t="shared" si="110"/>
        <v>0</v>
      </c>
      <c r="Z710" s="28">
        <f t="shared" si="111"/>
        <v>0</v>
      </c>
      <c r="AA710" s="56">
        <v>0</v>
      </c>
      <c r="AC710" s="2"/>
      <c r="AD710" s="2"/>
      <c r="AE710" s="2"/>
      <c r="AF710" s="2"/>
    </row>
    <row r="711" spans="1:32" s="22" customFormat="1" ht="15" hidden="1" customHeight="1" x14ac:dyDescent="0.25">
      <c r="A711" s="24"/>
      <c r="B711" s="174" t="s">
        <v>1599</v>
      </c>
      <c r="C711" s="24"/>
      <c r="D711" s="218" t="s">
        <v>1599</v>
      </c>
      <c r="E711" s="33" t="s">
        <v>665</v>
      </c>
      <c r="F711" s="21"/>
      <c r="G711" s="169" t="s">
        <v>315</v>
      </c>
      <c r="H711" s="32">
        <v>1</v>
      </c>
      <c r="I711" s="14"/>
      <c r="J711" s="57">
        <f>[1]Inventario!Y711</f>
        <v>0</v>
      </c>
      <c r="K711" s="99">
        <f>[1]Inventario!AA711</f>
        <v>0</v>
      </c>
      <c r="L711" s="86">
        <f t="shared" ref="L711:L774" si="113">+K711*J711</f>
        <v>0</v>
      </c>
      <c r="M711" s="91"/>
      <c r="N711" s="87">
        <f>SUMIF('Compras del Mes'!D$6:D$307,Inventario!D711,'Compras del Mes'!H$6:H$307)</f>
        <v>0</v>
      </c>
      <c r="O711" s="28" t="str">
        <f t="shared" ref="O711:O774" si="114">IF(P711=0,"",P711/N711)</f>
        <v/>
      </c>
      <c r="P711" s="28">
        <f>SUMIF('Compras del Mes'!D$6:D$307,Inventario!D711,'Compras del Mes'!I$6:I$307)</f>
        <v>0</v>
      </c>
      <c r="Q711" s="88"/>
      <c r="R711" s="87">
        <f t="shared" ref="R711:R774" si="115">+N711+J711</f>
        <v>0</v>
      </c>
      <c r="S711" s="28" t="str">
        <f t="shared" ref="S711:S774" si="116">IF(T711=0,"0",T711/R711)</f>
        <v>0</v>
      </c>
      <c r="T711" s="28">
        <f t="shared" ref="T711:T774" si="117">+P711+L711</f>
        <v>0</v>
      </c>
      <c r="U711" s="88"/>
      <c r="V711" s="177">
        <f>SUMIF('Reporte de salida'!C$6:C$958,Inventario!B711,'Reporte de salida'!H$6:H$958)</f>
        <v>0</v>
      </c>
      <c r="W711" s="221">
        <f t="shared" ref="W711:W774" si="118">+V711*S711</f>
        <v>0</v>
      </c>
      <c r="Y711" s="87">
        <f t="shared" ref="Y711:Y774" si="119">R711-V711</f>
        <v>0</v>
      </c>
      <c r="Z711" s="28">
        <f t="shared" ref="Z711:Z774" si="120">+S711*Y711</f>
        <v>0</v>
      </c>
      <c r="AA711" s="56">
        <v>0</v>
      </c>
      <c r="AB711" s="22">
        <f t="shared" ref="AB711:AB716" si="121">(LEN(D711))</f>
        <v>29</v>
      </c>
      <c r="AC711" s="2"/>
      <c r="AD711" s="2"/>
      <c r="AE711" s="2"/>
      <c r="AF711" s="2"/>
    </row>
    <row r="712" spans="1:32" s="22" customFormat="1" ht="15" hidden="1" customHeight="1" x14ac:dyDescent="0.25">
      <c r="A712" s="24"/>
      <c r="B712" s="174" t="s">
        <v>1600</v>
      </c>
      <c r="C712" s="24"/>
      <c r="D712" s="218" t="s">
        <v>1600</v>
      </c>
      <c r="E712" s="33" t="s">
        <v>665</v>
      </c>
      <c r="F712" s="21"/>
      <c r="G712" s="169" t="s">
        <v>315</v>
      </c>
      <c r="H712" s="32">
        <v>1</v>
      </c>
      <c r="I712" s="14"/>
      <c r="J712" s="57">
        <f>[1]Inventario!Y712</f>
        <v>0</v>
      </c>
      <c r="K712" s="99">
        <f>[1]Inventario!AA712</f>
        <v>0</v>
      </c>
      <c r="L712" s="86">
        <f t="shared" si="113"/>
        <v>0</v>
      </c>
      <c r="M712" s="91"/>
      <c r="N712" s="87">
        <f>SUMIF('Compras del Mes'!D$6:D$307,Inventario!D712,'Compras del Mes'!H$6:H$307)</f>
        <v>0</v>
      </c>
      <c r="O712" s="28" t="str">
        <f t="shared" si="114"/>
        <v/>
      </c>
      <c r="P712" s="28">
        <f>SUMIF('Compras del Mes'!D$6:D$307,Inventario!D712,'Compras del Mes'!I$6:I$307)</f>
        <v>0</v>
      </c>
      <c r="Q712" s="88"/>
      <c r="R712" s="87">
        <f t="shared" si="115"/>
        <v>0</v>
      </c>
      <c r="S712" s="28" t="str">
        <f t="shared" si="116"/>
        <v>0</v>
      </c>
      <c r="T712" s="28">
        <f t="shared" si="117"/>
        <v>0</v>
      </c>
      <c r="U712" s="88"/>
      <c r="V712" s="177">
        <f>SUMIF('Reporte de salida'!C$6:C$958,Inventario!B712,'Reporte de salida'!H$6:H$958)</f>
        <v>0</v>
      </c>
      <c r="W712" s="221">
        <f t="shared" si="118"/>
        <v>0</v>
      </c>
      <c r="Y712" s="87">
        <f t="shared" si="119"/>
        <v>0</v>
      </c>
      <c r="Z712" s="28">
        <f t="shared" si="120"/>
        <v>0</v>
      </c>
      <c r="AA712" s="56">
        <v>0</v>
      </c>
      <c r="AB712" s="22">
        <f t="shared" si="121"/>
        <v>23</v>
      </c>
      <c r="AC712" s="2"/>
      <c r="AD712" s="2"/>
      <c r="AE712" s="2"/>
      <c r="AF712" s="2"/>
    </row>
    <row r="713" spans="1:32" s="22" customFormat="1" ht="15" hidden="1" customHeight="1" x14ac:dyDescent="0.25">
      <c r="A713" s="24"/>
      <c r="B713" s="174" t="s">
        <v>1601</v>
      </c>
      <c r="C713" s="24"/>
      <c r="D713" s="218" t="s">
        <v>1601</v>
      </c>
      <c r="E713" s="33" t="s">
        <v>665</v>
      </c>
      <c r="F713" s="21"/>
      <c r="G713" s="169" t="s">
        <v>314</v>
      </c>
      <c r="H713" s="32">
        <v>1</v>
      </c>
      <c r="I713" s="14"/>
      <c r="J713" s="57">
        <f>[1]Inventario!Y713</f>
        <v>0</v>
      </c>
      <c r="K713" s="99">
        <f>[1]Inventario!AA713</f>
        <v>0</v>
      </c>
      <c r="L713" s="86">
        <f t="shared" si="113"/>
        <v>0</v>
      </c>
      <c r="M713" s="91"/>
      <c r="N713" s="87">
        <f>SUMIF('Compras del Mes'!D$6:D$307,Inventario!D713,'Compras del Mes'!H$6:H$307)</f>
        <v>0</v>
      </c>
      <c r="O713" s="28" t="str">
        <f t="shared" si="114"/>
        <v/>
      </c>
      <c r="P713" s="28">
        <f>SUMIF('Compras del Mes'!D$6:D$307,Inventario!D713,'Compras del Mes'!I$6:I$307)</f>
        <v>0</v>
      </c>
      <c r="Q713" s="88"/>
      <c r="R713" s="87">
        <f t="shared" si="115"/>
        <v>0</v>
      </c>
      <c r="S713" s="28" t="str">
        <f t="shared" si="116"/>
        <v>0</v>
      </c>
      <c r="T713" s="28">
        <f t="shared" si="117"/>
        <v>0</v>
      </c>
      <c r="U713" s="88"/>
      <c r="V713" s="177">
        <f>SUMIF('Reporte de salida'!C$6:C$958,Inventario!B713,'Reporte de salida'!H$6:H$958)</f>
        <v>0</v>
      </c>
      <c r="W713" s="221">
        <f t="shared" si="118"/>
        <v>0</v>
      </c>
      <c r="Y713" s="87">
        <f t="shared" si="119"/>
        <v>0</v>
      </c>
      <c r="Z713" s="28">
        <f t="shared" si="120"/>
        <v>0</v>
      </c>
      <c r="AA713" s="56">
        <v>0</v>
      </c>
      <c r="AB713" s="22">
        <f t="shared" si="121"/>
        <v>28</v>
      </c>
      <c r="AC713" s="2"/>
      <c r="AD713" s="2"/>
      <c r="AE713" s="2"/>
      <c r="AF713" s="2"/>
    </row>
    <row r="714" spans="1:32" s="22" customFormat="1" ht="15" hidden="1" customHeight="1" x14ac:dyDescent="0.25">
      <c r="A714" s="24"/>
      <c r="B714" s="174" t="s">
        <v>1602</v>
      </c>
      <c r="C714" s="24"/>
      <c r="D714" s="218" t="s">
        <v>1602</v>
      </c>
      <c r="E714" s="33" t="s">
        <v>665</v>
      </c>
      <c r="F714" s="21"/>
      <c r="G714" s="169" t="s">
        <v>314</v>
      </c>
      <c r="H714" s="32">
        <v>1</v>
      </c>
      <c r="I714" s="14"/>
      <c r="J714" s="57">
        <f>[1]Inventario!Y714</f>
        <v>0</v>
      </c>
      <c r="K714" s="99">
        <f>[1]Inventario!AA714</f>
        <v>0</v>
      </c>
      <c r="L714" s="86">
        <f t="shared" si="113"/>
        <v>0</v>
      </c>
      <c r="M714" s="91"/>
      <c r="N714" s="87">
        <f>SUMIF('Compras del Mes'!D$6:D$307,Inventario!D714,'Compras del Mes'!H$6:H$307)</f>
        <v>0</v>
      </c>
      <c r="O714" s="28" t="str">
        <f t="shared" si="114"/>
        <v/>
      </c>
      <c r="P714" s="28">
        <f>SUMIF('Compras del Mes'!D$6:D$307,Inventario!D714,'Compras del Mes'!I$6:I$307)</f>
        <v>0</v>
      </c>
      <c r="Q714" s="88"/>
      <c r="R714" s="87">
        <f t="shared" si="115"/>
        <v>0</v>
      </c>
      <c r="S714" s="28" t="str">
        <f t="shared" si="116"/>
        <v>0</v>
      </c>
      <c r="T714" s="28">
        <f t="shared" si="117"/>
        <v>0</v>
      </c>
      <c r="U714" s="88"/>
      <c r="V714" s="177">
        <f>SUMIF('Reporte de salida'!C$6:C$958,Inventario!B714,'Reporte de salida'!H$6:H$958)</f>
        <v>0</v>
      </c>
      <c r="W714" s="221">
        <f t="shared" si="118"/>
        <v>0</v>
      </c>
      <c r="Y714" s="87">
        <f t="shared" si="119"/>
        <v>0</v>
      </c>
      <c r="Z714" s="28">
        <f t="shared" si="120"/>
        <v>0</v>
      </c>
      <c r="AA714" s="56">
        <v>0</v>
      </c>
      <c r="AB714" s="22">
        <f t="shared" si="121"/>
        <v>28</v>
      </c>
      <c r="AC714" s="2"/>
      <c r="AD714" s="2"/>
      <c r="AE714" s="2"/>
      <c r="AF714" s="2"/>
    </row>
    <row r="715" spans="1:32" s="22" customFormat="1" ht="15" hidden="1" customHeight="1" x14ac:dyDescent="0.25">
      <c r="A715" s="24"/>
      <c r="B715" s="174" t="s">
        <v>1603</v>
      </c>
      <c r="C715" s="24"/>
      <c r="D715" s="218" t="s">
        <v>1603</v>
      </c>
      <c r="E715" s="33" t="s">
        <v>665</v>
      </c>
      <c r="F715" s="21"/>
      <c r="G715" s="169" t="s">
        <v>314</v>
      </c>
      <c r="H715" s="32">
        <v>1</v>
      </c>
      <c r="I715" s="14"/>
      <c r="J715" s="57">
        <f>[1]Inventario!Y715</f>
        <v>0</v>
      </c>
      <c r="K715" s="99">
        <f>[1]Inventario!AA715</f>
        <v>0</v>
      </c>
      <c r="L715" s="86">
        <f t="shared" si="113"/>
        <v>0</v>
      </c>
      <c r="M715" s="91"/>
      <c r="N715" s="87">
        <f>SUMIF('Compras del Mes'!D$6:D$307,Inventario!D715,'Compras del Mes'!H$6:H$307)</f>
        <v>0</v>
      </c>
      <c r="O715" s="28" t="str">
        <f t="shared" si="114"/>
        <v/>
      </c>
      <c r="P715" s="28">
        <f>SUMIF('Compras del Mes'!D$6:D$307,Inventario!D715,'Compras del Mes'!I$6:I$307)</f>
        <v>0</v>
      </c>
      <c r="Q715" s="88"/>
      <c r="R715" s="87">
        <f t="shared" si="115"/>
        <v>0</v>
      </c>
      <c r="S715" s="28" t="str">
        <f t="shared" si="116"/>
        <v>0</v>
      </c>
      <c r="T715" s="28">
        <f t="shared" si="117"/>
        <v>0</v>
      </c>
      <c r="U715" s="88"/>
      <c r="V715" s="177">
        <f>SUMIF('Reporte de salida'!C$6:C$958,Inventario!B715,'Reporte de salida'!H$6:H$958)</f>
        <v>0</v>
      </c>
      <c r="W715" s="221">
        <f t="shared" si="118"/>
        <v>0</v>
      </c>
      <c r="Y715" s="87">
        <f t="shared" si="119"/>
        <v>0</v>
      </c>
      <c r="Z715" s="28">
        <f t="shared" si="120"/>
        <v>0</v>
      </c>
      <c r="AA715" s="56">
        <v>0</v>
      </c>
      <c r="AB715" s="22">
        <f t="shared" si="121"/>
        <v>28</v>
      </c>
      <c r="AC715" s="2"/>
      <c r="AD715" s="2"/>
      <c r="AE715" s="2"/>
      <c r="AF715" s="2"/>
    </row>
    <row r="716" spans="1:32" s="22" customFormat="1" ht="15" hidden="1" customHeight="1" x14ac:dyDescent="0.25">
      <c r="A716" s="24"/>
      <c r="B716" s="174" t="s">
        <v>1604</v>
      </c>
      <c r="C716" s="24"/>
      <c r="D716" s="218" t="s">
        <v>1604</v>
      </c>
      <c r="E716" s="33" t="s">
        <v>665</v>
      </c>
      <c r="F716" s="21"/>
      <c r="G716" s="169" t="s">
        <v>314</v>
      </c>
      <c r="H716" s="32">
        <v>1</v>
      </c>
      <c r="I716" s="14"/>
      <c r="J716" s="57">
        <f>[1]Inventario!Y716</f>
        <v>15</v>
      </c>
      <c r="K716" s="99">
        <f>[1]Inventario!AA716</f>
        <v>16.390501904761905</v>
      </c>
      <c r="L716" s="86">
        <f t="shared" si="113"/>
        <v>245.85752857142859</v>
      </c>
      <c r="M716" s="91"/>
      <c r="N716" s="87">
        <f>SUMIF('Compras del Mes'!D$6:D$307,Inventario!D716,'Compras del Mes'!H$6:H$307)</f>
        <v>0</v>
      </c>
      <c r="O716" s="28" t="str">
        <f t="shared" si="114"/>
        <v/>
      </c>
      <c r="P716" s="28">
        <f>SUMIF('Compras del Mes'!D$6:D$307,Inventario!D716,'Compras del Mes'!I$6:I$307)</f>
        <v>0</v>
      </c>
      <c r="Q716" s="88"/>
      <c r="R716" s="87">
        <f t="shared" si="115"/>
        <v>15</v>
      </c>
      <c r="S716" s="28">
        <f t="shared" si="116"/>
        <v>16.390501904761905</v>
      </c>
      <c r="T716" s="28">
        <f t="shared" si="117"/>
        <v>245.85752857142859</v>
      </c>
      <c r="U716" s="88"/>
      <c r="V716" s="177">
        <f>SUMIF('Reporte de salida'!C$6:C$958,Inventario!B716,'Reporte de salida'!H$6:H$958)</f>
        <v>1</v>
      </c>
      <c r="W716" s="221">
        <f t="shared" si="118"/>
        <v>16.390501904761905</v>
      </c>
      <c r="Y716" s="87">
        <f t="shared" si="119"/>
        <v>14</v>
      </c>
      <c r="Z716" s="28">
        <f t="shared" si="120"/>
        <v>229.46702666666667</v>
      </c>
      <c r="AA716" s="56">
        <f>Z716/Y716</f>
        <v>16.390501904761905</v>
      </c>
      <c r="AB716" s="22">
        <f t="shared" si="121"/>
        <v>24</v>
      </c>
      <c r="AC716" s="2"/>
      <c r="AD716" s="2"/>
      <c r="AE716" s="2"/>
      <c r="AF716" s="2"/>
    </row>
    <row r="717" spans="1:32" s="22" customFormat="1" ht="15" hidden="1" customHeight="1" x14ac:dyDescent="0.25">
      <c r="A717" s="24"/>
      <c r="B717" s="174" t="s">
        <v>1605</v>
      </c>
      <c r="C717" s="24"/>
      <c r="D717" s="218" t="s">
        <v>1605</v>
      </c>
      <c r="E717" s="33" t="s">
        <v>665</v>
      </c>
      <c r="F717" s="21"/>
      <c r="G717" s="169" t="s">
        <v>314</v>
      </c>
      <c r="H717" s="32">
        <v>1</v>
      </c>
      <c r="I717" s="14"/>
      <c r="J717" s="57">
        <f>[1]Inventario!Y717</f>
        <v>0</v>
      </c>
      <c r="K717" s="99">
        <f>[1]Inventario!AA717</f>
        <v>0</v>
      </c>
      <c r="L717" s="86">
        <f t="shared" si="113"/>
        <v>0</v>
      </c>
      <c r="M717" s="91"/>
      <c r="N717" s="87">
        <f>SUMIF('Compras del Mes'!D$6:D$307,Inventario!D717,'Compras del Mes'!H$6:H$307)</f>
        <v>0</v>
      </c>
      <c r="O717" s="28" t="str">
        <f t="shared" si="114"/>
        <v/>
      </c>
      <c r="P717" s="28">
        <f>SUMIF('Compras del Mes'!D$6:D$307,Inventario!D717,'Compras del Mes'!I$6:I$307)</f>
        <v>0</v>
      </c>
      <c r="Q717" s="88"/>
      <c r="R717" s="87">
        <f t="shared" si="115"/>
        <v>0</v>
      </c>
      <c r="S717" s="28" t="str">
        <f t="shared" si="116"/>
        <v>0</v>
      </c>
      <c r="T717" s="28">
        <f t="shared" si="117"/>
        <v>0</v>
      </c>
      <c r="U717" s="88"/>
      <c r="V717" s="177">
        <f>SUMIF('Reporte de salida'!C$6:C$958,Inventario!B717,'Reporte de salida'!H$6:H$958)</f>
        <v>0</v>
      </c>
      <c r="W717" s="221">
        <f t="shared" si="118"/>
        <v>0</v>
      </c>
      <c r="Y717" s="87">
        <f t="shared" si="119"/>
        <v>0</v>
      </c>
      <c r="Z717" s="28">
        <f t="shared" si="120"/>
        <v>0</v>
      </c>
      <c r="AA717" s="56">
        <v>0</v>
      </c>
      <c r="AB717" s="22">
        <f t="shared" ref="AB717:AB793" si="122">(LEN(D717))</f>
        <v>25</v>
      </c>
      <c r="AC717" s="2"/>
      <c r="AD717" s="2"/>
      <c r="AE717" s="2"/>
      <c r="AF717" s="2"/>
    </row>
    <row r="718" spans="1:32" s="22" customFormat="1" ht="15" hidden="1" customHeight="1" x14ac:dyDescent="0.25">
      <c r="A718" s="24"/>
      <c r="B718" s="174" t="s">
        <v>1606</v>
      </c>
      <c r="C718" s="24"/>
      <c r="D718" s="218" t="s">
        <v>1606</v>
      </c>
      <c r="E718" s="33" t="s">
        <v>665</v>
      </c>
      <c r="F718" s="21"/>
      <c r="G718" s="169" t="s">
        <v>315</v>
      </c>
      <c r="H718" s="32">
        <v>1</v>
      </c>
      <c r="I718" s="14"/>
      <c r="J718" s="57">
        <f>[1]Inventario!Y718</f>
        <v>0</v>
      </c>
      <c r="K718" s="99">
        <f>[1]Inventario!AA718</f>
        <v>0</v>
      </c>
      <c r="L718" s="86">
        <f t="shared" si="113"/>
        <v>0</v>
      </c>
      <c r="M718" s="91"/>
      <c r="N718" s="87">
        <f>SUMIF('Compras del Mes'!D$6:D$307,Inventario!D718,'Compras del Mes'!H$6:H$307)</f>
        <v>0</v>
      </c>
      <c r="O718" s="28" t="str">
        <f t="shared" si="114"/>
        <v/>
      </c>
      <c r="P718" s="28">
        <f>SUMIF('Compras del Mes'!D$6:D$307,Inventario!D718,'Compras del Mes'!I$6:I$307)</f>
        <v>0</v>
      </c>
      <c r="Q718" s="88"/>
      <c r="R718" s="87">
        <f t="shared" si="115"/>
        <v>0</v>
      </c>
      <c r="S718" s="28" t="str">
        <f t="shared" si="116"/>
        <v>0</v>
      </c>
      <c r="T718" s="28">
        <f t="shared" si="117"/>
        <v>0</v>
      </c>
      <c r="U718" s="88"/>
      <c r="V718" s="177">
        <f>SUMIF('Reporte de salida'!C$6:C$958,Inventario!B718,'Reporte de salida'!H$6:H$958)</f>
        <v>0</v>
      </c>
      <c r="W718" s="221">
        <f t="shared" si="118"/>
        <v>0</v>
      </c>
      <c r="Y718" s="87">
        <f t="shared" si="119"/>
        <v>0</v>
      </c>
      <c r="Z718" s="28">
        <f t="shared" si="120"/>
        <v>0</v>
      </c>
      <c r="AA718" s="56">
        <v>0</v>
      </c>
      <c r="AB718" s="22">
        <f t="shared" si="122"/>
        <v>30</v>
      </c>
      <c r="AC718" s="2"/>
      <c r="AD718" s="2"/>
      <c r="AE718" s="2"/>
      <c r="AF718" s="2"/>
    </row>
    <row r="719" spans="1:32" s="22" customFormat="1" ht="15" hidden="1" customHeight="1" x14ac:dyDescent="0.25">
      <c r="A719" s="24"/>
      <c r="B719" s="174" t="s">
        <v>1607</v>
      </c>
      <c r="C719" s="24"/>
      <c r="D719" s="218" t="s">
        <v>1607</v>
      </c>
      <c r="E719" s="33" t="s">
        <v>665</v>
      </c>
      <c r="F719" s="21"/>
      <c r="G719" s="169" t="s">
        <v>314</v>
      </c>
      <c r="H719" s="32">
        <v>1</v>
      </c>
      <c r="I719" s="14"/>
      <c r="J719" s="57">
        <f>[1]Inventario!Y719</f>
        <v>2</v>
      </c>
      <c r="K719" s="99">
        <f>[1]Inventario!AA719</f>
        <v>745.41425199999992</v>
      </c>
      <c r="L719" s="86">
        <f t="shared" si="113"/>
        <v>1490.8285039999998</v>
      </c>
      <c r="M719" s="91"/>
      <c r="N719" s="87">
        <f>SUMIF('Compras del Mes'!D$6:D$307,Inventario!D719,'Compras del Mes'!H$6:H$307)</f>
        <v>0</v>
      </c>
      <c r="O719" s="28" t="str">
        <f t="shared" si="114"/>
        <v/>
      </c>
      <c r="P719" s="28">
        <f>SUMIF('Compras del Mes'!D$6:D$307,Inventario!D719,'Compras del Mes'!I$6:I$307)</f>
        <v>0</v>
      </c>
      <c r="Q719" s="88"/>
      <c r="R719" s="87">
        <f t="shared" si="115"/>
        <v>2</v>
      </c>
      <c r="S719" s="28">
        <f t="shared" si="116"/>
        <v>745.41425199999992</v>
      </c>
      <c r="T719" s="28">
        <f t="shared" si="117"/>
        <v>1490.8285039999998</v>
      </c>
      <c r="U719" s="88"/>
      <c r="V719" s="177">
        <f>SUMIF('Reporte de salida'!C$6:C$958,Inventario!B719,'Reporte de salida'!H$6:H$958)</f>
        <v>0</v>
      </c>
      <c r="W719" s="221">
        <f t="shared" si="118"/>
        <v>0</v>
      </c>
      <c r="Y719" s="87">
        <f t="shared" si="119"/>
        <v>2</v>
      </c>
      <c r="Z719" s="28">
        <f t="shared" si="120"/>
        <v>1490.8285039999998</v>
      </c>
      <c r="AA719" s="56">
        <f>Z719/Y719</f>
        <v>745.41425199999992</v>
      </c>
      <c r="AB719" s="22">
        <f t="shared" si="122"/>
        <v>28</v>
      </c>
      <c r="AC719" s="2"/>
      <c r="AD719" s="2"/>
      <c r="AE719" s="2"/>
      <c r="AF719" s="2"/>
    </row>
    <row r="720" spans="1:32" s="22" customFormat="1" ht="15" hidden="1" customHeight="1" x14ac:dyDescent="0.25">
      <c r="A720" s="24"/>
      <c r="B720" s="174" t="s">
        <v>1608</v>
      </c>
      <c r="C720" s="24"/>
      <c r="D720" s="218" t="s">
        <v>1608</v>
      </c>
      <c r="E720" s="33" t="s">
        <v>665</v>
      </c>
      <c r="F720" s="21"/>
      <c r="G720" s="169" t="s">
        <v>314</v>
      </c>
      <c r="H720" s="32">
        <v>1</v>
      </c>
      <c r="I720" s="14"/>
      <c r="J720" s="57">
        <f>[1]Inventario!Y720</f>
        <v>0</v>
      </c>
      <c r="K720" s="99">
        <f>[1]Inventario!AA720</f>
        <v>0</v>
      </c>
      <c r="L720" s="86">
        <f t="shared" si="113"/>
        <v>0</v>
      </c>
      <c r="M720" s="91"/>
      <c r="N720" s="87">
        <f>SUMIF('Compras del Mes'!D$6:D$307,Inventario!D720,'Compras del Mes'!H$6:H$307)</f>
        <v>0</v>
      </c>
      <c r="O720" s="28" t="str">
        <f t="shared" si="114"/>
        <v/>
      </c>
      <c r="P720" s="28">
        <f>SUMIF('Compras del Mes'!D$6:D$307,Inventario!D720,'Compras del Mes'!I$6:I$307)</f>
        <v>0</v>
      </c>
      <c r="Q720" s="88"/>
      <c r="R720" s="87">
        <f t="shared" si="115"/>
        <v>0</v>
      </c>
      <c r="S720" s="28" t="str">
        <f t="shared" si="116"/>
        <v>0</v>
      </c>
      <c r="T720" s="28">
        <f t="shared" si="117"/>
        <v>0</v>
      </c>
      <c r="U720" s="88"/>
      <c r="V720" s="177">
        <f>SUMIF('Reporte de salida'!C$6:C$958,Inventario!B720,'Reporte de salida'!H$6:H$958)</f>
        <v>0</v>
      </c>
      <c r="W720" s="221">
        <f t="shared" si="118"/>
        <v>0</v>
      </c>
      <c r="Y720" s="87">
        <f t="shared" si="119"/>
        <v>0</v>
      </c>
      <c r="Z720" s="28">
        <f t="shared" si="120"/>
        <v>0</v>
      </c>
      <c r="AA720" s="56">
        <v>0</v>
      </c>
      <c r="AB720" s="22">
        <f t="shared" si="122"/>
        <v>24</v>
      </c>
      <c r="AC720" s="2"/>
      <c r="AD720" s="2"/>
      <c r="AE720" s="2"/>
      <c r="AF720" s="2"/>
    </row>
    <row r="721" spans="1:32" s="22" customFormat="1" ht="15" hidden="1" customHeight="1" x14ac:dyDescent="0.25">
      <c r="A721" s="24"/>
      <c r="B721" s="174" t="s">
        <v>1609</v>
      </c>
      <c r="C721" s="24"/>
      <c r="D721" s="218" t="s">
        <v>1609</v>
      </c>
      <c r="E721" s="33" t="s">
        <v>665</v>
      </c>
      <c r="F721" s="21"/>
      <c r="G721" s="169" t="s">
        <v>314</v>
      </c>
      <c r="H721" s="32">
        <v>1</v>
      </c>
      <c r="I721" s="14"/>
      <c r="J721" s="57">
        <f>[1]Inventario!Y721</f>
        <v>6</v>
      </c>
      <c r="K721" s="99">
        <f>[1]Inventario!AA721</f>
        <v>2.7014578181818183</v>
      </c>
      <c r="L721" s="86">
        <f t="shared" si="113"/>
        <v>16.208746909090909</v>
      </c>
      <c r="M721" s="91"/>
      <c r="N721" s="87">
        <f>SUMIF('Compras del Mes'!D$6:D$307,Inventario!D721,'Compras del Mes'!H$6:H$307)</f>
        <v>0</v>
      </c>
      <c r="O721" s="28" t="str">
        <f t="shared" si="114"/>
        <v/>
      </c>
      <c r="P721" s="28">
        <f>SUMIF('Compras del Mes'!D$6:D$307,Inventario!D721,'Compras del Mes'!I$6:I$307)</f>
        <v>0</v>
      </c>
      <c r="Q721" s="88"/>
      <c r="R721" s="87">
        <f t="shared" si="115"/>
        <v>6</v>
      </c>
      <c r="S721" s="28">
        <f t="shared" si="116"/>
        <v>2.7014578181818183</v>
      </c>
      <c r="T721" s="28">
        <f t="shared" si="117"/>
        <v>16.208746909090909</v>
      </c>
      <c r="U721" s="88"/>
      <c r="V721" s="177">
        <f>SUMIF('Reporte de salida'!C$6:C$958,Inventario!B721,'Reporte de salida'!H$6:H$958)</f>
        <v>0</v>
      </c>
      <c r="W721" s="221">
        <f t="shared" si="118"/>
        <v>0</v>
      </c>
      <c r="Y721" s="87">
        <f t="shared" si="119"/>
        <v>6</v>
      </c>
      <c r="Z721" s="28">
        <f t="shared" si="120"/>
        <v>16.208746909090909</v>
      </c>
      <c r="AA721" s="56">
        <f>Z721/Y721</f>
        <v>2.7014578181818183</v>
      </c>
      <c r="AB721" s="22">
        <f t="shared" si="122"/>
        <v>25</v>
      </c>
      <c r="AC721" s="2"/>
      <c r="AD721" s="2"/>
      <c r="AE721" s="2"/>
      <c r="AF721" s="2"/>
    </row>
    <row r="722" spans="1:32" s="22" customFormat="1" ht="15" hidden="1" customHeight="1" x14ac:dyDescent="0.25">
      <c r="A722" s="24"/>
      <c r="B722" s="174" t="s">
        <v>1610</v>
      </c>
      <c r="C722" s="24"/>
      <c r="D722" s="218" t="s">
        <v>1610</v>
      </c>
      <c r="E722" s="33" t="s">
        <v>665</v>
      </c>
      <c r="F722" s="21"/>
      <c r="G722" s="169" t="s">
        <v>314</v>
      </c>
      <c r="H722" s="32">
        <v>1</v>
      </c>
      <c r="I722" s="14"/>
      <c r="J722" s="57">
        <f>[1]Inventario!Y722</f>
        <v>0</v>
      </c>
      <c r="K722" s="99">
        <f>[1]Inventario!AA722</f>
        <v>0</v>
      </c>
      <c r="L722" s="86">
        <f t="shared" si="113"/>
        <v>0</v>
      </c>
      <c r="M722" s="91"/>
      <c r="N722" s="87">
        <f>SUMIF('Compras del Mes'!D$6:D$307,Inventario!D722,'Compras del Mes'!H$6:H$307)</f>
        <v>0</v>
      </c>
      <c r="O722" s="28" t="str">
        <f t="shared" si="114"/>
        <v/>
      </c>
      <c r="P722" s="28">
        <f>SUMIF('Compras del Mes'!D$6:D$307,Inventario!D722,'Compras del Mes'!I$6:I$307)</f>
        <v>0</v>
      </c>
      <c r="Q722" s="88"/>
      <c r="R722" s="87">
        <f t="shared" si="115"/>
        <v>0</v>
      </c>
      <c r="S722" s="28" t="str">
        <f t="shared" si="116"/>
        <v>0</v>
      </c>
      <c r="T722" s="28">
        <f t="shared" si="117"/>
        <v>0</v>
      </c>
      <c r="U722" s="88"/>
      <c r="V722" s="177">
        <f>SUMIF('Reporte de salida'!C$6:C$958,Inventario!B722,'Reporte de salida'!H$6:H$958)</f>
        <v>0</v>
      </c>
      <c r="W722" s="221">
        <f t="shared" si="118"/>
        <v>0</v>
      </c>
      <c r="Y722" s="87">
        <f t="shared" si="119"/>
        <v>0</v>
      </c>
      <c r="Z722" s="28">
        <f t="shared" si="120"/>
        <v>0</v>
      </c>
      <c r="AA722" s="56">
        <v>0</v>
      </c>
      <c r="AB722" s="22">
        <f t="shared" si="122"/>
        <v>25</v>
      </c>
      <c r="AC722" s="2"/>
      <c r="AD722" s="2"/>
      <c r="AE722" s="2"/>
      <c r="AF722" s="2"/>
    </row>
    <row r="723" spans="1:32" s="22" customFormat="1" ht="15" hidden="1" customHeight="1" x14ac:dyDescent="0.25">
      <c r="A723" s="24"/>
      <c r="B723" s="174" t="s">
        <v>1611</v>
      </c>
      <c r="C723" s="24"/>
      <c r="D723" s="218" t="s">
        <v>1611</v>
      </c>
      <c r="E723" s="33" t="s">
        <v>665</v>
      </c>
      <c r="F723" s="21"/>
      <c r="G723" s="169" t="s">
        <v>314</v>
      </c>
      <c r="H723" s="32">
        <v>1</v>
      </c>
      <c r="I723" s="14"/>
      <c r="J723" s="57">
        <f>[1]Inventario!Y723</f>
        <v>0</v>
      </c>
      <c r="K723" s="99">
        <f>[1]Inventario!AA723</f>
        <v>0</v>
      </c>
      <c r="L723" s="86">
        <f t="shared" si="113"/>
        <v>0</v>
      </c>
      <c r="M723" s="91"/>
      <c r="N723" s="87">
        <f>SUMIF('Compras del Mes'!D$6:D$307,Inventario!D723,'Compras del Mes'!H$6:H$307)</f>
        <v>0</v>
      </c>
      <c r="O723" s="28" t="str">
        <f t="shared" si="114"/>
        <v/>
      </c>
      <c r="P723" s="28">
        <f>SUMIF('Compras del Mes'!D$6:D$307,Inventario!D723,'Compras del Mes'!I$6:I$307)</f>
        <v>0</v>
      </c>
      <c r="Q723" s="88"/>
      <c r="R723" s="87">
        <f t="shared" si="115"/>
        <v>0</v>
      </c>
      <c r="S723" s="28" t="str">
        <f t="shared" si="116"/>
        <v>0</v>
      </c>
      <c r="T723" s="28">
        <f t="shared" si="117"/>
        <v>0</v>
      </c>
      <c r="U723" s="88"/>
      <c r="V723" s="177">
        <f>SUMIF('Reporte de salida'!C$6:C$958,Inventario!B723,'Reporte de salida'!H$6:H$958)</f>
        <v>0</v>
      </c>
      <c r="W723" s="221">
        <f t="shared" si="118"/>
        <v>0</v>
      </c>
      <c r="Y723" s="87">
        <f t="shared" si="119"/>
        <v>0</v>
      </c>
      <c r="Z723" s="28">
        <f t="shared" si="120"/>
        <v>0</v>
      </c>
      <c r="AA723" s="56">
        <v>0</v>
      </c>
      <c r="AB723" s="22">
        <f t="shared" si="122"/>
        <v>25</v>
      </c>
      <c r="AC723" s="2"/>
      <c r="AD723" s="2"/>
      <c r="AE723" s="2"/>
      <c r="AF723" s="2"/>
    </row>
    <row r="724" spans="1:32" s="22" customFormat="1" ht="15" hidden="1" customHeight="1" x14ac:dyDescent="0.25">
      <c r="A724" s="24"/>
      <c r="B724" s="174" t="s">
        <v>1612</v>
      </c>
      <c r="C724" s="24"/>
      <c r="D724" s="33" t="s">
        <v>1612</v>
      </c>
      <c r="E724" s="33" t="s">
        <v>665</v>
      </c>
      <c r="F724" s="21"/>
      <c r="G724" s="169" t="s">
        <v>314</v>
      </c>
      <c r="H724" s="32">
        <v>1</v>
      </c>
      <c r="I724" s="14"/>
      <c r="J724" s="57">
        <f>[1]Inventario!Y724</f>
        <v>0</v>
      </c>
      <c r="K724" s="99">
        <f>[1]Inventario!AA724</f>
        <v>0</v>
      </c>
      <c r="L724" s="86">
        <f t="shared" si="113"/>
        <v>0</v>
      </c>
      <c r="M724" s="91"/>
      <c r="N724" s="87">
        <f>SUMIF('Compras del Mes'!D$6:D$307,Inventario!D724,'Compras del Mes'!H$6:H$307)</f>
        <v>0</v>
      </c>
      <c r="O724" s="28" t="str">
        <f t="shared" si="114"/>
        <v/>
      </c>
      <c r="P724" s="28">
        <f>SUMIF('Compras del Mes'!D$6:D$307,Inventario!D724,'Compras del Mes'!I$6:I$307)</f>
        <v>0</v>
      </c>
      <c r="Q724" s="88"/>
      <c r="R724" s="87">
        <f t="shared" si="115"/>
        <v>0</v>
      </c>
      <c r="S724" s="28" t="str">
        <f t="shared" si="116"/>
        <v>0</v>
      </c>
      <c r="T724" s="28">
        <f t="shared" si="117"/>
        <v>0</v>
      </c>
      <c r="U724" s="88"/>
      <c r="V724" s="177">
        <f>SUMIF('Reporte de salida'!C$6:C$958,Inventario!B724,'Reporte de salida'!H$6:H$958)</f>
        <v>0</v>
      </c>
      <c r="W724" s="221">
        <f t="shared" si="118"/>
        <v>0</v>
      </c>
      <c r="Y724" s="87">
        <f t="shared" si="119"/>
        <v>0</v>
      </c>
      <c r="Z724" s="28">
        <f t="shared" si="120"/>
        <v>0</v>
      </c>
      <c r="AA724" s="56">
        <v>0</v>
      </c>
      <c r="AB724" s="22">
        <f t="shared" si="122"/>
        <v>26</v>
      </c>
      <c r="AC724" s="2"/>
      <c r="AD724" s="2"/>
      <c r="AE724" s="2"/>
      <c r="AF724" s="2"/>
    </row>
    <row r="725" spans="1:32" s="22" customFormat="1" ht="15" hidden="1" customHeight="1" x14ac:dyDescent="0.25">
      <c r="A725" s="24"/>
      <c r="B725" s="174" t="s">
        <v>1613</v>
      </c>
      <c r="C725" s="24"/>
      <c r="D725" s="33" t="s">
        <v>1613</v>
      </c>
      <c r="E725" s="33" t="s">
        <v>665</v>
      </c>
      <c r="F725" s="21"/>
      <c r="G725" s="169" t="s">
        <v>314</v>
      </c>
      <c r="H725" s="32">
        <v>1</v>
      </c>
      <c r="I725" s="14"/>
      <c r="J725" s="57">
        <f>[1]Inventario!Y725</f>
        <v>1</v>
      </c>
      <c r="K725" s="99">
        <f>[1]Inventario!AA725</f>
        <v>5.9580179999999991</v>
      </c>
      <c r="L725" s="86">
        <f t="shared" si="113"/>
        <v>5.9580179999999991</v>
      </c>
      <c r="M725" s="91"/>
      <c r="N725" s="87">
        <f>SUMIF('Compras del Mes'!D$6:D$307,Inventario!D725,'Compras del Mes'!H$6:H$307)</f>
        <v>0</v>
      </c>
      <c r="O725" s="28" t="str">
        <f t="shared" si="114"/>
        <v/>
      </c>
      <c r="P725" s="28">
        <f>SUMIF('Compras del Mes'!D$6:D$307,Inventario!D725,'Compras del Mes'!I$6:I$307)</f>
        <v>0</v>
      </c>
      <c r="Q725" s="88"/>
      <c r="R725" s="87">
        <f t="shared" si="115"/>
        <v>1</v>
      </c>
      <c r="S725" s="28">
        <f t="shared" si="116"/>
        <v>5.9580179999999991</v>
      </c>
      <c r="T725" s="28">
        <f t="shared" si="117"/>
        <v>5.9580179999999991</v>
      </c>
      <c r="U725" s="88"/>
      <c r="V725" s="177">
        <f>SUMIF('Reporte de salida'!C$6:C$958,Inventario!B725,'Reporte de salida'!H$6:H$958)</f>
        <v>0</v>
      </c>
      <c r="W725" s="221">
        <f t="shared" si="118"/>
        <v>0</v>
      </c>
      <c r="Y725" s="87">
        <f t="shared" si="119"/>
        <v>1</v>
      </c>
      <c r="Z725" s="28">
        <f t="shared" si="120"/>
        <v>5.9580179999999991</v>
      </c>
      <c r="AA725" s="56">
        <f>Z725/Y725</f>
        <v>5.9580179999999991</v>
      </c>
      <c r="AB725" s="22">
        <f t="shared" si="122"/>
        <v>27</v>
      </c>
      <c r="AC725" s="96"/>
      <c r="AD725" s="97"/>
      <c r="AE725" s="96"/>
    </row>
    <row r="726" spans="1:32" s="22" customFormat="1" ht="15" hidden="1" customHeight="1" x14ac:dyDescent="0.25">
      <c r="A726" s="24"/>
      <c r="B726" s="174" t="s">
        <v>1614</v>
      </c>
      <c r="C726" s="24"/>
      <c r="D726" s="33" t="s">
        <v>1614</v>
      </c>
      <c r="E726" s="33" t="s">
        <v>665</v>
      </c>
      <c r="F726" s="21"/>
      <c r="G726" s="169" t="s">
        <v>314</v>
      </c>
      <c r="H726" s="32">
        <v>1</v>
      </c>
      <c r="I726" s="14"/>
      <c r="J726" s="57">
        <f>[1]Inventario!Y726</f>
        <v>0</v>
      </c>
      <c r="K726" s="99">
        <f>[1]Inventario!AA726</f>
        <v>0</v>
      </c>
      <c r="L726" s="86">
        <f t="shared" si="113"/>
        <v>0</v>
      </c>
      <c r="M726" s="91"/>
      <c r="N726" s="87">
        <f>SUMIF('Compras del Mes'!D$6:D$307,Inventario!D726,'Compras del Mes'!H$6:H$307)</f>
        <v>0</v>
      </c>
      <c r="O726" s="28" t="str">
        <f t="shared" si="114"/>
        <v/>
      </c>
      <c r="P726" s="28">
        <f>SUMIF('Compras del Mes'!D$6:D$307,Inventario!D726,'Compras del Mes'!I$6:I$307)</f>
        <v>0</v>
      </c>
      <c r="Q726" s="88"/>
      <c r="R726" s="87">
        <f t="shared" si="115"/>
        <v>0</v>
      </c>
      <c r="S726" s="28" t="str">
        <f t="shared" si="116"/>
        <v>0</v>
      </c>
      <c r="T726" s="28">
        <f t="shared" si="117"/>
        <v>0</v>
      </c>
      <c r="U726" s="88"/>
      <c r="V726" s="177">
        <f>SUMIF('Reporte de salida'!C$6:C$958,Inventario!B726,'Reporte de salida'!H$6:H$958)</f>
        <v>0</v>
      </c>
      <c r="W726" s="221">
        <f t="shared" si="118"/>
        <v>0</v>
      </c>
      <c r="Y726" s="87">
        <f t="shared" si="119"/>
        <v>0</v>
      </c>
      <c r="Z726" s="28">
        <f t="shared" si="120"/>
        <v>0</v>
      </c>
      <c r="AA726" s="56">
        <v>0</v>
      </c>
      <c r="AB726" s="22">
        <f t="shared" si="122"/>
        <v>27</v>
      </c>
      <c r="AC726" s="96"/>
      <c r="AD726" s="97"/>
      <c r="AE726" s="96"/>
    </row>
    <row r="727" spans="1:32" s="22" customFormat="1" ht="15" hidden="1" customHeight="1" x14ac:dyDescent="0.25">
      <c r="A727" s="24"/>
      <c r="B727" s="174" t="s">
        <v>1615</v>
      </c>
      <c r="C727" s="24"/>
      <c r="D727" s="33" t="s">
        <v>1615</v>
      </c>
      <c r="E727" s="33" t="s">
        <v>665</v>
      </c>
      <c r="F727" s="21"/>
      <c r="G727" s="169" t="s">
        <v>314</v>
      </c>
      <c r="H727" s="32">
        <v>1</v>
      </c>
      <c r="I727" s="14"/>
      <c r="J727" s="57">
        <f>[1]Inventario!Y727</f>
        <v>2</v>
      </c>
      <c r="K727" s="99">
        <f>[1]Inventario!AA727</f>
        <v>28.103386666666665</v>
      </c>
      <c r="L727" s="86">
        <f t="shared" si="113"/>
        <v>56.206773333333331</v>
      </c>
      <c r="M727" s="91"/>
      <c r="N727" s="87">
        <f>SUMIF('Compras del Mes'!D$6:D$307,Inventario!D727,'Compras del Mes'!H$6:H$307)</f>
        <v>0</v>
      </c>
      <c r="O727" s="28" t="str">
        <f t="shared" si="114"/>
        <v/>
      </c>
      <c r="P727" s="28">
        <f>SUMIF('Compras del Mes'!D$6:D$307,Inventario!D727,'Compras del Mes'!I$6:I$307)</f>
        <v>0</v>
      </c>
      <c r="Q727" s="88"/>
      <c r="R727" s="87">
        <f t="shared" si="115"/>
        <v>2</v>
      </c>
      <c r="S727" s="28">
        <f t="shared" si="116"/>
        <v>28.103386666666665</v>
      </c>
      <c r="T727" s="28">
        <f t="shared" si="117"/>
        <v>56.206773333333331</v>
      </c>
      <c r="U727" s="88"/>
      <c r="V727" s="177">
        <f>SUMIF('Reporte de salida'!C$6:C$958,Inventario!B727,'Reporte de salida'!H$6:H$958)</f>
        <v>0</v>
      </c>
      <c r="W727" s="221">
        <f t="shared" si="118"/>
        <v>0</v>
      </c>
      <c r="Y727" s="87">
        <f t="shared" si="119"/>
        <v>2</v>
      </c>
      <c r="Z727" s="28">
        <f t="shared" si="120"/>
        <v>56.206773333333331</v>
      </c>
      <c r="AA727" s="56">
        <f>Z727/Y727</f>
        <v>28.103386666666665</v>
      </c>
      <c r="AB727" s="22">
        <f t="shared" si="122"/>
        <v>33</v>
      </c>
      <c r="AC727" s="92"/>
      <c r="AD727" s="92"/>
      <c r="AE727" s="92"/>
    </row>
    <row r="728" spans="1:32" s="22" customFormat="1" ht="15" hidden="1" customHeight="1" x14ac:dyDescent="0.25">
      <c r="A728" s="24"/>
      <c r="B728" s="174" t="s">
        <v>1541</v>
      </c>
      <c r="C728" s="24"/>
      <c r="D728" s="33" t="s">
        <v>1541</v>
      </c>
      <c r="E728" s="33" t="s">
        <v>665</v>
      </c>
      <c r="F728" s="21"/>
      <c r="G728" s="169" t="s">
        <v>314</v>
      </c>
      <c r="H728" s="32">
        <v>1</v>
      </c>
      <c r="I728" s="14"/>
      <c r="J728" s="57">
        <f>[1]Inventario!Y728</f>
        <v>0</v>
      </c>
      <c r="K728" s="99">
        <f>[1]Inventario!AA728</f>
        <v>0</v>
      </c>
      <c r="L728" s="86">
        <f t="shared" si="113"/>
        <v>0</v>
      </c>
      <c r="M728" s="91"/>
      <c r="N728" s="87">
        <f>SUMIF('Compras del Mes'!D$6:D$307,Inventario!D728,'Compras del Mes'!H$6:H$307)</f>
        <v>0</v>
      </c>
      <c r="O728" s="28" t="str">
        <f t="shared" si="114"/>
        <v/>
      </c>
      <c r="P728" s="28">
        <f>SUMIF('Compras del Mes'!D$6:D$307,Inventario!D728,'Compras del Mes'!I$6:I$307)</f>
        <v>0</v>
      </c>
      <c r="Q728" s="88"/>
      <c r="R728" s="87">
        <f t="shared" si="115"/>
        <v>0</v>
      </c>
      <c r="S728" s="28" t="str">
        <f t="shared" si="116"/>
        <v>0</v>
      </c>
      <c r="T728" s="28">
        <f t="shared" si="117"/>
        <v>0</v>
      </c>
      <c r="U728" s="88"/>
      <c r="V728" s="177">
        <f>SUMIF('Reporte de salida'!C$6:C$958,Inventario!B728,'Reporte de salida'!H$6:H$958)</f>
        <v>0</v>
      </c>
      <c r="W728" s="221">
        <f t="shared" si="118"/>
        <v>0</v>
      </c>
      <c r="Y728" s="87">
        <f t="shared" si="119"/>
        <v>0</v>
      </c>
      <c r="Z728" s="28">
        <f t="shared" si="120"/>
        <v>0</v>
      </c>
      <c r="AA728" s="56">
        <v>0</v>
      </c>
      <c r="AB728" s="22">
        <f t="shared" si="122"/>
        <v>41</v>
      </c>
      <c r="AC728" s="92"/>
      <c r="AD728" s="92"/>
      <c r="AE728" s="92"/>
    </row>
    <row r="729" spans="1:32" s="22" customFormat="1" ht="15" hidden="1" customHeight="1" x14ac:dyDescent="0.25">
      <c r="A729" s="24"/>
      <c r="B729" s="174" t="s">
        <v>1637</v>
      </c>
      <c r="C729" s="24"/>
      <c r="D729" s="33" t="s">
        <v>1637</v>
      </c>
      <c r="E729" s="33" t="s">
        <v>665</v>
      </c>
      <c r="F729" s="21"/>
      <c r="G729" s="169" t="s">
        <v>314</v>
      </c>
      <c r="H729" s="32">
        <v>1</v>
      </c>
      <c r="I729" s="14"/>
      <c r="J729" s="57">
        <f>[1]Inventario!Y729</f>
        <v>0</v>
      </c>
      <c r="K729" s="99">
        <f>[1]Inventario!AA729</f>
        <v>0</v>
      </c>
      <c r="L729" s="86">
        <f t="shared" si="113"/>
        <v>0</v>
      </c>
      <c r="M729" s="91"/>
      <c r="N729" s="87">
        <f>SUMIF('Compras del Mes'!D$6:D$307,Inventario!D729,'Compras del Mes'!H$6:H$307)</f>
        <v>0</v>
      </c>
      <c r="O729" s="28" t="str">
        <f t="shared" si="114"/>
        <v/>
      </c>
      <c r="P729" s="28">
        <f>SUMIF('Compras del Mes'!D$6:D$307,Inventario!D729,'Compras del Mes'!I$6:I$307)</f>
        <v>0</v>
      </c>
      <c r="Q729" s="88"/>
      <c r="R729" s="87">
        <f t="shared" si="115"/>
        <v>0</v>
      </c>
      <c r="S729" s="28" t="str">
        <f t="shared" si="116"/>
        <v>0</v>
      </c>
      <c r="T729" s="28">
        <f t="shared" si="117"/>
        <v>0</v>
      </c>
      <c r="U729" s="88"/>
      <c r="V729" s="177">
        <f>SUMIF('Reporte de salida'!C$6:C$958,Inventario!B729,'Reporte de salida'!H$6:H$958)</f>
        <v>0</v>
      </c>
      <c r="W729" s="221">
        <f t="shared" si="118"/>
        <v>0</v>
      </c>
      <c r="Y729" s="87">
        <f t="shared" si="119"/>
        <v>0</v>
      </c>
      <c r="Z729" s="28">
        <f t="shared" si="120"/>
        <v>0</v>
      </c>
      <c r="AA729" s="56">
        <v>0</v>
      </c>
      <c r="AB729" s="22">
        <f t="shared" si="122"/>
        <v>34</v>
      </c>
      <c r="AC729" s="92"/>
      <c r="AD729" s="92"/>
      <c r="AE729" s="92"/>
    </row>
    <row r="730" spans="1:32" s="22" customFormat="1" ht="15" hidden="1" customHeight="1" x14ac:dyDescent="0.25">
      <c r="A730" s="24"/>
      <c r="B730" s="174" t="s">
        <v>1638</v>
      </c>
      <c r="C730" s="24"/>
      <c r="D730" s="33" t="s">
        <v>1638</v>
      </c>
      <c r="E730" s="33" t="s">
        <v>665</v>
      </c>
      <c r="F730" s="21" t="s">
        <v>1663</v>
      </c>
      <c r="G730" s="169" t="s">
        <v>314</v>
      </c>
      <c r="H730" s="32">
        <v>1</v>
      </c>
      <c r="I730" s="14"/>
      <c r="J730" s="57">
        <f>[1]Inventario!Y730</f>
        <v>1</v>
      </c>
      <c r="K730" s="99">
        <f>[1]Inventario!AA730</f>
        <v>210.66666666666666</v>
      </c>
      <c r="L730" s="86">
        <f t="shared" si="113"/>
        <v>210.66666666666666</v>
      </c>
      <c r="M730" s="91"/>
      <c r="N730" s="87">
        <f>SUMIF('Compras del Mes'!D$6:D$307,Inventario!D730,'Compras del Mes'!H$6:H$307)</f>
        <v>0</v>
      </c>
      <c r="O730" s="28" t="str">
        <f t="shared" si="114"/>
        <v/>
      </c>
      <c r="P730" s="28">
        <f>SUMIF('Compras del Mes'!D$6:D$307,Inventario!D730,'Compras del Mes'!I$6:I$307)</f>
        <v>0</v>
      </c>
      <c r="Q730" s="88"/>
      <c r="R730" s="87">
        <f t="shared" si="115"/>
        <v>1</v>
      </c>
      <c r="S730" s="28">
        <f t="shared" si="116"/>
        <v>210.66666666666666</v>
      </c>
      <c r="T730" s="28">
        <f t="shared" si="117"/>
        <v>210.66666666666666</v>
      </c>
      <c r="U730" s="88"/>
      <c r="V730" s="177">
        <f>SUMIF('Reporte de salida'!C$6:C$958,Inventario!B730,'Reporte de salida'!H$6:H$958)</f>
        <v>0</v>
      </c>
      <c r="W730" s="221">
        <f t="shared" si="118"/>
        <v>0</v>
      </c>
      <c r="Y730" s="87">
        <f t="shared" si="119"/>
        <v>1</v>
      </c>
      <c r="Z730" s="28">
        <f t="shared" si="120"/>
        <v>210.66666666666666</v>
      </c>
      <c r="AA730" s="56">
        <f>Z730/Y730</f>
        <v>210.66666666666666</v>
      </c>
      <c r="AB730" s="22">
        <f t="shared" si="122"/>
        <v>36</v>
      </c>
      <c r="AC730" s="92"/>
      <c r="AD730" s="92"/>
      <c r="AE730" s="92"/>
    </row>
    <row r="731" spans="1:32" s="22" customFormat="1" ht="15" hidden="1" customHeight="1" x14ac:dyDescent="0.25">
      <c r="A731" s="24"/>
      <c r="B731" s="174" t="s">
        <v>1639</v>
      </c>
      <c r="C731" s="24"/>
      <c r="D731" s="33" t="s">
        <v>1639</v>
      </c>
      <c r="E731" s="33" t="s">
        <v>665</v>
      </c>
      <c r="F731" s="21" t="s">
        <v>1664</v>
      </c>
      <c r="G731" s="169" t="s">
        <v>314</v>
      </c>
      <c r="H731" s="32">
        <v>1</v>
      </c>
      <c r="I731" s="14"/>
      <c r="J731" s="57">
        <f>[1]Inventario!Y731</f>
        <v>0</v>
      </c>
      <c r="K731" s="99">
        <f>[1]Inventario!AA731</f>
        <v>0</v>
      </c>
      <c r="L731" s="86">
        <f t="shared" si="113"/>
        <v>0</v>
      </c>
      <c r="M731" s="91"/>
      <c r="N731" s="87">
        <f>SUMIF('Compras del Mes'!D$6:D$307,Inventario!D731,'Compras del Mes'!H$6:H$307)</f>
        <v>0</v>
      </c>
      <c r="O731" s="28" t="str">
        <f t="shared" si="114"/>
        <v/>
      </c>
      <c r="P731" s="28">
        <f>SUMIF('Compras del Mes'!D$6:D$307,Inventario!D731,'Compras del Mes'!I$6:I$307)</f>
        <v>0</v>
      </c>
      <c r="Q731" s="88"/>
      <c r="R731" s="87">
        <f t="shared" si="115"/>
        <v>0</v>
      </c>
      <c r="S731" s="28" t="str">
        <f t="shared" si="116"/>
        <v>0</v>
      </c>
      <c r="T731" s="28">
        <f t="shared" si="117"/>
        <v>0</v>
      </c>
      <c r="U731" s="88"/>
      <c r="V731" s="177">
        <f>SUMIF('Reporte de salida'!C$6:C$958,Inventario!B731,'Reporte de salida'!H$6:H$958)</f>
        <v>0</v>
      </c>
      <c r="W731" s="221">
        <f t="shared" si="118"/>
        <v>0</v>
      </c>
      <c r="Y731" s="87">
        <f t="shared" si="119"/>
        <v>0</v>
      </c>
      <c r="Z731" s="28">
        <f t="shared" si="120"/>
        <v>0</v>
      </c>
      <c r="AA731" s="56">
        <v>0</v>
      </c>
      <c r="AB731" s="22">
        <f t="shared" si="122"/>
        <v>30</v>
      </c>
      <c r="AC731" s="92"/>
      <c r="AD731" s="92"/>
      <c r="AE731" s="92"/>
    </row>
    <row r="732" spans="1:32" s="22" customFormat="1" ht="15" hidden="1" customHeight="1" x14ac:dyDescent="0.25">
      <c r="A732" s="24"/>
      <c r="B732" s="174" t="s">
        <v>1640</v>
      </c>
      <c r="C732" s="24"/>
      <c r="D732" s="33" t="s">
        <v>1640</v>
      </c>
      <c r="E732" s="33" t="s">
        <v>665</v>
      </c>
      <c r="F732" s="21" t="s">
        <v>1665</v>
      </c>
      <c r="G732" s="169" t="s">
        <v>314</v>
      </c>
      <c r="H732" s="32">
        <v>1</v>
      </c>
      <c r="I732" s="14"/>
      <c r="J732" s="57">
        <f>[1]Inventario!Y732</f>
        <v>0</v>
      </c>
      <c r="K732" s="99">
        <f>[1]Inventario!AA732</f>
        <v>0</v>
      </c>
      <c r="L732" s="86">
        <f t="shared" si="113"/>
        <v>0</v>
      </c>
      <c r="M732" s="91"/>
      <c r="N732" s="87">
        <f>SUMIF('Compras del Mes'!D$6:D$307,Inventario!D732,'Compras del Mes'!H$6:H$307)</f>
        <v>0</v>
      </c>
      <c r="O732" s="28" t="str">
        <f t="shared" si="114"/>
        <v/>
      </c>
      <c r="P732" s="28">
        <f>SUMIF('Compras del Mes'!D$6:D$307,Inventario!D732,'Compras del Mes'!I$6:I$307)</f>
        <v>0</v>
      </c>
      <c r="Q732" s="88"/>
      <c r="R732" s="87">
        <f t="shared" si="115"/>
        <v>0</v>
      </c>
      <c r="S732" s="28" t="str">
        <f t="shared" si="116"/>
        <v>0</v>
      </c>
      <c r="T732" s="28">
        <f t="shared" si="117"/>
        <v>0</v>
      </c>
      <c r="U732" s="88"/>
      <c r="V732" s="177">
        <f>SUMIF('Reporte de salida'!C$6:C$958,Inventario!B732,'Reporte de salida'!H$6:H$958)</f>
        <v>0</v>
      </c>
      <c r="W732" s="221">
        <f t="shared" si="118"/>
        <v>0</v>
      </c>
      <c r="Y732" s="87">
        <f t="shared" si="119"/>
        <v>0</v>
      </c>
      <c r="Z732" s="28">
        <f t="shared" si="120"/>
        <v>0</v>
      </c>
      <c r="AA732" s="56">
        <v>0</v>
      </c>
      <c r="AB732" s="22">
        <f t="shared" si="122"/>
        <v>36</v>
      </c>
      <c r="AC732" s="92"/>
      <c r="AD732" s="92"/>
      <c r="AE732" s="92"/>
    </row>
    <row r="733" spans="1:32" s="22" customFormat="1" ht="15" hidden="1" customHeight="1" x14ac:dyDescent="0.25">
      <c r="A733" s="24"/>
      <c r="B733" s="174" t="s">
        <v>1641</v>
      </c>
      <c r="C733" s="24"/>
      <c r="D733" s="33" t="s">
        <v>1641</v>
      </c>
      <c r="E733" s="33" t="s">
        <v>665</v>
      </c>
      <c r="F733" s="21" t="s">
        <v>1666</v>
      </c>
      <c r="G733" s="169" t="s">
        <v>314</v>
      </c>
      <c r="H733" s="32">
        <v>1</v>
      </c>
      <c r="I733" s="14"/>
      <c r="J733" s="57">
        <f>[1]Inventario!Y733</f>
        <v>0</v>
      </c>
      <c r="K733" s="99">
        <f>[1]Inventario!AA733</f>
        <v>0</v>
      </c>
      <c r="L733" s="86">
        <f t="shared" si="113"/>
        <v>0</v>
      </c>
      <c r="M733" s="91"/>
      <c r="N733" s="87">
        <f>SUMIF('Compras del Mes'!D$6:D$307,Inventario!D733,'Compras del Mes'!H$6:H$307)</f>
        <v>0</v>
      </c>
      <c r="O733" s="28" t="str">
        <f t="shared" si="114"/>
        <v/>
      </c>
      <c r="P733" s="28">
        <f>SUMIF('Compras del Mes'!D$6:D$307,Inventario!D733,'Compras del Mes'!I$6:I$307)</f>
        <v>0</v>
      </c>
      <c r="Q733" s="88"/>
      <c r="R733" s="87">
        <f t="shared" si="115"/>
        <v>0</v>
      </c>
      <c r="S733" s="28" t="str">
        <f t="shared" si="116"/>
        <v>0</v>
      </c>
      <c r="T733" s="28">
        <f t="shared" si="117"/>
        <v>0</v>
      </c>
      <c r="U733" s="88"/>
      <c r="V733" s="177">
        <f>SUMIF('Reporte de salida'!C$6:C$958,Inventario!B733,'Reporte de salida'!H$6:H$958)</f>
        <v>0</v>
      </c>
      <c r="W733" s="221">
        <f t="shared" si="118"/>
        <v>0</v>
      </c>
      <c r="Y733" s="87">
        <f t="shared" si="119"/>
        <v>0</v>
      </c>
      <c r="Z733" s="28">
        <f t="shared" si="120"/>
        <v>0</v>
      </c>
      <c r="AA733" s="56">
        <v>0</v>
      </c>
      <c r="AB733" s="22">
        <f t="shared" si="122"/>
        <v>28</v>
      </c>
      <c r="AC733" s="96"/>
      <c r="AD733" s="97"/>
      <c r="AE733" s="96"/>
    </row>
    <row r="734" spans="1:32" s="22" customFormat="1" ht="15" hidden="1" customHeight="1" x14ac:dyDescent="0.25">
      <c r="A734" s="24"/>
      <c r="B734" s="174" t="s">
        <v>1642</v>
      </c>
      <c r="C734" s="24"/>
      <c r="D734" s="33" t="s">
        <v>1642</v>
      </c>
      <c r="E734" s="33" t="s">
        <v>665</v>
      </c>
      <c r="F734" s="21" t="s">
        <v>1667</v>
      </c>
      <c r="G734" s="169" t="s">
        <v>314</v>
      </c>
      <c r="H734" s="32">
        <v>1</v>
      </c>
      <c r="I734" s="14"/>
      <c r="J734" s="57">
        <f>[1]Inventario!Y734</f>
        <v>0</v>
      </c>
      <c r="K734" s="99">
        <f>[1]Inventario!AA734</f>
        <v>0</v>
      </c>
      <c r="L734" s="86">
        <f t="shared" si="113"/>
        <v>0</v>
      </c>
      <c r="M734" s="91"/>
      <c r="N734" s="87">
        <f>SUMIF('Compras del Mes'!D$6:D$307,Inventario!D734,'Compras del Mes'!H$6:H$307)</f>
        <v>0</v>
      </c>
      <c r="O734" s="28" t="str">
        <f t="shared" si="114"/>
        <v/>
      </c>
      <c r="P734" s="28">
        <f>SUMIF('Compras del Mes'!D$6:D$307,Inventario!D734,'Compras del Mes'!I$6:I$307)</f>
        <v>0</v>
      </c>
      <c r="Q734" s="88"/>
      <c r="R734" s="87">
        <f t="shared" si="115"/>
        <v>0</v>
      </c>
      <c r="S734" s="28" t="str">
        <f t="shared" si="116"/>
        <v>0</v>
      </c>
      <c r="T734" s="28">
        <f t="shared" si="117"/>
        <v>0</v>
      </c>
      <c r="U734" s="88"/>
      <c r="V734" s="177">
        <f>SUMIF('Reporte de salida'!C$6:C$958,Inventario!B734,'Reporte de salida'!H$6:H$958)</f>
        <v>0</v>
      </c>
      <c r="W734" s="221">
        <f t="shared" si="118"/>
        <v>0</v>
      </c>
      <c r="Y734" s="87">
        <f t="shared" si="119"/>
        <v>0</v>
      </c>
      <c r="Z734" s="28">
        <f t="shared" si="120"/>
        <v>0</v>
      </c>
      <c r="AA734" s="56">
        <v>0</v>
      </c>
      <c r="AB734" s="22">
        <f t="shared" si="122"/>
        <v>29</v>
      </c>
      <c r="AC734" s="92"/>
      <c r="AD734" s="92"/>
      <c r="AE734" s="92"/>
    </row>
    <row r="735" spans="1:32" s="22" customFormat="1" ht="15" hidden="1" customHeight="1" x14ac:dyDescent="0.25">
      <c r="A735" s="24"/>
      <c r="B735" s="174" t="s">
        <v>1643</v>
      </c>
      <c r="C735" s="24"/>
      <c r="D735" s="33" t="s">
        <v>1643</v>
      </c>
      <c r="E735" s="33" t="s">
        <v>665</v>
      </c>
      <c r="F735" s="21" t="s">
        <v>1668</v>
      </c>
      <c r="G735" s="169" t="s">
        <v>314</v>
      </c>
      <c r="H735" s="32">
        <v>1</v>
      </c>
      <c r="I735" s="14"/>
      <c r="J735" s="57">
        <f>[1]Inventario!Y735</f>
        <v>0</v>
      </c>
      <c r="K735" s="99">
        <f>[1]Inventario!AA735</f>
        <v>0</v>
      </c>
      <c r="L735" s="86">
        <f t="shared" si="113"/>
        <v>0</v>
      </c>
      <c r="M735" s="91"/>
      <c r="N735" s="87">
        <f>SUMIF('Compras del Mes'!D$6:D$307,Inventario!D735,'Compras del Mes'!H$6:H$307)</f>
        <v>0</v>
      </c>
      <c r="O735" s="28" t="str">
        <f t="shared" si="114"/>
        <v/>
      </c>
      <c r="P735" s="28">
        <f>SUMIF('Compras del Mes'!D$6:D$307,Inventario!D735,'Compras del Mes'!I$6:I$307)</f>
        <v>0</v>
      </c>
      <c r="Q735" s="88"/>
      <c r="R735" s="87">
        <f t="shared" si="115"/>
        <v>0</v>
      </c>
      <c r="S735" s="28" t="str">
        <f t="shared" si="116"/>
        <v>0</v>
      </c>
      <c r="T735" s="28">
        <f t="shared" si="117"/>
        <v>0</v>
      </c>
      <c r="U735" s="88"/>
      <c r="V735" s="177">
        <f>SUMIF('Reporte de salida'!C$6:C$958,Inventario!B735,'Reporte de salida'!H$6:H$958)</f>
        <v>0</v>
      </c>
      <c r="W735" s="221">
        <f t="shared" si="118"/>
        <v>0</v>
      </c>
      <c r="Y735" s="87">
        <f t="shared" si="119"/>
        <v>0</v>
      </c>
      <c r="Z735" s="28">
        <f t="shared" si="120"/>
        <v>0</v>
      </c>
      <c r="AA735" s="56">
        <v>0</v>
      </c>
      <c r="AB735" s="22">
        <f t="shared" si="122"/>
        <v>57</v>
      </c>
      <c r="AC735" s="96"/>
      <c r="AD735" s="97"/>
      <c r="AE735" s="96"/>
    </row>
    <row r="736" spans="1:32" s="22" customFormat="1" ht="15" hidden="1" customHeight="1" x14ac:dyDescent="0.25">
      <c r="A736" s="24"/>
      <c r="B736" s="174" t="s">
        <v>1644</v>
      </c>
      <c r="C736" s="24"/>
      <c r="D736" s="33" t="s">
        <v>1669</v>
      </c>
      <c r="E736" s="33" t="s">
        <v>665</v>
      </c>
      <c r="F736" s="21" t="s">
        <v>1670</v>
      </c>
      <c r="G736" s="169" t="s">
        <v>314</v>
      </c>
      <c r="H736" s="32">
        <v>1</v>
      </c>
      <c r="I736" s="14"/>
      <c r="J736" s="57">
        <f>[1]Inventario!Y736</f>
        <v>0</v>
      </c>
      <c r="K736" s="99">
        <f>[1]Inventario!AA736</f>
        <v>0</v>
      </c>
      <c r="L736" s="86">
        <f t="shared" si="113"/>
        <v>0</v>
      </c>
      <c r="M736" s="91"/>
      <c r="N736" s="87">
        <f>SUMIF('Compras del Mes'!D$6:D$307,Inventario!D736,'Compras del Mes'!H$6:H$307)</f>
        <v>0</v>
      </c>
      <c r="O736" s="28" t="str">
        <f t="shared" si="114"/>
        <v/>
      </c>
      <c r="P736" s="28">
        <f>SUMIF('Compras del Mes'!D$6:D$307,Inventario!D736,'Compras del Mes'!I$6:I$307)</f>
        <v>0</v>
      </c>
      <c r="Q736" s="88"/>
      <c r="R736" s="87">
        <f t="shared" si="115"/>
        <v>0</v>
      </c>
      <c r="S736" s="28" t="str">
        <f t="shared" si="116"/>
        <v>0</v>
      </c>
      <c r="T736" s="28">
        <f t="shared" si="117"/>
        <v>0</v>
      </c>
      <c r="U736" s="88"/>
      <c r="V736" s="177">
        <f>SUMIF('Reporte de salida'!C$6:C$958,Inventario!B736,'Reporte de salida'!H$6:H$958)</f>
        <v>0</v>
      </c>
      <c r="W736" s="221">
        <f t="shared" si="118"/>
        <v>0</v>
      </c>
      <c r="Y736" s="87">
        <f t="shared" si="119"/>
        <v>0</v>
      </c>
      <c r="Z736" s="28">
        <f t="shared" si="120"/>
        <v>0</v>
      </c>
      <c r="AA736" s="56">
        <v>0</v>
      </c>
      <c r="AB736" s="22">
        <f t="shared" si="122"/>
        <v>26</v>
      </c>
      <c r="AC736" s="96"/>
      <c r="AD736" s="97"/>
      <c r="AE736" s="96"/>
    </row>
    <row r="737" spans="1:31" s="22" customFormat="1" ht="15" hidden="1" customHeight="1" x14ac:dyDescent="0.25">
      <c r="A737" s="24"/>
      <c r="B737" s="174" t="s">
        <v>1645</v>
      </c>
      <c r="C737" s="24"/>
      <c r="D737" s="33" t="s">
        <v>1645</v>
      </c>
      <c r="E737" s="33" t="s">
        <v>665</v>
      </c>
      <c r="F737" s="21" t="s">
        <v>1671</v>
      </c>
      <c r="G737" s="169" t="s">
        <v>314</v>
      </c>
      <c r="H737" s="32">
        <v>1</v>
      </c>
      <c r="I737" s="14"/>
      <c r="J737" s="57">
        <f>[1]Inventario!Y737</f>
        <v>0</v>
      </c>
      <c r="K737" s="99">
        <f>[1]Inventario!AA737</f>
        <v>0</v>
      </c>
      <c r="L737" s="86">
        <f t="shared" si="113"/>
        <v>0</v>
      </c>
      <c r="M737" s="91"/>
      <c r="N737" s="87">
        <f>SUMIF('Compras del Mes'!D$6:D$307,Inventario!D737,'Compras del Mes'!H$6:H$307)</f>
        <v>0</v>
      </c>
      <c r="O737" s="28" t="str">
        <f t="shared" si="114"/>
        <v/>
      </c>
      <c r="P737" s="28">
        <f>SUMIF('Compras del Mes'!D$6:D$307,Inventario!D737,'Compras del Mes'!I$6:I$307)</f>
        <v>0</v>
      </c>
      <c r="Q737" s="88"/>
      <c r="R737" s="87">
        <f t="shared" si="115"/>
        <v>0</v>
      </c>
      <c r="S737" s="28" t="str">
        <f t="shared" si="116"/>
        <v>0</v>
      </c>
      <c r="T737" s="28">
        <f t="shared" si="117"/>
        <v>0</v>
      </c>
      <c r="U737" s="88"/>
      <c r="V737" s="177">
        <f>SUMIF('Reporte de salida'!C$6:C$958,Inventario!B737,'Reporte de salida'!H$6:H$958)</f>
        <v>0</v>
      </c>
      <c r="W737" s="221">
        <f t="shared" si="118"/>
        <v>0</v>
      </c>
      <c r="Y737" s="87">
        <f t="shared" si="119"/>
        <v>0</v>
      </c>
      <c r="Z737" s="28">
        <f t="shared" si="120"/>
        <v>0</v>
      </c>
      <c r="AA737" s="56">
        <v>0</v>
      </c>
      <c r="AB737" s="22">
        <f t="shared" si="122"/>
        <v>21</v>
      </c>
      <c r="AC737" s="96"/>
      <c r="AD737" s="97"/>
      <c r="AE737" s="96"/>
    </row>
    <row r="738" spans="1:31" s="22" customFormat="1" ht="15" hidden="1" customHeight="1" x14ac:dyDescent="0.25">
      <c r="A738" s="24"/>
      <c r="B738" s="174" t="s">
        <v>1649</v>
      </c>
      <c r="C738" s="24"/>
      <c r="D738" s="33" t="s">
        <v>1649</v>
      </c>
      <c r="E738" s="33" t="s">
        <v>665</v>
      </c>
      <c r="F738" s="21" t="s">
        <v>1672</v>
      </c>
      <c r="G738" s="169" t="s">
        <v>314</v>
      </c>
      <c r="H738" s="32">
        <v>1</v>
      </c>
      <c r="I738" s="14"/>
      <c r="J738" s="57">
        <f>[1]Inventario!Y738</f>
        <v>0</v>
      </c>
      <c r="K738" s="99">
        <f>[1]Inventario!AA738</f>
        <v>0</v>
      </c>
      <c r="L738" s="86">
        <f t="shared" si="113"/>
        <v>0</v>
      </c>
      <c r="M738" s="91"/>
      <c r="N738" s="87">
        <f>SUMIF('Compras del Mes'!D$6:D$307,Inventario!D738,'Compras del Mes'!H$6:H$307)</f>
        <v>0</v>
      </c>
      <c r="O738" s="28" t="str">
        <f t="shared" si="114"/>
        <v/>
      </c>
      <c r="P738" s="28">
        <f>SUMIF('Compras del Mes'!D$6:D$307,Inventario!D738,'Compras del Mes'!I$6:I$307)</f>
        <v>0</v>
      </c>
      <c r="Q738" s="88"/>
      <c r="R738" s="87">
        <f t="shared" si="115"/>
        <v>0</v>
      </c>
      <c r="S738" s="28" t="str">
        <f t="shared" si="116"/>
        <v>0</v>
      </c>
      <c r="T738" s="28">
        <f t="shared" si="117"/>
        <v>0</v>
      </c>
      <c r="U738" s="88"/>
      <c r="V738" s="177">
        <f>SUMIF('Reporte de salida'!C$6:C$958,Inventario!B738,'Reporte de salida'!H$6:H$958)</f>
        <v>0</v>
      </c>
      <c r="W738" s="221">
        <f t="shared" si="118"/>
        <v>0</v>
      </c>
      <c r="Y738" s="87">
        <f t="shared" si="119"/>
        <v>0</v>
      </c>
      <c r="Z738" s="28">
        <f t="shared" si="120"/>
        <v>0</v>
      </c>
      <c r="AA738" s="56">
        <v>0</v>
      </c>
      <c r="AB738" s="22">
        <f t="shared" si="122"/>
        <v>17</v>
      </c>
      <c r="AC738" s="92"/>
      <c r="AD738" s="92"/>
      <c r="AE738" s="92"/>
    </row>
    <row r="739" spans="1:31" s="22" customFormat="1" ht="15" hidden="1" customHeight="1" x14ac:dyDescent="0.25">
      <c r="A739" s="24"/>
      <c r="B739" s="174" t="s">
        <v>1646</v>
      </c>
      <c r="C739" s="24"/>
      <c r="D739" s="33" t="s">
        <v>1646</v>
      </c>
      <c r="E739" s="33" t="s">
        <v>665</v>
      </c>
      <c r="F739" s="21" t="s">
        <v>1673</v>
      </c>
      <c r="G739" s="169" t="s">
        <v>314</v>
      </c>
      <c r="H739" s="32">
        <v>1</v>
      </c>
      <c r="I739" s="14"/>
      <c r="J739" s="57">
        <f>[1]Inventario!Y739</f>
        <v>0</v>
      </c>
      <c r="K739" s="99">
        <f>[1]Inventario!AA739</f>
        <v>0</v>
      </c>
      <c r="L739" s="86">
        <f t="shared" si="113"/>
        <v>0</v>
      </c>
      <c r="M739" s="91"/>
      <c r="N739" s="87">
        <f>SUMIF('Compras del Mes'!D$6:D$307,Inventario!D739,'Compras del Mes'!H$6:H$307)</f>
        <v>0</v>
      </c>
      <c r="O739" s="28" t="str">
        <f t="shared" si="114"/>
        <v/>
      </c>
      <c r="P739" s="28">
        <f>SUMIF('Compras del Mes'!D$6:D$307,Inventario!D739,'Compras del Mes'!I$6:I$307)</f>
        <v>0</v>
      </c>
      <c r="Q739" s="88"/>
      <c r="R739" s="87">
        <f t="shared" si="115"/>
        <v>0</v>
      </c>
      <c r="S739" s="28" t="str">
        <f t="shared" si="116"/>
        <v>0</v>
      </c>
      <c r="T739" s="28">
        <f t="shared" si="117"/>
        <v>0</v>
      </c>
      <c r="U739" s="88"/>
      <c r="V739" s="177">
        <f>SUMIF('Reporte de salida'!C$6:C$958,Inventario!B739,'Reporte de salida'!H$6:H$958)</f>
        <v>0</v>
      </c>
      <c r="W739" s="221">
        <f t="shared" si="118"/>
        <v>0</v>
      </c>
      <c r="Y739" s="87">
        <f t="shared" si="119"/>
        <v>0</v>
      </c>
      <c r="Z739" s="28">
        <f t="shared" si="120"/>
        <v>0</v>
      </c>
      <c r="AA739" s="56">
        <v>0</v>
      </c>
      <c r="AB739" s="22">
        <f t="shared" si="122"/>
        <v>29</v>
      </c>
      <c r="AC739" s="96" t="s">
        <v>208</v>
      </c>
      <c r="AD739" s="97" t="s">
        <v>209</v>
      </c>
      <c r="AE739" s="96" t="s">
        <v>37</v>
      </c>
    </row>
    <row r="740" spans="1:31" s="22" customFormat="1" ht="15" hidden="1" customHeight="1" x14ac:dyDescent="0.25">
      <c r="A740" s="24"/>
      <c r="B740" s="174" t="s">
        <v>1647</v>
      </c>
      <c r="C740" s="24"/>
      <c r="D740" s="33" t="s">
        <v>1647</v>
      </c>
      <c r="E740" s="33" t="s">
        <v>665</v>
      </c>
      <c r="F740" s="21" t="s">
        <v>1674</v>
      </c>
      <c r="G740" s="169" t="s">
        <v>314</v>
      </c>
      <c r="H740" s="32">
        <v>1</v>
      </c>
      <c r="I740" s="14"/>
      <c r="J740" s="57">
        <f>[1]Inventario!Y740</f>
        <v>0</v>
      </c>
      <c r="K740" s="99">
        <f>[1]Inventario!AA740</f>
        <v>0</v>
      </c>
      <c r="L740" s="86">
        <f t="shared" si="113"/>
        <v>0</v>
      </c>
      <c r="M740" s="91"/>
      <c r="N740" s="87">
        <f>SUMIF('Compras del Mes'!D$6:D$307,Inventario!D740,'Compras del Mes'!H$6:H$307)</f>
        <v>0</v>
      </c>
      <c r="O740" s="28" t="str">
        <f t="shared" si="114"/>
        <v/>
      </c>
      <c r="P740" s="28">
        <f>SUMIF('Compras del Mes'!D$6:D$307,Inventario!D740,'Compras del Mes'!I$6:I$307)</f>
        <v>0</v>
      </c>
      <c r="Q740" s="88"/>
      <c r="R740" s="87">
        <f t="shared" si="115"/>
        <v>0</v>
      </c>
      <c r="S740" s="28" t="str">
        <f t="shared" si="116"/>
        <v>0</v>
      </c>
      <c r="T740" s="28">
        <f t="shared" si="117"/>
        <v>0</v>
      </c>
      <c r="U740" s="88"/>
      <c r="V740" s="177">
        <f>SUMIF('Reporte de salida'!C$6:C$958,Inventario!B740,'Reporte de salida'!H$6:H$958)</f>
        <v>0</v>
      </c>
      <c r="W740" s="221">
        <f t="shared" si="118"/>
        <v>0</v>
      </c>
      <c r="Y740" s="87">
        <f t="shared" si="119"/>
        <v>0</v>
      </c>
      <c r="Z740" s="28">
        <f t="shared" si="120"/>
        <v>0</v>
      </c>
      <c r="AA740" s="56">
        <v>0</v>
      </c>
      <c r="AB740" s="22">
        <f t="shared" si="122"/>
        <v>31</v>
      </c>
      <c r="AC740" s="96" t="s">
        <v>199</v>
      </c>
      <c r="AD740" s="97" t="s">
        <v>200</v>
      </c>
      <c r="AE740" s="96" t="s">
        <v>8</v>
      </c>
    </row>
    <row r="741" spans="1:31" s="22" customFormat="1" ht="15" hidden="1" customHeight="1" x14ac:dyDescent="0.25">
      <c r="A741" s="24"/>
      <c r="B741" s="174" t="s">
        <v>1648</v>
      </c>
      <c r="C741" s="24"/>
      <c r="D741" s="33" t="s">
        <v>1648</v>
      </c>
      <c r="E741" s="33" t="s">
        <v>665</v>
      </c>
      <c r="F741" s="21" t="s">
        <v>1675</v>
      </c>
      <c r="G741" s="169" t="s">
        <v>314</v>
      </c>
      <c r="H741" s="32">
        <v>1</v>
      </c>
      <c r="I741" s="14"/>
      <c r="J741" s="57">
        <f>[1]Inventario!Y741</f>
        <v>0</v>
      </c>
      <c r="K741" s="99">
        <f>[1]Inventario!AA741</f>
        <v>0</v>
      </c>
      <c r="L741" s="86">
        <f t="shared" si="113"/>
        <v>0</v>
      </c>
      <c r="M741" s="91"/>
      <c r="N741" s="87">
        <f>SUMIF('Compras del Mes'!D$6:D$307,Inventario!D741,'Compras del Mes'!H$6:H$307)</f>
        <v>0</v>
      </c>
      <c r="O741" s="28" t="str">
        <f t="shared" si="114"/>
        <v/>
      </c>
      <c r="P741" s="28">
        <f>SUMIF('Compras del Mes'!D$6:D$307,Inventario!D741,'Compras del Mes'!I$6:I$307)</f>
        <v>0</v>
      </c>
      <c r="Q741" s="88"/>
      <c r="R741" s="87">
        <f t="shared" si="115"/>
        <v>0</v>
      </c>
      <c r="S741" s="28" t="str">
        <f t="shared" si="116"/>
        <v>0</v>
      </c>
      <c r="T741" s="28">
        <f t="shared" si="117"/>
        <v>0</v>
      </c>
      <c r="U741" s="88"/>
      <c r="V741" s="177">
        <f>SUMIF('Reporte de salida'!C$6:C$958,Inventario!B741,'Reporte de salida'!H$6:H$958)</f>
        <v>0</v>
      </c>
      <c r="W741" s="221">
        <f t="shared" si="118"/>
        <v>0</v>
      </c>
      <c r="Y741" s="87">
        <f t="shared" si="119"/>
        <v>0</v>
      </c>
      <c r="Z741" s="28">
        <f t="shared" si="120"/>
        <v>0</v>
      </c>
      <c r="AA741" s="56">
        <v>0</v>
      </c>
      <c r="AB741" s="22">
        <f t="shared" si="122"/>
        <v>48</v>
      </c>
      <c r="AC741" s="96"/>
      <c r="AD741" s="97"/>
      <c r="AE741" s="96"/>
    </row>
    <row r="742" spans="1:31" s="22" customFormat="1" ht="15" hidden="1" customHeight="1" x14ac:dyDescent="0.25">
      <c r="A742" s="24"/>
      <c r="B742" s="174" t="s">
        <v>1651</v>
      </c>
      <c r="C742" s="24"/>
      <c r="D742" s="33" t="s">
        <v>1651</v>
      </c>
      <c r="E742" s="33" t="s">
        <v>665</v>
      </c>
      <c r="F742" s="21" t="s">
        <v>1676</v>
      </c>
      <c r="G742" s="169" t="s">
        <v>314</v>
      </c>
      <c r="H742" s="32">
        <v>1</v>
      </c>
      <c r="I742" s="95"/>
      <c r="J742" s="57">
        <f>[1]Inventario!Y742</f>
        <v>2</v>
      </c>
      <c r="K742" s="99">
        <f>[1]Inventario!AA742</f>
        <v>369.26</v>
      </c>
      <c r="L742" s="86">
        <f t="shared" si="113"/>
        <v>738.52</v>
      </c>
      <c r="M742" s="91"/>
      <c r="N742" s="87">
        <f>SUMIF('Compras del Mes'!D$6:D$307,Inventario!D742,'Compras del Mes'!H$6:H$307)</f>
        <v>0</v>
      </c>
      <c r="O742" s="28" t="str">
        <f t="shared" si="114"/>
        <v/>
      </c>
      <c r="P742" s="28">
        <f>SUMIF('Compras del Mes'!D$6:D$307,Inventario!D742,'Compras del Mes'!I$6:I$307)</f>
        <v>0</v>
      </c>
      <c r="Q742" s="88"/>
      <c r="R742" s="87">
        <f t="shared" si="115"/>
        <v>2</v>
      </c>
      <c r="S742" s="28">
        <f t="shared" si="116"/>
        <v>369.26</v>
      </c>
      <c r="T742" s="28">
        <f t="shared" si="117"/>
        <v>738.52</v>
      </c>
      <c r="U742" s="88"/>
      <c r="V742" s="177">
        <f>SUMIF('Reporte de salida'!C$6:C$958,Inventario!B742,'Reporte de salida'!H$6:H$958)</f>
        <v>0</v>
      </c>
      <c r="W742" s="221">
        <f t="shared" si="118"/>
        <v>0</v>
      </c>
      <c r="Y742" s="87">
        <f t="shared" si="119"/>
        <v>2</v>
      </c>
      <c r="Z742" s="28">
        <f t="shared" si="120"/>
        <v>738.52</v>
      </c>
      <c r="AA742" s="56">
        <f>Z742/Y742</f>
        <v>369.26</v>
      </c>
      <c r="AB742" s="22">
        <f t="shared" si="122"/>
        <v>28</v>
      </c>
      <c r="AC742" s="96"/>
      <c r="AD742" s="97"/>
      <c r="AE742" s="96"/>
    </row>
    <row r="743" spans="1:31" s="22" customFormat="1" ht="15" hidden="1" customHeight="1" x14ac:dyDescent="0.25">
      <c r="A743" s="24"/>
      <c r="B743" s="174" t="s">
        <v>1652</v>
      </c>
      <c r="C743" s="24"/>
      <c r="D743" s="33" t="s">
        <v>1652</v>
      </c>
      <c r="E743" s="33" t="s">
        <v>665</v>
      </c>
      <c r="F743" s="21" t="s">
        <v>1677</v>
      </c>
      <c r="G743" s="169" t="s">
        <v>314</v>
      </c>
      <c r="H743" s="32">
        <v>1</v>
      </c>
      <c r="I743" s="95"/>
      <c r="J743" s="57">
        <f>[1]Inventario!Y743</f>
        <v>2</v>
      </c>
      <c r="K743" s="99">
        <f>[1]Inventario!AA743</f>
        <v>201.26</v>
      </c>
      <c r="L743" s="86">
        <f t="shared" si="113"/>
        <v>402.52</v>
      </c>
      <c r="M743" s="91"/>
      <c r="N743" s="87">
        <f>SUMIF('Compras del Mes'!D$6:D$307,Inventario!D743,'Compras del Mes'!H$6:H$307)</f>
        <v>0</v>
      </c>
      <c r="O743" s="28" t="str">
        <f t="shared" si="114"/>
        <v/>
      </c>
      <c r="P743" s="28">
        <f>SUMIF('Compras del Mes'!D$6:D$307,Inventario!D743,'Compras del Mes'!I$6:I$307)</f>
        <v>0</v>
      </c>
      <c r="Q743" s="88"/>
      <c r="R743" s="87">
        <f t="shared" si="115"/>
        <v>2</v>
      </c>
      <c r="S743" s="28">
        <f t="shared" si="116"/>
        <v>201.26</v>
      </c>
      <c r="T743" s="28">
        <f t="shared" si="117"/>
        <v>402.52</v>
      </c>
      <c r="U743" s="88"/>
      <c r="V743" s="177">
        <f>SUMIF('Reporte de salida'!C$6:C$958,Inventario!B743,'Reporte de salida'!H$6:H$958)</f>
        <v>0</v>
      </c>
      <c r="W743" s="221">
        <f t="shared" si="118"/>
        <v>0</v>
      </c>
      <c r="Y743" s="87">
        <f t="shared" si="119"/>
        <v>2</v>
      </c>
      <c r="Z743" s="28">
        <f t="shared" si="120"/>
        <v>402.52</v>
      </c>
      <c r="AA743" s="56">
        <f>Z743/Y743</f>
        <v>201.26</v>
      </c>
      <c r="AB743" s="22">
        <f t="shared" si="122"/>
        <v>18</v>
      </c>
      <c r="AC743" s="96"/>
      <c r="AD743" s="97"/>
      <c r="AE743" s="96"/>
    </row>
    <row r="744" spans="1:31" s="22" customFormat="1" ht="15" hidden="1" customHeight="1" x14ac:dyDescent="0.25">
      <c r="A744" s="24"/>
      <c r="B744" s="174" t="s">
        <v>1653</v>
      </c>
      <c r="C744" s="24"/>
      <c r="D744" s="33" t="s">
        <v>1653</v>
      </c>
      <c r="E744" s="33" t="s">
        <v>665</v>
      </c>
      <c r="F744" s="21" t="s">
        <v>1678</v>
      </c>
      <c r="G744" s="169" t="s">
        <v>314</v>
      </c>
      <c r="H744" s="32">
        <v>1</v>
      </c>
      <c r="I744" s="95"/>
      <c r="J744" s="57">
        <f>[1]Inventario!Y744</f>
        <v>0</v>
      </c>
      <c r="K744" s="99">
        <f>[1]Inventario!AA744</f>
        <v>0</v>
      </c>
      <c r="L744" s="86">
        <f t="shared" si="113"/>
        <v>0</v>
      </c>
      <c r="M744" s="91"/>
      <c r="N744" s="87">
        <f>SUMIF('Compras del Mes'!D$6:D$307,Inventario!D744,'Compras del Mes'!H$6:H$307)</f>
        <v>0</v>
      </c>
      <c r="O744" s="28" t="str">
        <f t="shared" si="114"/>
        <v/>
      </c>
      <c r="P744" s="28">
        <f>SUMIF('Compras del Mes'!D$6:D$307,Inventario!D744,'Compras del Mes'!I$6:I$307)</f>
        <v>0</v>
      </c>
      <c r="Q744" s="88"/>
      <c r="R744" s="87">
        <f t="shared" si="115"/>
        <v>0</v>
      </c>
      <c r="S744" s="28" t="str">
        <f t="shared" si="116"/>
        <v>0</v>
      </c>
      <c r="T744" s="28">
        <f t="shared" si="117"/>
        <v>0</v>
      </c>
      <c r="U744" s="88"/>
      <c r="V744" s="177">
        <f>SUMIF('Reporte de salida'!C$6:C$958,Inventario!B744,'Reporte de salida'!H$6:H$958)</f>
        <v>0</v>
      </c>
      <c r="W744" s="221">
        <f t="shared" si="118"/>
        <v>0</v>
      </c>
      <c r="Y744" s="87">
        <f t="shared" si="119"/>
        <v>0</v>
      </c>
      <c r="Z744" s="28">
        <f t="shared" si="120"/>
        <v>0</v>
      </c>
      <c r="AA744" s="56">
        <v>0</v>
      </c>
      <c r="AB744" s="22">
        <f t="shared" si="122"/>
        <v>35</v>
      </c>
      <c r="AC744" s="92"/>
      <c r="AD744" s="92"/>
      <c r="AE744" s="92"/>
    </row>
    <row r="745" spans="1:31" s="22" customFormat="1" ht="15" hidden="1" customHeight="1" x14ac:dyDescent="0.25">
      <c r="A745" s="24"/>
      <c r="B745" s="174" t="s">
        <v>1654</v>
      </c>
      <c r="C745" s="24"/>
      <c r="D745" s="33" t="s">
        <v>1679</v>
      </c>
      <c r="E745" s="33" t="s">
        <v>665</v>
      </c>
      <c r="F745" s="21" t="s">
        <v>1680</v>
      </c>
      <c r="G745" s="169" t="s">
        <v>314</v>
      </c>
      <c r="H745" s="32">
        <v>1</v>
      </c>
      <c r="I745" s="95"/>
      <c r="J745" s="57">
        <f>[1]Inventario!Y745</f>
        <v>0</v>
      </c>
      <c r="K745" s="99">
        <f>[1]Inventario!AA745</f>
        <v>0</v>
      </c>
      <c r="L745" s="86">
        <f t="shared" si="113"/>
        <v>0</v>
      </c>
      <c r="M745" s="91"/>
      <c r="N745" s="87">
        <f>SUMIF('Compras del Mes'!D$6:D$307,Inventario!D745,'Compras del Mes'!H$6:H$307)</f>
        <v>0</v>
      </c>
      <c r="O745" s="28" t="str">
        <f t="shared" si="114"/>
        <v/>
      </c>
      <c r="P745" s="28">
        <f>SUMIF('Compras del Mes'!D$6:D$307,Inventario!D745,'Compras del Mes'!I$6:I$307)</f>
        <v>0</v>
      </c>
      <c r="Q745" s="88"/>
      <c r="R745" s="87">
        <f t="shared" si="115"/>
        <v>0</v>
      </c>
      <c r="S745" s="28" t="str">
        <f t="shared" si="116"/>
        <v>0</v>
      </c>
      <c r="T745" s="28">
        <f t="shared" si="117"/>
        <v>0</v>
      </c>
      <c r="U745" s="88"/>
      <c r="V745" s="177">
        <f>SUMIF('Reporte de salida'!C$6:C$958,Inventario!B745,'Reporte de salida'!H$6:H$958)</f>
        <v>0</v>
      </c>
      <c r="W745" s="221">
        <f t="shared" si="118"/>
        <v>0</v>
      </c>
      <c r="Y745" s="87">
        <f t="shared" si="119"/>
        <v>0</v>
      </c>
      <c r="Z745" s="28">
        <f t="shared" si="120"/>
        <v>0</v>
      </c>
      <c r="AA745" s="56">
        <v>0</v>
      </c>
      <c r="AB745" s="22">
        <f t="shared" si="122"/>
        <v>22</v>
      </c>
      <c r="AC745" s="96"/>
      <c r="AD745" s="97"/>
      <c r="AE745" s="96"/>
    </row>
    <row r="746" spans="1:31" s="22" customFormat="1" ht="15" hidden="1" customHeight="1" x14ac:dyDescent="0.25">
      <c r="A746" s="24"/>
      <c r="B746" s="174" t="s">
        <v>1655</v>
      </c>
      <c r="C746" s="24"/>
      <c r="D746" s="33" t="s">
        <v>1655</v>
      </c>
      <c r="E746" s="33" t="s">
        <v>665</v>
      </c>
      <c r="F746" s="21" t="s">
        <v>1681</v>
      </c>
      <c r="G746" s="169" t="s">
        <v>314</v>
      </c>
      <c r="H746" s="32">
        <v>1</v>
      </c>
      <c r="I746" s="95"/>
      <c r="J746" s="57">
        <f>[1]Inventario!Y746</f>
        <v>8</v>
      </c>
      <c r="K746" s="99">
        <f>[1]Inventario!AA746</f>
        <v>356.55</v>
      </c>
      <c r="L746" s="86">
        <f t="shared" si="113"/>
        <v>2852.4</v>
      </c>
      <c r="M746" s="91"/>
      <c r="N746" s="87">
        <f>SUMIF('Compras del Mes'!D$6:D$307,Inventario!D746,'Compras del Mes'!H$6:H$307)</f>
        <v>0</v>
      </c>
      <c r="O746" s="28" t="str">
        <f t="shared" si="114"/>
        <v/>
      </c>
      <c r="P746" s="28">
        <f>SUMIF('Compras del Mes'!D$6:D$307,Inventario!D746,'Compras del Mes'!I$6:I$307)</f>
        <v>0</v>
      </c>
      <c r="Q746" s="88"/>
      <c r="R746" s="87">
        <f t="shared" si="115"/>
        <v>8</v>
      </c>
      <c r="S746" s="28">
        <f t="shared" si="116"/>
        <v>356.55</v>
      </c>
      <c r="T746" s="28">
        <f t="shared" si="117"/>
        <v>2852.4</v>
      </c>
      <c r="U746" s="88"/>
      <c r="V746" s="177">
        <f>SUMIF('Reporte de salida'!C$6:C$958,Inventario!B746,'Reporte de salida'!H$6:H$958)</f>
        <v>0</v>
      </c>
      <c r="W746" s="221">
        <f t="shared" si="118"/>
        <v>0</v>
      </c>
      <c r="Y746" s="87">
        <f t="shared" si="119"/>
        <v>8</v>
      </c>
      <c r="Z746" s="28">
        <f t="shared" si="120"/>
        <v>2852.4</v>
      </c>
      <c r="AA746" s="56">
        <f>Z746/Y746</f>
        <v>356.55</v>
      </c>
      <c r="AB746" s="22">
        <f t="shared" si="122"/>
        <v>29</v>
      </c>
      <c r="AC746" s="96"/>
      <c r="AD746" s="97"/>
      <c r="AE746" s="96"/>
    </row>
    <row r="747" spans="1:31" s="22" customFormat="1" ht="15" hidden="1" customHeight="1" x14ac:dyDescent="0.25">
      <c r="A747" s="24"/>
      <c r="B747" s="174" t="s">
        <v>1656</v>
      </c>
      <c r="C747" s="24"/>
      <c r="D747" s="33" t="s">
        <v>1656</v>
      </c>
      <c r="E747" s="33" t="s">
        <v>665</v>
      </c>
      <c r="F747" s="21" t="s">
        <v>1682</v>
      </c>
      <c r="G747" s="169" t="s">
        <v>315</v>
      </c>
      <c r="H747" s="32">
        <v>1</v>
      </c>
      <c r="I747" s="95"/>
      <c r="J747" s="57">
        <f>[1]Inventario!Y747</f>
        <v>0</v>
      </c>
      <c r="K747" s="99">
        <f>[1]Inventario!AA747</f>
        <v>0</v>
      </c>
      <c r="L747" s="86">
        <f t="shared" si="113"/>
        <v>0</v>
      </c>
      <c r="M747" s="91"/>
      <c r="N747" s="87">
        <f>SUMIF('Compras del Mes'!D$6:D$307,Inventario!D747,'Compras del Mes'!H$6:H$307)</f>
        <v>0</v>
      </c>
      <c r="O747" s="28" t="str">
        <f t="shared" si="114"/>
        <v/>
      </c>
      <c r="P747" s="28">
        <f>SUMIF('Compras del Mes'!D$6:D$307,Inventario!D747,'Compras del Mes'!I$6:I$307)</f>
        <v>0</v>
      </c>
      <c r="Q747" s="88"/>
      <c r="R747" s="87">
        <f t="shared" si="115"/>
        <v>0</v>
      </c>
      <c r="S747" s="28" t="str">
        <f t="shared" si="116"/>
        <v>0</v>
      </c>
      <c r="T747" s="28">
        <f t="shared" si="117"/>
        <v>0</v>
      </c>
      <c r="U747" s="88"/>
      <c r="V747" s="177">
        <f>SUMIF('Reporte de salida'!C$6:C$958,Inventario!B747,'Reporte de salida'!H$6:H$958)</f>
        <v>0</v>
      </c>
      <c r="W747" s="221">
        <f t="shared" si="118"/>
        <v>0</v>
      </c>
      <c r="Y747" s="87">
        <f t="shared" si="119"/>
        <v>0</v>
      </c>
      <c r="Z747" s="28">
        <f t="shared" si="120"/>
        <v>0</v>
      </c>
      <c r="AA747" s="56">
        <v>0</v>
      </c>
      <c r="AB747" s="22">
        <f t="shared" si="122"/>
        <v>26</v>
      </c>
      <c r="AC747" s="96"/>
      <c r="AD747" s="97"/>
      <c r="AE747" s="96"/>
    </row>
    <row r="748" spans="1:31" s="22" customFormat="1" ht="15" hidden="1" customHeight="1" x14ac:dyDescent="0.25">
      <c r="A748" s="24"/>
      <c r="B748" s="174" t="s">
        <v>1657</v>
      </c>
      <c r="C748" s="24"/>
      <c r="D748" s="33" t="s">
        <v>1657</v>
      </c>
      <c r="E748" s="33" t="s">
        <v>665</v>
      </c>
      <c r="F748" s="21" t="s">
        <v>1683</v>
      </c>
      <c r="G748" s="169" t="s">
        <v>314</v>
      </c>
      <c r="H748" s="32">
        <v>1</v>
      </c>
      <c r="I748" s="95"/>
      <c r="J748" s="57">
        <f>[1]Inventario!Y748</f>
        <v>2</v>
      </c>
      <c r="K748" s="99">
        <f>[1]Inventario!AA748</f>
        <v>48.72</v>
      </c>
      <c r="L748" s="86">
        <f t="shared" si="113"/>
        <v>97.44</v>
      </c>
      <c r="M748" s="91"/>
      <c r="N748" s="87">
        <f>SUMIF('Compras del Mes'!D$6:D$307,Inventario!D748,'Compras del Mes'!H$6:H$307)</f>
        <v>0</v>
      </c>
      <c r="O748" s="28" t="str">
        <f t="shared" si="114"/>
        <v/>
      </c>
      <c r="P748" s="28">
        <f>SUMIF('Compras del Mes'!D$6:D$307,Inventario!D748,'Compras del Mes'!I$6:I$307)</f>
        <v>0</v>
      </c>
      <c r="Q748" s="88"/>
      <c r="R748" s="87">
        <f t="shared" si="115"/>
        <v>2</v>
      </c>
      <c r="S748" s="28">
        <f t="shared" si="116"/>
        <v>48.72</v>
      </c>
      <c r="T748" s="28">
        <f t="shared" si="117"/>
        <v>97.44</v>
      </c>
      <c r="U748" s="88"/>
      <c r="V748" s="177">
        <f>SUMIF('Reporte de salida'!C$6:C$958,Inventario!B748,'Reporte de salida'!H$6:H$958)</f>
        <v>0</v>
      </c>
      <c r="W748" s="221">
        <f t="shared" si="118"/>
        <v>0</v>
      </c>
      <c r="Y748" s="87">
        <f t="shared" si="119"/>
        <v>2</v>
      </c>
      <c r="Z748" s="28">
        <f t="shared" si="120"/>
        <v>97.44</v>
      </c>
      <c r="AA748" s="56">
        <f>Z748/Y748</f>
        <v>48.72</v>
      </c>
      <c r="AB748" s="22">
        <f t="shared" si="122"/>
        <v>41</v>
      </c>
      <c r="AC748" s="96"/>
      <c r="AD748" s="97"/>
      <c r="AE748" s="96"/>
    </row>
    <row r="749" spans="1:31" s="22" customFormat="1" ht="15" hidden="1" customHeight="1" x14ac:dyDescent="0.25">
      <c r="A749" s="24"/>
      <c r="B749" s="174" t="s">
        <v>1658</v>
      </c>
      <c r="C749" s="24"/>
      <c r="D749" s="33" t="s">
        <v>1658</v>
      </c>
      <c r="E749" s="33" t="s">
        <v>665</v>
      </c>
      <c r="F749" s="21" t="s">
        <v>1684</v>
      </c>
      <c r="G749" s="169" t="s">
        <v>314</v>
      </c>
      <c r="H749" s="32">
        <v>1</v>
      </c>
      <c r="I749" s="95"/>
      <c r="J749" s="57">
        <f>[1]Inventario!Y749</f>
        <v>2</v>
      </c>
      <c r="K749" s="99">
        <f>[1]Inventario!AA749</f>
        <v>58.8</v>
      </c>
      <c r="L749" s="86">
        <f t="shared" si="113"/>
        <v>117.6</v>
      </c>
      <c r="M749" s="91"/>
      <c r="N749" s="87">
        <f>SUMIF('Compras del Mes'!D$6:D$307,Inventario!D749,'Compras del Mes'!H$6:H$307)</f>
        <v>0</v>
      </c>
      <c r="O749" s="28" t="str">
        <f t="shared" si="114"/>
        <v/>
      </c>
      <c r="P749" s="28">
        <f>SUMIF('Compras del Mes'!D$6:D$307,Inventario!D749,'Compras del Mes'!I$6:I$307)</f>
        <v>0</v>
      </c>
      <c r="Q749" s="88"/>
      <c r="R749" s="87">
        <f t="shared" si="115"/>
        <v>2</v>
      </c>
      <c r="S749" s="28">
        <f t="shared" si="116"/>
        <v>58.8</v>
      </c>
      <c r="T749" s="28">
        <f t="shared" si="117"/>
        <v>117.6</v>
      </c>
      <c r="U749" s="88"/>
      <c r="V749" s="177">
        <f>SUMIF('Reporte de salida'!C$6:C$958,Inventario!B749,'Reporte de salida'!H$6:H$958)</f>
        <v>0</v>
      </c>
      <c r="W749" s="221">
        <f t="shared" si="118"/>
        <v>0</v>
      </c>
      <c r="Y749" s="87">
        <f t="shared" si="119"/>
        <v>2</v>
      </c>
      <c r="Z749" s="28">
        <f t="shared" si="120"/>
        <v>117.6</v>
      </c>
      <c r="AA749" s="56">
        <f>Z749/Y749</f>
        <v>58.8</v>
      </c>
      <c r="AB749" s="22">
        <f t="shared" si="122"/>
        <v>39</v>
      </c>
      <c r="AC749" s="96"/>
      <c r="AD749" s="97"/>
      <c r="AE749" s="96"/>
    </row>
    <row r="750" spans="1:31" s="22" customFormat="1" ht="15" hidden="1" customHeight="1" x14ac:dyDescent="0.25">
      <c r="A750" s="24"/>
      <c r="B750" s="174" t="s">
        <v>1659</v>
      </c>
      <c r="C750" s="24"/>
      <c r="D750" s="33" t="s">
        <v>1659</v>
      </c>
      <c r="E750" s="33" t="s">
        <v>665</v>
      </c>
      <c r="F750" s="21" t="s">
        <v>1685</v>
      </c>
      <c r="G750" s="169" t="s">
        <v>314</v>
      </c>
      <c r="H750" s="32">
        <v>1</v>
      </c>
      <c r="I750" s="95"/>
      <c r="J750" s="57">
        <f>[1]Inventario!Y750</f>
        <v>0</v>
      </c>
      <c r="K750" s="99">
        <f>[1]Inventario!AA750</f>
        <v>0</v>
      </c>
      <c r="L750" s="86">
        <f t="shared" si="113"/>
        <v>0</v>
      </c>
      <c r="M750" s="91"/>
      <c r="N750" s="87">
        <f>SUMIF('Compras del Mes'!D$6:D$307,Inventario!D750,'Compras del Mes'!H$6:H$307)</f>
        <v>0</v>
      </c>
      <c r="O750" s="28" t="str">
        <f t="shared" si="114"/>
        <v/>
      </c>
      <c r="P750" s="28">
        <f>SUMIF('Compras del Mes'!D$6:D$307,Inventario!D750,'Compras del Mes'!I$6:I$307)</f>
        <v>0</v>
      </c>
      <c r="Q750" s="88"/>
      <c r="R750" s="87">
        <f t="shared" si="115"/>
        <v>0</v>
      </c>
      <c r="S750" s="28" t="str">
        <f t="shared" si="116"/>
        <v>0</v>
      </c>
      <c r="T750" s="28">
        <f t="shared" si="117"/>
        <v>0</v>
      </c>
      <c r="U750" s="88"/>
      <c r="V750" s="177">
        <f>SUMIF('Reporte de salida'!C$6:C$958,Inventario!B750,'Reporte de salida'!H$6:H$958)</f>
        <v>0</v>
      </c>
      <c r="W750" s="221">
        <f t="shared" si="118"/>
        <v>0</v>
      </c>
      <c r="Y750" s="87">
        <f t="shared" si="119"/>
        <v>0</v>
      </c>
      <c r="Z750" s="28">
        <f t="shared" si="120"/>
        <v>0</v>
      </c>
      <c r="AA750" s="56">
        <v>0</v>
      </c>
      <c r="AB750" s="22">
        <f t="shared" si="122"/>
        <v>36</v>
      </c>
      <c r="AC750" s="96"/>
      <c r="AD750" s="97"/>
      <c r="AE750" s="96"/>
    </row>
    <row r="751" spans="1:31" s="22" customFormat="1" ht="15" hidden="1" customHeight="1" x14ac:dyDescent="0.25">
      <c r="A751" s="24"/>
      <c r="B751" s="174" t="s">
        <v>1660</v>
      </c>
      <c r="C751" s="24"/>
      <c r="D751" s="33" t="s">
        <v>1660</v>
      </c>
      <c r="E751" s="33" t="s">
        <v>665</v>
      </c>
      <c r="F751" s="21" t="s">
        <v>1686</v>
      </c>
      <c r="G751" s="169" t="s">
        <v>314</v>
      </c>
      <c r="H751" s="32">
        <v>1</v>
      </c>
      <c r="I751" s="95"/>
      <c r="J751" s="57">
        <f>[1]Inventario!Y751</f>
        <v>0</v>
      </c>
      <c r="K751" s="99">
        <f>[1]Inventario!AA751</f>
        <v>0</v>
      </c>
      <c r="L751" s="86">
        <f t="shared" si="113"/>
        <v>0</v>
      </c>
      <c r="M751" s="91"/>
      <c r="N751" s="87">
        <f>SUMIF('Compras del Mes'!D$6:D$307,Inventario!D751,'Compras del Mes'!H$6:H$307)</f>
        <v>0</v>
      </c>
      <c r="O751" s="28" t="str">
        <f t="shared" si="114"/>
        <v/>
      </c>
      <c r="P751" s="28">
        <f>SUMIF('Compras del Mes'!D$6:D$307,Inventario!D751,'Compras del Mes'!I$6:I$307)</f>
        <v>0</v>
      </c>
      <c r="Q751" s="88"/>
      <c r="R751" s="87">
        <f t="shared" si="115"/>
        <v>0</v>
      </c>
      <c r="S751" s="28" t="str">
        <f t="shared" si="116"/>
        <v>0</v>
      </c>
      <c r="T751" s="28">
        <f t="shared" si="117"/>
        <v>0</v>
      </c>
      <c r="U751" s="88"/>
      <c r="V751" s="177">
        <f>SUMIF('Reporte de salida'!C$6:C$958,Inventario!B751,'Reporte de salida'!H$6:H$958)</f>
        <v>0</v>
      </c>
      <c r="W751" s="221">
        <f t="shared" si="118"/>
        <v>0</v>
      </c>
      <c r="Y751" s="87">
        <f t="shared" si="119"/>
        <v>0</v>
      </c>
      <c r="Z751" s="28">
        <f t="shared" si="120"/>
        <v>0</v>
      </c>
      <c r="AA751" s="56">
        <v>0</v>
      </c>
      <c r="AB751" s="22">
        <f t="shared" si="122"/>
        <v>41</v>
      </c>
      <c r="AC751" s="96"/>
      <c r="AD751" s="97"/>
      <c r="AE751" s="96"/>
    </row>
    <row r="752" spans="1:31" s="22" customFormat="1" ht="15" hidden="1" customHeight="1" x14ac:dyDescent="0.25">
      <c r="A752" s="24"/>
      <c r="B752" s="174" t="s">
        <v>1691</v>
      </c>
      <c r="C752" s="24"/>
      <c r="D752" s="33" t="s">
        <v>1691</v>
      </c>
      <c r="E752" s="33" t="s">
        <v>665</v>
      </c>
      <c r="F752" s="21"/>
      <c r="G752" s="169" t="s">
        <v>314</v>
      </c>
      <c r="H752" s="32">
        <v>1</v>
      </c>
      <c r="I752" s="95"/>
      <c r="J752" s="57">
        <f>[1]Inventario!Y752</f>
        <v>0</v>
      </c>
      <c r="K752" s="99">
        <f>[1]Inventario!AA752</f>
        <v>0</v>
      </c>
      <c r="L752" s="86">
        <f t="shared" si="113"/>
        <v>0</v>
      </c>
      <c r="M752" s="91"/>
      <c r="N752" s="87">
        <f>SUMIF('Compras del Mes'!D$6:D$307,Inventario!D752,'Compras del Mes'!H$6:H$307)</f>
        <v>0</v>
      </c>
      <c r="O752" s="28" t="str">
        <f t="shared" si="114"/>
        <v/>
      </c>
      <c r="P752" s="28">
        <f>SUMIF('Compras del Mes'!D$6:D$307,Inventario!D752,'Compras del Mes'!I$6:I$307)</f>
        <v>0</v>
      </c>
      <c r="Q752" s="88"/>
      <c r="R752" s="87">
        <f t="shared" si="115"/>
        <v>0</v>
      </c>
      <c r="S752" s="28" t="str">
        <f t="shared" si="116"/>
        <v>0</v>
      </c>
      <c r="T752" s="28">
        <f t="shared" si="117"/>
        <v>0</v>
      </c>
      <c r="U752" s="88"/>
      <c r="V752" s="177">
        <f>SUMIF('Reporte de salida'!C$6:C$958,Inventario!B752,'Reporte de salida'!H$6:H$958)</f>
        <v>0</v>
      </c>
      <c r="W752" s="221">
        <f t="shared" si="118"/>
        <v>0</v>
      </c>
      <c r="Y752" s="87">
        <f t="shared" si="119"/>
        <v>0</v>
      </c>
      <c r="Z752" s="28">
        <f t="shared" si="120"/>
        <v>0</v>
      </c>
      <c r="AA752" s="56">
        <v>0</v>
      </c>
      <c r="AB752" s="22">
        <f>(LEN(D752))</f>
        <v>16</v>
      </c>
      <c r="AC752" s="96"/>
      <c r="AD752" s="97"/>
      <c r="AE752" s="96"/>
    </row>
    <row r="753" spans="1:31" s="22" customFormat="1" ht="15" hidden="1" customHeight="1" x14ac:dyDescent="0.25">
      <c r="A753" s="24"/>
      <c r="B753" s="174" t="s">
        <v>1692</v>
      </c>
      <c r="C753" s="24"/>
      <c r="D753" s="33" t="s">
        <v>1692</v>
      </c>
      <c r="E753" s="33" t="s">
        <v>665</v>
      </c>
      <c r="F753" s="21"/>
      <c r="G753" s="169" t="s">
        <v>315</v>
      </c>
      <c r="H753" s="32">
        <v>1</v>
      </c>
      <c r="I753" s="95"/>
      <c r="J753" s="57">
        <f>[1]Inventario!Y753</f>
        <v>0</v>
      </c>
      <c r="K753" s="99">
        <f>[1]Inventario!AA753</f>
        <v>0</v>
      </c>
      <c r="L753" s="86">
        <f t="shared" si="113"/>
        <v>0</v>
      </c>
      <c r="M753" s="91"/>
      <c r="N753" s="87">
        <f>SUMIF('Compras del Mes'!D$6:D$307,Inventario!D753,'Compras del Mes'!H$6:H$307)</f>
        <v>0</v>
      </c>
      <c r="O753" s="28" t="str">
        <f t="shared" si="114"/>
        <v/>
      </c>
      <c r="P753" s="28">
        <f>SUMIF('Compras del Mes'!D$6:D$307,Inventario!D753,'Compras del Mes'!I$6:I$307)</f>
        <v>0</v>
      </c>
      <c r="Q753" s="88"/>
      <c r="R753" s="87">
        <f t="shared" si="115"/>
        <v>0</v>
      </c>
      <c r="S753" s="28" t="str">
        <f t="shared" si="116"/>
        <v>0</v>
      </c>
      <c r="T753" s="28">
        <f t="shared" si="117"/>
        <v>0</v>
      </c>
      <c r="U753" s="88"/>
      <c r="V753" s="177">
        <f>SUMIF('Reporte de salida'!C$6:C$958,Inventario!B753,'Reporte de salida'!H$6:H$958)</f>
        <v>0</v>
      </c>
      <c r="W753" s="221">
        <f t="shared" si="118"/>
        <v>0</v>
      </c>
      <c r="Y753" s="87">
        <f t="shared" si="119"/>
        <v>0</v>
      </c>
      <c r="Z753" s="28">
        <f t="shared" si="120"/>
        <v>0</v>
      </c>
      <c r="AA753" s="56">
        <v>0</v>
      </c>
      <c r="AC753" s="96"/>
      <c r="AD753" s="97"/>
      <c r="AE753" s="96"/>
    </row>
    <row r="754" spans="1:31" s="22" customFormat="1" ht="15" hidden="1" customHeight="1" x14ac:dyDescent="0.25">
      <c r="A754" s="24"/>
      <c r="B754" s="174" t="s">
        <v>1693</v>
      </c>
      <c r="C754" s="24"/>
      <c r="D754" s="33" t="s">
        <v>1693</v>
      </c>
      <c r="E754" s="33" t="s">
        <v>665</v>
      </c>
      <c r="F754" s="21"/>
      <c r="G754" s="169" t="s">
        <v>315</v>
      </c>
      <c r="H754" s="32">
        <v>1</v>
      </c>
      <c r="I754" s="95"/>
      <c r="J754" s="57">
        <f>[1]Inventario!Y754</f>
        <v>0</v>
      </c>
      <c r="K754" s="99">
        <f>[1]Inventario!AA754</f>
        <v>0</v>
      </c>
      <c r="L754" s="86">
        <f t="shared" si="113"/>
        <v>0</v>
      </c>
      <c r="M754" s="91"/>
      <c r="N754" s="87">
        <f>SUMIF('Compras del Mes'!D$6:D$307,Inventario!D754,'Compras del Mes'!H$6:H$307)</f>
        <v>0</v>
      </c>
      <c r="O754" s="28" t="str">
        <f t="shared" si="114"/>
        <v/>
      </c>
      <c r="P754" s="28">
        <f>SUMIF('Compras del Mes'!D$6:D$307,Inventario!D754,'Compras del Mes'!I$6:I$307)</f>
        <v>0</v>
      </c>
      <c r="Q754" s="88"/>
      <c r="R754" s="87">
        <f t="shared" si="115"/>
        <v>0</v>
      </c>
      <c r="S754" s="28" t="str">
        <f t="shared" si="116"/>
        <v>0</v>
      </c>
      <c r="T754" s="28">
        <f t="shared" si="117"/>
        <v>0</v>
      </c>
      <c r="U754" s="88"/>
      <c r="V754" s="177">
        <f>SUMIF('Reporte de salida'!C$6:C$958,Inventario!B754,'Reporte de salida'!H$6:H$958)</f>
        <v>0</v>
      </c>
      <c r="W754" s="221">
        <f t="shared" si="118"/>
        <v>0</v>
      </c>
      <c r="Y754" s="87">
        <f t="shared" si="119"/>
        <v>0</v>
      </c>
      <c r="Z754" s="28">
        <f t="shared" si="120"/>
        <v>0</v>
      </c>
      <c r="AA754" s="56">
        <v>0</v>
      </c>
      <c r="AC754" s="96"/>
      <c r="AD754" s="97"/>
      <c r="AE754" s="96"/>
    </row>
    <row r="755" spans="1:31" s="22" customFormat="1" ht="15" hidden="1" customHeight="1" x14ac:dyDescent="0.25">
      <c r="A755" s="24"/>
      <c r="B755" s="174" t="s">
        <v>1694</v>
      </c>
      <c r="C755" s="24"/>
      <c r="D755" s="33" t="s">
        <v>1694</v>
      </c>
      <c r="E755" s="33" t="s">
        <v>665</v>
      </c>
      <c r="F755" s="21"/>
      <c r="G755" s="169" t="s">
        <v>314</v>
      </c>
      <c r="H755" s="32">
        <v>1</v>
      </c>
      <c r="I755" s="95"/>
      <c r="J755" s="57">
        <f>[1]Inventario!Y755</f>
        <v>0</v>
      </c>
      <c r="K755" s="99">
        <f>[1]Inventario!AA755</f>
        <v>0</v>
      </c>
      <c r="L755" s="86">
        <f t="shared" si="113"/>
        <v>0</v>
      </c>
      <c r="M755" s="91"/>
      <c r="N755" s="87">
        <f>SUMIF('Compras del Mes'!D$6:D$307,Inventario!D755,'Compras del Mes'!H$6:H$307)</f>
        <v>0</v>
      </c>
      <c r="O755" s="28" t="str">
        <f t="shared" si="114"/>
        <v/>
      </c>
      <c r="P755" s="28">
        <f>SUMIF('Compras del Mes'!D$6:D$307,Inventario!D755,'Compras del Mes'!I$6:I$307)</f>
        <v>0</v>
      </c>
      <c r="Q755" s="88"/>
      <c r="R755" s="87">
        <f t="shared" si="115"/>
        <v>0</v>
      </c>
      <c r="S755" s="28" t="str">
        <f t="shared" si="116"/>
        <v>0</v>
      </c>
      <c r="T755" s="28">
        <f t="shared" si="117"/>
        <v>0</v>
      </c>
      <c r="U755" s="88"/>
      <c r="V755" s="177">
        <f>SUMIF('Reporte de salida'!C$6:C$958,Inventario!B755,'Reporte de salida'!H$6:H$958)</f>
        <v>0</v>
      </c>
      <c r="W755" s="221">
        <f t="shared" si="118"/>
        <v>0</v>
      </c>
      <c r="Y755" s="87">
        <f t="shared" si="119"/>
        <v>0</v>
      </c>
      <c r="Z755" s="28">
        <f t="shared" si="120"/>
        <v>0</v>
      </c>
      <c r="AA755" s="56">
        <v>0</v>
      </c>
      <c r="AC755" s="96"/>
      <c r="AD755" s="97"/>
      <c r="AE755" s="96"/>
    </row>
    <row r="756" spans="1:31" s="22" customFormat="1" ht="15" hidden="1" customHeight="1" x14ac:dyDescent="0.25">
      <c r="A756" s="24"/>
      <c r="B756" s="174" t="s">
        <v>1696</v>
      </c>
      <c r="C756" s="24"/>
      <c r="D756" s="33" t="s">
        <v>1707</v>
      </c>
      <c r="E756" s="33" t="s">
        <v>665</v>
      </c>
      <c r="F756" s="21"/>
      <c r="G756" s="169" t="s">
        <v>314</v>
      </c>
      <c r="H756" s="32">
        <v>1</v>
      </c>
      <c r="I756" s="95"/>
      <c r="J756" s="57">
        <f>[1]Inventario!Y756</f>
        <v>0</v>
      </c>
      <c r="K756" s="99">
        <f>[1]Inventario!AA756</f>
        <v>0</v>
      </c>
      <c r="L756" s="86">
        <f t="shared" si="113"/>
        <v>0</v>
      </c>
      <c r="M756" s="91"/>
      <c r="N756" s="87">
        <f>SUMIF('Compras del Mes'!D$6:D$307,Inventario!D756,'Compras del Mes'!H$6:H$307)</f>
        <v>14</v>
      </c>
      <c r="O756" s="28">
        <f t="shared" si="114"/>
        <v>10</v>
      </c>
      <c r="P756" s="28">
        <f>SUMIF('Compras del Mes'!D$6:D$307,Inventario!D756,'Compras del Mes'!I$6:I$307)</f>
        <v>140</v>
      </c>
      <c r="Q756" s="88"/>
      <c r="R756" s="87">
        <f t="shared" si="115"/>
        <v>14</v>
      </c>
      <c r="S756" s="28">
        <f t="shared" si="116"/>
        <v>10</v>
      </c>
      <c r="T756" s="28">
        <f t="shared" si="117"/>
        <v>140</v>
      </c>
      <c r="U756" s="88"/>
      <c r="V756" s="177">
        <f>SUMIF('Reporte de salida'!C$6:C$958,Inventario!B756,'Reporte de salida'!H$6:H$958)</f>
        <v>14</v>
      </c>
      <c r="W756" s="221">
        <f t="shared" si="118"/>
        <v>140</v>
      </c>
      <c r="Y756" s="87">
        <f t="shared" si="119"/>
        <v>0</v>
      </c>
      <c r="Z756" s="28">
        <f t="shared" si="120"/>
        <v>0</v>
      </c>
      <c r="AA756" s="56">
        <v>0</v>
      </c>
      <c r="AC756" s="96"/>
      <c r="AD756" s="97"/>
      <c r="AE756" s="96"/>
    </row>
    <row r="757" spans="1:31" s="22" customFormat="1" ht="15" hidden="1" customHeight="1" x14ac:dyDescent="0.25">
      <c r="A757" s="24"/>
      <c r="B757" s="174" t="s">
        <v>1695</v>
      </c>
      <c r="C757" s="24"/>
      <c r="D757" s="33" t="s">
        <v>1695</v>
      </c>
      <c r="E757" s="33" t="s">
        <v>665</v>
      </c>
      <c r="F757" s="21"/>
      <c r="G757" s="169" t="s">
        <v>314</v>
      </c>
      <c r="H757" s="32">
        <v>1</v>
      </c>
      <c r="I757" s="95"/>
      <c r="J757" s="57">
        <f>[1]Inventario!Y757</f>
        <v>0</v>
      </c>
      <c r="K757" s="99">
        <f>[1]Inventario!AA757</f>
        <v>0</v>
      </c>
      <c r="L757" s="86">
        <f t="shared" si="113"/>
        <v>0</v>
      </c>
      <c r="M757" s="91"/>
      <c r="N757" s="87">
        <f>SUMIF('Compras del Mes'!D$6:D$307,Inventario!D757,'Compras del Mes'!H$6:H$307)</f>
        <v>0</v>
      </c>
      <c r="O757" s="28" t="str">
        <f t="shared" si="114"/>
        <v/>
      </c>
      <c r="P757" s="28">
        <f>SUMIF('Compras del Mes'!D$6:D$307,Inventario!D757,'Compras del Mes'!I$6:I$307)</f>
        <v>0</v>
      </c>
      <c r="Q757" s="88"/>
      <c r="R757" s="87">
        <f t="shared" si="115"/>
        <v>0</v>
      </c>
      <c r="S757" s="28" t="str">
        <f t="shared" si="116"/>
        <v>0</v>
      </c>
      <c r="T757" s="28">
        <f t="shared" si="117"/>
        <v>0</v>
      </c>
      <c r="U757" s="88"/>
      <c r="V757" s="177">
        <f>SUMIF('Reporte de salida'!C$6:C$958,Inventario!B757,'Reporte de salida'!H$6:H$958)</f>
        <v>0</v>
      </c>
      <c r="W757" s="221">
        <f t="shared" si="118"/>
        <v>0</v>
      </c>
      <c r="Y757" s="87">
        <f t="shared" si="119"/>
        <v>0</v>
      </c>
      <c r="Z757" s="28">
        <f t="shared" si="120"/>
        <v>0</v>
      </c>
      <c r="AA757" s="56">
        <v>0</v>
      </c>
      <c r="AC757" s="96"/>
      <c r="AD757" s="97"/>
      <c r="AE757" s="96"/>
    </row>
    <row r="758" spans="1:31" s="22" customFormat="1" ht="15" hidden="1" customHeight="1" x14ac:dyDescent="0.25">
      <c r="A758" s="24"/>
      <c r="B758" s="174" t="s">
        <v>1697</v>
      </c>
      <c r="C758" s="24"/>
      <c r="D758" s="33" t="s">
        <v>1697</v>
      </c>
      <c r="E758" s="33" t="s">
        <v>665</v>
      </c>
      <c r="F758" s="21"/>
      <c r="G758" s="169" t="s">
        <v>314</v>
      </c>
      <c r="H758" s="32">
        <v>1</v>
      </c>
      <c r="I758" s="95"/>
      <c r="J758" s="57">
        <f>[1]Inventario!Y758</f>
        <v>0</v>
      </c>
      <c r="K758" s="99">
        <f>[1]Inventario!AA758</f>
        <v>0</v>
      </c>
      <c r="L758" s="86">
        <f t="shared" si="113"/>
        <v>0</v>
      </c>
      <c r="M758" s="91"/>
      <c r="N758" s="87">
        <f>SUMIF('Compras del Mes'!D$6:D$307,Inventario!D758,'Compras del Mes'!H$6:H$307)</f>
        <v>0</v>
      </c>
      <c r="O758" s="28" t="str">
        <f t="shared" si="114"/>
        <v/>
      </c>
      <c r="P758" s="28">
        <f>SUMIF('Compras del Mes'!D$6:D$307,Inventario!D758,'Compras del Mes'!I$6:I$307)</f>
        <v>0</v>
      </c>
      <c r="Q758" s="88"/>
      <c r="R758" s="87">
        <f t="shared" si="115"/>
        <v>0</v>
      </c>
      <c r="S758" s="28" t="str">
        <f t="shared" si="116"/>
        <v>0</v>
      </c>
      <c r="T758" s="28">
        <f t="shared" si="117"/>
        <v>0</v>
      </c>
      <c r="U758" s="88"/>
      <c r="V758" s="177">
        <f>SUMIF('Reporte de salida'!C$6:C$958,Inventario!B758,'Reporte de salida'!H$6:H$958)</f>
        <v>0</v>
      </c>
      <c r="W758" s="221">
        <f t="shared" si="118"/>
        <v>0</v>
      </c>
      <c r="Y758" s="87">
        <f t="shared" si="119"/>
        <v>0</v>
      </c>
      <c r="Z758" s="28">
        <f t="shared" si="120"/>
        <v>0</v>
      </c>
      <c r="AA758" s="56">
        <v>0</v>
      </c>
      <c r="AC758" s="96"/>
      <c r="AD758" s="97"/>
      <c r="AE758" s="96"/>
    </row>
    <row r="759" spans="1:31" s="22" customFormat="1" ht="15" hidden="1" customHeight="1" x14ac:dyDescent="0.25">
      <c r="A759" s="24"/>
      <c r="B759" s="174" t="s">
        <v>1721</v>
      </c>
      <c r="C759" s="24"/>
      <c r="D759" s="33" t="s">
        <v>1721</v>
      </c>
      <c r="E759" s="33" t="s">
        <v>665</v>
      </c>
      <c r="F759" s="21"/>
      <c r="G759" s="169" t="s">
        <v>314</v>
      </c>
      <c r="H759" s="32">
        <v>1</v>
      </c>
      <c r="I759" s="95"/>
      <c r="J759" s="57">
        <f>[1]Inventario!Y759</f>
        <v>0</v>
      </c>
      <c r="K759" s="99">
        <f>[1]Inventario!AA759</f>
        <v>0</v>
      </c>
      <c r="L759" s="86">
        <f t="shared" si="113"/>
        <v>0</v>
      </c>
      <c r="M759" s="91"/>
      <c r="N759" s="87">
        <f>SUMIF('Compras del Mes'!D$6:D$307,Inventario!D759,'Compras del Mes'!H$6:H$307)</f>
        <v>0</v>
      </c>
      <c r="O759" s="28" t="str">
        <f t="shared" si="114"/>
        <v/>
      </c>
      <c r="P759" s="28">
        <f>SUMIF('Compras del Mes'!D$6:D$307,Inventario!D759,'Compras del Mes'!I$6:I$307)</f>
        <v>0</v>
      </c>
      <c r="Q759" s="88"/>
      <c r="R759" s="87">
        <f t="shared" si="115"/>
        <v>0</v>
      </c>
      <c r="S759" s="28" t="str">
        <f t="shared" si="116"/>
        <v>0</v>
      </c>
      <c r="T759" s="28">
        <f t="shared" si="117"/>
        <v>0</v>
      </c>
      <c r="U759" s="88"/>
      <c r="V759" s="177">
        <f>SUMIF('Reporte de salida'!C$6:C$958,Inventario!B759,'Reporte de salida'!H$6:H$958)</f>
        <v>0</v>
      </c>
      <c r="W759" s="221">
        <f t="shared" si="118"/>
        <v>0</v>
      </c>
      <c r="Y759" s="87">
        <f t="shared" si="119"/>
        <v>0</v>
      </c>
      <c r="Z759" s="28">
        <f t="shared" si="120"/>
        <v>0</v>
      </c>
      <c r="AA759" s="56">
        <v>0</v>
      </c>
      <c r="AC759" s="96"/>
      <c r="AD759" s="97"/>
      <c r="AE759" s="96"/>
    </row>
    <row r="760" spans="1:31" s="22" customFormat="1" ht="15" hidden="1" customHeight="1" x14ac:dyDescent="0.25">
      <c r="A760" s="24">
        <v>3379</v>
      </c>
      <c r="B760" s="174" t="s">
        <v>1774</v>
      </c>
      <c r="C760" s="24"/>
      <c r="D760" s="33" t="s">
        <v>1774</v>
      </c>
      <c r="E760" s="33" t="s">
        <v>665</v>
      </c>
      <c r="F760" s="21"/>
      <c r="G760" s="169" t="s">
        <v>314</v>
      </c>
      <c r="H760" s="32">
        <v>1</v>
      </c>
      <c r="I760" s="95"/>
      <c r="J760" s="57">
        <f>[1]Inventario!Y760</f>
        <v>0</v>
      </c>
      <c r="K760" s="99">
        <f>[1]Inventario!AA760</f>
        <v>0</v>
      </c>
      <c r="L760" s="86">
        <f t="shared" si="113"/>
        <v>0</v>
      </c>
      <c r="M760" s="91"/>
      <c r="N760" s="87">
        <f>SUMIF('Compras del Mes'!D$6:D$307,Inventario!D760,'Compras del Mes'!H$6:H$307)</f>
        <v>0</v>
      </c>
      <c r="O760" s="28" t="str">
        <f t="shared" si="114"/>
        <v/>
      </c>
      <c r="P760" s="28">
        <f>SUMIF('Compras del Mes'!D$6:D$307,Inventario!D760,'Compras del Mes'!I$6:I$307)</f>
        <v>0</v>
      </c>
      <c r="Q760" s="88"/>
      <c r="R760" s="87">
        <f t="shared" si="115"/>
        <v>0</v>
      </c>
      <c r="S760" s="28" t="str">
        <f t="shared" si="116"/>
        <v>0</v>
      </c>
      <c r="T760" s="28">
        <f t="shared" si="117"/>
        <v>0</v>
      </c>
      <c r="U760" s="88"/>
      <c r="V760" s="177">
        <f>SUMIF('Reporte de salida'!C$6:C$958,Inventario!B760,'Reporte de salida'!H$6:H$958)</f>
        <v>0</v>
      </c>
      <c r="W760" s="221">
        <f t="shared" si="118"/>
        <v>0</v>
      </c>
      <c r="Y760" s="87">
        <f t="shared" si="119"/>
        <v>0</v>
      </c>
      <c r="Z760" s="28">
        <f t="shared" si="120"/>
        <v>0</v>
      </c>
      <c r="AA760" s="56">
        <v>0</v>
      </c>
      <c r="AC760" s="96"/>
      <c r="AD760" s="97"/>
      <c r="AE760" s="96"/>
    </row>
    <row r="761" spans="1:31" s="22" customFormat="1" ht="15" hidden="1" customHeight="1" x14ac:dyDescent="0.25">
      <c r="A761" s="24"/>
      <c r="B761" s="174" t="s">
        <v>1817</v>
      </c>
      <c r="C761" s="24"/>
      <c r="D761" s="33" t="s">
        <v>1817</v>
      </c>
      <c r="E761" s="33" t="s">
        <v>665</v>
      </c>
      <c r="F761" s="21" t="s">
        <v>1818</v>
      </c>
      <c r="G761" s="169" t="s">
        <v>314</v>
      </c>
      <c r="H761" s="32">
        <v>1</v>
      </c>
      <c r="I761" s="95"/>
      <c r="J761" s="57">
        <f>[1]Inventario!Y761</f>
        <v>0</v>
      </c>
      <c r="K761" s="99">
        <f>[1]Inventario!AA761</f>
        <v>0</v>
      </c>
      <c r="L761" s="86">
        <f t="shared" si="113"/>
        <v>0</v>
      </c>
      <c r="M761" s="91"/>
      <c r="N761" s="87">
        <f>SUMIF('Compras del Mes'!D$6:D$307,Inventario!D761,'Compras del Mes'!H$6:H$307)</f>
        <v>0</v>
      </c>
      <c r="O761" s="28" t="str">
        <f t="shared" si="114"/>
        <v/>
      </c>
      <c r="P761" s="28">
        <f>SUMIF('Compras del Mes'!D$6:D$307,Inventario!D761,'Compras del Mes'!I$6:I$307)</f>
        <v>0</v>
      </c>
      <c r="Q761" s="88"/>
      <c r="R761" s="87">
        <f t="shared" si="115"/>
        <v>0</v>
      </c>
      <c r="S761" s="28" t="str">
        <f t="shared" si="116"/>
        <v>0</v>
      </c>
      <c r="T761" s="28">
        <f t="shared" si="117"/>
        <v>0</v>
      </c>
      <c r="U761" s="88"/>
      <c r="V761" s="177">
        <f>SUMIF('Reporte de salida'!C$6:C$958,Inventario!B761,'Reporte de salida'!H$6:H$958)</f>
        <v>0</v>
      </c>
      <c r="W761" s="221">
        <f t="shared" si="118"/>
        <v>0</v>
      </c>
      <c r="Y761" s="87">
        <f t="shared" si="119"/>
        <v>0</v>
      </c>
      <c r="Z761" s="28">
        <f t="shared" si="120"/>
        <v>0</v>
      </c>
      <c r="AA761" s="56">
        <v>0</v>
      </c>
      <c r="AC761" s="96"/>
      <c r="AD761" s="97"/>
      <c r="AE761" s="96"/>
    </row>
    <row r="762" spans="1:31" s="22" customFormat="1" ht="15" hidden="1" customHeight="1" x14ac:dyDescent="0.25">
      <c r="A762" s="24" t="s">
        <v>1689</v>
      </c>
      <c r="B762" s="174" t="s">
        <v>1873</v>
      </c>
      <c r="C762" s="24">
        <v>3503</v>
      </c>
      <c r="D762" s="33" t="s">
        <v>1873</v>
      </c>
      <c r="E762" s="33" t="s">
        <v>665</v>
      </c>
      <c r="F762" s="21" t="s">
        <v>1874</v>
      </c>
      <c r="G762" s="169" t="s">
        <v>314</v>
      </c>
      <c r="H762" s="32">
        <v>1</v>
      </c>
      <c r="I762" s="95"/>
      <c r="J762" s="57">
        <f>[1]Inventario!Y762</f>
        <v>1</v>
      </c>
      <c r="K762" s="99">
        <f>[1]Inventario!AA762</f>
        <v>8716.23</v>
      </c>
      <c r="L762" s="86">
        <f t="shared" si="113"/>
        <v>8716.23</v>
      </c>
      <c r="M762" s="91"/>
      <c r="N762" s="87">
        <f>SUMIF('Compras del Mes'!D$6:D$307,Inventario!D762,'Compras del Mes'!H$6:H$307)</f>
        <v>0</v>
      </c>
      <c r="O762" s="28" t="str">
        <f t="shared" si="114"/>
        <v/>
      </c>
      <c r="P762" s="28">
        <f>SUMIF('Compras del Mes'!D$6:D$307,Inventario!D762,'Compras del Mes'!I$6:I$307)</f>
        <v>0</v>
      </c>
      <c r="Q762" s="88"/>
      <c r="R762" s="87">
        <f t="shared" si="115"/>
        <v>1</v>
      </c>
      <c r="S762" s="28">
        <f t="shared" si="116"/>
        <v>8716.23</v>
      </c>
      <c r="T762" s="28">
        <f t="shared" si="117"/>
        <v>8716.23</v>
      </c>
      <c r="U762" s="88"/>
      <c r="V762" s="177">
        <f>SUMIF('Reporte de salida'!C$6:C$958,Inventario!B762,'Reporte de salida'!H$6:H$958)</f>
        <v>0</v>
      </c>
      <c r="W762" s="221">
        <f t="shared" si="118"/>
        <v>0</v>
      </c>
      <c r="Y762" s="87">
        <f t="shared" si="119"/>
        <v>1</v>
      </c>
      <c r="Z762" s="28">
        <f t="shared" si="120"/>
        <v>8716.23</v>
      </c>
      <c r="AA762" s="56">
        <f>Z762/Y762</f>
        <v>8716.23</v>
      </c>
      <c r="AC762" s="96"/>
      <c r="AD762" s="97"/>
      <c r="AE762" s="96"/>
    </row>
    <row r="763" spans="1:31" s="22" customFormat="1" ht="15" hidden="1" customHeight="1" x14ac:dyDescent="0.25">
      <c r="A763" s="24" t="s">
        <v>1689</v>
      </c>
      <c r="B763" s="174" t="s">
        <v>1875</v>
      </c>
      <c r="C763" s="24">
        <v>3504</v>
      </c>
      <c r="D763" s="33" t="s">
        <v>1875</v>
      </c>
      <c r="E763" s="33" t="s">
        <v>665</v>
      </c>
      <c r="F763" s="21" t="s">
        <v>1876</v>
      </c>
      <c r="G763" s="169" t="s">
        <v>314</v>
      </c>
      <c r="H763" s="32">
        <v>1</v>
      </c>
      <c r="I763" s="95"/>
      <c r="J763" s="57">
        <f>[1]Inventario!Y763</f>
        <v>0</v>
      </c>
      <c r="K763" s="99">
        <f>[1]Inventario!AA763</f>
        <v>0</v>
      </c>
      <c r="L763" s="86">
        <f t="shared" si="113"/>
        <v>0</v>
      </c>
      <c r="M763" s="91"/>
      <c r="N763" s="87">
        <f>SUMIF('Compras del Mes'!D$6:D$307,Inventario!D763,'Compras del Mes'!H$6:H$307)</f>
        <v>0</v>
      </c>
      <c r="O763" s="28" t="str">
        <f t="shared" si="114"/>
        <v/>
      </c>
      <c r="P763" s="28">
        <f>SUMIF('Compras del Mes'!D$6:D$307,Inventario!D763,'Compras del Mes'!I$6:I$307)</f>
        <v>0</v>
      </c>
      <c r="Q763" s="88"/>
      <c r="R763" s="87">
        <f t="shared" si="115"/>
        <v>0</v>
      </c>
      <c r="S763" s="28" t="str">
        <f t="shared" si="116"/>
        <v>0</v>
      </c>
      <c r="T763" s="28">
        <f t="shared" si="117"/>
        <v>0</v>
      </c>
      <c r="U763" s="88"/>
      <c r="V763" s="177">
        <f>SUMIF('Reporte de salida'!C$6:C$958,Inventario!B763,'Reporte de salida'!H$6:H$958)</f>
        <v>0</v>
      </c>
      <c r="W763" s="221">
        <f t="shared" si="118"/>
        <v>0</v>
      </c>
      <c r="Y763" s="87">
        <f t="shared" si="119"/>
        <v>0</v>
      </c>
      <c r="Z763" s="28">
        <f t="shared" si="120"/>
        <v>0</v>
      </c>
      <c r="AA763" s="56">
        <v>0</v>
      </c>
      <c r="AB763" s="22">
        <f>(LEN(D763))</f>
        <v>27</v>
      </c>
      <c r="AC763" s="96"/>
      <c r="AD763" s="97"/>
      <c r="AE763" s="96"/>
    </row>
    <row r="764" spans="1:31" s="22" customFormat="1" ht="15" hidden="1" customHeight="1" x14ac:dyDescent="0.25">
      <c r="A764" s="24" t="s">
        <v>1689</v>
      </c>
      <c r="B764" s="174" t="s">
        <v>1877</v>
      </c>
      <c r="C764" s="24">
        <v>3505</v>
      </c>
      <c r="D764" s="33" t="s">
        <v>1877</v>
      </c>
      <c r="E764" s="33" t="s">
        <v>665</v>
      </c>
      <c r="F764" s="21" t="s">
        <v>1878</v>
      </c>
      <c r="G764" s="169" t="s">
        <v>314</v>
      </c>
      <c r="H764" s="32">
        <v>1</v>
      </c>
      <c r="I764" s="95"/>
      <c r="J764" s="57">
        <f>[1]Inventario!Y764</f>
        <v>0</v>
      </c>
      <c r="K764" s="99">
        <f>[1]Inventario!AA764</f>
        <v>0</v>
      </c>
      <c r="L764" s="86">
        <f t="shared" si="113"/>
        <v>0</v>
      </c>
      <c r="M764" s="91"/>
      <c r="N764" s="87">
        <f>SUMIF('Compras del Mes'!D$6:D$307,Inventario!D764,'Compras del Mes'!H$6:H$307)</f>
        <v>0</v>
      </c>
      <c r="O764" s="28" t="str">
        <f t="shared" si="114"/>
        <v/>
      </c>
      <c r="P764" s="28">
        <f>SUMIF('Compras del Mes'!D$6:D$307,Inventario!D764,'Compras del Mes'!I$6:I$307)</f>
        <v>0</v>
      </c>
      <c r="Q764" s="88"/>
      <c r="R764" s="87">
        <f t="shared" si="115"/>
        <v>0</v>
      </c>
      <c r="S764" s="28" t="str">
        <f t="shared" si="116"/>
        <v>0</v>
      </c>
      <c r="T764" s="28">
        <f t="shared" si="117"/>
        <v>0</v>
      </c>
      <c r="U764" s="88"/>
      <c r="V764" s="177">
        <f>SUMIF('Reporte de salida'!C$6:C$958,Inventario!B764,'Reporte de salida'!H$6:H$958)</f>
        <v>0</v>
      </c>
      <c r="W764" s="221">
        <f t="shared" si="118"/>
        <v>0</v>
      </c>
      <c r="Y764" s="87">
        <f t="shared" si="119"/>
        <v>0</v>
      </c>
      <c r="Z764" s="28">
        <f t="shared" si="120"/>
        <v>0</v>
      </c>
      <c r="AA764" s="56">
        <v>0</v>
      </c>
      <c r="AB764" s="22">
        <f>(LEN(D764))</f>
        <v>41</v>
      </c>
      <c r="AC764" s="96"/>
      <c r="AD764" s="97"/>
      <c r="AE764" s="96"/>
    </row>
    <row r="765" spans="1:31" s="22" customFormat="1" ht="15" hidden="1" customHeight="1" x14ac:dyDescent="0.25">
      <c r="A765" s="24" t="s">
        <v>1689</v>
      </c>
      <c r="B765" s="174" t="s">
        <v>1879</v>
      </c>
      <c r="C765" s="24">
        <v>3506</v>
      </c>
      <c r="D765" s="33" t="s">
        <v>1879</v>
      </c>
      <c r="E765" s="33" t="s">
        <v>665</v>
      </c>
      <c r="F765" s="21" t="s">
        <v>1880</v>
      </c>
      <c r="G765" s="169" t="s">
        <v>314</v>
      </c>
      <c r="H765" s="32">
        <v>1</v>
      </c>
      <c r="I765" s="95"/>
      <c r="J765" s="57">
        <f>[1]Inventario!Y765</f>
        <v>0</v>
      </c>
      <c r="K765" s="99">
        <f>[1]Inventario!AA765</f>
        <v>0</v>
      </c>
      <c r="L765" s="86">
        <f t="shared" si="113"/>
        <v>0</v>
      </c>
      <c r="M765" s="91"/>
      <c r="N765" s="87">
        <f>SUMIF('Compras del Mes'!D$6:D$307,Inventario!D765,'Compras del Mes'!H$6:H$307)</f>
        <v>0</v>
      </c>
      <c r="O765" s="28" t="str">
        <f t="shared" si="114"/>
        <v/>
      </c>
      <c r="P765" s="28">
        <f>SUMIF('Compras del Mes'!D$6:D$307,Inventario!D765,'Compras del Mes'!I$6:I$307)</f>
        <v>0</v>
      </c>
      <c r="Q765" s="88"/>
      <c r="R765" s="87">
        <f t="shared" si="115"/>
        <v>0</v>
      </c>
      <c r="S765" s="28" t="str">
        <f t="shared" si="116"/>
        <v>0</v>
      </c>
      <c r="T765" s="28">
        <f t="shared" si="117"/>
        <v>0</v>
      </c>
      <c r="U765" s="88"/>
      <c r="V765" s="177">
        <f>SUMIF('Reporte de salida'!C$6:C$958,Inventario!B765,'Reporte de salida'!H$6:H$958)</f>
        <v>0</v>
      </c>
      <c r="W765" s="221">
        <f t="shared" si="118"/>
        <v>0</v>
      </c>
      <c r="Y765" s="87">
        <f t="shared" si="119"/>
        <v>0</v>
      </c>
      <c r="Z765" s="28">
        <f t="shared" si="120"/>
        <v>0</v>
      </c>
      <c r="AA765" s="56">
        <v>0</v>
      </c>
      <c r="AB765" s="22">
        <f>(LEN(D765))</f>
        <v>62</v>
      </c>
      <c r="AC765" s="96"/>
      <c r="AD765" s="97"/>
      <c r="AE765" s="96"/>
    </row>
    <row r="766" spans="1:31" s="22" customFormat="1" ht="15" hidden="1" customHeight="1" x14ac:dyDescent="0.25">
      <c r="A766" s="24" t="s">
        <v>1689</v>
      </c>
      <c r="B766" s="174" t="s">
        <v>1881</v>
      </c>
      <c r="C766" s="24">
        <v>3495</v>
      </c>
      <c r="D766" s="179" t="s">
        <v>1881</v>
      </c>
      <c r="E766" s="33" t="s">
        <v>665</v>
      </c>
      <c r="F766" s="21" t="s">
        <v>1882</v>
      </c>
      <c r="G766" s="169" t="s">
        <v>314</v>
      </c>
      <c r="H766" s="32">
        <v>1</v>
      </c>
      <c r="I766" s="95"/>
      <c r="J766" s="57">
        <f>[1]Inventario!Y766</f>
        <v>0</v>
      </c>
      <c r="K766" s="99">
        <f>[1]Inventario!AA766</f>
        <v>0</v>
      </c>
      <c r="L766" s="86">
        <f t="shared" si="113"/>
        <v>0</v>
      </c>
      <c r="M766" s="91"/>
      <c r="N766" s="87">
        <f>SUMIF('Compras del Mes'!D$6:D$307,Inventario!D766,'Compras del Mes'!H$6:H$307)</f>
        <v>0</v>
      </c>
      <c r="O766" s="28" t="str">
        <f t="shared" si="114"/>
        <v/>
      </c>
      <c r="P766" s="28">
        <f>SUMIF('Compras del Mes'!D$6:D$307,Inventario!D766,'Compras del Mes'!I$6:I$307)</f>
        <v>0</v>
      </c>
      <c r="Q766" s="88"/>
      <c r="R766" s="87">
        <f t="shared" si="115"/>
        <v>0</v>
      </c>
      <c r="S766" s="28" t="str">
        <f t="shared" si="116"/>
        <v>0</v>
      </c>
      <c r="T766" s="28">
        <f t="shared" si="117"/>
        <v>0</v>
      </c>
      <c r="U766" s="88"/>
      <c r="V766" s="177">
        <f>SUMIF('Reporte de salida'!C$6:C$958,Inventario!B766,'Reporte de salida'!H$6:H$958)</f>
        <v>0</v>
      </c>
      <c r="W766" s="221">
        <f t="shared" si="118"/>
        <v>0</v>
      </c>
      <c r="Y766" s="87">
        <f t="shared" si="119"/>
        <v>0</v>
      </c>
      <c r="Z766" s="28">
        <f t="shared" si="120"/>
        <v>0</v>
      </c>
      <c r="AA766" s="56">
        <v>0</v>
      </c>
      <c r="AB766" s="22">
        <f t="shared" si="122"/>
        <v>42</v>
      </c>
      <c r="AC766" s="96"/>
      <c r="AD766" s="97"/>
      <c r="AE766" s="96"/>
    </row>
    <row r="767" spans="1:31" s="22" customFormat="1" ht="15" hidden="1" customHeight="1" x14ac:dyDescent="0.25">
      <c r="A767" s="24" t="s">
        <v>1689</v>
      </c>
      <c r="B767" s="174" t="s">
        <v>1883</v>
      </c>
      <c r="C767" s="24">
        <v>3496</v>
      </c>
      <c r="D767" s="179" t="s">
        <v>1883</v>
      </c>
      <c r="E767" s="33" t="s">
        <v>665</v>
      </c>
      <c r="F767" s="21" t="s">
        <v>1884</v>
      </c>
      <c r="G767" s="169" t="s">
        <v>314</v>
      </c>
      <c r="H767" s="32">
        <v>1</v>
      </c>
      <c r="I767" s="95"/>
      <c r="J767" s="57">
        <f>[1]Inventario!Y767</f>
        <v>0</v>
      </c>
      <c r="K767" s="99">
        <f>[1]Inventario!AA767</f>
        <v>0</v>
      </c>
      <c r="L767" s="86">
        <f t="shared" si="113"/>
        <v>0</v>
      </c>
      <c r="M767" s="91"/>
      <c r="N767" s="87">
        <f>SUMIF('Compras del Mes'!D$6:D$307,Inventario!D767,'Compras del Mes'!H$6:H$307)</f>
        <v>0</v>
      </c>
      <c r="O767" s="28" t="str">
        <f t="shared" si="114"/>
        <v/>
      </c>
      <c r="P767" s="28">
        <f>SUMIF('Compras del Mes'!D$6:D$307,Inventario!D767,'Compras del Mes'!I$6:I$307)</f>
        <v>0</v>
      </c>
      <c r="Q767" s="88"/>
      <c r="R767" s="87">
        <f t="shared" si="115"/>
        <v>0</v>
      </c>
      <c r="S767" s="28" t="str">
        <f t="shared" si="116"/>
        <v>0</v>
      </c>
      <c r="T767" s="28">
        <f t="shared" si="117"/>
        <v>0</v>
      </c>
      <c r="U767" s="88"/>
      <c r="V767" s="177">
        <f>SUMIF('Reporte de salida'!C$6:C$958,Inventario!B767,'Reporte de salida'!H$6:H$958)</f>
        <v>0</v>
      </c>
      <c r="W767" s="221">
        <f t="shared" si="118"/>
        <v>0</v>
      </c>
      <c r="Y767" s="87">
        <f t="shared" si="119"/>
        <v>0</v>
      </c>
      <c r="Z767" s="28">
        <f t="shared" si="120"/>
        <v>0</v>
      </c>
      <c r="AA767" s="56">
        <v>0</v>
      </c>
      <c r="AB767" s="22">
        <f t="shared" si="122"/>
        <v>52</v>
      </c>
    </row>
    <row r="768" spans="1:31" s="22" customFormat="1" ht="15" hidden="1" customHeight="1" x14ac:dyDescent="0.25">
      <c r="A768" s="24" t="s">
        <v>1689</v>
      </c>
      <c r="B768" s="174" t="s">
        <v>1885</v>
      </c>
      <c r="C768" s="24">
        <v>3497</v>
      </c>
      <c r="D768" s="179" t="s">
        <v>1885</v>
      </c>
      <c r="E768" s="33" t="s">
        <v>665</v>
      </c>
      <c r="F768" s="21" t="s">
        <v>1886</v>
      </c>
      <c r="G768" s="169" t="s">
        <v>314</v>
      </c>
      <c r="H768" s="32">
        <v>1</v>
      </c>
      <c r="I768" s="95"/>
      <c r="J768" s="57">
        <f>[1]Inventario!Y768</f>
        <v>0</v>
      </c>
      <c r="K768" s="99">
        <f>[1]Inventario!AA768</f>
        <v>0</v>
      </c>
      <c r="L768" s="86">
        <f t="shared" si="113"/>
        <v>0</v>
      </c>
      <c r="M768" s="91"/>
      <c r="N768" s="87">
        <f>SUMIF('Compras del Mes'!D$6:D$307,Inventario!D768,'Compras del Mes'!H$6:H$307)</f>
        <v>0</v>
      </c>
      <c r="O768" s="28" t="str">
        <f t="shared" si="114"/>
        <v/>
      </c>
      <c r="P768" s="28">
        <f>SUMIF('Compras del Mes'!D$6:D$307,Inventario!D768,'Compras del Mes'!I$6:I$307)</f>
        <v>0</v>
      </c>
      <c r="Q768" s="88"/>
      <c r="R768" s="87">
        <f t="shared" si="115"/>
        <v>0</v>
      </c>
      <c r="S768" s="28" t="str">
        <f t="shared" si="116"/>
        <v>0</v>
      </c>
      <c r="T768" s="28">
        <f t="shared" si="117"/>
        <v>0</v>
      </c>
      <c r="U768" s="88"/>
      <c r="V768" s="177">
        <f>SUMIF('Reporte de salida'!C$6:C$958,Inventario!B768,'Reporte de salida'!H$6:H$958)</f>
        <v>0</v>
      </c>
      <c r="W768" s="221">
        <f t="shared" si="118"/>
        <v>0</v>
      </c>
      <c r="Y768" s="87">
        <f t="shared" si="119"/>
        <v>0</v>
      </c>
      <c r="Z768" s="28">
        <f t="shared" si="120"/>
        <v>0</v>
      </c>
      <c r="AA768" s="56">
        <v>0</v>
      </c>
      <c r="AB768" s="22">
        <f t="shared" si="122"/>
        <v>36</v>
      </c>
      <c r="AE768" s="96"/>
    </row>
    <row r="769" spans="1:32" ht="15" hidden="1" customHeight="1" x14ac:dyDescent="0.25">
      <c r="A769" s="24" t="s">
        <v>1689</v>
      </c>
      <c r="B769" s="174" t="s">
        <v>1887</v>
      </c>
      <c r="C769" s="24">
        <v>3498</v>
      </c>
      <c r="D769" s="218" t="s">
        <v>1887</v>
      </c>
      <c r="E769" s="33" t="s">
        <v>665</v>
      </c>
      <c r="F769" s="21" t="s">
        <v>1888</v>
      </c>
      <c r="G769" s="169" t="s">
        <v>314</v>
      </c>
      <c r="H769" s="32">
        <v>1</v>
      </c>
      <c r="I769" s="95"/>
      <c r="J769" s="57">
        <f>[1]Inventario!Y769</f>
        <v>1</v>
      </c>
      <c r="K769" s="99">
        <f>[1]Inventario!AA769</f>
        <v>9243.66</v>
      </c>
      <c r="L769" s="86">
        <f t="shared" si="113"/>
        <v>9243.66</v>
      </c>
      <c r="M769" s="91"/>
      <c r="N769" s="87">
        <f>SUMIF('Compras del Mes'!D$6:D$307,Inventario!D769,'Compras del Mes'!H$6:H$307)</f>
        <v>0</v>
      </c>
      <c r="O769" s="28" t="str">
        <f t="shared" si="114"/>
        <v/>
      </c>
      <c r="P769" s="28">
        <f>SUMIF('Compras del Mes'!D$6:D$307,Inventario!D769,'Compras del Mes'!I$6:I$307)</f>
        <v>0</v>
      </c>
      <c r="Q769" s="88"/>
      <c r="R769" s="87">
        <f t="shared" si="115"/>
        <v>1</v>
      </c>
      <c r="S769" s="28">
        <f t="shared" si="116"/>
        <v>9243.66</v>
      </c>
      <c r="T769" s="28">
        <f t="shared" si="117"/>
        <v>9243.66</v>
      </c>
      <c r="U769" s="88"/>
      <c r="V769" s="177">
        <f>SUMIF('Reporte de salida'!C$6:C$958,Inventario!B769,'Reporte de salida'!H$6:H$958)</f>
        <v>0</v>
      </c>
      <c r="W769" s="221">
        <f t="shared" si="118"/>
        <v>0</v>
      </c>
      <c r="X769" s="22"/>
      <c r="Y769" s="87">
        <f t="shared" si="119"/>
        <v>1</v>
      </c>
      <c r="Z769" s="28">
        <f t="shared" si="120"/>
        <v>9243.66</v>
      </c>
      <c r="AA769" s="56">
        <f>Z769/Y769</f>
        <v>9243.66</v>
      </c>
      <c r="AB769" s="22">
        <f t="shared" si="122"/>
        <v>62</v>
      </c>
      <c r="AC769" s="96" t="s">
        <v>201</v>
      </c>
      <c r="AD769" s="97" t="s">
        <v>156</v>
      </c>
      <c r="AE769" s="96" t="s">
        <v>8</v>
      </c>
      <c r="AF769" s="22"/>
    </row>
    <row r="770" spans="1:32" ht="15" hidden="1" customHeight="1" x14ac:dyDescent="0.25">
      <c r="A770" s="24" t="s">
        <v>1689</v>
      </c>
      <c r="B770" s="174" t="s">
        <v>1889</v>
      </c>
      <c r="C770" s="24">
        <v>3499</v>
      </c>
      <c r="D770" s="218" t="s">
        <v>1889</v>
      </c>
      <c r="E770" s="33" t="s">
        <v>665</v>
      </c>
      <c r="F770" s="21" t="s">
        <v>1890</v>
      </c>
      <c r="G770" s="169" t="s">
        <v>314</v>
      </c>
      <c r="H770" s="32">
        <v>1</v>
      </c>
      <c r="I770" s="95"/>
      <c r="J770" s="57">
        <f>[1]Inventario!Y770</f>
        <v>0</v>
      </c>
      <c r="K770" s="99">
        <f>[1]Inventario!AA770</f>
        <v>0</v>
      </c>
      <c r="L770" s="86">
        <f t="shared" si="113"/>
        <v>0</v>
      </c>
      <c r="M770" s="91"/>
      <c r="N770" s="87">
        <f>SUMIF('Compras del Mes'!D$6:D$307,Inventario!D770,'Compras del Mes'!H$6:H$307)</f>
        <v>0</v>
      </c>
      <c r="O770" s="28" t="str">
        <f t="shared" si="114"/>
        <v/>
      </c>
      <c r="P770" s="28">
        <f>SUMIF('Compras del Mes'!D$6:D$307,Inventario!D770,'Compras del Mes'!I$6:I$307)</f>
        <v>0</v>
      </c>
      <c r="Q770" s="88"/>
      <c r="R770" s="87">
        <f t="shared" si="115"/>
        <v>0</v>
      </c>
      <c r="S770" s="28" t="str">
        <f t="shared" si="116"/>
        <v>0</v>
      </c>
      <c r="T770" s="28">
        <f t="shared" si="117"/>
        <v>0</v>
      </c>
      <c r="U770" s="88"/>
      <c r="V770" s="177">
        <f>SUMIF('Reporte de salida'!C$6:C$958,Inventario!B770,'Reporte de salida'!H$6:H$958)</f>
        <v>0</v>
      </c>
      <c r="W770" s="221">
        <f t="shared" si="118"/>
        <v>0</v>
      </c>
      <c r="X770" s="22"/>
      <c r="Y770" s="87">
        <f t="shared" si="119"/>
        <v>0</v>
      </c>
      <c r="Z770" s="28">
        <f t="shared" si="120"/>
        <v>0</v>
      </c>
      <c r="AA770" s="56">
        <v>0</v>
      </c>
      <c r="AB770" s="22">
        <f t="shared" si="122"/>
        <v>39</v>
      </c>
      <c r="AC770" s="96" t="s">
        <v>202</v>
      </c>
      <c r="AD770" s="97" t="s">
        <v>203</v>
      </c>
      <c r="AE770" s="96" t="s">
        <v>8</v>
      </c>
      <c r="AF770" s="22"/>
    </row>
    <row r="771" spans="1:32" ht="15" hidden="1" customHeight="1" x14ac:dyDescent="0.25">
      <c r="A771" s="24" t="s">
        <v>1689</v>
      </c>
      <c r="B771" s="174" t="s">
        <v>1891</v>
      </c>
      <c r="C771" s="24">
        <v>3500</v>
      </c>
      <c r="D771" s="218" t="s">
        <v>1891</v>
      </c>
      <c r="E771" s="33" t="s">
        <v>665</v>
      </c>
      <c r="F771" s="21" t="s">
        <v>1892</v>
      </c>
      <c r="G771" s="169" t="s">
        <v>314</v>
      </c>
      <c r="H771" s="32">
        <v>1</v>
      </c>
      <c r="I771" s="95"/>
      <c r="J771" s="57">
        <f>[1]Inventario!Y771</f>
        <v>1</v>
      </c>
      <c r="K771" s="99">
        <f>[1]Inventario!AA771</f>
        <v>4606.9399999999996</v>
      </c>
      <c r="L771" s="86">
        <f t="shared" si="113"/>
        <v>4606.9399999999996</v>
      </c>
      <c r="M771" s="91"/>
      <c r="N771" s="87">
        <f>SUMIF('Compras del Mes'!D$6:D$307,Inventario!D771,'Compras del Mes'!H$6:H$307)</f>
        <v>0</v>
      </c>
      <c r="O771" s="28" t="str">
        <f t="shared" si="114"/>
        <v/>
      </c>
      <c r="P771" s="28">
        <f>SUMIF('Compras del Mes'!D$6:D$307,Inventario!D771,'Compras del Mes'!I$6:I$307)</f>
        <v>0</v>
      </c>
      <c r="Q771" s="88"/>
      <c r="R771" s="87">
        <f t="shared" si="115"/>
        <v>1</v>
      </c>
      <c r="S771" s="28">
        <f t="shared" si="116"/>
        <v>4606.9399999999996</v>
      </c>
      <c r="T771" s="28">
        <f t="shared" si="117"/>
        <v>4606.9399999999996</v>
      </c>
      <c r="U771" s="88"/>
      <c r="V771" s="177">
        <f>SUMIF('Reporte de salida'!C$6:C$958,Inventario!B771,'Reporte de salida'!H$6:H$958)</f>
        <v>0</v>
      </c>
      <c r="W771" s="221">
        <f t="shared" si="118"/>
        <v>0</v>
      </c>
      <c r="X771" s="22"/>
      <c r="Y771" s="87">
        <f t="shared" si="119"/>
        <v>1</v>
      </c>
      <c r="Z771" s="28">
        <f t="shared" si="120"/>
        <v>4606.9399999999996</v>
      </c>
      <c r="AA771" s="56">
        <f>Z771/Y771</f>
        <v>4606.9399999999996</v>
      </c>
      <c r="AB771" s="22">
        <f t="shared" si="122"/>
        <v>33</v>
      </c>
      <c r="AC771" s="96" t="s">
        <v>204</v>
      </c>
      <c r="AD771" s="97" t="s">
        <v>205</v>
      </c>
      <c r="AE771" s="96" t="s">
        <v>8</v>
      </c>
      <c r="AF771" s="22"/>
    </row>
    <row r="772" spans="1:32" ht="15" hidden="1" customHeight="1" x14ac:dyDescent="0.25">
      <c r="A772" s="24" t="s">
        <v>1689</v>
      </c>
      <c r="B772" s="174" t="s">
        <v>1893</v>
      </c>
      <c r="C772" s="24">
        <v>3501</v>
      </c>
      <c r="D772" s="218" t="s">
        <v>1893</v>
      </c>
      <c r="E772" s="33" t="s">
        <v>665</v>
      </c>
      <c r="F772" s="21" t="s">
        <v>1894</v>
      </c>
      <c r="G772" s="169" t="s">
        <v>314</v>
      </c>
      <c r="H772" s="32">
        <v>1</v>
      </c>
      <c r="I772" s="95"/>
      <c r="J772" s="57">
        <f>[1]Inventario!Y772</f>
        <v>1</v>
      </c>
      <c r="K772" s="99">
        <f>[1]Inventario!AA772</f>
        <v>6568.42</v>
      </c>
      <c r="L772" s="86">
        <f t="shared" si="113"/>
        <v>6568.42</v>
      </c>
      <c r="M772" s="91"/>
      <c r="N772" s="87">
        <f>SUMIF('Compras del Mes'!D$6:D$307,Inventario!D772,'Compras del Mes'!H$6:H$307)</f>
        <v>0</v>
      </c>
      <c r="O772" s="28" t="str">
        <f t="shared" si="114"/>
        <v/>
      </c>
      <c r="P772" s="28">
        <f>SUMIF('Compras del Mes'!D$6:D$307,Inventario!D772,'Compras del Mes'!I$6:I$307)</f>
        <v>0</v>
      </c>
      <c r="Q772" s="88"/>
      <c r="R772" s="87">
        <f t="shared" si="115"/>
        <v>1</v>
      </c>
      <c r="S772" s="28">
        <f t="shared" si="116"/>
        <v>6568.42</v>
      </c>
      <c r="T772" s="28">
        <f t="shared" si="117"/>
        <v>6568.42</v>
      </c>
      <c r="U772" s="88"/>
      <c r="V772" s="177">
        <f>SUMIF('Reporte de salida'!C$6:C$958,Inventario!B772,'Reporte de salida'!H$6:H$958)</f>
        <v>0</v>
      </c>
      <c r="W772" s="221">
        <f t="shared" si="118"/>
        <v>0</v>
      </c>
      <c r="X772" s="22"/>
      <c r="Y772" s="87">
        <f t="shared" si="119"/>
        <v>1</v>
      </c>
      <c r="Z772" s="28">
        <f t="shared" si="120"/>
        <v>6568.42</v>
      </c>
      <c r="AA772" s="56">
        <f>Z772/Y772</f>
        <v>6568.42</v>
      </c>
      <c r="AB772" s="22">
        <f t="shared" si="122"/>
        <v>29</v>
      </c>
      <c r="AC772" s="96"/>
      <c r="AD772" s="97"/>
      <c r="AE772" s="96"/>
      <c r="AF772" s="22"/>
    </row>
    <row r="773" spans="1:32" ht="15" hidden="1" customHeight="1" x14ac:dyDescent="0.25">
      <c r="A773" s="24" t="s">
        <v>1689</v>
      </c>
      <c r="B773" s="174" t="s">
        <v>1895</v>
      </c>
      <c r="C773" s="24">
        <v>3502</v>
      </c>
      <c r="D773" s="218" t="s">
        <v>1895</v>
      </c>
      <c r="E773" s="33" t="s">
        <v>665</v>
      </c>
      <c r="F773" s="21" t="s">
        <v>1896</v>
      </c>
      <c r="G773" s="169" t="s">
        <v>314</v>
      </c>
      <c r="H773" s="32">
        <v>1</v>
      </c>
      <c r="I773" s="95"/>
      <c r="J773" s="57">
        <f>[1]Inventario!Y773</f>
        <v>0</v>
      </c>
      <c r="K773" s="99">
        <f>[1]Inventario!AA773</f>
        <v>0</v>
      </c>
      <c r="L773" s="86">
        <f t="shared" si="113"/>
        <v>0</v>
      </c>
      <c r="M773" s="91"/>
      <c r="N773" s="87">
        <f>SUMIF('Compras del Mes'!D$6:D$307,Inventario!D773,'Compras del Mes'!H$6:H$307)</f>
        <v>0</v>
      </c>
      <c r="O773" s="28" t="str">
        <f t="shared" si="114"/>
        <v/>
      </c>
      <c r="P773" s="28">
        <f>SUMIF('Compras del Mes'!D$6:D$307,Inventario!D773,'Compras del Mes'!I$6:I$307)</f>
        <v>0</v>
      </c>
      <c r="Q773" s="88"/>
      <c r="R773" s="87">
        <f t="shared" si="115"/>
        <v>0</v>
      </c>
      <c r="S773" s="28" t="str">
        <f t="shared" si="116"/>
        <v>0</v>
      </c>
      <c r="T773" s="28">
        <f t="shared" si="117"/>
        <v>0</v>
      </c>
      <c r="U773" s="88"/>
      <c r="V773" s="177">
        <f>SUMIF('Reporte de salida'!C$6:C$958,Inventario!B773,'Reporte de salida'!H$6:H$958)</f>
        <v>0</v>
      </c>
      <c r="W773" s="221">
        <f t="shared" si="118"/>
        <v>0</v>
      </c>
      <c r="X773" s="22"/>
      <c r="Y773" s="87">
        <f t="shared" si="119"/>
        <v>0</v>
      </c>
      <c r="Z773" s="28">
        <f t="shared" si="120"/>
        <v>0</v>
      </c>
      <c r="AA773" s="56">
        <v>0</v>
      </c>
      <c r="AB773" s="22">
        <f t="shared" si="122"/>
        <v>45</v>
      </c>
      <c r="AC773" s="96"/>
      <c r="AD773" s="97"/>
      <c r="AE773" s="96"/>
      <c r="AF773" s="22"/>
    </row>
    <row r="774" spans="1:32" ht="15" hidden="1" customHeight="1" x14ac:dyDescent="0.25">
      <c r="A774" s="24" t="s">
        <v>1689</v>
      </c>
      <c r="B774" s="174" t="s">
        <v>1897</v>
      </c>
      <c r="C774" s="24">
        <v>3481</v>
      </c>
      <c r="D774" s="218" t="s">
        <v>1897</v>
      </c>
      <c r="E774" s="33" t="s">
        <v>665</v>
      </c>
      <c r="F774" s="21" t="s">
        <v>1898</v>
      </c>
      <c r="G774" s="169" t="s">
        <v>314</v>
      </c>
      <c r="H774" s="32">
        <v>1</v>
      </c>
      <c r="I774" s="95"/>
      <c r="J774" s="57">
        <f>[1]Inventario!Y774</f>
        <v>3</v>
      </c>
      <c r="K774" s="99">
        <f>[1]Inventario!AA774</f>
        <v>4555.0340000000006</v>
      </c>
      <c r="L774" s="86">
        <f t="shared" si="113"/>
        <v>13665.102000000003</v>
      </c>
      <c r="M774" s="91"/>
      <c r="N774" s="87">
        <f>SUMIF('Compras del Mes'!D$6:D$307,Inventario!D774,'Compras del Mes'!H$6:H$307)</f>
        <v>0</v>
      </c>
      <c r="O774" s="28" t="str">
        <f t="shared" si="114"/>
        <v/>
      </c>
      <c r="P774" s="28">
        <f>SUMIF('Compras del Mes'!D$6:D$307,Inventario!D774,'Compras del Mes'!I$6:I$307)</f>
        <v>0</v>
      </c>
      <c r="Q774" s="88"/>
      <c r="R774" s="87">
        <f t="shared" si="115"/>
        <v>3</v>
      </c>
      <c r="S774" s="28">
        <f t="shared" si="116"/>
        <v>4555.0340000000006</v>
      </c>
      <c r="T774" s="28">
        <f t="shared" si="117"/>
        <v>13665.102000000003</v>
      </c>
      <c r="U774" s="88"/>
      <c r="V774" s="177">
        <f>SUMIF('Reporte de salida'!C$6:C$958,Inventario!B774,'Reporte de salida'!H$6:H$958)</f>
        <v>0</v>
      </c>
      <c r="W774" s="221">
        <f t="shared" si="118"/>
        <v>0</v>
      </c>
      <c r="X774" s="22"/>
      <c r="Y774" s="87">
        <f t="shared" si="119"/>
        <v>3</v>
      </c>
      <c r="Z774" s="28">
        <f t="shared" si="120"/>
        <v>13665.102000000003</v>
      </c>
      <c r="AA774" s="56">
        <f>Z774/Y774</f>
        <v>4555.0340000000006</v>
      </c>
      <c r="AB774" s="22">
        <f t="shared" si="122"/>
        <v>54</v>
      </c>
      <c r="AC774" s="96"/>
      <c r="AD774" s="97"/>
      <c r="AE774" s="96"/>
      <c r="AF774" s="22"/>
    </row>
    <row r="775" spans="1:32" ht="15" hidden="1" customHeight="1" x14ac:dyDescent="0.25">
      <c r="A775" s="24" t="s">
        <v>1689</v>
      </c>
      <c r="B775" s="174" t="s">
        <v>1899</v>
      </c>
      <c r="C775" s="24">
        <v>3494</v>
      </c>
      <c r="D775" s="218" t="s">
        <v>1899</v>
      </c>
      <c r="E775" s="33" t="s">
        <v>665</v>
      </c>
      <c r="F775" s="21" t="s">
        <v>1900</v>
      </c>
      <c r="G775" s="169" t="s">
        <v>314</v>
      </c>
      <c r="H775" s="32">
        <v>1</v>
      </c>
      <c r="I775" s="95"/>
      <c r="J775" s="57">
        <f>[1]Inventario!Y775</f>
        <v>1</v>
      </c>
      <c r="K775" s="99">
        <f>[1]Inventario!AA775</f>
        <v>4558.8</v>
      </c>
      <c r="L775" s="86">
        <f t="shared" ref="L775:L838" si="123">+K775*J775</f>
        <v>4558.8</v>
      </c>
      <c r="M775" s="91"/>
      <c r="N775" s="87">
        <f>SUMIF('Compras del Mes'!D$6:D$307,Inventario!D775,'Compras del Mes'!H$6:H$307)</f>
        <v>0</v>
      </c>
      <c r="O775" s="28" t="str">
        <f t="shared" ref="O775:O838" si="124">IF(P775=0,"",P775/N775)</f>
        <v/>
      </c>
      <c r="P775" s="28">
        <f>SUMIF('Compras del Mes'!D$6:D$307,Inventario!D775,'Compras del Mes'!I$6:I$307)</f>
        <v>0</v>
      </c>
      <c r="Q775" s="88"/>
      <c r="R775" s="87">
        <f t="shared" ref="R775:R838" si="125">+N775+J775</f>
        <v>1</v>
      </c>
      <c r="S775" s="28">
        <f t="shared" ref="S775:S838" si="126">IF(T775=0,"0",T775/R775)</f>
        <v>4558.8</v>
      </c>
      <c r="T775" s="28">
        <f t="shared" ref="T775:T838" si="127">+P775+L775</f>
        <v>4558.8</v>
      </c>
      <c r="U775" s="88"/>
      <c r="V775" s="177">
        <f>SUMIF('Reporte de salida'!C$6:C$958,Inventario!B775,'Reporte de salida'!H$6:H$958)</f>
        <v>0</v>
      </c>
      <c r="W775" s="221">
        <f t="shared" ref="W775:W838" si="128">+V775*S775</f>
        <v>0</v>
      </c>
      <c r="X775" s="22"/>
      <c r="Y775" s="87">
        <f t="shared" ref="Y775:Y838" si="129">R775-V775</f>
        <v>1</v>
      </c>
      <c r="Z775" s="28">
        <f t="shared" ref="Z775:Z838" si="130">+S775*Y775</f>
        <v>4558.8</v>
      </c>
      <c r="AA775" s="56">
        <f t="shared" ref="AA775:AA838" si="131">Z775/Y775</f>
        <v>4558.8</v>
      </c>
      <c r="AB775" s="22">
        <f t="shared" si="122"/>
        <v>49</v>
      </c>
      <c r="AC775" s="96" t="s">
        <v>210</v>
      </c>
      <c r="AD775" s="97" t="s">
        <v>211</v>
      </c>
      <c r="AE775" s="96" t="s">
        <v>8</v>
      </c>
      <c r="AF775" s="22"/>
    </row>
    <row r="776" spans="1:32" ht="15" hidden="1" customHeight="1" x14ac:dyDescent="0.25">
      <c r="A776" s="24" t="s">
        <v>1689</v>
      </c>
      <c r="B776" s="174" t="s">
        <v>1901</v>
      </c>
      <c r="C776" s="24">
        <v>3493</v>
      </c>
      <c r="D776" s="218" t="s">
        <v>1901</v>
      </c>
      <c r="E776" s="33" t="s">
        <v>665</v>
      </c>
      <c r="F776" s="21" t="s">
        <v>1902</v>
      </c>
      <c r="G776" s="169" t="s">
        <v>314</v>
      </c>
      <c r="H776" s="32">
        <v>1</v>
      </c>
      <c r="I776" s="95"/>
      <c r="J776" s="57">
        <f>[1]Inventario!Y776</f>
        <v>0</v>
      </c>
      <c r="K776" s="99">
        <f>[1]Inventario!AA776</f>
        <v>0</v>
      </c>
      <c r="L776" s="86">
        <f t="shared" si="123"/>
        <v>0</v>
      </c>
      <c r="M776" s="91"/>
      <c r="N776" s="87">
        <f>SUMIF('Compras del Mes'!D$6:D$307,Inventario!D776,'Compras del Mes'!H$6:H$307)</f>
        <v>0</v>
      </c>
      <c r="O776" s="28" t="str">
        <f t="shared" si="124"/>
        <v/>
      </c>
      <c r="P776" s="28">
        <f>SUMIF('Compras del Mes'!D$6:D$307,Inventario!D776,'Compras del Mes'!I$6:I$307)</f>
        <v>0</v>
      </c>
      <c r="Q776" s="88"/>
      <c r="R776" s="87">
        <f t="shared" si="125"/>
        <v>0</v>
      </c>
      <c r="S776" s="28" t="str">
        <f t="shared" si="126"/>
        <v>0</v>
      </c>
      <c r="T776" s="28">
        <f t="shared" si="127"/>
        <v>0</v>
      </c>
      <c r="U776" s="88"/>
      <c r="V776" s="177">
        <f>SUMIF('Reporte de salida'!C$6:C$958,Inventario!B776,'Reporte de salida'!H$6:H$958)</f>
        <v>0</v>
      </c>
      <c r="W776" s="221">
        <f t="shared" si="128"/>
        <v>0</v>
      </c>
      <c r="X776" s="22"/>
      <c r="Y776" s="87">
        <f t="shared" si="129"/>
        <v>0</v>
      </c>
      <c r="Z776" s="28">
        <f t="shared" si="130"/>
        <v>0</v>
      </c>
      <c r="AA776" s="56">
        <v>0</v>
      </c>
      <c r="AB776" s="22">
        <f t="shared" si="122"/>
        <v>30</v>
      </c>
      <c r="AC776" s="96" t="s">
        <v>212</v>
      </c>
      <c r="AD776" s="97" t="s">
        <v>213</v>
      </c>
      <c r="AE776" s="96" t="s">
        <v>8</v>
      </c>
      <c r="AF776" s="22"/>
    </row>
    <row r="777" spans="1:32" ht="15" hidden="1" customHeight="1" x14ac:dyDescent="0.25">
      <c r="A777" s="24" t="s">
        <v>1689</v>
      </c>
      <c r="B777" s="174" t="s">
        <v>1903</v>
      </c>
      <c r="C777" s="24">
        <v>3509</v>
      </c>
      <c r="D777" s="218" t="s">
        <v>1903</v>
      </c>
      <c r="E777" s="33" t="s">
        <v>665</v>
      </c>
      <c r="F777" s="21">
        <v>1058036</v>
      </c>
      <c r="G777" s="169" t="s">
        <v>314</v>
      </c>
      <c r="H777" s="32">
        <v>1</v>
      </c>
      <c r="I777" s="95"/>
      <c r="J777" s="57">
        <f>[1]Inventario!Y777</f>
        <v>1</v>
      </c>
      <c r="K777" s="99">
        <f>[1]Inventario!AA777</f>
        <v>9447.64</v>
      </c>
      <c r="L777" s="86">
        <f t="shared" si="123"/>
        <v>9447.64</v>
      </c>
      <c r="M777" s="91"/>
      <c r="N777" s="87">
        <f>SUMIF('Compras del Mes'!D$6:D$307,Inventario!D777,'Compras del Mes'!H$6:H$307)</f>
        <v>0</v>
      </c>
      <c r="O777" s="28" t="str">
        <f t="shared" si="124"/>
        <v/>
      </c>
      <c r="P777" s="28">
        <f>SUMIF('Compras del Mes'!D$6:D$307,Inventario!D777,'Compras del Mes'!I$6:I$307)</f>
        <v>0</v>
      </c>
      <c r="Q777" s="88"/>
      <c r="R777" s="87">
        <f t="shared" si="125"/>
        <v>1</v>
      </c>
      <c r="S777" s="28">
        <f t="shared" si="126"/>
        <v>9447.64</v>
      </c>
      <c r="T777" s="28">
        <f t="shared" si="127"/>
        <v>9447.64</v>
      </c>
      <c r="U777" s="88"/>
      <c r="V777" s="177">
        <f>SUMIF('Reporte de salida'!C$6:C$958,Inventario!B777,'Reporte de salida'!H$6:H$958)</f>
        <v>0</v>
      </c>
      <c r="W777" s="221">
        <f t="shared" si="128"/>
        <v>0</v>
      </c>
      <c r="X777" s="22"/>
      <c r="Y777" s="87">
        <f t="shared" si="129"/>
        <v>1</v>
      </c>
      <c r="Z777" s="28">
        <f t="shared" si="130"/>
        <v>9447.64</v>
      </c>
      <c r="AA777" s="56">
        <f t="shared" si="131"/>
        <v>9447.64</v>
      </c>
      <c r="AB777" s="22">
        <f t="shared" si="122"/>
        <v>25</v>
      </c>
      <c r="AC777" s="96"/>
      <c r="AD777" s="97"/>
      <c r="AE777" s="96"/>
      <c r="AF777" s="22"/>
    </row>
    <row r="778" spans="1:32" ht="15" hidden="1" customHeight="1" x14ac:dyDescent="0.25">
      <c r="A778" s="24"/>
      <c r="B778" s="174" t="s">
        <v>1971</v>
      </c>
      <c r="C778" s="24"/>
      <c r="D778" s="33" t="s">
        <v>1971</v>
      </c>
      <c r="E778" s="33" t="s">
        <v>665</v>
      </c>
      <c r="F778" s="21"/>
      <c r="G778" s="169" t="s">
        <v>315</v>
      </c>
      <c r="H778" s="32">
        <v>1</v>
      </c>
      <c r="I778" s="95"/>
      <c r="J778" s="57">
        <f>[1]Inventario!Y778</f>
        <v>0</v>
      </c>
      <c r="K778" s="99">
        <f>[1]Inventario!AA778</f>
        <v>0</v>
      </c>
      <c r="L778" s="86">
        <f t="shared" si="123"/>
        <v>0</v>
      </c>
      <c r="M778" s="91"/>
      <c r="N778" s="87">
        <f>SUMIF('Compras del Mes'!D$6:D$307,Inventario!D778,'Compras del Mes'!H$6:H$307)</f>
        <v>0</v>
      </c>
      <c r="O778" s="28" t="str">
        <f t="shared" si="124"/>
        <v/>
      </c>
      <c r="P778" s="28">
        <f>SUMIF('Compras del Mes'!D$6:D$307,Inventario!D778,'Compras del Mes'!I$6:I$307)</f>
        <v>0</v>
      </c>
      <c r="Q778" s="88"/>
      <c r="R778" s="87">
        <f t="shared" si="125"/>
        <v>0</v>
      </c>
      <c r="S778" s="28" t="str">
        <f t="shared" si="126"/>
        <v>0</v>
      </c>
      <c r="T778" s="28">
        <f t="shared" si="127"/>
        <v>0</v>
      </c>
      <c r="U778" s="88"/>
      <c r="V778" s="177">
        <f>SUMIF('Reporte de salida'!C$6:C$958,Inventario!B778,'Reporte de salida'!H$6:H$958)</f>
        <v>0</v>
      </c>
      <c r="W778" s="221">
        <f t="shared" si="128"/>
        <v>0</v>
      </c>
      <c r="X778" s="22"/>
      <c r="Y778" s="87">
        <f t="shared" si="129"/>
        <v>0</v>
      </c>
      <c r="Z778" s="28">
        <f t="shared" si="130"/>
        <v>0</v>
      </c>
      <c r="AA778" s="56">
        <v>0</v>
      </c>
      <c r="AB778" s="22">
        <f t="shared" si="122"/>
        <v>16</v>
      </c>
      <c r="AC778" s="22"/>
      <c r="AD778" s="22"/>
      <c r="AE778" s="22"/>
      <c r="AF778" s="22"/>
    </row>
    <row r="779" spans="1:32" ht="15" hidden="1" customHeight="1" x14ac:dyDescent="0.25">
      <c r="A779" s="24"/>
      <c r="B779" s="174" t="s">
        <v>1972</v>
      </c>
      <c r="C779" s="24"/>
      <c r="D779" s="33" t="s">
        <v>1972</v>
      </c>
      <c r="E779" s="33" t="s">
        <v>665</v>
      </c>
      <c r="F779" s="21"/>
      <c r="G779" s="169" t="s">
        <v>314</v>
      </c>
      <c r="H779" s="32">
        <v>1</v>
      </c>
      <c r="I779" s="95"/>
      <c r="J779" s="57">
        <f>[1]Inventario!Y779</f>
        <v>0</v>
      </c>
      <c r="K779" s="99">
        <f>[1]Inventario!AA779</f>
        <v>0</v>
      </c>
      <c r="L779" s="86">
        <f t="shared" si="123"/>
        <v>0</v>
      </c>
      <c r="M779" s="91"/>
      <c r="N779" s="87">
        <f>SUMIF('Compras del Mes'!D$6:D$307,Inventario!D779,'Compras del Mes'!H$6:H$307)</f>
        <v>0</v>
      </c>
      <c r="O779" s="28" t="str">
        <f t="shared" si="124"/>
        <v/>
      </c>
      <c r="P779" s="28">
        <f>SUMIF('Compras del Mes'!D$6:D$307,Inventario!D779,'Compras del Mes'!I$6:I$307)</f>
        <v>0</v>
      </c>
      <c r="Q779" s="88"/>
      <c r="R779" s="87">
        <f t="shared" si="125"/>
        <v>0</v>
      </c>
      <c r="S779" s="28" t="str">
        <f t="shared" si="126"/>
        <v>0</v>
      </c>
      <c r="T779" s="28">
        <f t="shared" si="127"/>
        <v>0</v>
      </c>
      <c r="U779" s="88"/>
      <c r="V779" s="177">
        <f>SUMIF('Reporte de salida'!C$6:C$958,Inventario!B779,'Reporte de salida'!H$6:H$958)</f>
        <v>0</v>
      </c>
      <c r="W779" s="221">
        <f t="shared" si="128"/>
        <v>0</v>
      </c>
      <c r="X779" s="22"/>
      <c r="Y779" s="87">
        <f t="shared" si="129"/>
        <v>0</v>
      </c>
      <c r="Z779" s="28">
        <f t="shared" si="130"/>
        <v>0</v>
      </c>
      <c r="AA779" s="56">
        <v>0</v>
      </c>
      <c r="AB779" s="22">
        <f t="shared" si="122"/>
        <v>28</v>
      </c>
      <c r="AC779" s="96" t="s">
        <v>214</v>
      </c>
      <c r="AD779" s="97" t="s">
        <v>215</v>
      </c>
      <c r="AE779" s="96" t="s">
        <v>8</v>
      </c>
      <c r="AF779" s="22"/>
    </row>
    <row r="780" spans="1:32" ht="15" hidden="1" customHeight="1" x14ac:dyDescent="0.25">
      <c r="A780" s="24"/>
      <c r="B780" s="174" t="s">
        <v>1973</v>
      </c>
      <c r="C780" s="24"/>
      <c r="D780" s="33" t="s">
        <v>1973</v>
      </c>
      <c r="E780" s="33" t="s">
        <v>665</v>
      </c>
      <c r="F780" s="21"/>
      <c r="G780" s="169" t="s">
        <v>314</v>
      </c>
      <c r="H780" s="32">
        <v>1</v>
      </c>
      <c r="I780" s="95"/>
      <c r="J780" s="57">
        <f>[1]Inventario!Y780</f>
        <v>0</v>
      </c>
      <c r="K780" s="99">
        <f>[1]Inventario!AA780</f>
        <v>0</v>
      </c>
      <c r="L780" s="86">
        <f t="shared" si="123"/>
        <v>0</v>
      </c>
      <c r="M780" s="91"/>
      <c r="N780" s="87">
        <f>SUMIF('Compras del Mes'!D$6:D$307,Inventario!D780,'Compras del Mes'!H$6:H$307)</f>
        <v>0</v>
      </c>
      <c r="O780" s="28" t="str">
        <f t="shared" si="124"/>
        <v/>
      </c>
      <c r="P780" s="28">
        <f>SUMIF('Compras del Mes'!D$6:D$307,Inventario!D780,'Compras del Mes'!I$6:I$307)</f>
        <v>0</v>
      </c>
      <c r="Q780" s="88"/>
      <c r="R780" s="87">
        <f t="shared" si="125"/>
        <v>0</v>
      </c>
      <c r="S780" s="28" t="str">
        <f t="shared" si="126"/>
        <v>0</v>
      </c>
      <c r="T780" s="28">
        <f t="shared" si="127"/>
        <v>0</v>
      </c>
      <c r="U780" s="88"/>
      <c r="V780" s="177">
        <f>SUMIF('Reporte de salida'!C$6:C$958,Inventario!B780,'Reporte de salida'!H$6:H$958)</f>
        <v>0</v>
      </c>
      <c r="W780" s="221">
        <f t="shared" si="128"/>
        <v>0</v>
      </c>
      <c r="X780" s="22"/>
      <c r="Y780" s="87">
        <f t="shared" si="129"/>
        <v>0</v>
      </c>
      <c r="Z780" s="28">
        <f t="shared" si="130"/>
        <v>0</v>
      </c>
      <c r="AA780" s="56">
        <v>0</v>
      </c>
      <c r="AB780" s="22">
        <f t="shared" si="122"/>
        <v>26</v>
      </c>
      <c r="AC780" s="22"/>
      <c r="AD780" s="22"/>
      <c r="AE780" s="22"/>
      <c r="AF780" s="22"/>
    </row>
    <row r="781" spans="1:32" ht="15" hidden="1" customHeight="1" x14ac:dyDescent="0.25">
      <c r="A781" s="24"/>
      <c r="B781" s="174" t="s">
        <v>1974</v>
      </c>
      <c r="C781" s="24"/>
      <c r="D781" s="33" t="s">
        <v>1974</v>
      </c>
      <c r="E781" s="33" t="s">
        <v>665</v>
      </c>
      <c r="F781" s="21"/>
      <c r="G781" s="169" t="s">
        <v>314</v>
      </c>
      <c r="H781" s="32">
        <v>1</v>
      </c>
      <c r="I781" s="95"/>
      <c r="J781" s="57">
        <f>[1]Inventario!Y781</f>
        <v>0</v>
      </c>
      <c r="K781" s="99">
        <f>[1]Inventario!AA781</f>
        <v>0</v>
      </c>
      <c r="L781" s="86">
        <f t="shared" si="123"/>
        <v>0</v>
      </c>
      <c r="M781" s="91"/>
      <c r="N781" s="87">
        <f>SUMIF('Compras del Mes'!D$6:D$307,Inventario!D781,'Compras del Mes'!H$6:H$307)</f>
        <v>0</v>
      </c>
      <c r="O781" s="28" t="str">
        <f t="shared" si="124"/>
        <v/>
      </c>
      <c r="P781" s="28">
        <f>SUMIF('Compras del Mes'!D$6:D$307,Inventario!D781,'Compras del Mes'!I$6:I$307)</f>
        <v>0</v>
      </c>
      <c r="Q781" s="88"/>
      <c r="R781" s="87">
        <f t="shared" si="125"/>
        <v>0</v>
      </c>
      <c r="S781" s="28" t="str">
        <f t="shared" si="126"/>
        <v>0</v>
      </c>
      <c r="T781" s="28">
        <f t="shared" si="127"/>
        <v>0</v>
      </c>
      <c r="U781" s="88"/>
      <c r="V781" s="177">
        <f>SUMIF('Reporte de salida'!C$6:C$958,Inventario!B781,'Reporte de salida'!H$6:H$958)</f>
        <v>0</v>
      </c>
      <c r="W781" s="221">
        <f t="shared" si="128"/>
        <v>0</v>
      </c>
      <c r="X781" s="22"/>
      <c r="Y781" s="87">
        <f t="shared" si="129"/>
        <v>0</v>
      </c>
      <c r="Z781" s="28">
        <f t="shared" si="130"/>
        <v>0</v>
      </c>
      <c r="AA781" s="56">
        <v>0</v>
      </c>
      <c r="AB781" s="22">
        <f t="shared" si="122"/>
        <v>25</v>
      </c>
      <c r="AC781" s="96"/>
      <c r="AD781" s="97"/>
      <c r="AE781" s="22"/>
      <c r="AF781" s="22"/>
    </row>
    <row r="782" spans="1:32" ht="15" hidden="1" customHeight="1" x14ac:dyDescent="0.25">
      <c r="A782" s="24"/>
      <c r="B782" s="174" t="s">
        <v>1975</v>
      </c>
      <c r="C782" s="24"/>
      <c r="D782" s="33" t="s">
        <v>1975</v>
      </c>
      <c r="E782" s="33" t="s">
        <v>665</v>
      </c>
      <c r="F782" s="21"/>
      <c r="G782" s="169" t="s">
        <v>314</v>
      </c>
      <c r="H782" s="32">
        <v>1</v>
      </c>
      <c r="I782" s="95"/>
      <c r="J782" s="57">
        <f>[1]Inventario!Y782</f>
        <v>0</v>
      </c>
      <c r="K782" s="99">
        <f>[1]Inventario!AA782</f>
        <v>0</v>
      </c>
      <c r="L782" s="86">
        <f t="shared" si="123"/>
        <v>0</v>
      </c>
      <c r="M782" s="91"/>
      <c r="N782" s="87">
        <f>SUMIF('Compras del Mes'!D$6:D$307,Inventario!D782,'Compras del Mes'!H$6:H$307)</f>
        <v>0</v>
      </c>
      <c r="O782" s="28" t="str">
        <f t="shared" si="124"/>
        <v/>
      </c>
      <c r="P782" s="28">
        <f>SUMIF('Compras del Mes'!D$6:D$307,Inventario!D782,'Compras del Mes'!I$6:I$307)</f>
        <v>0</v>
      </c>
      <c r="Q782" s="88"/>
      <c r="R782" s="87">
        <f t="shared" si="125"/>
        <v>0</v>
      </c>
      <c r="S782" s="28" t="str">
        <f t="shared" si="126"/>
        <v>0</v>
      </c>
      <c r="T782" s="28">
        <f t="shared" si="127"/>
        <v>0</v>
      </c>
      <c r="U782" s="88"/>
      <c r="V782" s="177">
        <f>SUMIF('Reporte de salida'!C$6:C$958,Inventario!B782,'Reporte de salida'!H$6:H$958)</f>
        <v>0</v>
      </c>
      <c r="W782" s="221">
        <f t="shared" si="128"/>
        <v>0</v>
      </c>
      <c r="X782" s="22"/>
      <c r="Y782" s="87">
        <f t="shared" si="129"/>
        <v>0</v>
      </c>
      <c r="Z782" s="28">
        <f t="shared" si="130"/>
        <v>0</v>
      </c>
      <c r="AA782" s="56">
        <v>0</v>
      </c>
      <c r="AB782" s="22">
        <f t="shared" si="122"/>
        <v>39</v>
      </c>
      <c r="AC782" s="96" t="s">
        <v>216</v>
      </c>
      <c r="AD782" s="97" t="s">
        <v>217</v>
      </c>
      <c r="AE782" s="96" t="s">
        <v>8</v>
      </c>
      <c r="AF782" s="22"/>
    </row>
    <row r="783" spans="1:32" ht="15" hidden="1" customHeight="1" x14ac:dyDescent="0.25">
      <c r="A783" s="24"/>
      <c r="B783" s="174" t="s">
        <v>1976</v>
      </c>
      <c r="C783" s="24"/>
      <c r="D783" s="33" t="s">
        <v>1976</v>
      </c>
      <c r="E783" s="33" t="s">
        <v>665</v>
      </c>
      <c r="F783" s="21"/>
      <c r="G783" s="169" t="s">
        <v>314</v>
      </c>
      <c r="H783" s="32">
        <v>1</v>
      </c>
      <c r="I783" s="95"/>
      <c r="J783" s="57">
        <f>[1]Inventario!Y783</f>
        <v>0</v>
      </c>
      <c r="K783" s="99">
        <f>[1]Inventario!AA783</f>
        <v>0</v>
      </c>
      <c r="L783" s="86">
        <f t="shared" si="123"/>
        <v>0</v>
      </c>
      <c r="M783" s="91"/>
      <c r="N783" s="87">
        <f>SUMIF('Compras del Mes'!D$6:D$307,Inventario!D783,'Compras del Mes'!H$6:H$307)</f>
        <v>0</v>
      </c>
      <c r="O783" s="28" t="str">
        <f t="shared" si="124"/>
        <v/>
      </c>
      <c r="P783" s="28">
        <f>SUMIF('Compras del Mes'!D$6:D$307,Inventario!D783,'Compras del Mes'!I$6:I$307)</f>
        <v>0</v>
      </c>
      <c r="Q783" s="88"/>
      <c r="R783" s="87">
        <f t="shared" si="125"/>
        <v>0</v>
      </c>
      <c r="S783" s="28" t="str">
        <f t="shared" si="126"/>
        <v>0</v>
      </c>
      <c r="T783" s="28">
        <f t="shared" si="127"/>
        <v>0</v>
      </c>
      <c r="U783" s="88"/>
      <c r="V783" s="177">
        <f>SUMIF('Reporte de salida'!C$6:C$958,Inventario!B783,'Reporte de salida'!H$6:H$958)</f>
        <v>0</v>
      </c>
      <c r="W783" s="221">
        <f t="shared" si="128"/>
        <v>0</v>
      </c>
      <c r="X783" s="22"/>
      <c r="Y783" s="87">
        <f t="shared" si="129"/>
        <v>0</v>
      </c>
      <c r="Z783" s="28">
        <f t="shared" si="130"/>
        <v>0</v>
      </c>
      <c r="AA783" s="56">
        <v>0</v>
      </c>
      <c r="AB783" s="22">
        <f t="shared" si="122"/>
        <v>16</v>
      </c>
      <c r="AC783" s="96" t="s">
        <v>218</v>
      </c>
      <c r="AD783" s="97" t="s">
        <v>219</v>
      </c>
      <c r="AE783" s="96" t="s">
        <v>8</v>
      </c>
      <c r="AF783" s="22"/>
    </row>
    <row r="784" spans="1:32" ht="15" hidden="1" customHeight="1" x14ac:dyDescent="0.25">
      <c r="A784" s="24"/>
      <c r="B784" s="174" t="s">
        <v>2224</v>
      </c>
      <c r="C784" s="24"/>
      <c r="D784" s="33" t="s">
        <v>2224</v>
      </c>
      <c r="E784" s="33" t="s">
        <v>665</v>
      </c>
      <c r="F784" s="21"/>
      <c r="G784" s="169" t="s">
        <v>314</v>
      </c>
      <c r="H784" s="32">
        <v>1</v>
      </c>
      <c r="I784" s="95"/>
      <c r="J784" s="57">
        <f>[1]Inventario!Y784</f>
        <v>0</v>
      </c>
      <c r="K784" s="99">
        <f>[1]Inventario!AA784</f>
        <v>0</v>
      </c>
      <c r="L784" s="86">
        <f t="shared" si="123"/>
        <v>0</v>
      </c>
      <c r="M784" s="91"/>
      <c r="N784" s="87">
        <f>SUMIF('Compras del Mes'!D$6:D$307,Inventario!D784,'Compras del Mes'!H$6:H$307)</f>
        <v>1</v>
      </c>
      <c r="O784" s="28">
        <f t="shared" si="124"/>
        <v>250.04</v>
      </c>
      <c r="P784" s="28">
        <f>SUMIF('Compras del Mes'!D$6:D$307,Inventario!D784,'Compras del Mes'!I$6:I$307)</f>
        <v>250.04</v>
      </c>
      <c r="Q784" s="88"/>
      <c r="R784" s="87">
        <f t="shared" si="125"/>
        <v>1</v>
      </c>
      <c r="S784" s="28">
        <f t="shared" si="126"/>
        <v>250.04</v>
      </c>
      <c r="T784" s="28">
        <f t="shared" si="127"/>
        <v>250.04</v>
      </c>
      <c r="U784" s="88"/>
      <c r="V784" s="177">
        <f>SUMIF('Reporte de salida'!C$6:C$958,Inventario!B784,'Reporte de salida'!H$6:H$958)</f>
        <v>1</v>
      </c>
      <c r="W784" s="221">
        <f t="shared" si="128"/>
        <v>250.04</v>
      </c>
      <c r="X784" s="22"/>
      <c r="Y784" s="87">
        <f t="shared" si="129"/>
        <v>0</v>
      </c>
      <c r="Z784" s="28">
        <f t="shared" si="130"/>
        <v>0</v>
      </c>
      <c r="AA784" s="56">
        <v>0</v>
      </c>
      <c r="AB784" s="22">
        <f t="shared" si="122"/>
        <v>16</v>
      </c>
      <c r="AC784" s="22"/>
      <c r="AD784" s="22"/>
      <c r="AE784" s="22"/>
      <c r="AF784" s="22"/>
    </row>
    <row r="785" spans="1:32" ht="15" hidden="1" customHeight="1" x14ac:dyDescent="0.25">
      <c r="A785" s="24"/>
      <c r="B785" s="174" t="s">
        <v>2337</v>
      </c>
      <c r="C785" s="24"/>
      <c r="D785" s="33" t="s">
        <v>2337</v>
      </c>
      <c r="E785" s="33" t="s">
        <v>665</v>
      </c>
      <c r="F785" s="21"/>
      <c r="G785" s="169" t="s">
        <v>314</v>
      </c>
      <c r="H785" s="32">
        <v>1</v>
      </c>
      <c r="I785" s="95"/>
      <c r="J785" s="57">
        <f>[1]Inventario!Y785</f>
        <v>0</v>
      </c>
      <c r="K785" s="99">
        <f>[1]Inventario!AA785</f>
        <v>0</v>
      </c>
      <c r="L785" s="86">
        <f t="shared" si="123"/>
        <v>0</v>
      </c>
      <c r="M785" s="91"/>
      <c r="N785" s="87">
        <f>SUMIF('Compras del Mes'!D$6:D$307,Inventario!D785,'Compras del Mes'!H$6:H$307)</f>
        <v>20</v>
      </c>
      <c r="O785" s="28">
        <f t="shared" si="124"/>
        <v>46.5</v>
      </c>
      <c r="P785" s="28">
        <f>SUMIF('Compras del Mes'!D$6:D$307,Inventario!D785,'Compras del Mes'!I$6:I$307)</f>
        <v>930</v>
      </c>
      <c r="Q785" s="88"/>
      <c r="R785" s="87">
        <f t="shared" si="125"/>
        <v>20</v>
      </c>
      <c r="S785" s="28">
        <f t="shared" si="126"/>
        <v>46.5</v>
      </c>
      <c r="T785" s="28">
        <f t="shared" si="127"/>
        <v>930</v>
      </c>
      <c r="U785" s="88"/>
      <c r="V785" s="177">
        <f>SUMIF('Reporte de salida'!C$6:C$958,Inventario!B785,'Reporte de salida'!H$6:H$958)</f>
        <v>0</v>
      </c>
      <c r="W785" s="221">
        <f t="shared" si="128"/>
        <v>0</v>
      </c>
      <c r="X785" s="22"/>
      <c r="Y785" s="87">
        <f t="shared" si="129"/>
        <v>20</v>
      </c>
      <c r="Z785" s="28">
        <f t="shared" si="130"/>
        <v>930</v>
      </c>
      <c r="AA785" s="56">
        <f t="shared" si="131"/>
        <v>46.5</v>
      </c>
      <c r="AB785" s="22">
        <f t="shared" si="122"/>
        <v>28</v>
      </c>
      <c r="AC785" s="22"/>
      <c r="AD785" s="22"/>
      <c r="AE785" s="22"/>
      <c r="AF785" s="22"/>
    </row>
    <row r="786" spans="1:32" ht="15" hidden="1" customHeight="1" x14ac:dyDescent="0.25">
      <c r="A786" s="24"/>
      <c r="B786" s="174" t="s">
        <v>722</v>
      </c>
      <c r="C786" s="24"/>
      <c r="D786" s="33" t="s">
        <v>722</v>
      </c>
      <c r="E786" s="33" t="s">
        <v>721</v>
      </c>
      <c r="F786" s="21"/>
      <c r="G786" s="169" t="s">
        <v>314</v>
      </c>
      <c r="H786" s="32">
        <v>1</v>
      </c>
      <c r="I786" s="95"/>
      <c r="J786" s="57">
        <f>[1]Inventario!Y786</f>
        <v>2113</v>
      </c>
      <c r="K786" s="99">
        <f>[1]Inventario!AA786</f>
        <v>0</v>
      </c>
      <c r="L786" s="86">
        <f t="shared" si="123"/>
        <v>0</v>
      </c>
      <c r="M786" s="91"/>
      <c r="N786" s="87">
        <f>SUMIF('Compras del Mes'!D$6:D$307,Inventario!D786,'Compras del Mes'!H$6:H$307)</f>
        <v>0</v>
      </c>
      <c r="O786" s="28" t="str">
        <f t="shared" si="124"/>
        <v/>
      </c>
      <c r="P786" s="28">
        <f>SUMIF('Compras del Mes'!D$6:D$307,Inventario!D786,'Compras del Mes'!I$6:I$307)</f>
        <v>0</v>
      </c>
      <c r="Q786" s="88"/>
      <c r="R786" s="87">
        <f t="shared" si="125"/>
        <v>2113</v>
      </c>
      <c r="S786" s="28" t="str">
        <f t="shared" si="126"/>
        <v>0</v>
      </c>
      <c r="T786" s="28">
        <f t="shared" si="127"/>
        <v>0</v>
      </c>
      <c r="U786" s="88"/>
      <c r="V786" s="177">
        <f>SUMIF('Reporte de salida'!C$6:C$958,Inventario!B786,'Reporte de salida'!H$6:H$958)</f>
        <v>0</v>
      </c>
      <c r="W786" s="221">
        <f t="shared" si="128"/>
        <v>0</v>
      </c>
      <c r="X786" s="22"/>
      <c r="Y786" s="87">
        <f t="shared" si="129"/>
        <v>2113</v>
      </c>
      <c r="Z786" s="28">
        <f t="shared" si="130"/>
        <v>0</v>
      </c>
      <c r="AA786" s="56">
        <f t="shared" si="131"/>
        <v>0</v>
      </c>
      <c r="AB786" s="22">
        <f t="shared" si="122"/>
        <v>22</v>
      </c>
      <c r="AC786" s="96"/>
      <c r="AD786" s="97"/>
      <c r="AE786" s="22"/>
      <c r="AF786" s="22"/>
    </row>
    <row r="787" spans="1:32" ht="15" hidden="1" customHeight="1" x14ac:dyDescent="0.25">
      <c r="A787" s="24"/>
      <c r="B787" s="174" t="s">
        <v>723</v>
      </c>
      <c r="C787" s="24"/>
      <c r="D787" s="33" t="s">
        <v>723</v>
      </c>
      <c r="E787" s="33" t="s">
        <v>721</v>
      </c>
      <c r="F787" s="21"/>
      <c r="G787" s="169" t="s">
        <v>314</v>
      </c>
      <c r="H787" s="32">
        <v>1</v>
      </c>
      <c r="I787" s="95"/>
      <c r="J787" s="57">
        <f>[1]Inventario!Y787</f>
        <v>288</v>
      </c>
      <c r="K787" s="99">
        <f>[1]Inventario!AA787</f>
        <v>0</v>
      </c>
      <c r="L787" s="86">
        <f t="shared" si="123"/>
        <v>0</v>
      </c>
      <c r="M787" s="91"/>
      <c r="N787" s="87">
        <f>SUMIF('Compras del Mes'!D$6:D$307,Inventario!D787,'Compras del Mes'!H$6:H$307)</f>
        <v>0</v>
      </c>
      <c r="O787" s="28" t="str">
        <f t="shared" si="124"/>
        <v/>
      </c>
      <c r="P787" s="28">
        <f>SUMIF('Compras del Mes'!D$6:D$307,Inventario!D787,'Compras del Mes'!I$6:I$307)</f>
        <v>0</v>
      </c>
      <c r="Q787" s="88"/>
      <c r="R787" s="87">
        <f t="shared" si="125"/>
        <v>288</v>
      </c>
      <c r="S787" s="28" t="str">
        <f t="shared" si="126"/>
        <v>0</v>
      </c>
      <c r="T787" s="28">
        <f t="shared" si="127"/>
        <v>0</v>
      </c>
      <c r="U787" s="88"/>
      <c r="V787" s="177">
        <f>SUMIF('Reporte de salida'!C$6:C$958,Inventario!B787,'Reporte de salida'!H$6:H$958)</f>
        <v>0</v>
      </c>
      <c r="W787" s="221">
        <f t="shared" si="128"/>
        <v>0</v>
      </c>
      <c r="X787" s="22"/>
      <c r="Y787" s="87">
        <f t="shared" si="129"/>
        <v>288</v>
      </c>
      <c r="Z787" s="28">
        <f t="shared" si="130"/>
        <v>0</v>
      </c>
      <c r="AA787" s="56">
        <f t="shared" si="131"/>
        <v>0</v>
      </c>
      <c r="AB787" s="22">
        <f t="shared" si="122"/>
        <v>17</v>
      </c>
      <c r="AC787" s="96"/>
      <c r="AD787" s="97"/>
      <c r="AE787" s="22"/>
      <c r="AF787" s="22"/>
    </row>
    <row r="788" spans="1:32" ht="15" hidden="1" customHeight="1" x14ac:dyDescent="0.25">
      <c r="A788" s="24"/>
      <c r="B788" s="174" t="s">
        <v>724</v>
      </c>
      <c r="C788" s="24"/>
      <c r="D788" s="33" t="s">
        <v>724</v>
      </c>
      <c r="E788" s="33" t="s">
        <v>721</v>
      </c>
      <c r="F788" s="21"/>
      <c r="G788" s="169" t="s">
        <v>314</v>
      </c>
      <c r="H788" s="32">
        <v>1</v>
      </c>
      <c r="I788" s="95"/>
      <c r="J788" s="57">
        <f>[1]Inventario!Y788</f>
        <v>1</v>
      </c>
      <c r="K788" s="99">
        <f>[1]Inventario!AA788</f>
        <v>0</v>
      </c>
      <c r="L788" s="86">
        <f t="shared" si="123"/>
        <v>0</v>
      </c>
      <c r="M788" s="91"/>
      <c r="N788" s="87">
        <f>SUMIF('Compras del Mes'!D$6:D$307,Inventario!D788,'Compras del Mes'!H$6:H$307)</f>
        <v>0</v>
      </c>
      <c r="O788" s="28" t="str">
        <f t="shared" si="124"/>
        <v/>
      </c>
      <c r="P788" s="28">
        <f>SUMIF('Compras del Mes'!D$6:D$307,Inventario!D788,'Compras del Mes'!I$6:I$307)</f>
        <v>0</v>
      </c>
      <c r="Q788" s="88"/>
      <c r="R788" s="87">
        <f t="shared" si="125"/>
        <v>1</v>
      </c>
      <c r="S788" s="28" t="str">
        <f t="shared" si="126"/>
        <v>0</v>
      </c>
      <c r="T788" s="28">
        <f t="shared" si="127"/>
        <v>0</v>
      </c>
      <c r="U788" s="88"/>
      <c r="V788" s="177">
        <f>SUMIF('Reporte de salida'!C$6:C$958,Inventario!B788,'Reporte de salida'!H$6:H$958)</f>
        <v>0</v>
      </c>
      <c r="W788" s="221">
        <f t="shared" si="128"/>
        <v>0</v>
      </c>
      <c r="X788" s="22"/>
      <c r="Y788" s="87">
        <f t="shared" si="129"/>
        <v>1</v>
      </c>
      <c r="Z788" s="28">
        <f t="shared" si="130"/>
        <v>0</v>
      </c>
      <c r="AA788" s="56">
        <f t="shared" si="131"/>
        <v>0</v>
      </c>
      <c r="AB788" s="22">
        <f t="shared" si="122"/>
        <v>22</v>
      </c>
      <c r="AC788" s="96"/>
      <c r="AD788" s="97"/>
      <c r="AE788" s="96"/>
      <c r="AF788" s="22"/>
    </row>
    <row r="789" spans="1:32" ht="15" hidden="1" customHeight="1" x14ac:dyDescent="0.25">
      <c r="A789" s="24"/>
      <c r="B789" s="174" t="s">
        <v>725</v>
      </c>
      <c r="C789" s="24"/>
      <c r="D789" s="33" t="s">
        <v>725</v>
      </c>
      <c r="E789" s="33" t="s">
        <v>721</v>
      </c>
      <c r="F789" s="21"/>
      <c r="G789" s="169" t="s">
        <v>314</v>
      </c>
      <c r="H789" s="32">
        <v>1</v>
      </c>
      <c r="I789" s="95"/>
      <c r="J789" s="57">
        <f>[1]Inventario!Y789</f>
        <v>11</v>
      </c>
      <c r="K789" s="99">
        <f>[1]Inventario!AA789</f>
        <v>0</v>
      </c>
      <c r="L789" s="86">
        <f t="shared" si="123"/>
        <v>0</v>
      </c>
      <c r="M789" s="91"/>
      <c r="N789" s="87">
        <f>SUMIF('Compras del Mes'!D$6:D$307,Inventario!D789,'Compras del Mes'!H$6:H$307)</f>
        <v>0</v>
      </c>
      <c r="O789" s="28" t="str">
        <f t="shared" si="124"/>
        <v/>
      </c>
      <c r="P789" s="28">
        <f>SUMIF('Compras del Mes'!D$6:D$307,Inventario!D789,'Compras del Mes'!I$6:I$307)</f>
        <v>0</v>
      </c>
      <c r="Q789" s="88"/>
      <c r="R789" s="87">
        <f t="shared" si="125"/>
        <v>11</v>
      </c>
      <c r="S789" s="28" t="str">
        <f t="shared" si="126"/>
        <v>0</v>
      </c>
      <c r="T789" s="28">
        <f t="shared" si="127"/>
        <v>0</v>
      </c>
      <c r="U789" s="88"/>
      <c r="V789" s="177">
        <f>SUMIF('Reporte de salida'!C$6:C$958,Inventario!B789,'Reporte de salida'!H$6:H$958)</f>
        <v>0</v>
      </c>
      <c r="W789" s="221">
        <f t="shared" si="128"/>
        <v>0</v>
      </c>
      <c r="X789" s="22"/>
      <c r="Y789" s="87">
        <f t="shared" si="129"/>
        <v>11</v>
      </c>
      <c r="Z789" s="28">
        <f t="shared" si="130"/>
        <v>0</v>
      </c>
      <c r="AA789" s="56">
        <f t="shared" si="131"/>
        <v>0</v>
      </c>
      <c r="AB789" s="22">
        <f t="shared" si="122"/>
        <v>22</v>
      </c>
      <c r="AC789" s="96"/>
      <c r="AD789" s="97"/>
      <c r="AE789" s="96"/>
      <c r="AF789" s="22"/>
    </row>
    <row r="790" spans="1:32" ht="15" hidden="1" customHeight="1" x14ac:dyDescent="0.25">
      <c r="A790" s="24"/>
      <c r="B790" s="174" t="s">
        <v>726</v>
      </c>
      <c r="C790" s="24"/>
      <c r="D790" s="33" t="s">
        <v>726</v>
      </c>
      <c r="E790" s="33" t="s">
        <v>721</v>
      </c>
      <c r="F790" s="21"/>
      <c r="G790" s="169" t="s">
        <v>314</v>
      </c>
      <c r="H790" s="32">
        <v>1</v>
      </c>
      <c r="I790" s="95"/>
      <c r="J790" s="57">
        <f>[1]Inventario!Y790</f>
        <v>2</v>
      </c>
      <c r="K790" s="99">
        <f>[1]Inventario!AA790</f>
        <v>0</v>
      </c>
      <c r="L790" s="86">
        <f t="shared" si="123"/>
        <v>0</v>
      </c>
      <c r="M790" s="91"/>
      <c r="N790" s="87">
        <f>SUMIF('Compras del Mes'!D$6:D$307,Inventario!D790,'Compras del Mes'!H$6:H$307)</f>
        <v>0</v>
      </c>
      <c r="O790" s="28" t="str">
        <f t="shared" si="124"/>
        <v/>
      </c>
      <c r="P790" s="28">
        <f>SUMIF('Compras del Mes'!D$6:D$307,Inventario!D790,'Compras del Mes'!I$6:I$307)</f>
        <v>0</v>
      </c>
      <c r="Q790" s="88"/>
      <c r="R790" s="87">
        <f t="shared" si="125"/>
        <v>2</v>
      </c>
      <c r="S790" s="28" t="str">
        <f t="shared" si="126"/>
        <v>0</v>
      </c>
      <c r="T790" s="28">
        <f t="shared" si="127"/>
        <v>0</v>
      </c>
      <c r="U790" s="88"/>
      <c r="V790" s="177">
        <f>SUMIF('Reporte de salida'!C$6:C$958,Inventario!B790,'Reporte de salida'!H$6:H$958)</f>
        <v>0</v>
      </c>
      <c r="W790" s="221">
        <f t="shared" si="128"/>
        <v>0</v>
      </c>
      <c r="X790" s="22"/>
      <c r="Y790" s="87">
        <f t="shared" si="129"/>
        <v>2</v>
      </c>
      <c r="Z790" s="28">
        <f t="shared" si="130"/>
        <v>0</v>
      </c>
      <c r="AA790" s="56">
        <f t="shared" si="131"/>
        <v>0</v>
      </c>
      <c r="AB790" s="22">
        <f t="shared" si="122"/>
        <v>31</v>
      </c>
      <c r="AC790" s="96" t="s">
        <v>206</v>
      </c>
      <c r="AD790" s="97" t="s">
        <v>162</v>
      </c>
      <c r="AE790" s="96" t="s">
        <v>8</v>
      </c>
      <c r="AF790" s="22"/>
    </row>
    <row r="791" spans="1:32" ht="15" hidden="1" customHeight="1" x14ac:dyDescent="0.25">
      <c r="A791" s="24"/>
      <c r="B791" s="174" t="s">
        <v>727</v>
      </c>
      <c r="C791" s="24"/>
      <c r="D791" s="33" t="s">
        <v>727</v>
      </c>
      <c r="E791" s="33" t="s">
        <v>721</v>
      </c>
      <c r="F791" s="21"/>
      <c r="G791" s="169" t="s">
        <v>314</v>
      </c>
      <c r="H791" s="32">
        <v>1</v>
      </c>
      <c r="I791" s="95"/>
      <c r="J791" s="57">
        <f>[1]Inventario!Y791</f>
        <v>24139</v>
      </c>
      <c r="K791" s="99">
        <f>[1]Inventario!AA791</f>
        <v>1.8299999999999998</v>
      </c>
      <c r="L791" s="86">
        <f t="shared" si="123"/>
        <v>44174.369999999995</v>
      </c>
      <c r="M791" s="91"/>
      <c r="N791" s="87">
        <f>SUMIF('Compras del Mes'!D$6:D$307,Inventario!D791,'Compras del Mes'!H$6:H$307)</f>
        <v>0</v>
      </c>
      <c r="O791" s="28" t="str">
        <f t="shared" si="124"/>
        <v/>
      </c>
      <c r="P791" s="28">
        <f>SUMIF('Compras del Mes'!D$6:D$307,Inventario!D791,'Compras del Mes'!I$6:I$307)</f>
        <v>0</v>
      </c>
      <c r="Q791" s="88"/>
      <c r="R791" s="87">
        <f t="shared" si="125"/>
        <v>24139</v>
      </c>
      <c r="S791" s="28">
        <f t="shared" si="126"/>
        <v>1.8299999999999998</v>
      </c>
      <c r="T791" s="28">
        <f t="shared" si="127"/>
        <v>44174.369999999995</v>
      </c>
      <c r="U791" s="88"/>
      <c r="V791" s="177">
        <f>SUMIF('Reporte de salida'!C$6:C$958,Inventario!B791,'Reporte de salida'!H$6:H$958)</f>
        <v>0</v>
      </c>
      <c r="W791" s="221">
        <f t="shared" si="128"/>
        <v>0</v>
      </c>
      <c r="X791" s="22"/>
      <c r="Y791" s="87">
        <f t="shared" si="129"/>
        <v>24139</v>
      </c>
      <c r="Z791" s="28">
        <f t="shared" si="130"/>
        <v>44174.369999999995</v>
      </c>
      <c r="AA791" s="56">
        <f t="shared" si="131"/>
        <v>1.8299999999999998</v>
      </c>
      <c r="AB791" s="22">
        <f t="shared" si="122"/>
        <v>24</v>
      </c>
      <c r="AC791" s="22"/>
      <c r="AD791" s="22"/>
      <c r="AE791" s="22"/>
      <c r="AF791" s="22"/>
    </row>
    <row r="792" spans="1:32" ht="15" hidden="1" customHeight="1" x14ac:dyDescent="0.25">
      <c r="A792" s="24"/>
      <c r="B792" s="174" t="s">
        <v>728</v>
      </c>
      <c r="C792" s="24"/>
      <c r="D792" s="33" t="s">
        <v>728</v>
      </c>
      <c r="E792" s="33" t="s">
        <v>721</v>
      </c>
      <c r="F792" s="21"/>
      <c r="G792" s="169" t="s">
        <v>314</v>
      </c>
      <c r="H792" s="32">
        <v>1</v>
      </c>
      <c r="I792" s="95"/>
      <c r="J792" s="57">
        <f>[1]Inventario!Y792</f>
        <v>1181</v>
      </c>
      <c r="K792" s="99">
        <f>[1]Inventario!AA792</f>
        <v>0</v>
      </c>
      <c r="L792" s="86">
        <f t="shared" si="123"/>
        <v>0</v>
      </c>
      <c r="M792" s="91"/>
      <c r="N792" s="87">
        <f>SUMIF('Compras del Mes'!D$6:D$307,Inventario!D792,'Compras del Mes'!H$6:H$307)</f>
        <v>0</v>
      </c>
      <c r="O792" s="28" t="str">
        <f t="shared" si="124"/>
        <v/>
      </c>
      <c r="P792" s="28">
        <f>SUMIF('Compras del Mes'!D$6:D$307,Inventario!D792,'Compras del Mes'!I$6:I$307)</f>
        <v>0</v>
      </c>
      <c r="Q792" s="88"/>
      <c r="R792" s="87">
        <f t="shared" si="125"/>
        <v>1181</v>
      </c>
      <c r="S792" s="28" t="str">
        <f t="shared" si="126"/>
        <v>0</v>
      </c>
      <c r="T792" s="28">
        <f t="shared" si="127"/>
        <v>0</v>
      </c>
      <c r="U792" s="88"/>
      <c r="V792" s="177">
        <f>SUMIF('Reporte de salida'!C$6:C$958,Inventario!B792,'Reporte de salida'!H$6:H$958)</f>
        <v>0</v>
      </c>
      <c r="W792" s="221">
        <f t="shared" si="128"/>
        <v>0</v>
      </c>
      <c r="X792" s="22"/>
      <c r="Y792" s="87">
        <f t="shared" si="129"/>
        <v>1181</v>
      </c>
      <c r="Z792" s="28">
        <f t="shared" si="130"/>
        <v>0</v>
      </c>
      <c r="AA792" s="56">
        <f t="shared" si="131"/>
        <v>0</v>
      </c>
      <c r="AB792" s="22">
        <f t="shared" si="122"/>
        <v>27</v>
      </c>
      <c r="AC792" s="22"/>
      <c r="AD792" s="22"/>
      <c r="AE792" s="22"/>
      <c r="AF792" s="22"/>
    </row>
    <row r="793" spans="1:32" ht="15" hidden="1" customHeight="1" x14ac:dyDescent="0.25">
      <c r="A793" s="24"/>
      <c r="B793" s="174" t="s">
        <v>729</v>
      </c>
      <c r="C793" s="24"/>
      <c r="D793" s="33" t="s">
        <v>729</v>
      </c>
      <c r="E793" s="33" t="s">
        <v>721</v>
      </c>
      <c r="F793" s="21"/>
      <c r="G793" s="169" t="s">
        <v>314</v>
      </c>
      <c r="H793" s="32">
        <v>1</v>
      </c>
      <c r="I793" s="95"/>
      <c r="J793" s="57">
        <f>[1]Inventario!Y793</f>
        <v>8</v>
      </c>
      <c r="K793" s="99">
        <f>[1]Inventario!AA793</f>
        <v>0</v>
      </c>
      <c r="L793" s="86">
        <f t="shared" si="123"/>
        <v>0</v>
      </c>
      <c r="M793" s="91"/>
      <c r="N793" s="87">
        <f>SUMIF('Compras del Mes'!D$6:D$307,Inventario!D793,'Compras del Mes'!H$6:H$307)</f>
        <v>0</v>
      </c>
      <c r="O793" s="28" t="str">
        <f t="shared" si="124"/>
        <v/>
      </c>
      <c r="P793" s="28">
        <f>SUMIF('Compras del Mes'!D$6:D$307,Inventario!D793,'Compras del Mes'!I$6:I$307)</f>
        <v>0</v>
      </c>
      <c r="Q793" s="88"/>
      <c r="R793" s="87">
        <f t="shared" si="125"/>
        <v>8</v>
      </c>
      <c r="S793" s="28" t="str">
        <f t="shared" si="126"/>
        <v>0</v>
      </c>
      <c r="T793" s="28">
        <f t="shared" si="127"/>
        <v>0</v>
      </c>
      <c r="U793" s="88"/>
      <c r="V793" s="177">
        <f>SUMIF('Reporte de salida'!C$6:C$958,Inventario!B793,'Reporte de salida'!H$6:H$958)</f>
        <v>0</v>
      </c>
      <c r="W793" s="221">
        <f t="shared" si="128"/>
        <v>0</v>
      </c>
      <c r="X793" s="22"/>
      <c r="Y793" s="87">
        <f t="shared" si="129"/>
        <v>8</v>
      </c>
      <c r="Z793" s="28">
        <f t="shared" si="130"/>
        <v>0</v>
      </c>
      <c r="AA793" s="56">
        <f t="shared" si="131"/>
        <v>0</v>
      </c>
      <c r="AB793" s="22">
        <f t="shared" si="122"/>
        <v>18</v>
      </c>
      <c r="AC793" s="96" t="s">
        <v>207</v>
      </c>
      <c r="AD793" s="97" t="s">
        <v>177</v>
      </c>
      <c r="AE793" s="96" t="s">
        <v>8</v>
      </c>
      <c r="AF793" s="22"/>
    </row>
    <row r="794" spans="1:32" ht="15" hidden="1" customHeight="1" x14ac:dyDescent="0.25">
      <c r="A794" s="24"/>
      <c r="B794" s="174" t="s">
        <v>730</v>
      </c>
      <c r="C794" s="24"/>
      <c r="D794" s="33" t="s">
        <v>730</v>
      </c>
      <c r="E794" s="33" t="s">
        <v>721</v>
      </c>
      <c r="F794" s="21"/>
      <c r="G794" s="169" t="s">
        <v>315</v>
      </c>
      <c r="H794" s="32">
        <v>1</v>
      </c>
      <c r="I794" s="95"/>
      <c r="J794" s="57">
        <f>[1]Inventario!Y794</f>
        <v>72.5</v>
      </c>
      <c r="K794" s="99">
        <f>[1]Inventario!AA794</f>
        <v>0</v>
      </c>
      <c r="L794" s="86">
        <f t="shared" si="123"/>
        <v>0</v>
      </c>
      <c r="M794" s="91"/>
      <c r="N794" s="87">
        <f>SUMIF('Compras del Mes'!D$6:D$307,Inventario!D794,'Compras del Mes'!H$6:H$307)</f>
        <v>0</v>
      </c>
      <c r="O794" s="28" t="str">
        <f t="shared" si="124"/>
        <v/>
      </c>
      <c r="P794" s="28">
        <f>SUMIF('Compras del Mes'!D$6:D$307,Inventario!D794,'Compras del Mes'!I$6:I$307)</f>
        <v>0</v>
      </c>
      <c r="Q794" s="88"/>
      <c r="R794" s="87">
        <f t="shared" si="125"/>
        <v>72.5</v>
      </c>
      <c r="S794" s="28" t="str">
        <f t="shared" si="126"/>
        <v>0</v>
      </c>
      <c r="T794" s="28">
        <f t="shared" si="127"/>
        <v>0</v>
      </c>
      <c r="U794" s="88"/>
      <c r="V794" s="177">
        <f>SUMIF('Reporte de salida'!C$6:C$958,Inventario!B794,'Reporte de salida'!H$6:H$958)</f>
        <v>0</v>
      </c>
      <c r="W794" s="221">
        <f t="shared" si="128"/>
        <v>0</v>
      </c>
      <c r="X794" s="22"/>
      <c r="Y794" s="87">
        <f t="shared" si="129"/>
        <v>72.5</v>
      </c>
      <c r="Z794" s="28">
        <f t="shared" si="130"/>
        <v>0</v>
      </c>
      <c r="AA794" s="56">
        <f t="shared" si="131"/>
        <v>0</v>
      </c>
      <c r="AB794" s="22">
        <f t="shared" ref="AB794:AB811" si="132">(LEN(D794))</f>
        <v>13</v>
      </c>
      <c r="AC794" s="22"/>
      <c r="AD794" s="22"/>
      <c r="AE794" s="22"/>
      <c r="AF794" s="22"/>
    </row>
    <row r="795" spans="1:32" ht="15" hidden="1" customHeight="1" x14ac:dyDescent="0.25">
      <c r="A795" s="24"/>
      <c r="B795" s="174" t="s">
        <v>731</v>
      </c>
      <c r="C795" s="24"/>
      <c r="D795" s="33" t="s">
        <v>731</v>
      </c>
      <c r="E795" s="33" t="s">
        <v>721</v>
      </c>
      <c r="F795" s="21"/>
      <c r="G795" s="169" t="s">
        <v>315</v>
      </c>
      <c r="H795" s="32">
        <v>1</v>
      </c>
      <c r="I795" s="95"/>
      <c r="J795" s="57">
        <f>[1]Inventario!Y795</f>
        <v>171</v>
      </c>
      <c r="K795" s="99">
        <f>[1]Inventario!AA795</f>
        <v>0</v>
      </c>
      <c r="L795" s="86">
        <f t="shared" si="123"/>
        <v>0</v>
      </c>
      <c r="M795" s="91"/>
      <c r="N795" s="87">
        <f>SUMIF('Compras del Mes'!D$6:D$307,Inventario!D795,'Compras del Mes'!H$6:H$307)</f>
        <v>0</v>
      </c>
      <c r="O795" s="28" t="str">
        <f t="shared" si="124"/>
        <v/>
      </c>
      <c r="P795" s="28">
        <f>SUMIF('Compras del Mes'!D$6:D$307,Inventario!D795,'Compras del Mes'!I$6:I$307)</f>
        <v>0</v>
      </c>
      <c r="Q795" s="88"/>
      <c r="R795" s="87">
        <f t="shared" si="125"/>
        <v>171</v>
      </c>
      <c r="S795" s="28" t="str">
        <f t="shared" si="126"/>
        <v>0</v>
      </c>
      <c r="T795" s="28">
        <f t="shared" si="127"/>
        <v>0</v>
      </c>
      <c r="U795" s="88"/>
      <c r="V795" s="177">
        <f>SUMIF('Reporte de salida'!C$6:C$958,Inventario!B795,'Reporte de salida'!H$6:H$958)</f>
        <v>0</v>
      </c>
      <c r="W795" s="221">
        <f t="shared" si="128"/>
        <v>0</v>
      </c>
      <c r="X795" s="22"/>
      <c r="Y795" s="87">
        <f t="shared" si="129"/>
        <v>171</v>
      </c>
      <c r="Z795" s="28">
        <f t="shared" si="130"/>
        <v>0</v>
      </c>
      <c r="AA795" s="56">
        <f t="shared" si="131"/>
        <v>0</v>
      </c>
      <c r="AB795" s="22">
        <f t="shared" si="132"/>
        <v>9</v>
      </c>
      <c r="AC795" s="96"/>
      <c r="AD795" s="97"/>
      <c r="AE795" s="96"/>
      <c r="AF795" s="22"/>
    </row>
    <row r="796" spans="1:32" ht="15" hidden="1" customHeight="1" x14ac:dyDescent="0.25">
      <c r="A796" s="24"/>
      <c r="B796" s="174" t="s">
        <v>732</v>
      </c>
      <c r="C796" s="24"/>
      <c r="D796" s="33" t="s">
        <v>732</v>
      </c>
      <c r="E796" s="33" t="s">
        <v>721</v>
      </c>
      <c r="F796" s="21"/>
      <c r="G796" s="169" t="s">
        <v>315</v>
      </c>
      <c r="H796" s="32">
        <v>1</v>
      </c>
      <c r="I796" s="95"/>
      <c r="J796" s="57">
        <f>[1]Inventario!Y796</f>
        <v>84</v>
      </c>
      <c r="K796" s="99">
        <f>[1]Inventario!AA796</f>
        <v>0</v>
      </c>
      <c r="L796" s="86">
        <f t="shared" si="123"/>
        <v>0</v>
      </c>
      <c r="M796" s="91"/>
      <c r="N796" s="87">
        <f>SUMIF('Compras del Mes'!D$6:D$307,Inventario!D796,'Compras del Mes'!H$6:H$307)</f>
        <v>0</v>
      </c>
      <c r="O796" s="28" t="str">
        <f t="shared" si="124"/>
        <v/>
      </c>
      <c r="P796" s="28">
        <f>SUMIF('Compras del Mes'!D$6:D$307,Inventario!D796,'Compras del Mes'!I$6:I$307)</f>
        <v>0</v>
      </c>
      <c r="Q796" s="88"/>
      <c r="R796" s="87">
        <f t="shared" si="125"/>
        <v>84</v>
      </c>
      <c r="S796" s="28" t="str">
        <f t="shared" si="126"/>
        <v>0</v>
      </c>
      <c r="T796" s="28">
        <f t="shared" si="127"/>
        <v>0</v>
      </c>
      <c r="U796" s="88"/>
      <c r="V796" s="177">
        <f>SUMIF('Reporte de salida'!C$6:C$958,Inventario!B796,'Reporte de salida'!H$6:H$958)</f>
        <v>0</v>
      </c>
      <c r="W796" s="221">
        <f t="shared" si="128"/>
        <v>0</v>
      </c>
      <c r="X796" s="22"/>
      <c r="Y796" s="87">
        <f t="shared" si="129"/>
        <v>84</v>
      </c>
      <c r="Z796" s="28">
        <f t="shared" si="130"/>
        <v>0</v>
      </c>
      <c r="AA796" s="56">
        <f t="shared" si="131"/>
        <v>0</v>
      </c>
      <c r="AB796" s="22">
        <f t="shared" si="132"/>
        <v>11</v>
      </c>
      <c r="AC796" s="96"/>
      <c r="AD796" s="97"/>
      <c r="AE796" s="96"/>
      <c r="AF796" s="22"/>
    </row>
    <row r="797" spans="1:32" ht="15" hidden="1" customHeight="1" x14ac:dyDescent="0.25">
      <c r="A797" s="24"/>
      <c r="B797" s="174" t="s">
        <v>1591</v>
      </c>
      <c r="C797" s="24"/>
      <c r="D797" s="33" t="s">
        <v>1591</v>
      </c>
      <c r="E797" s="33" t="s">
        <v>721</v>
      </c>
      <c r="F797" s="21"/>
      <c r="G797" s="169" t="s">
        <v>314</v>
      </c>
      <c r="H797" s="32">
        <v>1</v>
      </c>
      <c r="I797" s="95"/>
      <c r="J797" s="57">
        <f>[1]Inventario!Y797</f>
        <v>0</v>
      </c>
      <c r="K797" s="99">
        <f>[1]Inventario!AA797</f>
        <v>0</v>
      </c>
      <c r="L797" s="86">
        <f t="shared" si="123"/>
        <v>0</v>
      </c>
      <c r="M797" s="91"/>
      <c r="N797" s="87">
        <f>SUMIF('Compras del Mes'!D$6:D$307,Inventario!D797,'Compras del Mes'!H$6:H$307)</f>
        <v>0</v>
      </c>
      <c r="O797" s="28" t="str">
        <f t="shared" si="124"/>
        <v/>
      </c>
      <c r="P797" s="28">
        <f>SUMIF('Compras del Mes'!D$6:D$307,Inventario!D797,'Compras del Mes'!I$6:I$307)</f>
        <v>0</v>
      </c>
      <c r="Q797" s="88"/>
      <c r="R797" s="87">
        <f t="shared" si="125"/>
        <v>0</v>
      </c>
      <c r="S797" s="28" t="str">
        <f t="shared" si="126"/>
        <v>0</v>
      </c>
      <c r="T797" s="28">
        <f t="shared" si="127"/>
        <v>0</v>
      </c>
      <c r="U797" s="88"/>
      <c r="V797" s="177">
        <f>SUMIF('Reporte de salida'!C$6:C$958,Inventario!B797,'Reporte de salida'!H$6:H$958)</f>
        <v>0</v>
      </c>
      <c r="W797" s="221">
        <f t="shared" si="128"/>
        <v>0</v>
      </c>
      <c r="X797" s="22"/>
      <c r="Y797" s="87">
        <f t="shared" si="129"/>
        <v>0</v>
      </c>
      <c r="Z797" s="28">
        <f t="shared" si="130"/>
        <v>0</v>
      </c>
      <c r="AA797" s="56">
        <v>0</v>
      </c>
      <c r="AB797" s="22">
        <f t="shared" si="132"/>
        <v>13</v>
      </c>
      <c r="AC797" s="96"/>
      <c r="AD797" s="97"/>
      <c r="AE797" s="96"/>
      <c r="AF797" s="22"/>
    </row>
    <row r="798" spans="1:32" ht="15" hidden="1" customHeight="1" x14ac:dyDescent="0.25">
      <c r="A798" s="24"/>
      <c r="B798" s="174" t="s">
        <v>733</v>
      </c>
      <c r="C798" s="24"/>
      <c r="D798" s="33" t="s">
        <v>733</v>
      </c>
      <c r="E798" s="33" t="s">
        <v>721</v>
      </c>
      <c r="F798" s="21"/>
      <c r="G798" s="169" t="s">
        <v>314</v>
      </c>
      <c r="H798" s="32">
        <v>1</v>
      </c>
      <c r="I798" s="95"/>
      <c r="J798" s="57">
        <f>[1]Inventario!Y798</f>
        <v>209</v>
      </c>
      <c r="K798" s="99">
        <f>[1]Inventario!AA798</f>
        <v>10</v>
      </c>
      <c r="L798" s="86">
        <f t="shared" si="123"/>
        <v>2090</v>
      </c>
      <c r="M798" s="91"/>
      <c r="N798" s="87">
        <f>SUMIF('Compras del Mes'!D$6:D$307,Inventario!D798,'Compras del Mes'!H$6:H$307)</f>
        <v>0</v>
      </c>
      <c r="O798" s="28" t="str">
        <f t="shared" si="124"/>
        <v/>
      </c>
      <c r="P798" s="28">
        <f>SUMIF('Compras del Mes'!D$6:D$307,Inventario!D798,'Compras del Mes'!I$6:I$307)</f>
        <v>0</v>
      </c>
      <c r="Q798" s="88"/>
      <c r="R798" s="87">
        <f t="shared" si="125"/>
        <v>209</v>
      </c>
      <c r="S798" s="28">
        <f t="shared" si="126"/>
        <v>10</v>
      </c>
      <c r="T798" s="28">
        <f t="shared" si="127"/>
        <v>2090</v>
      </c>
      <c r="U798" s="88"/>
      <c r="V798" s="177">
        <f>SUMIF('Reporte de salida'!C$6:C$958,Inventario!B798,'Reporte de salida'!H$6:H$958)</f>
        <v>3</v>
      </c>
      <c r="W798" s="221">
        <f t="shared" si="128"/>
        <v>30</v>
      </c>
      <c r="X798" s="22"/>
      <c r="Y798" s="87">
        <f t="shared" si="129"/>
        <v>206</v>
      </c>
      <c r="Z798" s="28">
        <f t="shared" si="130"/>
        <v>2060</v>
      </c>
      <c r="AA798" s="56">
        <f t="shared" si="131"/>
        <v>10</v>
      </c>
      <c r="AB798" s="22">
        <f t="shared" si="132"/>
        <v>23</v>
      </c>
      <c r="AC798" s="22"/>
      <c r="AD798" s="22"/>
      <c r="AE798" s="22"/>
      <c r="AF798" s="22"/>
    </row>
    <row r="799" spans="1:32" ht="15" hidden="1" customHeight="1" x14ac:dyDescent="0.25">
      <c r="A799" s="24"/>
      <c r="B799" s="174" t="s">
        <v>734</v>
      </c>
      <c r="C799" s="24"/>
      <c r="D799" s="33" t="s">
        <v>734</v>
      </c>
      <c r="E799" s="33" t="s">
        <v>721</v>
      </c>
      <c r="F799" s="21"/>
      <c r="G799" s="169" t="s">
        <v>314</v>
      </c>
      <c r="H799" s="32">
        <v>1</v>
      </c>
      <c r="I799" s="95"/>
      <c r="J799" s="57">
        <f>[1]Inventario!Y799</f>
        <v>0</v>
      </c>
      <c r="K799" s="99">
        <f>[1]Inventario!AA799</f>
        <v>0</v>
      </c>
      <c r="L799" s="86">
        <f t="shared" si="123"/>
        <v>0</v>
      </c>
      <c r="M799" s="91"/>
      <c r="N799" s="87">
        <f>SUMIF('Compras del Mes'!D$6:D$307,Inventario!D799,'Compras del Mes'!H$6:H$307)</f>
        <v>0</v>
      </c>
      <c r="O799" s="28" t="str">
        <f t="shared" si="124"/>
        <v/>
      </c>
      <c r="P799" s="28">
        <f>SUMIF('Compras del Mes'!D$6:D$307,Inventario!D799,'Compras del Mes'!I$6:I$307)</f>
        <v>0</v>
      </c>
      <c r="Q799" s="88"/>
      <c r="R799" s="87">
        <f t="shared" si="125"/>
        <v>0</v>
      </c>
      <c r="S799" s="28" t="str">
        <f t="shared" si="126"/>
        <v>0</v>
      </c>
      <c r="T799" s="28">
        <f t="shared" si="127"/>
        <v>0</v>
      </c>
      <c r="U799" s="88"/>
      <c r="V799" s="177">
        <f>SUMIF('Reporte de salida'!C$6:C$958,Inventario!B799,'Reporte de salida'!H$6:H$958)</f>
        <v>0</v>
      </c>
      <c r="W799" s="221">
        <f t="shared" si="128"/>
        <v>0</v>
      </c>
      <c r="X799" s="22"/>
      <c r="Y799" s="87">
        <f t="shared" si="129"/>
        <v>0</v>
      </c>
      <c r="Z799" s="28">
        <f t="shared" si="130"/>
        <v>0</v>
      </c>
      <c r="AA799" s="56">
        <v>0</v>
      </c>
      <c r="AB799" s="22">
        <f t="shared" si="132"/>
        <v>8</v>
      </c>
      <c r="AC799" s="22"/>
      <c r="AD799" s="22"/>
      <c r="AE799" s="22"/>
      <c r="AF799" s="22"/>
    </row>
    <row r="800" spans="1:32" ht="15" hidden="1" customHeight="1" x14ac:dyDescent="0.25">
      <c r="A800" s="24"/>
      <c r="B800" s="174" t="s">
        <v>735</v>
      </c>
      <c r="C800" s="24"/>
      <c r="D800" s="33" t="s">
        <v>735</v>
      </c>
      <c r="E800" s="33" t="s">
        <v>721</v>
      </c>
      <c r="F800" s="21"/>
      <c r="G800" s="169" t="s">
        <v>314</v>
      </c>
      <c r="H800" s="32">
        <v>1</v>
      </c>
      <c r="I800" s="95"/>
      <c r="J800" s="57">
        <f>[1]Inventario!Y800</f>
        <v>237</v>
      </c>
      <c r="K800" s="99">
        <f>[1]Inventario!AA800</f>
        <v>0</v>
      </c>
      <c r="L800" s="86">
        <f t="shared" si="123"/>
        <v>0</v>
      </c>
      <c r="M800" s="91"/>
      <c r="N800" s="87">
        <f>SUMIF('Compras del Mes'!D$6:D$307,Inventario!D800,'Compras del Mes'!H$6:H$307)</f>
        <v>0</v>
      </c>
      <c r="O800" s="28" t="str">
        <f t="shared" si="124"/>
        <v/>
      </c>
      <c r="P800" s="28">
        <f>SUMIF('Compras del Mes'!D$6:D$307,Inventario!D800,'Compras del Mes'!I$6:I$307)</f>
        <v>0</v>
      </c>
      <c r="Q800" s="88"/>
      <c r="R800" s="87">
        <f t="shared" si="125"/>
        <v>237</v>
      </c>
      <c r="S800" s="28" t="str">
        <f t="shared" si="126"/>
        <v>0</v>
      </c>
      <c r="T800" s="28">
        <f t="shared" si="127"/>
        <v>0</v>
      </c>
      <c r="U800" s="88"/>
      <c r="V800" s="177">
        <f>SUMIF('Reporte de salida'!C$6:C$958,Inventario!B800,'Reporte de salida'!H$6:H$958)</f>
        <v>0</v>
      </c>
      <c r="W800" s="221">
        <f t="shared" si="128"/>
        <v>0</v>
      </c>
      <c r="X800" s="22"/>
      <c r="Y800" s="87">
        <f t="shared" si="129"/>
        <v>237</v>
      </c>
      <c r="Z800" s="28">
        <f t="shared" si="130"/>
        <v>0</v>
      </c>
      <c r="AA800" s="56">
        <f t="shared" si="131"/>
        <v>0</v>
      </c>
      <c r="AB800" s="22">
        <f t="shared" si="132"/>
        <v>16</v>
      </c>
      <c r="AC800" s="22"/>
      <c r="AD800" s="22"/>
      <c r="AE800" s="22"/>
      <c r="AF800" s="22"/>
    </row>
    <row r="801" spans="1:32 16381:16384" ht="15" hidden="1" customHeight="1" x14ac:dyDescent="0.25">
      <c r="A801" s="24"/>
      <c r="B801" s="174" t="s">
        <v>736</v>
      </c>
      <c r="C801" s="24"/>
      <c r="D801" s="33" t="s">
        <v>736</v>
      </c>
      <c r="E801" s="33" t="s">
        <v>721</v>
      </c>
      <c r="F801" s="21"/>
      <c r="G801" s="169" t="s">
        <v>314</v>
      </c>
      <c r="H801" s="32">
        <v>1</v>
      </c>
      <c r="I801" s="95"/>
      <c r="J801" s="57">
        <f>[1]Inventario!Y801</f>
        <v>4</v>
      </c>
      <c r="K801" s="99">
        <f>[1]Inventario!AA801</f>
        <v>0</v>
      </c>
      <c r="L801" s="86">
        <f t="shared" si="123"/>
        <v>0</v>
      </c>
      <c r="M801" s="91"/>
      <c r="N801" s="87">
        <f>SUMIF('Compras del Mes'!D$6:D$307,Inventario!D801,'Compras del Mes'!H$6:H$307)</f>
        <v>0</v>
      </c>
      <c r="O801" s="28" t="str">
        <f t="shared" si="124"/>
        <v/>
      </c>
      <c r="P801" s="28">
        <f>SUMIF('Compras del Mes'!D$6:D$307,Inventario!D801,'Compras del Mes'!I$6:I$307)</f>
        <v>0</v>
      </c>
      <c r="Q801" s="88"/>
      <c r="R801" s="87">
        <f t="shared" si="125"/>
        <v>4</v>
      </c>
      <c r="S801" s="28" t="str">
        <f t="shared" si="126"/>
        <v>0</v>
      </c>
      <c r="T801" s="28">
        <f t="shared" si="127"/>
        <v>0</v>
      </c>
      <c r="U801" s="88"/>
      <c r="V801" s="177">
        <f>SUMIF('Reporte de salida'!C$6:C$958,Inventario!B801,'Reporte de salida'!H$6:H$958)</f>
        <v>0</v>
      </c>
      <c r="W801" s="221">
        <f t="shared" si="128"/>
        <v>0</v>
      </c>
      <c r="X801" s="22"/>
      <c r="Y801" s="87">
        <f t="shared" si="129"/>
        <v>4</v>
      </c>
      <c r="Z801" s="28">
        <f t="shared" si="130"/>
        <v>0</v>
      </c>
      <c r="AA801" s="56">
        <f t="shared" si="131"/>
        <v>0</v>
      </c>
      <c r="AB801" s="22">
        <f t="shared" si="132"/>
        <v>14</v>
      </c>
      <c r="AC801" s="22"/>
      <c r="AD801" s="22"/>
      <c r="AE801" s="22"/>
      <c r="AF801" s="22"/>
    </row>
    <row r="802" spans="1:32 16381:16384" ht="15" hidden="1" customHeight="1" x14ac:dyDescent="0.25">
      <c r="A802" s="24"/>
      <c r="B802" s="174" t="s">
        <v>737</v>
      </c>
      <c r="C802" s="24"/>
      <c r="D802" s="33" t="s">
        <v>737</v>
      </c>
      <c r="E802" s="33" t="s">
        <v>721</v>
      </c>
      <c r="F802" s="21"/>
      <c r="G802" s="169" t="s">
        <v>314</v>
      </c>
      <c r="H802" s="32">
        <v>1</v>
      </c>
      <c r="I802" s="95"/>
      <c r="J802" s="57">
        <f>[1]Inventario!Y802</f>
        <v>5</v>
      </c>
      <c r="K802" s="99">
        <f>[1]Inventario!AA802</f>
        <v>0</v>
      </c>
      <c r="L802" s="86">
        <f t="shared" si="123"/>
        <v>0</v>
      </c>
      <c r="M802" s="91"/>
      <c r="N802" s="87">
        <f>SUMIF('Compras del Mes'!D$6:D$307,Inventario!D802,'Compras del Mes'!H$6:H$307)</f>
        <v>0</v>
      </c>
      <c r="O802" s="28" t="str">
        <f t="shared" si="124"/>
        <v/>
      </c>
      <c r="P802" s="28">
        <f>SUMIF('Compras del Mes'!D$6:D$307,Inventario!D802,'Compras del Mes'!I$6:I$307)</f>
        <v>0</v>
      </c>
      <c r="Q802" s="88"/>
      <c r="R802" s="87">
        <f t="shared" si="125"/>
        <v>5</v>
      </c>
      <c r="S802" s="28" t="str">
        <f t="shared" si="126"/>
        <v>0</v>
      </c>
      <c r="T802" s="28">
        <f t="shared" si="127"/>
        <v>0</v>
      </c>
      <c r="U802" s="88"/>
      <c r="V802" s="177">
        <f>SUMIF('Reporte de salida'!C$6:C$958,Inventario!B802,'Reporte de salida'!H$6:H$958)</f>
        <v>0</v>
      </c>
      <c r="W802" s="221">
        <f t="shared" si="128"/>
        <v>0</v>
      </c>
      <c r="X802" s="22"/>
      <c r="Y802" s="87">
        <f t="shared" si="129"/>
        <v>5</v>
      </c>
      <c r="Z802" s="28">
        <f t="shared" si="130"/>
        <v>0</v>
      </c>
      <c r="AA802" s="56">
        <f t="shared" si="131"/>
        <v>0</v>
      </c>
      <c r="AB802" s="22">
        <f t="shared" si="132"/>
        <v>13</v>
      </c>
      <c r="AC802" s="22"/>
      <c r="AD802" s="22"/>
      <c r="AE802" s="22"/>
      <c r="AF802" s="22"/>
    </row>
    <row r="803" spans="1:32 16381:16384" ht="15" hidden="1" customHeight="1" x14ac:dyDescent="0.25">
      <c r="A803" s="24"/>
      <c r="B803" s="174" t="s">
        <v>738</v>
      </c>
      <c r="C803" s="24"/>
      <c r="D803" s="33" t="s">
        <v>738</v>
      </c>
      <c r="E803" s="33" t="s">
        <v>721</v>
      </c>
      <c r="F803" s="21"/>
      <c r="G803" s="169" t="s">
        <v>314</v>
      </c>
      <c r="H803" s="32">
        <v>1</v>
      </c>
      <c r="I803" s="95"/>
      <c r="J803" s="57">
        <f>[1]Inventario!Y803</f>
        <v>3</v>
      </c>
      <c r="K803" s="99">
        <f>[1]Inventario!AA803</f>
        <v>0</v>
      </c>
      <c r="L803" s="86">
        <f t="shared" si="123"/>
        <v>0</v>
      </c>
      <c r="M803" s="91"/>
      <c r="N803" s="87">
        <f>SUMIF('Compras del Mes'!D$6:D$307,Inventario!D803,'Compras del Mes'!H$6:H$307)</f>
        <v>0</v>
      </c>
      <c r="O803" s="28" t="str">
        <f t="shared" si="124"/>
        <v/>
      </c>
      <c r="P803" s="28">
        <f>SUMIF('Compras del Mes'!D$6:D$307,Inventario!D803,'Compras del Mes'!I$6:I$307)</f>
        <v>0</v>
      </c>
      <c r="Q803" s="88"/>
      <c r="R803" s="87">
        <f t="shared" si="125"/>
        <v>3</v>
      </c>
      <c r="S803" s="28" t="str">
        <f t="shared" si="126"/>
        <v>0</v>
      </c>
      <c r="T803" s="28">
        <f t="shared" si="127"/>
        <v>0</v>
      </c>
      <c r="U803" s="88"/>
      <c r="V803" s="177">
        <f>SUMIF('Reporte de salida'!C$6:C$958,Inventario!B803,'Reporte de salida'!H$6:H$958)</f>
        <v>0</v>
      </c>
      <c r="W803" s="221">
        <f t="shared" si="128"/>
        <v>0</v>
      </c>
      <c r="X803" s="22"/>
      <c r="Y803" s="87">
        <f t="shared" si="129"/>
        <v>3</v>
      </c>
      <c r="Z803" s="28">
        <f t="shared" si="130"/>
        <v>0</v>
      </c>
      <c r="AA803" s="56">
        <f t="shared" si="131"/>
        <v>0</v>
      </c>
      <c r="AB803" s="22">
        <f t="shared" si="132"/>
        <v>12</v>
      </c>
      <c r="AC803" s="22"/>
      <c r="AD803" s="22"/>
      <c r="AE803" s="22"/>
      <c r="AF803" s="22"/>
    </row>
    <row r="804" spans="1:32 16381:16384" ht="15" hidden="1" customHeight="1" x14ac:dyDescent="0.25">
      <c r="A804" s="24"/>
      <c r="B804" s="174" t="s">
        <v>739</v>
      </c>
      <c r="C804" s="24"/>
      <c r="D804" s="33" t="s">
        <v>739</v>
      </c>
      <c r="E804" s="33" t="s">
        <v>721</v>
      </c>
      <c r="F804" s="21"/>
      <c r="G804" s="169" t="s">
        <v>314</v>
      </c>
      <c r="H804" s="32">
        <v>1</v>
      </c>
      <c r="I804" s="95"/>
      <c r="J804" s="57">
        <f>[1]Inventario!Y804</f>
        <v>4</v>
      </c>
      <c r="K804" s="99">
        <f>[1]Inventario!AA804</f>
        <v>213.11999999999998</v>
      </c>
      <c r="L804" s="86">
        <f t="shared" si="123"/>
        <v>852.4799999999999</v>
      </c>
      <c r="M804" s="91"/>
      <c r="N804" s="87">
        <f>SUMIF('Compras del Mes'!D$6:D$307,Inventario!D804,'Compras del Mes'!H$6:H$307)</f>
        <v>0</v>
      </c>
      <c r="O804" s="28" t="str">
        <f t="shared" si="124"/>
        <v/>
      </c>
      <c r="P804" s="28">
        <f>SUMIF('Compras del Mes'!D$6:D$307,Inventario!D804,'Compras del Mes'!I$6:I$307)</f>
        <v>0</v>
      </c>
      <c r="Q804" s="88"/>
      <c r="R804" s="87">
        <f t="shared" si="125"/>
        <v>4</v>
      </c>
      <c r="S804" s="28">
        <f t="shared" si="126"/>
        <v>213.11999999999998</v>
      </c>
      <c r="T804" s="28">
        <f t="shared" si="127"/>
        <v>852.4799999999999</v>
      </c>
      <c r="U804" s="88"/>
      <c r="V804" s="177">
        <f>SUMIF('Reporte de salida'!C$6:C$958,Inventario!B804,'Reporte de salida'!H$6:H$958)</f>
        <v>0</v>
      </c>
      <c r="W804" s="221">
        <f t="shared" si="128"/>
        <v>0</v>
      </c>
      <c r="X804" s="22"/>
      <c r="Y804" s="87">
        <f t="shared" si="129"/>
        <v>4</v>
      </c>
      <c r="Z804" s="28">
        <f t="shared" si="130"/>
        <v>852.4799999999999</v>
      </c>
      <c r="AA804" s="56">
        <f t="shared" si="131"/>
        <v>213.11999999999998</v>
      </c>
      <c r="AB804" s="22">
        <f t="shared" si="132"/>
        <v>22</v>
      </c>
      <c r="AC804" s="22"/>
      <c r="AD804" s="22"/>
      <c r="AE804" s="22"/>
      <c r="AF804" s="22"/>
    </row>
    <row r="805" spans="1:32 16381:16384" ht="15" hidden="1" customHeight="1" x14ac:dyDescent="0.25">
      <c r="A805" s="24"/>
      <c r="B805" s="174" t="s">
        <v>740</v>
      </c>
      <c r="C805" s="24"/>
      <c r="D805" s="33" t="s">
        <v>740</v>
      </c>
      <c r="E805" s="33" t="s">
        <v>721</v>
      </c>
      <c r="F805" s="21"/>
      <c r="G805" s="169" t="s">
        <v>314</v>
      </c>
      <c r="H805" s="32">
        <v>1</v>
      </c>
      <c r="I805" s="95"/>
      <c r="J805" s="57">
        <f>[1]Inventario!Y805</f>
        <v>12</v>
      </c>
      <c r="K805" s="99">
        <f>[1]Inventario!AA805</f>
        <v>0</v>
      </c>
      <c r="L805" s="86">
        <f t="shared" si="123"/>
        <v>0</v>
      </c>
      <c r="M805" s="91"/>
      <c r="N805" s="87">
        <f>SUMIF('Compras del Mes'!D$6:D$307,Inventario!D805,'Compras del Mes'!H$6:H$307)</f>
        <v>0</v>
      </c>
      <c r="O805" s="28" t="str">
        <f t="shared" si="124"/>
        <v/>
      </c>
      <c r="P805" s="28">
        <f>SUMIF('Compras del Mes'!D$6:D$307,Inventario!D805,'Compras del Mes'!I$6:I$307)</f>
        <v>0</v>
      </c>
      <c r="Q805" s="88"/>
      <c r="R805" s="87">
        <f t="shared" si="125"/>
        <v>12</v>
      </c>
      <c r="S805" s="28" t="str">
        <f t="shared" si="126"/>
        <v>0</v>
      </c>
      <c r="T805" s="28">
        <f t="shared" si="127"/>
        <v>0</v>
      </c>
      <c r="U805" s="88"/>
      <c r="V805" s="177">
        <f>SUMIF('Reporte de salida'!C$6:C$958,Inventario!B805,'Reporte de salida'!H$6:H$958)</f>
        <v>0</v>
      </c>
      <c r="W805" s="221">
        <f t="shared" si="128"/>
        <v>0</v>
      </c>
      <c r="X805" s="22"/>
      <c r="Y805" s="87">
        <f t="shared" si="129"/>
        <v>12</v>
      </c>
      <c r="Z805" s="28">
        <f t="shared" si="130"/>
        <v>0</v>
      </c>
      <c r="AA805" s="56">
        <f t="shared" si="131"/>
        <v>0</v>
      </c>
      <c r="AB805" s="22">
        <f t="shared" si="132"/>
        <v>22</v>
      </c>
      <c r="AC805" s="22"/>
      <c r="AD805" s="22"/>
      <c r="AE805" s="22"/>
      <c r="AF805" s="22"/>
    </row>
    <row r="806" spans="1:32 16381:16384" ht="15" hidden="1" customHeight="1" x14ac:dyDescent="0.25">
      <c r="A806" s="24"/>
      <c r="B806" s="174" t="s">
        <v>741</v>
      </c>
      <c r="C806" s="24"/>
      <c r="D806" s="33" t="s">
        <v>741</v>
      </c>
      <c r="E806" s="33" t="s">
        <v>721</v>
      </c>
      <c r="F806" s="21"/>
      <c r="G806" s="169" t="s">
        <v>314</v>
      </c>
      <c r="H806" s="32">
        <v>1</v>
      </c>
      <c r="I806" s="95"/>
      <c r="J806" s="57">
        <f>[1]Inventario!Y806</f>
        <v>2</v>
      </c>
      <c r="K806" s="99">
        <f>[1]Inventario!AA806</f>
        <v>0</v>
      </c>
      <c r="L806" s="86">
        <f t="shared" si="123"/>
        <v>0</v>
      </c>
      <c r="M806" s="91"/>
      <c r="N806" s="87">
        <f>SUMIF('Compras del Mes'!D$6:D$307,Inventario!D806,'Compras del Mes'!H$6:H$307)</f>
        <v>0</v>
      </c>
      <c r="O806" s="28" t="str">
        <f t="shared" si="124"/>
        <v/>
      </c>
      <c r="P806" s="28">
        <f>SUMIF('Compras del Mes'!D$6:D$307,Inventario!D806,'Compras del Mes'!I$6:I$307)</f>
        <v>0</v>
      </c>
      <c r="Q806" s="88"/>
      <c r="R806" s="87">
        <f t="shared" si="125"/>
        <v>2</v>
      </c>
      <c r="S806" s="28" t="str">
        <f t="shared" si="126"/>
        <v>0</v>
      </c>
      <c r="T806" s="28">
        <f t="shared" si="127"/>
        <v>0</v>
      </c>
      <c r="U806" s="88"/>
      <c r="V806" s="177">
        <f>SUMIF('Reporte de salida'!C$6:C$958,Inventario!B806,'Reporte de salida'!H$6:H$958)</f>
        <v>0</v>
      </c>
      <c r="W806" s="221">
        <f t="shared" si="128"/>
        <v>0</v>
      </c>
      <c r="X806" s="22"/>
      <c r="Y806" s="87">
        <f t="shared" si="129"/>
        <v>2</v>
      </c>
      <c r="Z806" s="28">
        <f t="shared" si="130"/>
        <v>0</v>
      </c>
      <c r="AA806" s="56">
        <f t="shared" si="131"/>
        <v>0</v>
      </c>
      <c r="AB806" s="22">
        <f t="shared" si="132"/>
        <v>38</v>
      </c>
      <c r="XFA806" s="24"/>
      <c r="XFB806" s="24"/>
      <c r="XFC806" s="21"/>
      <c r="XFD806" s="21"/>
    </row>
    <row r="807" spans="1:32 16381:16384" ht="15" hidden="1" customHeight="1" x14ac:dyDescent="0.25">
      <c r="A807" s="24"/>
      <c r="B807" s="174" t="s">
        <v>742</v>
      </c>
      <c r="C807" s="24"/>
      <c r="D807" s="33" t="s">
        <v>742</v>
      </c>
      <c r="E807" s="33" t="s">
        <v>721</v>
      </c>
      <c r="F807" s="21"/>
      <c r="G807" s="169" t="s">
        <v>314</v>
      </c>
      <c r="H807" s="32">
        <v>1</v>
      </c>
      <c r="I807" s="95"/>
      <c r="J807" s="57">
        <f>[1]Inventario!Y807</f>
        <v>6</v>
      </c>
      <c r="K807" s="99">
        <f>[1]Inventario!AA807</f>
        <v>0</v>
      </c>
      <c r="L807" s="86">
        <f t="shared" si="123"/>
        <v>0</v>
      </c>
      <c r="M807" s="91"/>
      <c r="N807" s="87">
        <f>SUMIF('Compras del Mes'!D$6:D$307,Inventario!D807,'Compras del Mes'!H$6:H$307)</f>
        <v>0</v>
      </c>
      <c r="O807" s="28" t="str">
        <f t="shared" si="124"/>
        <v/>
      </c>
      <c r="P807" s="28">
        <f>SUMIF('Compras del Mes'!D$6:D$307,Inventario!D807,'Compras del Mes'!I$6:I$307)</f>
        <v>0</v>
      </c>
      <c r="Q807" s="88"/>
      <c r="R807" s="87">
        <f t="shared" si="125"/>
        <v>6</v>
      </c>
      <c r="S807" s="28" t="str">
        <f t="shared" si="126"/>
        <v>0</v>
      </c>
      <c r="T807" s="28">
        <f t="shared" si="127"/>
        <v>0</v>
      </c>
      <c r="U807" s="88"/>
      <c r="V807" s="177">
        <f>SUMIF('Reporte de salida'!C$6:C$958,Inventario!B807,'Reporte de salida'!H$6:H$958)</f>
        <v>0</v>
      </c>
      <c r="W807" s="221">
        <f t="shared" si="128"/>
        <v>0</v>
      </c>
      <c r="X807" s="22"/>
      <c r="Y807" s="87">
        <f t="shared" si="129"/>
        <v>6</v>
      </c>
      <c r="Z807" s="28">
        <f t="shared" si="130"/>
        <v>0</v>
      </c>
      <c r="AA807" s="56">
        <f t="shared" si="131"/>
        <v>0</v>
      </c>
      <c r="AB807" s="22">
        <f t="shared" si="132"/>
        <v>36</v>
      </c>
      <c r="XFA807" s="96"/>
      <c r="XFB807" s="96"/>
      <c r="XFC807" s="97"/>
      <c r="XFD807" s="97"/>
    </row>
    <row r="808" spans="1:32 16381:16384" ht="15" hidden="1" customHeight="1" x14ac:dyDescent="0.25">
      <c r="A808" s="24"/>
      <c r="B808" s="174" t="s">
        <v>743</v>
      </c>
      <c r="C808" s="24"/>
      <c r="D808" s="33" t="s">
        <v>743</v>
      </c>
      <c r="E808" s="33" t="s">
        <v>721</v>
      </c>
      <c r="F808" s="21"/>
      <c r="G808" s="169" t="s">
        <v>314</v>
      </c>
      <c r="H808" s="32">
        <v>1</v>
      </c>
      <c r="I808" s="95"/>
      <c r="J808" s="57">
        <f>[1]Inventario!Y808</f>
        <v>11</v>
      </c>
      <c r="K808" s="99">
        <f>[1]Inventario!AA808</f>
        <v>0</v>
      </c>
      <c r="L808" s="86">
        <f t="shared" si="123"/>
        <v>0</v>
      </c>
      <c r="M808" s="91"/>
      <c r="N808" s="87">
        <f>SUMIF('Compras del Mes'!D$6:D$307,Inventario!D808,'Compras del Mes'!H$6:H$307)</f>
        <v>0</v>
      </c>
      <c r="O808" s="28" t="str">
        <f t="shared" si="124"/>
        <v/>
      </c>
      <c r="P808" s="28">
        <f>SUMIF('Compras del Mes'!D$6:D$307,Inventario!D808,'Compras del Mes'!I$6:I$307)</f>
        <v>0</v>
      </c>
      <c r="Q808" s="88"/>
      <c r="R808" s="87">
        <f t="shared" si="125"/>
        <v>11</v>
      </c>
      <c r="S808" s="28" t="str">
        <f t="shared" si="126"/>
        <v>0</v>
      </c>
      <c r="T808" s="28">
        <f t="shared" si="127"/>
        <v>0</v>
      </c>
      <c r="U808" s="88"/>
      <c r="V808" s="177">
        <f>SUMIF('Reporte de salida'!C$6:C$958,Inventario!B808,'Reporte de salida'!H$6:H$958)</f>
        <v>0</v>
      </c>
      <c r="W808" s="221">
        <f t="shared" si="128"/>
        <v>0</v>
      </c>
      <c r="X808" s="22"/>
      <c r="Y808" s="87">
        <f t="shared" si="129"/>
        <v>11</v>
      </c>
      <c r="Z808" s="28">
        <f t="shared" si="130"/>
        <v>0</v>
      </c>
      <c r="AA808" s="56">
        <f t="shared" si="131"/>
        <v>0</v>
      </c>
      <c r="AB808" s="22">
        <f t="shared" si="132"/>
        <v>32</v>
      </c>
      <c r="XFA808" s="96"/>
      <c r="XFB808" s="96"/>
      <c r="XFC808" s="97"/>
      <c r="XFD808" s="97"/>
    </row>
    <row r="809" spans="1:32 16381:16384" ht="15" hidden="1" customHeight="1" x14ac:dyDescent="0.25">
      <c r="A809" s="24"/>
      <c r="B809" s="174" t="s">
        <v>744</v>
      </c>
      <c r="C809" s="24"/>
      <c r="D809" s="33" t="s">
        <v>744</v>
      </c>
      <c r="E809" s="33" t="s">
        <v>721</v>
      </c>
      <c r="F809" s="21"/>
      <c r="G809" s="169" t="s">
        <v>314</v>
      </c>
      <c r="H809" s="32">
        <v>1</v>
      </c>
      <c r="I809" s="95"/>
      <c r="J809" s="57">
        <f>[1]Inventario!Y809</f>
        <v>9</v>
      </c>
      <c r="K809" s="99">
        <f>[1]Inventario!AA809</f>
        <v>0</v>
      </c>
      <c r="L809" s="86">
        <f t="shared" si="123"/>
        <v>0</v>
      </c>
      <c r="M809" s="91"/>
      <c r="N809" s="87">
        <f>SUMIF('Compras del Mes'!D$6:D$307,Inventario!D809,'Compras del Mes'!H$6:H$307)</f>
        <v>0</v>
      </c>
      <c r="O809" s="28" t="str">
        <f t="shared" si="124"/>
        <v/>
      </c>
      <c r="P809" s="28">
        <f>SUMIF('Compras del Mes'!D$6:D$307,Inventario!D809,'Compras del Mes'!I$6:I$307)</f>
        <v>0</v>
      </c>
      <c r="Q809" s="88"/>
      <c r="R809" s="87">
        <f t="shared" si="125"/>
        <v>9</v>
      </c>
      <c r="S809" s="28" t="str">
        <f t="shared" si="126"/>
        <v>0</v>
      </c>
      <c r="T809" s="28">
        <f t="shared" si="127"/>
        <v>0</v>
      </c>
      <c r="U809" s="88"/>
      <c r="V809" s="177">
        <f>SUMIF('Reporte de salida'!C$6:C$958,Inventario!B809,'Reporte de salida'!H$6:H$958)</f>
        <v>0</v>
      </c>
      <c r="W809" s="221">
        <f t="shared" si="128"/>
        <v>0</v>
      </c>
      <c r="X809" s="22"/>
      <c r="Y809" s="87">
        <f t="shared" si="129"/>
        <v>9</v>
      </c>
      <c r="Z809" s="28">
        <f t="shared" si="130"/>
        <v>0</v>
      </c>
      <c r="AA809" s="56">
        <f t="shared" si="131"/>
        <v>0</v>
      </c>
      <c r="AB809" s="22">
        <f t="shared" si="132"/>
        <v>34</v>
      </c>
      <c r="XFA809" s="96"/>
      <c r="XFB809" s="96"/>
      <c r="XFC809" s="97"/>
      <c r="XFD809" s="97"/>
    </row>
    <row r="810" spans="1:32 16381:16384" ht="15" hidden="1" customHeight="1" x14ac:dyDescent="0.25">
      <c r="A810" s="24"/>
      <c r="B810" s="174" t="s">
        <v>745</v>
      </c>
      <c r="C810" s="24"/>
      <c r="D810" s="33" t="s">
        <v>745</v>
      </c>
      <c r="E810" s="33" t="s">
        <v>721</v>
      </c>
      <c r="F810" s="21"/>
      <c r="G810" s="169" t="s">
        <v>314</v>
      </c>
      <c r="H810" s="32">
        <v>1</v>
      </c>
      <c r="I810" s="95"/>
      <c r="J810" s="57">
        <f>[1]Inventario!Y810</f>
        <v>27</v>
      </c>
      <c r="K810" s="99">
        <f>[1]Inventario!AA810</f>
        <v>0</v>
      </c>
      <c r="L810" s="86">
        <f t="shared" si="123"/>
        <v>0</v>
      </c>
      <c r="M810" s="91"/>
      <c r="N810" s="87">
        <f>SUMIF('Compras del Mes'!D$6:D$307,Inventario!D810,'Compras del Mes'!H$6:H$307)</f>
        <v>0</v>
      </c>
      <c r="O810" s="28" t="str">
        <f t="shared" si="124"/>
        <v/>
      </c>
      <c r="P810" s="28">
        <f>SUMIF('Compras del Mes'!D$6:D$307,Inventario!D810,'Compras del Mes'!I$6:I$307)</f>
        <v>0</v>
      </c>
      <c r="Q810" s="88"/>
      <c r="R810" s="87">
        <f t="shared" si="125"/>
        <v>27</v>
      </c>
      <c r="S810" s="28" t="str">
        <f t="shared" si="126"/>
        <v>0</v>
      </c>
      <c r="T810" s="28">
        <f t="shared" si="127"/>
        <v>0</v>
      </c>
      <c r="U810" s="88"/>
      <c r="V810" s="177">
        <f>SUMIF('Reporte de salida'!C$6:C$958,Inventario!B810,'Reporte de salida'!H$6:H$958)</f>
        <v>0</v>
      </c>
      <c r="W810" s="221">
        <f t="shared" si="128"/>
        <v>0</v>
      </c>
      <c r="X810" s="22"/>
      <c r="Y810" s="87">
        <f t="shared" si="129"/>
        <v>27</v>
      </c>
      <c r="Z810" s="28">
        <f t="shared" si="130"/>
        <v>0</v>
      </c>
      <c r="AA810" s="56">
        <f t="shared" si="131"/>
        <v>0</v>
      </c>
      <c r="AB810" s="22">
        <f t="shared" si="132"/>
        <v>13</v>
      </c>
      <c r="XFA810" s="96"/>
      <c r="XFB810" s="96"/>
      <c r="XFC810" s="97"/>
      <c r="XFD810" s="97"/>
    </row>
    <row r="811" spans="1:32 16381:16384" ht="15" hidden="1" customHeight="1" x14ac:dyDescent="0.25">
      <c r="A811" s="24"/>
      <c r="B811" s="174" t="s">
        <v>746</v>
      </c>
      <c r="C811" s="24"/>
      <c r="D811" s="33" t="s">
        <v>746</v>
      </c>
      <c r="E811" s="33" t="s">
        <v>721</v>
      </c>
      <c r="F811" s="21"/>
      <c r="G811" s="169" t="s">
        <v>314</v>
      </c>
      <c r="H811" s="32">
        <v>1</v>
      </c>
      <c r="I811" s="95"/>
      <c r="J811" s="57">
        <f>[1]Inventario!Y811</f>
        <v>5</v>
      </c>
      <c r="K811" s="99">
        <f>[1]Inventario!AA811</f>
        <v>0</v>
      </c>
      <c r="L811" s="86">
        <f t="shared" si="123"/>
        <v>0</v>
      </c>
      <c r="M811" s="91"/>
      <c r="N811" s="87">
        <f>SUMIF('Compras del Mes'!D$6:D$307,Inventario!D811,'Compras del Mes'!H$6:H$307)</f>
        <v>0</v>
      </c>
      <c r="O811" s="28" t="str">
        <f t="shared" si="124"/>
        <v/>
      </c>
      <c r="P811" s="28">
        <f>SUMIF('Compras del Mes'!D$6:D$307,Inventario!D811,'Compras del Mes'!I$6:I$307)</f>
        <v>0</v>
      </c>
      <c r="Q811" s="88"/>
      <c r="R811" s="87">
        <f t="shared" si="125"/>
        <v>5</v>
      </c>
      <c r="S811" s="28" t="str">
        <f t="shared" si="126"/>
        <v>0</v>
      </c>
      <c r="T811" s="28">
        <f t="shared" si="127"/>
        <v>0</v>
      </c>
      <c r="U811" s="88"/>
      <c r="V811" s="177">
        <f>SUMIF('Reporte de salida'!C$6:C$958,Inventario!B811,'Reporte de salida'!H$6:H$958)</f>
        <v>0</v>
      </c>
      <c r="W811" s="221">
        <f t="shared" si="128"/>
        <v>0</v>
      </c>
      <c r="X811" s="22"/>
      <c r="Y811" s="87">
        <f t="shared" si="129"/>
        <v>5</v>
      </c>
      <c r="Z811" s="28">
        <f t="shared" si="130"/>
        <v>0</v>
      </c>
      <c r="AA811" s="56">
        <f t="shared" si="131"/>
        <v>0</v>
      </c>
      <c r="AB811" s="22">
        <f t="shared" si="132"/>
        <v>21</v>
      </c>
      <c r="XFA811" s="96"/>
      <c r="XFB811" s="96"/>
      <c r="XFC811" s="97"/>
      <c r="XFD811" s="97"/>
    </row>
    <row r="812" spans="1:32 16381:16384" ht="15" hidden="1" customHeight="1" x14ac:dyDescent="0.25">
      <c r="A812" s="24"/>
      <c r="B812" s="174" t="s">
        <v>747</v>
      </c>
      <c r="C812" s="24"/>
      <c r="D812" s="33" t="s">
        <v>747</v>
      </c>
      <c r="E812" s="33" t="s">
        <v>721</v>
      </c>
      <c r="F812" s="21"/>
      <c r="G812" s="169" t="s">
        <v>314</v>
      </c>
      <c r="H812" s="32">
        <v>1</v>
      </c>
      <c r="I812" s="95"/>
      <c r="J812" s="57">
        <f>[1]Inventario!Y812</f>
        <v>33</v>
      </c>
      <c r="K812" s="99">
        <f>[1]Inventario!AA812</f>
        <v>0</v>
      </c>
      <c r="L812" s="86">
        <f t="shared" si="123"/>
        <v>0</v>
      </c>
      <c r="M812" s="91"/>
      <c r="N812" s="87">
        <f>SUMIF('Compras del Mes'!D$6:D$307,Inventario!D812,'Compras del Mes'!H$6:H$307)</f>
        <v>0</v>
      </c>
      <c r="O812" s="28" t="str">
        <f t="shared" si="124"/>
        <v/>
      </c>
      <c r="P812" s="28">
        <f>SUMIF('Compras del Mes'!D$6:D$307,Inventario!D812,'Compras del Mes'!I$6:I$307)</f>
        <v>0</v>
      </c>
      <c r="Q812" s="88"/>
      <c r="R812" s="87">
        <f t="shared" si="125"/>
        <v>33</v>
      </c>
      <c r="S812" s="28" t="str">
        <f t="shared" si="126"/>
        <v>0</v>
      </c>
      <c r="T812" s="28">
        <f t="shared" si="127"/>
        <v>0</v>
      </c>
      <c r="U812" s="88"/>
      <c r="V812" s="177">
        <f>SUMIF('Reporte de salida'!C$6:C$958,Inventario!B812,'Reporte de salida'!H$6:H$958)</f>
        <v>0</v>
      </c>
      <c r="W812" s="221">
        <f t="shared" si="128"/>
        <v>0</v>
      </c>
      <c r="X812" s="22"/>
      <c r="Y812" s="87">
        <f t="shared" si="129"/>
        <v>33</v>
      </c>
      <c r="Z812" s="28">
        <f t="shared" si="130"/>
        <v>0</v>
      </c>
      <c r="AA812" s="56">
        <f t="shared" si="131"/>
        <v>0</v>
      </c>
      <c r="AB812" s="22"/>
      <c r="XFA812" s="96"/>
      <c r="XFB812" s="96"/>
      <c r="XFC812" s="97"/>
      <c r="XFD812" s="97"/>
    </row>
    <row r="813" spans="1:32 16381:16384" ht="15" hidden="1" customHeight="1" x14ac:dyDescent="0.25">
      <c r="A813" s="24"/>
      <c r="B813" s="174" t="s">
        <v>748</v>
      </c>
      <c r="C813" s="24"/>
      <c r="D813" s="33" t="s">
        <v>748</v>
      </c>
      <c r="E813" s="33" t="s">
        <v>721</v>
      </c>
      <c r="F813" s="21"/>
      <c r="G813" s="169" t="s">
        <v>314</v>
      </c>
      <c r="H813" s="32">
        <v>1</v>
      </c>
      <c r="I813" s="95"/>
      <c r="J813" s="57">
        <f>[1]Inventario!Y813</f>
        <v>3</v>
      </c>
      <c r="K813" s="99">
        <f>[1]Inventario!AA813</f>
        <v>0</v>
      </c>
      <c r="L813" s="86">
        <f t="shared" si="123"/>
        <v>0</v>
      </c>
      <c r="M813" s="91"/>
      <c r="N813" s="87">
        <f>SUMIF('Compras del Mes'!D$6:D$307,Inventario!D813,'Compras del Mes'!H$6:H$307)</f>
        <v>0</v>
      </c>
      <c r="O813" s="28" t="str">
        <f t="shared" si="124"/>
        <v/>
      </c>
      <c r="P813" s="28">
        <f>SUMIF('Compras del Mes'!D$6:D$307,Inventario!D813,'Compras del Mes'!I$6:I$307)</f>
        <v>0</v>
      </c>
      <c r="Q813" s="88"/>
      <c r="R813" s="87">
        <f t="shared" si="125"/>
        <v>3</v>
      </c>
      <c r="S813" s="28" t="str">
        <f t="shared" si="126"/>
        <v>0</v>
      </c>
      <c r="T813" s="28">
        <f t="shared" si="127"/>
        <v>0</v>
      </c>
      <c r="U813" s="88"/>
      <c r="V813" s="177">
        <f>SUMIF('Reporte de salida'!C$6:C$958,Inventario!B813,'Reporte de salida'!H$6:H$958)</f>
        <v>0</v>
      </c>
      <c r="W813" s="221">
        <f t="shared" si="128"/>
        <v>0</v>
      </c>
      <c r="X813" s="22"/>
      <c r="Y813" s="87">
        <f t="shared" si="129"/>
        <v>3</v>
      </c>
      <c r="Z813" s="28">
        <f t="shared" si="130"/>
        <v>0</v>
      </c>
      <c r="AA813" s="56">
        <f t="shared" si="131"/>
        <v>0</v>
      </c>
      <c r="AB813" s="22"/>
      <c r="XFA813" s="96"/>
      <c r="XFB813" s="96"/>
      <c r="XFC813" s="97"/>
      <c r="XFD813" s="97"/>
    </row>
    <row r="814" spans="1:32 16381:16384" ht="15" hidden="1" customHeight="1" x14ac:dyDescent="0.25">
      <c r="A814" s="24"/>
      <c r="B814" s="174" t="s">
        <v>749</v>
      </c>
      <c r="C814" s="24"/>
      <c r="D814" s="33" t="s">
        <v>749</v>
      </c>
      <c r="E814" s="33" t="s">
        <v>721</v>
      </c>
      <c r="F814" s="21"/>
      <c r="G814" s="169" t="s">
        <v>314</v>
      </c>
      <c r="H814" s="32">
        <v>1</v>
      </c>
      <c r="I814" s="95"/>
      <c r="J814" s="57">
        <f>[1]Inventario!Y814</f>
        <v>7</v>
      </c>
      <c r="K814" s="99">
        <f>[1]Inventario!AA814</f>
        <v>0</v>
      </c>
      <c r="L814" s="86">
        <f t="shared" si="123"/>
        <v>0</v>
      </c>
      <c r="M814" s="91"/>
      <c r="N814" s="87">
        <f>SUMIF('Compras del Mes'!D$6:D$307,Inventario!D814,'Compras del Mes'!H$6:H$307)</f>
        <v>0</v>
      </c>
      <c r="O814" s="28" t="str">
        <f t="shared" si="124"/>
        <v/>
      </c>
      <c r="P814" s="28">
        <f>SUMIF('Compras del Mes'!D$6:D$307,Inventario!D814,'Compras del Mes'!I$6:I$307)</f>
        <v>0</v>
      </c>
      <c r="Q814" s="88"/>
      <c r="R814" s="87">
        <f t="shared" si="125"/>
        <v>7</v>
      </c>
      <c r="S814" s="28" t="str">
        <f t="shared" si="126"/>
        <v>0</v>
      </c>
      <c r="T814" s="28">
        <f t="shared" si="127"/>
        <v>0</v>
      </c>
      <c r="U814" s="88"/>
      <c r="V814" s="177">
        <f>SUMIF('Reporte de salida'!C$6:C$958,Inventario!B814,'Reporte de salida'!H$6:H$958)</f>
        <v>0</v>
      </c>
      <c r="W814" s="221">
        <f t="shared" si="128"/>
        <v>0</v>
      </c>
      <c r="X814" s="22"/>
      <c r="Y814" s="87">
        <f t="shared" si="129"/>
        <v>7</v>
      </c>
      <c r="Z814" s="28">
        <f t="shared" si="130"/>
        <v>0</v>
      </c>
      <c r="AA814" s="56">
        <f t="shared" si="131"/>
        <v>0</v>
      </c>
      <c r="AB814" s="22"/>
      <c r="XFA814" s="96"/>
      <c r="XFB814" s="96"/>
      <c r="XFC814" s="97"/>
      <c r="XFD814" s="97"/>
    </row>
    <row r="815" spans="1:32 16381:16384" ht="15" hidden="1" customHeight="1" x14ac:dyDescent="0.25">
      <c r="A815" s="24"/>
      <c r="B815" s="174" t="s">
        <v>750</v>
      </c>
      <c r="C815" s="24"/>
      <c r="D815" s="33" t="s">
        <v>750</v>
      </c>
      <c r="E815" s="33" t="s">
        <v>721</v>
      </c>
      <c r="F815" s="21"/>
      <c r="G815" s="169" t="s">
        <v>314</v>
      </c>
      <c r="H815" s="32">
        <v>1</v>
      </c>
      <c r="I815" s="95"/>
      <c r="J815" s="57">
        <f>[1]Inventario!Y815</f>
        <v>4</v>
      </c>
      <c r="K815" s="99">
        <f>[1]Inventario!AA815</f>
        <v>7</v>
      </c>
      <c r="L815" s="86">
        <f t="shared" si="123"/>
        <v>28</v>
      </c>
      <c r="M815" s="91"/>
      <c r="N815" s="87">
        <f>SUMIF('Compras del Mes'!D$6:D$307,Inventario!D815,'Compras del Mes'!H$6:H$307)</f>
        <v>0</v>
      </c>
      <c r="O815" s="28" t="str">
        <f t="shared" si="124"/>
        <v/>
      </c>
      <c r="P815" s="28">
        <f>SUMIF('Compras del Mes'!D$6:D$307,Inventario!D815,'Compras del Mes'!I$6:I$307)</f>
        <v>0</v>
      </c>
      <c r="Q815" s="88"/>
      <c r="R815" s="87">
        <f t="shared" si="125"/>
        <v>4</v>
      </c>
      <c r="S815" s="28">
        <f t="shared" si="126"/>
        <v>7</v>
      </c>
      <c r="T815" s="28">
        <f t="shared" si="127"/>
        <v>28</v>
      </c>
      <c r="U815" s="88"/>
      <c r="V815" s="177">
        <f>SUMIF('Reporte de salida'!C$6:C$958,Inventario!B815,'Reporte de salida'!H$6:H$958)</f>
        <v>0</v>
      </c>
      <c r="W815" s="221">
        <f t="shared" si="128"/>
        <v>0</v>
      </c>
      <c r="X815" s="22"/>
      <c r="Y815" s="87">
        <f t="shared" si="129"/>
        <v>4</v>
      </c>
      <c r="Z815" s="28">
        <f t="shared" si="130"/>
        <v>28</v>
      </c>
      <c r="AA815" s="56">
        <f t="shared" si="131"/>
        <v>7</v>
      </c>
      <c r="AB815" s="22"/>
      <c r="XFA815" s="96"/>
      <c r="XFB815" s="96"/>
      <c r="XFC815" s="97"/>
      <c r="XFD815" s="97"/>
    </row>
    <row r="816" spans="1:32 16381:16384" ht="15" hidden="1" customHeight="1" x14ac:dyDescent="0.25">
      <c r="A816" s="24"/>
      <c r="B816" s="174" t="s">
        <v>751</v>
      </c>
      <c r="C816" s="24"/>
      <c r="D816" s="33" t="s">
        <v>751</v>
      </c>
      <c r="E816" s="33" t="s">
        <v>721</v>
      </c>
      <c r="F816" s="21"/>
      <c r="G816" s="169" t="s">
        <v>314</v>
      </c>
      <c r="H816" s="32">
        <v>1</v>
      </c>
      <c r="I816" s="95"/>
      <c r="J816" s="57">
        <f>[1]Inventario!Y816</f>
        <v>4</v>
      </c>
      <c r="K816" s="99">
        <f>[1]Inventario!AA816</f>
        <v>0</v>
      </c>
      <c r="L816" s="86">
        <f t="shared" si="123"/>
        <v>0</v>
      </c>
      <c r="M816" s="91"/>
      <c r="N816" s="87">
        <f>SUMIF('Compras del Mes'!D$6:D$307,Inventario!D816,'Compras del Mes'!H$6:H$307)</f>
        <v>0</v>
      </c>
      <c r="O816" s="28" t="str">
        <f t="shared" si="124"/>
        <v/>
      </c>
      <c r="P816" s="28">
        <f>SUMIF('Compras del Mes'!D$6:D$307,Inventario!D816,'Compras del Mes'!I$6:I$307)</f>
        <v>0</v>
      </c>
      <c r="Q816" s="88"/>
      <c r="R816" s="87">
        <f t="shared" si="125"/>
        <v>4</v>
      </c>
      <c r="S816" s="28" t="str">
        <f t="shared" si="126"/>
        <v>0</v>
      </c>
      <c r="T816" s="28">
        <f t="shared" si="127"/>
        <v>0</v>
      </c>
      <c r="U816" s="88"/>
      <c r="V816" s="177">
        <f>SUMIF('Reporte de salida'!C$6:C$958,Inventario!B816,'Reporte de salida'!H$6:H$958)</f>
        <v>0</v>
      </c>
      <c r="W816" s="221">
        <f t="shared" si="128"/>
        <v>0</v>
      </c>
      <c r="X816" s="22"/>
      <c r="Y816" s="87">
        <f t="shared" si="129"/>
        <v>4</v>
      </c>
      <c r="Z816" s="28">
        <f t="shared" si="130"/>
        <v>0</v>
      </c>
      <c r="AA816" s="56">
        <f t="shared" si="131"/>
        <v>0</v>
      </c>
      <c r="AB816" s="22"/>
      <c r="XFA816" s="96"/>
      <c r="XFB816" s="96"/>
      <c r="XFC816" s="97"/>
      <c r="XFD816" s="97"/>
    </row>
    <row r="817" spans="1:28 16381:16384" ht="15" hidden="1" customHeight="1" x14ac:dyDescent="0.25">
      <c r="A817" s="24"/>
      <c r="B817" s="174" t="s">
        <v>752</v>
      </c>
      <c r="C817" s="24"/>
      <c r="D817" s="33" t="s">
        <v>752</v>
      </c>
      <c r="E817" s="33" t="s">
        <v>721</v>
      </c>
      <c r="F817" s="21"/>
      <c r="G817" s="169" t="s">
        <v>314</v>
      </c>
      <c r="H817" s="32">
        <v>1</v>
      </c>
      <c r="I817" s="95"/>
      <c r="J817" s="57">
        <f>[1]Inventario!Y817</f>
        <v>44</v>
      </c>
      <c r="K817" s="99">
        <f>[1]Inventario!AA817</f>
        <v>0</v>
      </c>
      <c r="L817" s="86">
        <f t="shared" si="123"/>
        <v>0</v>
      </c>
      <c r="M817" s="91"/>
      <c r="N817" s="87">
        <f>SUMIF('Compras del Mes'!D$6:D$307,Inventario!D817,'Compras del Mes'!H$6:H$307)</f>
        <v>0</v>
      </c>
      <c r="O817" s="28" t="str">
        <f t="shared" si="124"/>
        <v/>
      </c>
      <c r="P817" s="28">
        <f>SUMIF('Compras del Mes'!D$6:D$307,Inventario!D817,'Compras del Mes'!I$6:I$307)</f>
        <v>0</v>
      </c>
      <c r="Q817" s="88"/>
      <c r="R817" s="87">
        <f t="shared" si="125"/>
        <v>44</v>
      </c>
      <c r="S817" s="28" t="str">
        <f t="shared" si="126"/>
        <v>0</v>
      </c>
      <c r="T817" s="28">
        <f t="shared" si="127"/>
        <v>0</v>
      </c>
      <c r="U817" s="88"/>
      <c r="V817" s="177">
        <f>SUMIF('Reporte de salida'!C$6:C$958,Inventario!B817,'Reporte de salida'!H$6:H$958)</f>
        <v>0</v>
      </c>
      <c r="W817" s="221">
        <f t="shared" si="128"/>
        <v>0</v>
      </c>
      <c r="X817" s="22"/>
      <c r="Y817" s="87">
        <f t="shared" si="129"/>
        <v>44</v>
      </c>
      <c r="Z817" s="28">
        <f t="shared" si="130"/>
        <v>0</v>
      </c>
      <c r="AA817" s="56">
        <f t="shared" si="131"/>
        <v>0</v>
      </c>
      <c r="AB817" s="22"/>
      <c r="XFA817" s="96"/>
      <c r="XFB817" s="96"/>
      <c r="XFC817" s="97"/>
      <c r="XFD817" s="97"/>
    </row>
    <row r="818" spans="1:28 16381:16384" ht="15" hidden="1" customHeight="1" x14ac:dyDescent="0.25">
      <c r="A818" s="24"/>
      <c r="B818" s="174" t="s">
        <v>753</v>
      </c>
      <c r="C818" s="24"/>
      <c r="D818" s="33" t="s">
        <v>753</v>
      </c>
      <c r="E818" s="33" t="s">
        <v>721</v>
      </c>
      <c r="F818" s="21"/>
      <c r="G818" s="169" t="s">
        <v>314</v>
      </c>
      <c r="H818" s="32">
        <v>1</v>
      </c>
      <c r="I818" s="95"/>
      <c r="J818" s="57">
        <f>[1]Inventario!Y818</f>
        <v>3</v>
      </c>
      <c r="K818" s="99">
        <f>[1]Inventario!AA818</f>
        <v>0</v>
      </c>
      <c r="L818" s="86">
        <f t="shared" si="123"/>
        <v>0</v>
      </c>
      <c r="M818" s="91"/>
      <c r="N818" s="87">
        <f>SUMIF('Compras del Mes'!D$6:D$307,Inventario!D818,'Compras del Mes'!H$6:H$307)</f>
        <v>0</v>
      </c>
      <c r="O818" s="28" t="str">
        <f t="shared" si="124"/>
        <v/>
      </c>
      <c r="P818" s="28">
        <f>SUMIF('Compras del Mes'!D$6:D$307,Inventario!D818,'Compras del Mes'!I$6:I$307)</f>
        <v>0</v>
      </c>
      <c r="Q818" s="88"/>
      <c r="R818" s="87">
        <f t="shared" si="125"/>
        <v>3</v>
      </c>
      <c r="S818" s="28" t="str">
        <f t="shared" si="126"/>
        <v>0</v>
      </c>
      <c r="T818" s="28">
        <f t="shared" si="127"/>
        <v>0</v>
      </c>
      <c r="U818" s="88"/>
      <c r="V818" s="177">
        <f>SUMIF('Reporte de salida'!C$6:C$958,Inventario!B818,'Reporte de salida'!H$6:H$958)</f>
        <v>0</v>
      </c>
      <c r="W818" s="221">
        <f t="shared" si="128"/>
        <v>0</v>
      </c>
      <c r="X818" s="22"/>
      <c r="Y818" s="87">
        <f t="shared" si="129"/>
        <v>3</v>
      </c>
      <c r="Z818" s="28">
        <f t="shared" si="130"/>
        <v>0</v>
      </c>
      <c r="AA818" s="56">
        <f t="shared" si="131"/>
        <v>0</v>
      </c>
      <c r="AB818" s="22"/>
      <c r="XFA818" s="96"/>
      <c r="XFB818" s="96"/>
      <c r="XFC818" s="97"/>
      <c r="XFD818" s="97"/>
    </row>
    <row r="819" spans="1:28 16381:16384" ht="15" hidden="1" customHeight="1" x14ac:dyDescent="0.25">
      <c r="A819" s="24"/>
      <c r="B819" s="174" t="s">
        <v>754</v>
      </c>
      <c r="C819" s="24"/>
      <c r="D819" s="33" t="s">
        <v>754</v>
      </c>
      <c r="E819" s="33" t="s">
        <v>721</v>
      </c>
      <c r="F819" s="21"/>
      <c r="G819" s="169" t="s">
        <v>314</v>
      </c>
      <c r="H819" s="32">
        <v>1</v>
      </c>
      <c r="I819" s="95"/>
      <c r="J819" s="57">
        <f>[1]Inventario!Y819</f>
        <v>1</v>
      </c>
      <c r="K819" s="99">
        <f>[1]Inventario!AA819</f>
        <v>50</v>
      </c>
      <c r="L819" s="86">
        <f t="shared" si="123"/>
        <v>50</v>
      </c>
      <c r="M819" s="91"/>
      <c r="N819" s="87">
        <f>SUMIF('Compras del Mes'!D$6:D$307,Inventario!D819,'Compras del Mes'!H$6:H$307)</f>
        <v>0</v>
      </c>
      <c r="O819" s="28" t="str">
        <f t="shared" si="124"/>
        <v/>
      </c>
      <c r="P819" s="28">
        <f>SUMIF('Compras del Mes'!D$6:D$307,Inventario!D819,'Compras del Mes'!I$6:I$307)</f>
        <v>0</v>
      </c>
      <c r="Q819" s="88"/>
      <c r="R819" s="87">
        <f t="shared" si="125"/>
        <v>1</v>
      </c>
      <c r="S819" s="28">
        <f t="shared" si="126"/>
        <v>50</v>
      </c>
      <c r="T819" s="28">
        <f t="shared" si="127"/>
        <v>50</v>
      </c>
      <c r="U819" s="88"/>
      <c r="V819" s="177">
        <f>SUMIF('Reporte de salida'!C$6:C$958,Inventario!B819,'Reporte de salida'!H$6:H$958)</f>
        <v>0</v>
      </c>
      <c r="W819" s="221">
        <f t="shared" si="128"/>
        <v>0</v>
      </c>
      <c r="X819" s="22"/>
      <c r="Y819" s="87">
        <f t="shared" si="129"/>
        <v>1</v>
      </c>
      <c r="Z819" s="28">
        <f t="shared" si="130"/>
        <v>50</v>
      </c>
      <c r="AA819" s="56">
        <f t="shared" si="131"/>
        <v>50</v>
      </c>
      <c r="AB819" s="22"/>
      <c r="XFA819" s="96"/>
      <c r="XFB819" s="96"/>
      <c r="XFC819" s="97"/>
      <c r="XFD819" s="97"/>
    </row>
    <row r="820" spans="1:28 16381:16384" ht="15" hidden="1" customHeight="1" x14ac:dyDescent="0.25">
      <c r="A820" s="24"/>
      <c r="B820" s="174" t="s">
        <v>755</v>
      </c>
      <c r="C820" s="24"/>
      <c r="D820" s="33" t="s">
        <v>755</v>
      </c>
      <c r="E820" s="33" t="s">
        <v>721</v>
      </c>
      <c r="F820" s="21"/>
      <c r="G820" s="169" t="s">
        <v>314</v>
      </c>
      <c r="H820" s="32">
        <v>1</v>
      </c>
      <c r="I820" s="95"/>
      <c r="J820" s="57">
        <f>[1]Inventario!Y820</f>
        <v>6</v>
      </c>
      <c r="K820" s="99">
        <f>[1]Inventario!AA820</f>
        <v>0</v>
      </c>
      <c r="L820" s="86">
        <f t="shared" si="123"/>
        <v>0</v>
      </c>
      <c r="M820" s="91"/>
      <c r="N820" s="87">
        <f>SUMIF('Compras del Mes'!D$6:D$307,Inventario!D820,'Compras del Mes'!H$6:H$307)</f>
        <v>0</v>
      </c>
      <c r="O820" s="28" t="str">
        <f t="shared" si="124"/>
        <v/>
      </c>
      <c r="P820" s="28">
        <f>SUMIF('Compras del Mes'!D$6:D$307,Inventario!D820,'Compras del Mes'!I$6:I$307)</f>
        <v>0</v>
      </c>
      <c r="Q820" s="88"/>
      <c r="R820" s="87">
        <f t="shared" si="125"/>
        <v>6</v>
      </c>
      <c r="S820" s="28" t="str">
        <f t="shared" si="126"/>
        <v>0</v>
      </c>
      <c r="T820" s="28">
        <f t="shared" si="127"/>
        <v>0</v>
      </c>
      <c r="U820" s="88"/>
      <c r="V820" s="177">
        <f>SUMIF('Reporte de salida'!C$6:C$958,Inventario!B820,'Reporte de salida'!H$6:H$958)</f>
        <v>0</v>
      </c>
      <c r="W820" s="221">
        <f t="shared" si="128"/>
        <v>0</v>
      </c>
      <c r="X820" s="22"/>
      <c r="Y820" s="87">
        <f t="shared" si="129"/>
        <v>6</v>
      </c>
      <c r="Z820" s="28">
        <f t="shared" si="130"/>
        <v>0</v>
      </c>
      <c r="AA820" s="56">
        <f t="shared" si="131"/>
        <v>0</v>
      </c>
      <c r="AB820" s="22"/>
      <c r="XFA820" s="96"/>
      <c r="XFB820" s="96"/>
      <c r="XFC820" s="97"/>
      <c r="XFD820" s="97"/>
    </row>
    <row r="821" spans="1:28 16381:16384" ht="15" hidden="1" customHeight="1" x14ac:dyDescent="0.25">
      <c r="A821" s="24"/>
      <c r="B821" s="174" t="s">
        <v>756</v>
      </c>
      <c r="C821" s="24"/>
      <c r="D821" s="33" t="s">
        <v>756</v>
      </c>
      <c r="E821" s="33" t="s">
        <v>721</v>
      </c>
      <c r="F821" s="21"/>
      <c r="G821" s="169" t="s">
        <v>314</v>
      </c>
      <c r="H821" s="32">
        <v>1</v>
      </c>
      <c r="I821" s="95"/>
      <c r="J821" s="57">
        <f>[1]Inventario!Y821</f>
        <v>0</v>
      </c>
      <c r="K821" s="99">
        <f>[1]Inventario!AA821</f>
        <v>0</v>
      </c>
      <c r="L821" s="86">
        <f t="shared" si="123"/>
        <v>0</v>
      </c>
      <c r="M821" s="91"/>
      <c r="N821" s="87">
        <f>SUMIF('Compras del Mes'!D$6:D$307,Inventario!D821,'Compras del Mes'!H$6:H$307)</f>
        <v>36</v>
      </c>
      <c r="O821" s="28">
        <f t="shared" si="124"/>
        <v>1.5625</v>
      </c>
      <c r="P821" s="28">
        <f>SUMIF('Compras del Mes'!D$6:D$307,Inventario!D821,'Compras del Mes'!I$6:I$307)</f>
        <v>56.25</v>
      </c>
      <c r="Q821" s="88"/>
      <c r="R821" s="87">
        <f t="shared" si="125"/>
        <v>36</v>
      </c>
      <c r="S821" s="28">
        <f t="shared" si="126"/>
        <v>1.5625</v>
      </c>
      <c r="T821" s="28">
        <f t="shared" si="127"/>
        <v>56.25</v>
      </c>
      <c r="U821" s="88"/>
      <c r="V821" s="177">
        <f>SUMIF('Reporte de salida'!C$6:C$958,Inventario!B821,'Reporte de salida'!H$6:H$958)</f>
        <v>36</v>
      </c>
      <c r="W821" s="221">
        <f t="shared" si="128"/>
        <v>56.25</v>
      </c>
      <c r="X821" s="22"/>
      <c r="Y821" s="87">
        <f t="shared" si="129"/>
        <v>0</v>
      </c>
      <c r="Z821" s="28">
        <f t="shared" si="130"/>
        <v>0</v>
      </c>
      <c r="AA821" s="56">
        <v>0</v>
      </c>
      <c r="AB821" s="22"/>
      <c r="XFA821" s="96"/>
      <c r="XFB821" s="96"/>
      <c r="XFC821" s="97"/>
      <c r="XFD821" s="97"/>
    </row>
    <row r="822" spans="1:28 16381:16384" ht="15" hidden="1" customHeight="1" x14ac:dyDescent="0.25">
      <c r="A822" s="24"/>
      <c r="B822" s="174" t="s">
        <v>757</v>
      </c>
      <c r="C822" s="24"/>
      <c r="D822" s="33" t="s">
        <v>757</v>
      </c>
      <c r="E822" s="33" t="s">
        <v>721</v>
      </c>
      <c r="F822" s="21"/>
      <c r="G822" s="169" t="s">
        <v>314</v>
      </c>
      <c r="H822" s="32">
        <v>1</v>
      </c>
      <c r="I822" s="95"/>
      <c r="J822" s="57">
        <f>[1]Inventario!Y822</f>
        <v>200</v>
      </c>
      <c r="K822" s="99">
        <f>[1]Inventario!AA822</f>
        <v>0</v>
      </c>
      <c r="L822" s="86">
        <f t="shared" si="123"/>
        <v>0</v>
      </c>
      <c r="M822" s="91"/>
      <c r="N822" s="87">
        <f>SUMIF('Compras del Mes'!D$6:D$307,Inventario!D822,'Compras del Mes'!H$6:H$307)</f>
        <v>0</v>
      </c>
      <c r="O822" s="28" t="str">
        <f t="shared" si="124"/>
        <v/>
      </c>
      <c r="P822" s="28">
        <f>SUMIF('Compras del Mes'!D$6:D$307,Inventario!D822,'Compras del Mes'!I$6:I$307)</f>
        <v>0</v>
      </c>
      <c r="Q822" s="88"/>
      <c r="R822" s="87">
        <f t="shared" si="125"/>
        <v>200</v>
      </c>
      <c r="S822" s="28" t="str">
        <f t="shared" si="126"/>
        <v>0</v>
      </c>
      <c r="T822" s="28">
        <f t="shared" si="127"/>
        <v>0</v>
      </c>
      <c r="U822" s="88"/>
      <c r="V822" s="177">
        <f>SUMIF('Reporte de salida'!C$6:C$958,Inventario!B822,'Reporte de salida'!H$6:H$958)</f>
        <v>0</v>
      </c>
      <c r="W822" s="221">
        <f t="shared" si="128"/>
        <v>0</v>
      </c>
      <c r="X822" s="22"/>
      <c r="Y822" s="87">
        <f t="shared" si="129"/>
        <v>200</v>
      </c>
      <c r="Z822" s="28">
        <f t="shared" si="130"/>
        <v>0</v>
      </c>
      <c r="AA822" s="56">
        <f t="shared" si="131"/>
        <v>0</v>
      </c>
      <c r="AB822" s="22"/>
      <c r="XFA822" s="96"/>
      <c r="XFB822" s="96"/>
      <c r="XFC822" s="97"/>
      <c r="XFD822" s="97"/>
    </row>
    <row r="823" spans="1:28 16381:16384" ht="15" hidden="1" customHeight="1" x14ac:dyDescent="0.25">
      <c r="A823" s="24"/>
      <c r="B823" s="174" t="s">
        <v>758</v>
      </c>
      <c r="C823" s="24"/>
      <c r="D823" s="33" t="s">
        <v>758</v>
      </c>
      <c r="E823" s="33" t="s">
        <v>721</v>
      </c>
      <c r="F823" s="21"/>
      <c r="G823" s="169" t="s">
        <v>314</v>
      </c>
      <c r="H823" s="32">
        <v>1</v>
      </c>
      <c r="I823" s="95"/>
      <c r="J823" s="57">
        <f>[1]Inventario!Y823</f>
        <v>3</v>
      </c>
      <c r="K823" s="99">
        <f>[1]Inventario!AA823</f>
        <v>0</v>
      </c>
      <c r="L823" s="86">
        <f t="shared" si="123"/>
        <v>0</v>
      </c>
      <c r="M823" s="91"/>
      <c r="N823" s="87">
        <f>SUMIF('Compras del Mes'!D$6:D$307,Inventario!D823,'Compras del Mes'!H$6:H$307)</f>
        <v>0</v>
      </c>
      <c r="O823" s="28" t="str">
        <f t="shared" si="124"/>
        <v/>
      </c>
      <c r="P823" s="28">
        <f>SUMIF('Compras del Mes'!D$6:D$307,Inventario!D823,'Compras del Mes'!I$6:I$307)</f>
        <v>0</v>
      </c>
      <c r="Q823" s="88"/>
      <c r="R823" s="87">
        <f t="shared" si="125"/>
        <v>3</v>
      </c>
      <c r="S823" s="28" t="str">
        <f t="shared" si="126"/>
        <v>0</v>
      </c>
      <c r="T823" s="28">
        <f t="shared" si="127"/>
        <v>0</v>
      </c>
      <c r="U823" s="88"/>
      <c r="V823" s="177">
        <f>SUMIF('Reporte de salida'!C$6:C$958,Inventario!B823,'Reporte de salida'!H$6:H$958)</f>
        <v>0</v>
      </c>
      <c r="W823" s="221">
        <f t="shared" si="128"/>
        <v>0</v>
      </c>
      <c r="X823" s="22"/>
      <c r="Y823" s="87">
        <f t="shared" si="129"/>
        <v>3</v>
      </c>
      <c r="Z823" s="28">
        <f t="shared" si="130"/>
        <v>0</v>
      </c>
      <c r="AA823" s="56">
        <f t="shared" si="131"/>
        <v>0</v>
      </c>
      <c r="AB823" s="22"/>
      <c r="XFA823" s="96"/>
      <c r="XFB823" s="96"/>
      <c r="XFC823" s="97"/>
      <c r="XFD823" s="97"/>
    </row>
    <row r="824" spans="1:28 16381:16384" ht="15" hidden="1" customHeight="1" x14ac:dyDescent="0.25">
      <c r="A824" s="24"/>
      <c r="B824" s="174" t="s">
        <v>759</v>
      </c>
      <c r="C824" s="24"/>
      <c r="D824" s="33" t="s">
        <v>759</v>
      </c>
      <c r="E824" s="33" t="s">
        <v>721</v>
      </c>
      <c r="F824" s="21"/>
      <c r="G824" s="169" t="s">
        <v>315</v>
      </c>
      <c r="H824" s="32">
        <v>1</v>
      </c>
      <c r="I824" s="95"/>
      <c r="J824" s="57">
        <f>[1]Inventario!Y824</f>
        <v>6</v>
      </c>
      <c r="K824" s="99">
        <f>[1]Inventario!AA824</f>
        <v>0</v>
      </c>
      <c r="L824" s="86">
        <f t="shared" si="123"/>
        <v>0</v>
      </c>
      <c r="M824" s="91"/>
      <c r="N824" s="87">
        <f>SUMIF('Compras del Mes'!D$6:D$307,Inventario!D824,'Compras del Mes'!H$6:H$307)</f>
        <v>0</v>
      </c>
      <c r="O824" s="28" t="str">
        <f t="shared" si="124"/>
        <v/>
      </c>
      <c r="P824" s="28">
        <f>SUMIF('Compras del Mes'!D$6:D$307,Inventario!D824,'Compras del Mes'!I$6:I$307)</f>
        <v>0</v>
      </c>
      <c r="Q824" s="88"/>
      <c r="R824" s="87">
        <f t="shared" si="125"/>
        <v>6</v>
      </c>
      <c r="S824" s="28" t="str">
        <f t="shared" si="126"/>
        <v>0</v>
      </c>
      <c r="T824" s="28">
        <f t="shared" si="127"/>
        <v>0</v>
      </c>
      <c r="U824" s="88"/>
      <c r="V824" s="177">
        <f>SUMIF('Reporte de salida'!C$6:C$958,Inventario!B824,'Reporte de salida'!H$6:H$958)</f>
        <v>0</v>
      </c>
      <c r="W824" s="221">
        <f t="shared" si="128"/>
        <v>0</v>
      </c>
      <c r="X824" s="22"/>
      <c r="Y824" s="87">
        <f t="shared" si="129"/>
        <v>6</v>
      </c>
      <c r="Z824" s="28">
        <f t="shared" si="130"/>
        <v>0</v>
      </c>
      <c r="AA824" s="56">
        <f t="shared" si="131"/>
        <v>0</v>
      </c>
      <c r="AB824" s="22"/>
      <c r="XFA824" s="96"/>
      <c r="XFB824" s="96"/>
      <c r="XFC824" s="97"/>
      <c r="XFD824" s="97"/>
    </row>
    <row r="825" spans="1:28 16381:16384" ht="15" hidden="1" customHeight="1" x14ac:dyDescent="0.25">
      <c r="A825" s="24"/>
      <c r="B825" s="174" t="s">
        <v>760</v>
      </c>
      <c r="C825" s="24"/>
      <c r="D825" s="33" t="s">
        <v>760</v>
      </c>
      <c r="E825" s="33" t="s">
        <v>721</v>
      </c>
      <c r="F825" s="21"/>
      <c r="G825" s="169" t="s">
        <v>315</v>
      </c>
      <c r="H825" s="32">
        <v>1</v>
      </c>
      <c r="I825" s="95"/>
      <c r="J825" s="57">
        <f>[1]Inventario!Y825</f>
        <v>9.73</v>
      </c>
      <c r="K825" s="99">
        <f>[1]Inventario!AA825</f>
        <v>0</v>
      </c>
      <c r="L825" s="86">
        <f t="shared" si="123"/>
        <v>0</v>
      </c>
      <c r="M825" s="91"/>
      <c r="N825" s="87">
        <f>SUMIF('Compras del Mes'!D$6:D$307,Inventario!D825,'Compras del Mes'!H$6:H$307)</f>
        <v>0</v>
      </c>
      <c r="O825" s="28" t="str">
        <f t="shared" si="124"/>
        <v/>
      </c>
      <c r="P825" s="28">
        <f>SUMIF('Compras del Mes'!D$6:D$307,Inventario!D825,'Compras del Mes'!I$6:I$307)</f>
        <v>0</v>
      </c>
      <c r="Q825" s="88"/>
      <c r="R825" s="87">
        <f t="shared" si="125"/>
        <v>9.73</v>
      </c>
      <c r="S825" s="28" t="str">
        <f t="shared" si="126"/>
        <v>0</v>
      </c>
      <c r="T825" s="28">
        <f t="shared" si="127"/>
        <v>0</v>
      </c>
      <c r="U825" s="88"/>
      <c r="V825" s="177">
        <f>SUMIF('Reporte de salida'!C$6:C$958,Inventario!B825,'Reporte de salida'!H$6:H$958)</f>
        <v>0</v>
      </c>
      <c r="W825" s="221">
        <f t="shared" si="128"/>
        <v>0</v>
      </c>
      <c r="X825" s="22"/>
      <c r="Y825" s="87">
        <f t="shared" si="129"/>
        <v>9.73</v>
      </c>
      <c r="Z825" s="28">
        <f t="shared" si="130"/>
        <v>0</v>
      </c>
      <c r="AA825" s="56">
        <f t="shared" si="131"/>
        <v>0</v>
      </c>
      <c r="AB825" s="22"/>
      <c r="XFA825" s="96"/>
      <c r="XFB825" s="96"/>
      <c r="XFC825" s="97"/>
      <c r="XFD825" s="97"/>
    </row>
    <row r="826" spans="1:28 16381:16384" ht="15" hidden="1" customHeight="1" x14ac:dyDescent="0.25">
      <c r="A826" s="24"/>
      <c r="B826" s="174" t="s">
        <v>761</v>
      </c>
      <c r="C826" s="24"/>
      <c r="D826" s="33" t="s">
        <v>761</v>
      </c>
      <c r="E826" s="33" t="s">
        <v>721</v>
      </c>
      <c r="F826" s="21"/>
      <c r="G826" s="169" t="s">
        <v>315</v>
      </c>
      <c r="H826" s="32">
        <v>1</v>
      </c>
      <c r="I826" s="95"/>
      <c r="J826" s="57">
        <f>[1]Inventario!Y826</f>
        <v>2.5099999999999998</v>
      </c>
      <c r="K826" s="99">
        <f>[1]Inventario!AA826</f>
        <v>0</v>
      </c>
      <c r="L826" s="86">
        <f t="shared" si="123"/>
        <v>0</v>
      </c>
      <c r="M826" s="91"/>
      <c r="N826" s="87">
        <f>SUMIF('Compras del Mes'!D$6:D$307,Inventario!D826,'Compras del Mes'!H$6:H$307)</f>
        <v>0</v>
      </c>
      <c r="O826" s="28" t="str">
        <f t="shared" si="124"/>
        <v/>
      </c>
      <c r="P826" s="28">
        <f>SUMIF('Compras del Mes'!D$6:D$307,Inventario!D826,'Compras del Mes'!I$6:I$307)</f>
        <v>0</v>
      </c>
      <c r="Q826" s="88"/>
      <c r="R826" s="87">
        <f t="shared" si="125"/>
        <v>2.5099999999999998</v>
      </c>
      <c r="S826" s="28" t="str">
        <f t="shared" si="126"/>
        <v>0</v>
      </c>
      <c r="T826" s="28">
        <f t="shared" si="127"/>
        <v>0</v>
      </c>
      <c r="U826" s="88"/>
      <c r="V826" s="177">
        <f>SUMIF('Reporte de salida'!C$6:C$958,Inventario!B826,'Reporte de salida'!H$6:H$958)</f>
        <v>0</v>
      </c>
      <c r="W826" s="221">
        <f t="shared" si="128"/>
        <v>0</v>
      </c>
      <c r="X826" s="22"/>
      <c r="Y826" s="87">
        <f t="shared" si="129"/>
        <v>2.5099999999999998</v>
      </c>
      <c r="Z826" s="28">
        <f t="shared" si="130"/>
        <v>0</v>
      </c>
      <c r="AA826" s="56">
        <f t="shared" si="131"/>
        <v>0</v>
      </c>
      <c r="AB826" s="22"/>
      <c r="XFA826" s="96"/>
      <c r="XFB826" s="96"/>
      <c r="XFC826" s="97"/>
      <c r="XFD826" s="97"/>
    </row>
    <row r="827" spans="1:28 16381:16384" ht="15" hidden="1" customHeight="1" x14ac:dyDescent="0.25">
      <c r="A827" s="24"/>
      <c r="B827" s="174" t="s">
        <v>762</v>
      </c>
      <c r="C827" s="24"/>
      <c r="D827" s="179" t="s">
        <v>762</v>
      </c>
      <c r="E827" s="33" t="s">
        <v>721</v>
      </c>
      <c r="F827" s="21"/>
      <c r="G827" s="169" t="s">
        <v>315</v>
      </c>
      <c r="H827" s="32">
        <v>1</v>
      </c>
      <c r="I827" s="95"/>
      <c r="J827" s="57">
        <f>[1]Inventario!Y827</f>
        <v>2.2999999999999998</v>
      </c>
      <c r="K827" s="99">
        <f>[1]Inventario!AA827</f>
        <v>0</v>
      </c>
      <c r="L827" s="86">
        <f t="shared" si="123"/>
        <v>0</v>
      </c>
      <c r="M827" s="91"/>
      <c r="N827" s="87">
        <f>SUMIF('Compras del Mes'!D$6:D$307,Inventario!D827,'Compras del Mes'!H$6:H$307)</f>
        <v>0</v>
      </c>
      <c r="O827" s="28" t="str">
        <f t="shared" si="124"/>
        <v/>
      </c>
      <c r="P827" s="28">
        <f>SUMIF('Compras del Mes'!D$6:D$307,Inventario!D827,'Compras del Mes'!I$6:I$307)</f>
        <v>0</v>
      </c>
      <c r="Q827" s="88"/>
      <c r="R827" s="87">
        <f t="shared" si="125"/>
        <v>2.2999999999999998</v>
      </c>
      <c r="S827" s="28" t="str">
        <f t="shared" si="126"/>
        <v>0</v>
      </c>
      <c r="T827" s="28">
        <f t="shared" si="127"/>
        <v>0</v>
      </c>
      <c r="U827" s="88"/>
      <c r="V827" s="177">
        <f>SUMIF('Reporte de salida'!C$6:C$958,Inventario!B827,'Reporte de salida'!H$6:H$958)</f>
        <v>0</v>
      </c>
      <c r="W827" s="221">
        <f t="shared" si="128"/>
        <v>0</v>
      </c>
      <c r="X827" s="22"/>
      <c r="Y827" s="87">
        <f t="shared" si="129"/>
        <v>2.2999999999999998</v>
      </c>
      <c r="Z827" s="28">
        <f t="shared" si="130"/>
        <v>0</v>
      </c>
      <c r="AA827" s="56">
        <f t="shared" si="131"/>
        <v>0</v>
      </c>
      <c r="AB827" s="22"/>
      <c r="XFA827" s="96"/>
      <c r="XFB827" s="96"/>
      <c r="XFC827" s="97"/>
      <c r="XFD827" s="97"/>
    </row>
    <row r="828" spans="1:28 16381:16384" ht="15" hidden="1" customHeight="1" x14ac:dyDescent="0.25">
      <c r="A828" s="24"/>
      <c r="B828" s="174" t="s">
        <v>763</v>
      </c>
      <c r="C828" s="24"/>
      <c r="D828" s="179" t="s">
        <v>763</v>
      </c>
      <c r="E828" s="33" t="s">
        <v>721</v>
      </c>
      <c r="F828" s="21"/>
      <c r="G828" s="169" t="s">
        <v>771</v>
      </c>
      <c r="H828" s="32">
        <v>1</v>
      </c>
      <c r="I828" s="95"/>
      <c r="J828" s="57">
        <f>[1]Inventario!Y828</f>
        <v>1678.94</v>
      </c>
      <c r="K828" s="99">
        <f>[1]Inventario!AA828</f>
        <v>8.3409927745818973</v>
      </c>
      <c r="L828" s="86">
        <f t="shared" si="123"/>
        <v>14004.026408956532</v>
      </c>
      <c r="M828" s="91"/>
      <c r="N828" s="87">
        <f>SUMIF('Compras del Mes'!D$6:D$307,Inventario!D828,'Compras del Mes'!H$6:H$307)</f>
        <v>0</v>
      </c>
      <c r="O828" s="28" t="str">
        <f t="shared" si="124"/>
        <v/>
      </c>
      <c r="P828" s="28">
        <f>SUMIF('Compras del Mes'!D$6:D$307,Inventario!D828,'Compras del Mes'!I$6:I$307)</f>
        <v>0</v>
      </c>
      <c r="Q828" s="88"/>
      <c r="R828" s="87">
        <f t="shared" si="125"/>
        <v>1678.94</v>
      </c>
      <c r="S828" s="28">
        <f t="shared" si="126"/>
        <v>8.3409927745818973</v>
      </c>
      <c r="T828" s="28">
        <f t="shared" si="127"/>
        <v>14004.026408956532</v>
      </c>
      <c r="U828" s="88"/>
      <c r="V828" s="177">
        <f>SUMIF('Reporte de salida'!C$6:C$958,Inventario!B828,'Reporte de salida'!H$6:H$958)</f>
        <v>323</v>
      </c>
      <c r="W828" s="221">
        <f t="shared" si="128"/>
        <v>2694.1406661899528</v>
      </c>
      <c r="X828" s="22"/>
      <c r="Y828" s="87">
        <f t="shared" si="129"/>
        <v>1355.94</v>
      </c>
      <c r="Z828" s="28">
        <f t="shared" si="130"/>
        <v>11309.885742766579</v>
      </c>
      <c r="AA828" s="56">
        <f t="shared" si="131"/>
        <v>8.3409927745818973</v>
      </c>
      <c r="AB828" s="22"/>
      <c r="XFA828" s="96"/>
      <c r="XFB828" s="96"/>
      <c r="XFC828" s="97"/>
      <c r="XFD828" s="97"/>
    </row>
    <row r="829" spans="1:28 16381:16384" ht="15" hidden="1" customHeight="1" x14ac:dyDescent="0.25">
      <c r="A829" s="24"/>
      <c r="B829" s="174" t="s">
        <v>764</v>
      </c>
      <c r="C829" s="24"/>
      <c r="D829" s="179" t="s">
        <v>764</v>
      </c>
      <c r="E829" s="33" t="s">
        <v>721</v>
      </c>
      <c r="F829" s="21"/>
      <c r="G829" s="169" t="s">
        <v>315</v>
      </c>
      <c r="H829" s="32">
        <v>1</v>
      </c>
      <c r="I829" s="95"/>
      <c r="J829" s="57">
        <f>[1]Inventario!Y829</f>
        <v>5.7</v>
      </c>
      <c r="K829" s="99">
        <f>[1]Inventario!AA829</f>
        <v>0</v>
      </c>
      <c r="L829" s="86">
        <f t="shared" si="123"/>
        <v>0</v>
      </c>
      <c r="M829" s="91"/>
      <c r="N829" s="87">
        <f>SUMIF('Compras del Mes'!D$6:D$307,Inventario!D829,'Compras del Mes'!H$6:H$307)</f>
        <v>0</v>
      </c>
      <c r="O829" s="28" t="str">
        <f t="shared" si="124"/>
        <v/>
      </c>
      <c r="P829" s="28">
        <f>SUMIF('Compras del Mes'!D$6:D$307,Inventario!D829,'Compras del Mes'!I$6:I$307)</f>
        <v>0</v>
      </c>
      <c r="Q829" s="88"/>
      <c r="R829" s="87">
        <f t="shared" si="125"/>
        <v>5.7</v>
      </c>
      <c r="S829" s="28" t="str">
        <f t="shared" si="126"/>
        <v>0</v>
      </c>
      <c r="T829" s="28">
        <f t="shared" si="127"/>
        <v>0</v>
      </c>
      <c r="U829" s="88"/>
      <c r="V829" s="177">
        <f>SUMIF('Reporte de salida'!C$6:C$958,Inventario!B829,'Reporte de salida'!H$6:H$958)</f>
        <v>0</v>
      </c>
      <c r="W829" s="221">
        <f t="shared" si="128"/>
        <v>0</v>
      </c>
      <c r="X829" s="22"/>
      <c r="Y829" s="87">
        <f t="shared" si="129"/>
        <v>5.7</v>
      </c>
      <c r="Z829" s="28">
        <f t="shared" si="130"/>
        <v>0</v>
      </c>
      <c r="AA829" s="56">
        <f t="shared" si="131"/>
        <v>0</v>
      </c>
      <c r="AB829" s="22"/>
      <c r="XFA829" s="96"/>
      <c r="XFB829" s="96"/>
      <c r="XFC829" s="97"/>
      <c r="XFD829" s="97"/>
    </row>
    <row r="830" spans="1:28 16381:16384" ht="15" hidden="1" customHeight="1" x14ac:dyDescent="0.25">
      <c r="A830" s="24"/>
      <c r="B830" s="174" t="s">
        <v>765</v>
      </c>
      <c r="C830" s="24"/>
      <c r="D830" s="179" t="s">
        <v>765</v>
      </c>
      <c r="E830" s="33" t="s">
        <v>721</v>
      </c>
      <c r="F830" s="21"/>
      <c r="G830" s="169" t="s">
        <v>314</v>
      </c>
      <c r="H830" s="32">
        <v>1</v>
      </c>
      <c r="I830" s="95"/>
      <c r="J830" s="57">
        <f>[1]Inventario!Y830</f>
        <v>2</v>
      </c>
      <c r="K830" s="99">
        <f>[1]Inventario!AA830</f>
        <v>0</v>
      </c>
      <c r="L830" s="86">
        <f t="shared" si="123"/>
        <v>0</v>
      </c>
      <c r="M830" s="91"/>
      <c r="N830" s="87">
        <f>SUMIF('Compras del Mes'!D$6:D$307,Inventario!D830,'Compras del Mes'!H$6:H$307)</f>
        <v>0</v>
      </c>
      <c r="O830" s="28" t="str">
        <f t="shared" si="124"/>
        <v/>
      </c>
      <c r="P830" s="28">
        <f>SUMIF('Compras del Mes'!D$6:D$307,Inventario!D830,'Compras del Mes'!I$6:I$307)</f>
        <v>0</v>
      </c>
      <c r="Q830" s="88"/>
      <c r="R830" s="87">
        <f t="shared" si="125"/>
        <v>2</v>
      </c>
      <c r="S830" s="28" t="str">
        <f t="shared" si="126"/>
        <v>0</v>
      </c>
      <c r="T830" s="28">
        <f t="shared" si="127"/>
        <v>0</v>
      </c>
      <c r="U830" s="88"/>
      <c r="V830" s="177">
        <f>SUMIF('Reporte de salida'!C$6:C$958,Inventario!B830,'Reporte de salida'!H$6:H$958)</f>
        <v>0</v>
      </c>
      <c r="W830" s="221">
        <f t="shared" si="128"/>
        <v>0</v>
      </c>
      <c r="X830" s="22"/>
      <c r="Y830" s="87">
        <f t="shared" si="129"/>
        <v>2</v>
      </c>
      <c r="Z830" s="28">
        <f t="shared" si="130"/>
        <v>0</v>
      </c>
      <c r="AA830" s="56">
        <f t="shared" si="131"/>
        <v>0</v>
      </c>
      <c r="AB830" s="22"/>
      <c r="XFA830" s="96"/>
      <c r="XFB830" s="96"/>
      <c r="XFC830" s="97"/>
      <c r="XFD830" s="97"/>
    </row>
    <row r="831" spans="1:28 16381:16384" ht="15" hidden="1" customHeight="1" x14ac:dyDescent="0.25">
      <c r="A831" s="24"/>
      <c r="B831" s="174" t="s">
        <v>766</v>
      </c>
      <c r="C831" s="24"/>
      <c r="D831" s="179" t="s">
        <v>766</v>
      </c>
      <c r="E831" s="33" t="s">
        <v>721</v>
      </c>
      <c r="F831" s="21"/>
      <c r="G831" s="169" t="s">
        <v>314</v>
      </c>
      <c r="H831" s="32">
        <v>1</v>
      </c>
      <c r="I831" s="95"/>
      <c r="J831" s="57">
        <f>[1]Inventario!Y831</f>
        <v>6</v>
      </c>
      <c r="K831" s="99">
        <f>[1]Inventario!AA831</f>
        <v>50</v>
      </c>
      <c r="L831" s="86">
        <f t="shared" si="123"/>
        <v>300</v>
      </c>
      <c r="M831" s="91"/>
      <c r="N831" s="87">
        <f>SUMIF('Compras del Mes'!D$6:D$307,Inventario!D831,'Compras del Mes'!H$6:H$307)</f>
        <v>0</v>
      </c>
      <c r="O831" s="28" t="str">
        <f t="shared" si="124"/>
        <v/>
      </c>
      <c r="P831" s="28">
        <f>SUMIF('Compras del Mes'!D$6:D$307,Inventario!D831,'Compras del Mes'!I$6:I$307)</f>
        <v>0</v>
      </c>
      <c r="Q831" s="88"/>
      <c r="R831" s="87">
        <f t="shared" si="125"/>
        <v>6</v>
      </c>
      <c r="S831" s="28">
        <f t="shared" si="126"/>
        <v>50</v>
      </c>
      <c r="T831" s="28">
        <f t="shared" si="127"/>
        <v>300</v>
      </c>
      <c r="U831" s="88"/>
      <c r="V831" s="177">
        <f>SUMIF('Reporte de salida'!C$6:C$958,Inventario!B831,'Reporte de salida'!H$6:H$958)</f>
        <v>0</v>
      </c>
      <c r="W831" s="221">
        <f t="shared" si="128"/>
        <v>0</v>
      </c>
      <c r="X831" s="22"/>
      <c r="Y831" s="87">
        <f t="shared" si="129"/>
        <v>6</v>
      </c>
      <c r="Z831" s="28">
        <f t="shared" si="130"/>
        <v>300</v>
      </c>
      <c r="AA831" s="56">
        <f t="shared" si="131"/>
        <v>50</v>
      </c>
      <c r="AB831" s="22"/>
      <c r="XFA831" s="96"/>
      <c r="XFB831" s="96"/>
      <c r="XFC831" s="97"/>
      <c r="XFD831" s="97"/>
    </row>
    <row r="832" spans="1:28 16381:16384" ht="15" hidden="1" customHeight="1" x14ac:dyDescent="0.25">
      <c r="A832" s="24"/>
      <c r="B832" s="174" t="s">
        <v>767</v>
      </c>
      <c r="C832" s="24"/>
      <c r="D832" s="179" t="s">
        <v>767</v>
      </c>
      <c r="E832" s="33" t="s">
        <v>721</v>
      </c>
      <c r="F832" s="21"/>
      <c r="G832" s="169" t="s">
        <v>314</v>
      </c>
      <c r="H832" s="32">
        <v>1</v>
      </c>
      <c r="I832" s="95"/>
      <c r="J832" s="57">
        <f>[1]Inventario!Y832</f>
        <v>1</v>
      </c>
      <c r="K832" s="99">
        <f>[1]Inventario!AA832</f>
        <v>54.666666666666671</v>
      </c>
      <c r="L832" s="86">
        <f t="shared" si="123"/>
        <v>54.666666666666671</v>
      </c>
      <c r="M832" s="91"/>
      <c r="N832" s="87">
        <f>SUMIF('Compras del Mes'!D$6:D$307,Inventario!D832,'Compras del Mes'!H$6:H$307)</f>
        <v>0</v>
      </c>
      <c r="O832" s="28" t="str">
        <f t="shared" si="124"/>
        <v/>
      </c>
      <c r="P832" s="28">
        <f>SUMIF('Compras del Mes'!D$6:D$307,Inventario!D832,'Compras del Mes'!I$6:I$307)</f>
        <v>0</v>
      </c>
      <c r="Q832" s="88"/>
      <c r="R832" s="87">
        <f t="shared" si="125"/>
        <v>1</v>
      </c>
      <c r="S832" s="28">
        <f t="shared" si="126"/>
        <v>54.666666666666671</v>
      </c>
      <c r="T832" s="28">
        <f t="shared" si="127"/>
        <v>54.666666666666671</v>
      </c>
      <c r="U832" s="88"/>
      <c r="V832" s="177">
        <f>SUMIF('Reporte de salida'!C$6:C$958,Inventario!B832,'Reporte de salida'!H$6:H$958)</f>
        <v>0</v>
      </c>
      <c r="W832" s="221">
        <f t="shared" si="128"/>
        <v>0</v>
      </c>
      <c r="X832" s="22"/>
      <c r="Y832" s="87">
        <f t="shared" si="129"/>
        <v>1</v>
      </c>
      <c r="Z832" s="28">
        <f t="shared" si="130"/>
        <v>54.666666666666671</v>
      </c>
      <c r="AA832" s="56">
        <f t="shared" si="131"/>
        <v>54.666666666666671</v>
      </c>
      <c r="AB832" s="22"/>
      <c r="XFA832" s="96"/>
      <c r="XFB832" s="96"/>
      <c r="XFC832" s="97"/>
      <c r="XFD832" s="97"/>
    </row>
    <row r="833" spans="1:28 16381:16384" ht="15" hidden="1" customHeight="1" x14ac:dyDescent="0.25">
      <c r="A833" s="24"/>
      <c r="B833" s="174" t="s">
        <v>768</v>
      </c>
      <c r="C833" s="24"/>
      <c r="D833" s="179" t="s">
        <v>768</v>
      </c>
      <c r="E833" s="33" t="s">
        <v>721</v>
      </c>
      <c r="F833" s="21"/>
      <c r="G833" s="169" t="s">
        <v>314</v>
      </c>
      <c r="H833" s="32">
        <v>1</v>
      </c>
      <c r="I833" s="95"/>
      <c r="J833" s="57">
        <f>[1]Inventario!Y833</f>
        <v>189</v>
      </c>
      <c r="K833" s="99">
        <f>[1]Inventario!AA833</f>
        <v>0</v>
      </c>
      <c r="L833" s="86">
        <f t="shared" si="123"/>
        <v>0</v>
      </c>
      <c r="M833" s="91"/>
      <c r="N833" s="87">
        <f>SUMIF('Compras del Mes'!D$6:D$307,Inventario!D833,'Compras del Mes'!H$6:H$307)</f>
        <v>0</v>
      </c>
      <c r="O833" s="28" t="str">
        <f t="shared" si="124"/>
        <v/>
      </c>
      <c r="P833" s="28">
        <f>SUMIF('Compras del Mes'!D$6:D$307,Inventario!D833,'Compras del Mes'!I$6:I$307)</f>
        <v>0</v>
      </c>
      <c r="Q833" s="88"/>
      <c r="R833" s="87">
        <f t="shared" si="125"/>
        <v>189</v>
      </c>
      <c r="S833" s="28" t="str">
        <f t="shared" si="126"/>
        <v>0</v>
      </c>
      <c r="T833" s="28">
        <f t="shared" si="127"/>
        <v>0</v>
      </c>
      <c r="U833" s="88"/>
      <c r="V833" s="177">
        <f>SUMIF('Reporte de salida'!C$6:C$958,Inventario!B833,'Reporte de salida'!H$6:H$958)</f>
        <v>0</v>
      </c>
      <c r="W833" s="221">
        <f t="shared" si="128"/>
        <v>0</v>
      </c>
      <c r="X833" s="22"/>
      <c r="Y833" s="87">
        <f t="shared" si="129"/>
        <v>189</v>
      </c>
      <c r="Z833" s="28">
        <f t="shared" si="130"/>
        <v>0</v>
      </c>
      <c r="AA833" s="56">
        <f t="shared" si="131"/>
        <v>0</v>
      </c>
      <c r="AB833" s="22"/>
      <c r="XFA833" s="96"/>
      <c r="XFB833" s="96"/>
      <c r="XFC833" s="97"/>
      <c r="XFD833" s="97"/>
    </row>
    <row r="834" spans="1:28 16381:16384" ht="15" hidden="1" customHeight="1" x14ac:dyDescent="0.25">
      <c r="A834" s="24"/>
      <c r="B834" s="174" t="s">
        <v>769</v>
      </c>
      <c r="C834" s="24"/>
      <c r="D834" s="179" t="s">
        <v>769</v>
      </c>
      <c r="E834" s="33" t="s">
        <v>721</v>
      </c>
      <c r="F834" s="21"/>
      <c r="G834" s="169" t="s">
        <v>314</v>
      </c>
      <c r="H834" s="32">
        <v>1</v>
      </c>
      <c r="I834" s="95"/>
      <c r="J834" s="57">
        <f>[1]Inventario!Y834</f>
        <v>7</v>
      </c>
      <c r="K834" s="99">
        <f>[1]Inventario!AA834</f>
        <v>20.255555555555556</v>
      </c>
      <c r="L834" s="86">
        <f t="shared" si="123"/>
        <v>141.78888888888889</v>
      </c>
      <c r="M834" s="91"/>
      <c r="N834" s="87">
        <f>SUMIF('Compras del Mes'!D$6:D$307,Inventario!D834,'Compras del Mes'!H$6:H$307)</f>
        <v>0</v>
      </c>
      <c r="O834" s="28" t="str">
        <f t="shared" si="124"/>
        <v/>
      </c>
      <c r="P834" s="28">
        <f>SUMIF('Compras del Mes'!D$6:D$307,Inventario!D834,'Compras del Mes'!I$6:I$307)</f>
        <v>0</v>
      </c>
      <c r="Q834" s="88"/>
      <c r="R834" s="87">
        <f t="shared" si="125"/>
        <v>7</v>
      </c>
      <c r="S834" s="28">
        <f t="shared" si="126"/>
        <v>20.255555555555556</v>
      </c>
      <c r="T834" s="28">
        <f t="shared" si="127"/>
        <v>141.78888888888889</v>
      </c>
      <c r="U834" s="88"/>
      <c r="V834" s="177">
        <f>SUMIF('Reporte de salida'!C$6:C$958,Inventario!B834,'Reporte de salida'!H$6:H$958)</f>
        <v>0</v>
      </c>
      <c r="W834" s="221">
        <f t="shared" si="128"/>
        <v>0</v>
      </c>
      <c r="X834" s="22"/>
      <c r="Y834" s="87">
        <f t="shared" si="129"/>
        <v>7</v>
      </c>
      <c r="Z834" s="28">
        <f t="shared" si="130"/>
        <v>141.78888888888889</v>
      </c>
      <c r="AA834" s="56">
        <f t="shared" si="131"/>
        <v>20.255555555555556</v>
      </c>
      <c r="AB834" s="22"/>
      <c r="XFA834" s="96"/>
      <c r="XFB834" s="96"/>
      <c r="XFC834" s="97"/>
      <c r="XFD834" s="97"/>
    </row>
    <row r="835" spans="1:28 16381:16384" ht="15" hidden="1" customHeight="1" x14ac:dyDescent="0.25">
      <c r="A835" s="24"/>
      <c r="B835" s="174" t="s">
        <v>770</v>
      </c>
      <c r="C835" s="24"/>
      <c r="D835" s="179" t="s">
        <v>770</v>
      </c>
      <c r="E835" s="33" t="s">
        <v>721</v>
      </c>
      <c r="F835" s="21"/>
      <c r="G835" s="169" t="s">
        <v>314</v>
      </c>
      <c r="H835" s="32">
        <v>1</v>
      </c>
      <c r="I835" s="95"/>
      <c r="J835" s="57">
        <f>[1]Inventario!Y835</f>
        <v>22</v>
      </c>
      <c r="K835" s="99">
        <f>[1]Inventario!AA835</f>
        <v>5.7754545454545454</v>
      </c>
      <c r="L835" s="86">
        <f t="shared" si="123"/>
        <v>127.06</v>
      </c>
      <c r="M835" s="91"/>
      <c r="N835" s="87">
        <f>SUMIF('Compras del Mes'!D$6:D$307,Inventario!D835,'Compras del Mes'!H$6:H$307)</f>
        <v>0</v>
      </c>
      <c r="O835" s="28" t="str">
        <f t="shared" si="124"/>
        <v/>
      </c>
      <c r="P835" s="28">
        <f>SUMIF('Compras del Mes'!D$6:D$307,Inventario!D835,'Compras del Mes'!I$6:I$307)</f>
        <v>0</v>
      </c>
      <c r="Q835" s="88"/>
      <c r="R835" s="87">
        <f t="shared" si="125"/>
        <v>22</v>
      </c>
      <c r="S835" s="28">
        <f t="shared" si="126"/>
        <v>5.7754545454545454</v>
      </c>
      <c r="T835" s="28">
        <f t="shared" si="127"/>
        <v>127.06</v>
      </c>
      <c r="U835" s="88"/>
      <c r="V835" s="177">
        <f>SUMIF('Reporte de salida'!C$6:C$958,Inventario!B835,'Reporte de salida'!H$6:H$958)</f>
        <v>5</v>
      </c>
      <c r="W835" s="221">
        <f t="shared" si="128"/>
        <v>28.877272727272725</v>
      </c>
      <c r="X835" s="22"/>
      <c r="Y835" s="87">
        <f t="shared" si="129"/>
        <v>17</v>
      </c>
      <c r="Z835" s="28">
        <f t="shared" si="130"/>
        <v>98.182727272727277</v>
      </c>
      <c r="AA835" s="56">
        <f t="shared" si="131"/>
        <v>5.7754545454545454</v>
      </c>
      <c r="AB835" s="22"/>
      <c r="XFA835" s="96"/>
      <c r="XFB835" s="96"/>
      <c r="XFC835" s="97"/>
      <c r="XFD835" s="97"/>
    </row>
    <row r="836" spans="1:28 16381:16384" ht="15" hidden="1" customHeight="1" x14ac:dyDescent="0.25">
      <c r="A836" s="24"/>
      <c r="B836" s="174" t="s">
        <v>960</v>
      </c>
      <c r="C836" s="24"/>
      <c r="D836" s="179" t="s">
        <v>960</v>
      </c>
      <c r="E836" s="33" t="s">
        <v>721</v>
      </c>
      <c r="F836" s="21"/>
      <c r="G836" s="169" t="s">
        <v>314</v>
      </c>
      <c r="H836" s="32">
        <v>1</v>
      </c>
      <c r="I836" s="95"/>
      <c r="J836" s="57">
        <f>[1]Inventario!Y836</f>
        <v>711</v>
      </c>
      <c r="K836" s="99">
        <f>[1]Inventario!AA836</f>
        <v>2.3580621157883361</v>
      </c>
      <c r="L836" s="86">
        <f t="shared" si="123"/>
        <v>1676.5821643255069</v>
      </c>
      <c r="M836" s="91"/>
      <c r="N836" s="87">
        <f>SUMIF('Compras del Mes'!D$6:D$307,Inventario!D836,'Compras del Mes'!H$6:H$307)</f>
        <v>1092</v>
      </c>
      <c r="O836" s="28">
        <f t="shared" si="124"/>
        <v>2.6236263736263736</v>
      </c>
      <c r="P836" s="28">
        <f>SUMIF('Compras del Mes'!D$6:D$307,Inventario!D836,'Compras del Mes'!I$6:I$307)</f>
        <v>2865</v>
      </c>
      <c r="Q836" s="88"/>
      <c r="R836" s="87">
        <f t="shared" si="125"/>
        <v>1803</v>
      </c>
      <c r="S836" s="28">
        <f t="shared" si="126"/>
        <v>2.5189030306852507</v>
      </c>
      <c r="T836" s="28">
        <f t="shared" si="127"/>
        <v>4541.5821643255067</v>
      </c>
      <c r="U836" s="88"/>
      <c r="V836" s="177">
        <f>SUMIF('Reporte de salida'!C$6:C$958,Inventario!B836,'Reporte de salida'!H$6:H$958)</f>
        <v>627</v>
      </c>
      <c r="W836" s="221">
        <f t="shared" si="128"/>
        <v>1579.3522002396521</v>
      </c>
      <c r="X836" s="22"/>
      <c r="Y836" s="87">
        <f t="shared" si="129"/>
        <v>1176</v>
      </c>
      <c r="Z836" s="28">
        <f t="shared" si="130"/>
        <v>2962.2299640858546</v>
      </c>
      <c r="AA836" s="56">
        <f t="shared" si="131"/>
        <v>2.5189030306852507</v>
      </c>
      <c r="AB836" s="22"/>
      <c r="XFA836" s="96"/>
      <c r="XFB836" s="96"/>
      <c r="XFC836" s="97"/>
      <c r="XFD836" s="97"/>
    </row>
    <row r="837" spans="1:28 16381:16384" ht="15" hidden="1" customHeight="1" x14ac:dyDescent="0.25">
      <c r="A837" s="24"/>
      <c r="B837" s="174" t="s">
        <v>964</v>
      </c>
      <c r="C837" s="24"/>
      <c r="D837" s="179" t="s">
        <v>964</v>
      </c>
      <c r="E837" s="33" t="s">
        <v>721</v>
      </c>
      <c r="F837" s="21"/>
      <c r="G837" s="169" t="s">
        <v>314</v>
      </c>
      <c r="H837" s="32">
        <v>1</v>
      </c>
      <c r="I837" s="95"/>
      <c r="J837" s="57">
        <f>[1]Inventario!Y837</f>
        <v>0</v>
      </c>
      <c r="K837" s="99">
        <f>[1]Inventario!AA837</f>
        <v>0</v>
      </c>
      <c r="L837" s="86">
        <f t="shared" si="123"/>
        <v>0</v>
      </c>
      <c r="M837" s="91"/>
      <c r="N837" s="87">
        <f>SUMIF('Compras del Mes'!D$6:D$307,Inventario!D837,'Compras del Mes'!H$6:H$307)</f>
        <v>0</v>
      </c>
      <c r="O837" s="28" t="str">
        <f t="shared" si="124"/>
        <v/>
      </c>
      <c r="P837" s="28">
        <f>SUMIF('Compras del Mes'!D$6:D$307,Inventario!D837,'Compras del Mes'!I$6:I$307)</f>
        <v>0</v>
      </c>
      <c r="Q837" s="88"/>
      <c r="R837" s="87">
        <f t="shared" si="125"/>
        <v>0</v>
      </c>
      <c r="S837" s="28" t="str">
        <f t="shared" si="126"/>
        <v>0</v>
      </c>
      <c r="T837" s="28">
        <f t="shared" si="127"/>
        <v>0</v>
      </c>
      <c r="U837" s="88"/>
      <c r="V837" s="177">
        <f>SUMIF('Reporte de salida'!C$6:C$958,Inventario!B837,'Reporte de salida'!H$6:H$958)</f>
        <v>0</v>
      </c>
      <c r="W837" s="221">
        <f t="shared" si="128"/>
        <v>0</v>
      </c>
      <c r="X837" s="22"/>
      <c r="Y837" s="87">
        <f t="shared" si="129"/>
        <v>0</v>
      </c>
      <c r="Z837" s="28">
        <f t="shared" si="130"/>
        <v>0</v>
      </c>
      <c r="AA837" s="56">
        <v>0</v>
      </c>
      <c r="AB837" s="22"/>
      <c r="XFA837" s="96"/>
      <c r="XFB837" s="96"/>
      <c r="XFC837" s="97"/>
      <c r="XFD837" s="97"/>
    </row>
    <row r="838" spans="1:28 16381:16384" ht="15" hidden="1" customHeight="1" x14ac:dyDescent="0.25">
      <c r="A838" s="24"/>
      <c r="B838" s="174" t="s">
        <v>975</v>
      </c>
      <c r="C838" s="24"/>
      <c r="D838" s="179" t="s">
        <v>975</v>
      </c>
      <c r="E838" s="33" t="s">
        <v>721</v>
      </c>
      <c r="F838" s="21"/>
      <c r="G838" s="169" t="s">
        <v>314</v>
      </c>
      <c r="H838" s="32">
        <v>1</v>
      </c>
      <c r="I838" s="95"/>
      <c r="J838" s="57">
        <f>[1]Inventario!Y838</f>
        <v>4</v>
      </c>
      <c r="K838" s="99">
        <f>[1]Inventario!AA838</f>
        <v>0</v>
      </c>
      <c r="L838" s="86">
        <f t="shared" si="123"/>
        <v>0</v>
      </c>
      <c r="M838" s="91"/>
      <c r="N838" s="87">
        <f>SUMIF('Compras del Mes'!D$6:D$307,Inventario!D838,'Compras del Mes'!H$6:H$307)</f>
        <v>0</v>
      </c>
      <c r="O838" s="28" t="str">
        <f t="shared" si="124"/>
        <v/>
      </c>
      <c r="P838" s="28">
        <f>SUMIF('Compras del Mes'!D$6:D$307,Inventario!D838,'Compras del Mes'!I$6:I$307)</f>
        <v>0</v>
      </c>
      <c r="Q838" s="88"/>
      <c r="R838" s="87">
        <f t="shared" si="125"/>
        <v>4</v>
      </c>
      <c r="S838" s="28" t="str">
        <f t="shared" si="126"/>
        <v>0</v>
      </c>
      <c r="T838" s="28">
        <f t="shared" si="127"/>
        <v>0</v>
      </c>
      <c r="U838" s="88"/>
      <c r="V838" s="177">
        <f>SUMIF('Reporte de salida'!C$6:C$958,Inventario!B838,'Reporte de salida'!H$6:H$958)</f>
        <v>0</v>
      </c>
      <c r="W838" s="221">
        <f t="shared" si="128"/>
        <v>0</v>
      </c>
      <c r="X838" s="22"/>
      <c r="Y838" s="87">
        <f t="shared" si="129"/>
        <v>4</v>
      </c>
      <c r="Z838" s="28">
        <f t="shared" si="130"/>
        <v>0</v>
      </c>
      <c r="AA838" s="56">
        <f t="shared" si="131"/>
        <v>0</v>
      </c>
      <c r="AB838" s="22"/>
      <c r="XFA838" s="96"/>
      <c r="XFB838" s="96"/>
      <c r="XFC838" s="97"/>
      <c r="XFD838" s="97"/>
    </row>
    <row r="839" spans="1:28 16381:16384" ht="15" hidden="1" customHeight="1" x14ac:dyDescent="0.25">
      <c r="A839" s="24"/>
      <c r="B839" s="174" t="s">
        <v>976</v>
      </c>
      <c r="C839" s="24"/>
      <c r="D839" s="179" t="s">
        <v>976</v>
      </c>
      <c r="E839" s="33" t="s">
        <v>721</v>
      </c>
      <c r="F839" s="21"/>
      <c r="G839" s="169" t="s">
        <v>771</v>
      </c>
      <c r="H839" s="32">
        <v>1</v>
      </c>
      <c r="I839" s="95"/>
      <c r="J839" s="57">
        <f>[1]Inventario!Y839</f>
        <v>0</v>
      </c>
      <c r="K839" s="99">
        <f>[1]Inventario!AA839</f>
        <v>0</v>
      </c>
      <c r="L839" s="86">
        <f t="shared" ref="L839:L902" si="133">+K839*J839</f>
        <v>0</v>
      </c>
      <c r="M839" s="91"/>
      <c r="N839" s="87">
        <f>SUMIF('Compras del Mes'!D$6:D$307,Inventario!D839,'Compras del Mes'!H$6:H$307)</f>
        <v>0</v>
      </c>
      <c r="O839" s="28" t="str">
        <f t="shared" ref="O839:O902" si="134">IF(P839=0,"",P839/N839)</f>
        <v/>
      </c>
      <c r="P839" s="28">
        <f>SUMIF('Compras del Mes'!D$6:D$307,Inventario!D839,'Compras del Mes'!I$6:I$307)</f>
        <v>0</v>
      </c>
      <c r="Q839" s="88"/>
      <c r="R839" s="87">
        <f t="shared" ref="R839:R902" si="135">+N839+J839</f>
        <v>0</v>
      </c>
      <c r="S839" s="28" t="str">
        <f t="shared" ref="S839:S902" si="136">IF(T839=0,"0",T839/R839)</f>
        <v>0</v>
      </c>
      <c r="T839" s="28">
        <f t="shared" ref="T839:T902" si="137">+P839+L839</f>
        <v>0</v>
      </c>
      <c r="U839" s="88"/>
      <c r="V839" s="177">
        <f>SUMIF('Reporte de salida'!C$6:C$958,Inventario!B839,'Reporte de salida'!H$6:H$958)</f>
        <v>0</v>
      </c>
      <c r="W839" s="221">
        <f t="shared" ref="W839:W902" si="138">+V839*S839</f>
        <v>0</v>
      </c>
      <c r="X839" s="22"/>
      <c r="Y839" s="87">
        <f t="shared" ref="Y839:Y902" si="139">R839-V839</f>
        <v>0</v>
      </c>
      <c r="Z839" s="28">
        <f t="shared" ref="Z839:Z902" si="140">+S839*Y839</f>
        <v>0</v>
      </c>
      <c r="AA839" s="56">
        <v>0</v>
      </c>
      <c r="AB839" s="22"/>
      <c r="XFA839" s="96"/>
      <c r="XFB839" s="96"/>
      <c r="XFC839" s="97"/>
      <c r="XFD839" s="97"/>
    </row>
    <row r="840" spans="1:28 16381:16384" ht="15" hidden="1" customHeight="1" x14ac:dyDescent="0.25">
      <c r="A840" s="24"/>
      <c r="B840" s="174" t="s">
        <v>1462</v>
      </c>
      <c r="C840" s="24"/>
      <c r="D840" s="179" t="s">
        <v>1462</v>
      </c>
      <c r="E840" s="33" t="s">
        <v>721</v>
      </c>
      <c r="F840" s="21"/>
      <c r="G840" s="169" t="s">
        <v>771</v>
      </c>
      <c r="H840" s="32">
        <v>1</v>
      </c>
      <c r="I840" s="95"/>
      <c r="J840" s="57">
        <f>[1]Inventario!Y840</f>
        <v>16</v>
      </c>
      <c r="K840" s="99">
        <f>[1]Inventario!AA840</f>
        <v>66.779375000000002</v>
      </c>
      <c r="L840" s="86">
        <f t="shared" si="133"/>
        <v>1068.47</v>
      </c>
      <c r="M840" s="91"/>
      <c r="N840" s="87">
        <f>SUMIF('Compras del Mes'!D$6:D$307,Inventario!D840,'Compras del Mes'!H$6:H$307)</f>
        <v>0</v>
      </c>
      <c r="O840" s="28" t="str">
        <f t="shared" si="134"/>
        <v/>
      </c>
      <c r="P840" s="28">
        <f>SUMIF('Compras del Mes'!D$6:D$307,Inventario!D840,'Compras del Mes'!I$6:I$307)</f>
        <v>0</v>
      </c>
      <c r="Q840" s="88"/>
      <c r="R840" s="87">
        <f t="shared" si="135"/>
        <v>16</v>
      </c>
      <c r="S840" s="28">
        <f t="shared" si="136"/>
        <v>66.779375000000002</v>
      </c>
      <c r="T840" s="28">
        <f t="shared" si="137"/>
        <v>1068.47</v>
      </c>
      <c r="U840" s="88"/>
      <c r="V840" s="177">
        <f>SUMIF('Reporte de salida'!C$6:C$958,Inventario!B840,'Reporte de salida'!H$6:H$958)</f>
        <v>0</v>
      </c>
      <c r="W840" s="221">
        <f t="shared" si="138"/>
        <v>0</v>
      </c>
      <c r="X840" s="22"/>
      <c r="Y840" s="87">
        <f t="shared" si="139"/>
        <v>16</v>
      </c>
      <c r="Z840" s="28">
        <f t="shared" si="140"/>
        <v>1068.47</v>
      </c>
      <c r="AA840" s="56">
        <f t="shared" ref="AA840:AA902" si="141">Z840/Y840</f>
        <v>66.779375000000002</v>
      </c>
      <c r="AB840" s="22"/>
      <c r="XFA840" s="96"/>
      <c r="XFB840" s="96"/>
      <c r="XFC840" s="97"/>
      <c r="XFD840" s="97"/>
    </row>
    <row r="841" spans="1:28 16381:16384" ht="15" hidden="1" customHeight="1" x14ac:dyDescent="0.25">
      <c r="A841" s="24"/>
      <c r="B841" s="174" t="s">
        <v>979</v>
      </c>
      <c r="C841" s="24"/>
      <c r="D841" s="179" t="s">
        <v>979</v>
      </c>
      <c r="E841" s="33" t="s">
        <v>721</v>
      </c>
      <c r="F841" s="21"/>
      <c r="G841" s="169" t="s">
        <v>314</v>
      </c>
      <c r="H841" s="32">
        <v>1</v>
      </c>
      <c r="I841" s="95"/>
      <c r="J841" s="57">
        <f>[1]Inventario!Y841</f>
        <v>1</v>
      </c>
      <c r="K841" s="99">
        <f>[1]Inventario!AA841</f>
        <v>225.96</v>
      </c>
      <c r="L841" s="86">
        <f t="shared" si="133"/>
        <v>225.96</v>
      </c>
      <c r="M841" s="91"/>
      <c r="N841" s="87">
        <f>SUMIF('Compras del Mes'!D$6:D$307,Inventario!D841,'Compras del Mes'!H$6:H$307)</f>
        <v>0</v>
      </c>
      <c r="O841" s="28" t="str">
        <f t="shared" si="134"/>
        <v/>
      </c>
      <c r="P841" s="28">
        <f>SUMIF('Compras del Mes'!D$6:D$307,Inventario!D841,'Compras del Mes'!I$6:I$307)</f>
        <v>0</v>
      </c>
      <c r="Q841" s="88"/>
      <c r="R841" s="87">
        <f t="shared" si="135"/>
        <v>1</v>
      </c>
      <c r="S841" s="28">
        <f t="shared" si="136"/>
        <v>225.96</v>
      </c>
      <c r="T841" s="28">
        <f t="shared" si="137"/>
        <v>225.96</v>
      </c>
      <c r="U841" s="88"/>
      <c r="V841" s="177">
        <f>SUMIF('Reporte de salida'!C$6:C$958,Inventario!B841,'Reporte de salida'!H$6:H$958)</f>
        <v>0</v>
      </c>
      <c r="W841" s="221">
        <f t="shared" si="138"/>
        <v>0</v>
      </c>
      <c r="X841" s="22"/>
      <c r="Y841" s="87">
        <f t="shared" si="139"/>
        <v>1</v>
      </c>
      <c r="Z841" s="28">
        <f t="shared" si="140"/>
        <v>225.96</v>
      </c>
      <c r="AA841" s="56">
        <f t="shared" si="141"/>
        <v>225.96</v>
      </c>
      <c r="AB841" s="22"/>
      <c r="XFA841" s="96"/>
      <c r="XFB841" s="96"/>
      <c r="XFC841" s="97"/>
      <c r="XFD841" s="97"/>
    </row>
    <row r="842" spans="1:28 16381:16384" ht="15" hidden="1" customHeight="1" x14ac:dyDescent="0.25">
      <c r="A842" s="24"/>
      <c r="B842" s="174" t="s">
        <v>980</v>
      </c>
      <c r="C842" s="24"/>
      <c r="D842" s="179" t="s">
        <v>980</v>
      </c>
      <c r="E842" s="33" t="s">
        <v>721</v>
      </c>
      <c r="F842" s="21"/>
      <c r="G842" s="169" t="s">
        <v>314</v>
      </c>
      <c r="H842" s="32">
        <v>1</v>
      </c>
      <c r="I842" s="95"/>
      <c r="J842" s="57">
        <f>[1]Inventario!Y842</f>
        <v>1</v>
      </c>
      <c r="K842" s="99">
        <f>[1]Inventario!AA842</f>
        <v>27.473750000000003</v>
      </c>
      <c r="L842" s="86">
        <f t="shared" si="133"/>
        <v>27.473750000000003</v>
      </c>
      <c r="M842" s="91"/>
      <c r="N842" s="87">
        <f>SUMIF('Compras del Mes'!D$6:D$307,Inventario!D842,'Compras del Mes'!H$6:H$307)</f>
        <v>0</v>
      </c>
      <c r="O842" s="28" t="str">
        <f t="shared" si="134"/>
        <v/>
      </c>
      <c r="P842" s="28">
        <f>SUMIF('Compras del Mes'!D$6:D$307,Inventario!D842,'Compras del Mes'!I$6:I$307)</f>
        <v>0</v>
      </c>
      <c r="Q842" s="88"/>
      <c r="R842" s="87">
        <f t="shared" si="135"/>
        <v>1</v>
      </c>
      <c r="S842" s="28">
        <f t="shared" si="136"/>
        <v>27.473750000000003</v>
      </c>
      <c r="T842" s="28">
        <f t="shared" si="137"/>
        <v>27.473750000000003</v>
      </c>
      <c r="U842" s="88"/>
      <c r="V842" s="177">
        <f>SUMIF('Reporte de salida'!C$6:C$958,Inventario!B842,'Reporte de salida'!H$6:H$958)</f>
        <v>0</v>
      </c>
      <c r="W842" s="221">
        <f t="shared" si="138"/>
        <v>0</v>
      </c>
      <c r="X842" s="22"/>
      <c r="Y842" s="87">
        <f t="shared" si="139"/>
        <v>1</v>
      </c>
      <c r="Z842" s="28">
        <f t="shared" si="140"/>
        <v>27.473750000000003</v>
      </c>
      <c r="AA842" s="56">
        <f t="shared" si="141"/>
        <v>27.473750000000003</v>
      </c>
      <c r="AB842" s="22"/>
      <c r="XFA842" s="96"/>
      <c r="XFB842" s="96"/>
      <c r="XFC842" s="97"/>
      <c r="XFD842" s="97"/>
    </row>
    <row r="843" spans="1:28 16381:16384" ht="15" hidden="1" customHeight="1" x14ac:dyDescent="0.25">
      <c r="A843" s="24"/>
      <c r="B843" s="174" t="s">
        <v>1088</v>
      </c>
      <c r="C843" s="24"/>
      <c r="D843" s="179" t="s">
        <v>1088</v>
      </c>
      <c r="E843" s="33" t="s">
        <v>721</v>
      </c>
      <c r="F843" s="21"/>
      <c r="G843" s="169" t="s">
        <v>314</v>
      </c>
      <c r="H843" s="32">
        <v>1</v>
      </c>
      <c r="I843" s="95"/>
      <c r="J843" s="57">
        <f>[1]Inventario!Y843</f>
        <v>0</v>
      </c>
      <c r="K843" s="99">
        <f>[1]Inventario!AA843</f>
        <v>0</v>
      </c>
      <c r="L843" s="86">
        <f t="shared" si="133"/>
        <v>0</v>
      </c>
      <c r="M843" s="91"/>
      <c r="N843" s="87">
        <f>SUMIF('Compras del Mes'!D$6:D$307,Inventario!D843,'Compras del Mes'!H$6:H$307)</f>
        <v>0</v>
      </c>
      <c r="O843" s="28" t="str">
        <f t="shared" si="134"/>
        <v/>
      </c>
      <c r="P843" s="28">
        <f>SUMIF('Compras del Mes'!D$6:D$307,Inventario!D843,'Compras del Mes'!I$6:I$307)</f>
        <v>0</v>
      </c>
      <c r="Q843" s="88"/>
      <c r="R843" s="87">
        <f t="shared" si="135"/>
        <v>0</v>
      </c>
      <c r="S843" s="28" t="str">
        <f t="shared" si="136"/>
        <v>0</v>
      </c>
      <c r="T843" s="28">
        <f t="shared" si="137"/>
        <v>0</v>
      </c>
      <c r="U843" s="88"/>
      <c r="V843" s="177">
        <f>SUMIF('Reporte de salida'!C$6:C$958,Inventario!B843,'Reporte de salida'!H$6:H$958)</f>
        <v>0</v>
      </c>
      <c r="W843" s="221">
        <f t="shared" si="138"/>
        <v>0</v>
      </c>
      <c r="X843" s="22"/>
      <c r="Y843" s="87">
        <f t="shared" si="139"/>
        <v>0</v>
      </c>
      <c r="Z843" s="28">
        <f t="shared" si="140"/>
        <v>0</v>
      </c>
      <c r="AA843" s="56">
        <v>0</v>
      </c>
      <c r="AB843" s="22"/>
      <c r="XFA843" s="96"/>
      <c r="XFB843" s="96"/>
      <c r="XFC843" s="97"/>
      <c r="XFD843" s="97"/>
    </row>
    <row r="844" spans="1:28 16381:16384" ht="15" hidden="1" customHeight="1" x14ac:dyDescent="0.25">
      <c r="A844" s="24"/>
      <c r="B844" s="174" t="s">
        <v>1107</v>
      </c>
      <c r="C844" s="24"/>
      <c r="D844" s="179" t="s">
        <v>1107</v>
      </c>
      <c r="E844" s="33" t="s">
        <v>721</v>
      </c>
      <c r="F844" s="21"/>
      <c r="G844" s="169" t="s">
        <v>315</v>
      </c>
      <c r="H844" s="32">
        <v>1</v>
      </c>
      <c r="I844" s="95"/>
      <c r="J844" s="57">
        <f>[1]Inventario!Y844</f>
        <v>0</v>
      </c>
      <c r="K844" s="99">
        <f>[1]Inventario!AA844</f>
        <v>0</v>
      </c>
      <c r="L844" s="86">
        <f t="shared" si="133"/>
        <v>0</v>
      </c>
      <c r="M844" s="91"/>
      <c r="N844" s="87">
        <f>SUMIF('Compras del Mes'!D$6:D$307,Inventario!D844,'Compras del Mes'!H$6:H$307)</f>
        <v>0</v>
      </c>
      <c r="O844" s="28" t="str">
        <f t="shared" si="134"/>
        <v/>
      </c>
      <c r="P844" s="28">
        <f>SUMIF('Compras del Mes'!D$6:D$307,Inventario!D844,'Compras del Mes'!I$6:I$307)</f>
        <v>0</v>
      </c>
      <c r="Q844" s="88"/>
      <c r="R844" s="87">
        <f t="shared" si="135"/>
        <v>0</v>
      </c>
      <c r="S844" s="28" t="str">
        <f t="shared" si="136"/>
        <v>0</v>
      </c>
      <c r="T844" s="28">
        <f t="shared" si="137"/>
        <v>0</v>
      </c>
      <c r="U844" s="88"/>
      <c r="V844" s="177">
        <f>SUMIF('Reporte de salida'!C$6:C$958,Inventario!B844,'Reporte de salida'!H$6:H$958)</f>
        <v>0</v>
      </c>
      <c r="W844" s="221">
        <f t="shared" si="138"/>
        <v>0</v>
      </c>
      <c r="X844" s="22"/>
      <c r="Y844" s="87">
        <f t="shared" si="139"/>
        <v>0</v>
      </c>
      <c r="Z844" s="28">
        <f t="shared" si="140"/>
        <v>0</v>
      </c>
      <c r="AA844" s="56">
        <v>0</v>
      </c>
      <c r="AB844" s="22"/>
      <c r="XFA844" s="96"/>
      <c r="XFB844" s="96"/>
      <c r="XFC844" s="97"/>
      <c r="XFD844" s="97"/>
    </row>
    <row r="845" spans="1:28 16381:16384" ht="15" hidden="1" customHeight="1" x14ac:dyDescent="0.25">
      <c r="A845" s="24"/>
      <c r="B845" s="174" t="s">
        <v>1112</v>
      </c>
      <c r="C845" s="24"/>
      <c r="D845" s="179" t="s">
        <v>1112</v>
      </c>
      <c r="E845" s="33" t="s">
        <v>721</v>
      </c>
      <c r="F845" s="21"/>
      <c r="G845" s="169" t="s">
        <v>314</v>
      </c>
      <c r="H845" s="32">
        <v>1</v>
      </c>
      <c r="I845" s="95"/>
      <c r="J845" s="57">
        <f>[1]Inventario!Y845</f>
        <v>6</v>
      </c>
      <c r="K845" s="99">
        <f>[1]Inventario!AA845</f>
        <v>100</v>
      </c>
      <c r="L845" s="86">
        <f t="shared" si="133"/>
        <v>600</v>
      </c>
      <c r="M845" s="91"/>
      <c r="N845" s="87">
        <f>SUMIF('Compras del Mes'!D$6:D$307,Inventario!D845,'Compras del Mes'!H$6:H$307)</f>
        <v>14</v>
      </c>
      <c r="O845" s="28">
        <f t="shared" si="134"/>
        <v>100</v>
      </c>
      <c r="P845" s="28">
        <f>SUMIF('Compras del Mes'!D$6:D$307,Inventario!D845,'Compras del Mes'!I$6:I$307)</f>
        <v>1400</v>
      </c>
      <c r="Q845" s="88"/>
      <c r="R845" s="87">
        <f t="shared" si="135"/>
        <v>20</v>
      </c>
      <c r="S845" s="28">
        <f t="shared" si="136"/>
        <v>100</v>
      </c>
      <c r="T845" s="28">
        <f t="shared" si="137"/>
        <v>2000</v>
      </c>
      <c r="U845" s="88"/>
      <c r="V845" s="177">
        <f>SUMIF('Reporte de salida'!C$6:C$958,Inventario!B845,'Reporte de salida'!H$6:H$958)</f>
        <v>9</v>
      </c>
      <c r="W845" s="221">
        <f t="shared" si="138"/>
        <v>900</v>
      </c>
      <c r="X845" s="22"/>
      <c r="Y845" s="87">
        <f t="shared" si="139"/>
        <v>11</v>
      </c>
      <c r="Z845" s="28">
        <f t="shared" si="140"/>
        <v>1100</v>
      </c>
      <c r="AA845" s="56">
        <f t="shared" si="141"/>
        <v>100</v>
      </c>
      <c r="AB845" s="22"/>
      <c r="XFA845" s="96"/>
      <c r="XFB845" s="96"/>
      <c r="XFC845" s="97"/>
      <c r="XFD845" s="97"/>
    </row>
    <row r="846" spans="1:28 16381:16384" ht="15" hidden="1" customHeight="1" x14ac:dyDescent="0.25">
      <c r="A846" s="24"/>
      <c r="B846" s="174" t="s">
        <v>1113</v>
      </c>
      <c r="C846" s="24"/>
      <c r="D846" s="179" t="s">
        <v>1113</v>
      </c>
      <c r="E846" s="33" t="s">
        <v>721</v>
      </c>
      <c r="F846" s="21"/>
      <c r="G846" s="169" t="s">
        <v>314</v>
      </c>
      <c r="H846" s="32">
        <v>1</v>
      </c>
      <c r="I846" s="95"/>
      <c r="J846" s="57">
        <f>[1]Inventario!Y846</f>
        <v>11621</v>
      </c>
      <c r="K846" s="99">
        <f>[1]Inventario!AA846</f>
        <v>0.4</v>
      </c>
      <c r="L846" s="86">
        <f t="shared" si="133"/>
        <v>4648.4000000000005</v>
      </c>
      <c r="M846" s="91"/>
      <c r="N846" s="87">
        <f>SUMIF('Compras del Mes'!D$6:D$307,Inventario!D846,'Compras del Mes'!H$6:H$307)</f>
        <v>0</v>
      </c>
      <c r="O846" s="28" t="str">
        <f t="shared" si="134"/>
        <v/>
      </c>
      <c r="P846" s="28">
        <f>SUMIF('Compras del Mes'!D$6:D$307,Inventario!D846,'Compras del Mes'!I$6:I$307)</f>
        <v>0</v>
      </c>
      <c r="Q846" s="88"/>
      <c r="R846" s="87">
        <f t="shared" si="135"/>
        <v>11621</v>
      </c>
      <c r="S846" s="28">
        <f t="shared" si="136"/>
        <v>0.4</v>
      </c>
      <c r="T846" s="28">
        <f t="shared" si="137"/>
        <v>4648.4000000000005</v>
      </c>
      <c r="U846" s="88"/>
      <c r="V846" s="177">
        <f>SUMIF('Reporte de salida'!C$6:C$958,Inventario!B846,'Reporte de salida'!H$6:H$958)</f>
        <v>0</v>
      </c>
      <c r="W846" s="221">
        <f t="shared" si="138"/>
        <v>0</v>
      </c>
      <c r="X846" s="22"/>
      <c r="Y846" s="87">
        <f t="shared" si="139"/>
        <v>11621</v>
      </c>
      <c r="Z846" s="28">
        <f t="shared" si="140"/>
        <v>4648.4000000000005</v>
      </c>
      <c r="AA846" s="56">
        <f t="shared" si="141"/>
        <v>0.4</v>
      </c>
      <c r="AB846" s="22"/>
      <c r="XFA846" s="96"/>
      <c r="XFB846" s="96"/>
      <c r="XFC846" s="97"/>
      <c r="XFD846" s="97"/>
    </row>
    <row r="847" spans="1:28 16381:16384" ht="15" hidden="1" customHeight="1" x14ac:dyDescent="0.25">
      <c r="A847" s="24"/>
      <c r="B847" s="174" t="s">
        <v>1114</v>
      </c>
      <c r="C847" s="24"/>
      <c r="D847" s="179" t="s">
        <v>1114</v>
      </c>
      <c r="E847" s="33" t="s">
        <v>721</v>
      </c>
      <c r="F847" s="21"/>
      <c r="G847" s="169" t="s">
        <v>314</v>
      </c>
      <c r="H847" s="32">
        <v>1</v>
      </c>
      <c r="I847" s="95"/>
      <c r="J847" s="57">
        <f>[1]Inventario!Y847</f>
        <v>17689</v>
      </c>
      <c r="K847" s="99">
        <f>[1]Inventario!AA847</f>
        <v>1.0900000000000001</v>
      </c>
      <c r="L847" s="86">
        <f t="shared" si="133"/>
        <v>19281.010000000002</v>
      </c>
      <c r="M847" s="91"/>
      <c r="N847" s="87">
        <f>SUMIF('Compras del Mes'!D$6:D$307,Inventario!D847,'Compras del Mes'!H$6:H$307)</f>
        <v>0</v>
      </c>
      <c r="O847" s="28" t="str">
        <f t="shared" si="134"/>
        <v/>
      </c>
      <c r="P847" s="28">
        <f>SUMIF('Compras del Mes'!D$6:D$307,Inventario!D847,'Compras del Mes'!I$6:I$307)</f>
        <v>0</v>
      </c>
      <c r="Q847" s="88"/>
      <c r="R847" s="87">
        <f t="shared" si="135"/>
        <v>17689</v>
      </c>
      <c r="S847" s="28">
        <f t="shared" si="136"/>
        <v>1.0900000000000001</v>
      </c>
      <c r="T847" s="28">
        <f t="shared" si="137"/>
        <v>19281.010000000002</v>
      </c>
      <c r="U847" s="88"/>
      <c r="V847" s="177">
        <f>SUMIF('Reporte de salida'!C$6:C$958,Inventario!B847,'Reporte de salida'!H$6:H$958)</f>
        <v>0</v>
      </c>
      <c r="W847" s="221">
        <f t="shared" si="138"/>
        <v>0</v>
      </c>
      <c r="X847" s="22"/>
      <c r="Y847" s="87">
        <f t="shared" si="139"/>
        <v>17689</v>
      </c>
      <c r="Z847" s="28">
        <f t="shared" si="140"/>
        <v>19281.010000000002</v>
      </c>
      <c r="AA847" s="56">
        <f t="shared" si="141"/>
        <v>1.0900000000000001</v>
      </c>
      <c r="AB847" s="22"/>
      <c r="XFA847" s="96"/>
      <c r="XFB847" s="96"/>
      <c r="XFC847" s="97"/>
      <c r="XFD847" s="97"/>
    </row>
    <row r="848" spans="1:28 16381:16384" ht="15" hidden="1" customHeight="1" x14ac:dyDescent="0.25">
      <c r="A848" s="24"/>
      <c r="B848" s="174" t="s">
        <v>1115</v>
      </c>
      <c r="C848" s="24"/>
      <c r="D848" s="179" t="s">
        <v>1115</v>
      </c>
      <c r="E848" s="33" t="s">
        <v>721</v>
      </c>
      <c r="F848" s="21"/>
      <c r="G848" s="169" t="s">
        <v>314</v>
      </c>
      <c r="H848" s="32">
        <v>1</v>
      </c>
      <c r="I848" s="95"/>
      <c r="J848" s="57">
        <f>[1]Inventario!Y848</f>
        <v>469</v>
      </c>
      <c r="K848" s="99">
        <f>[1]Inventario!AA848</f>
        <v>2.08</v>
      </c>
      <c r="L848" s="86">
        <f t="shared" si="133"/>
        <v>975.52</v>
      </c>
      <c r="M848" s="91"/>
      <c r="N848" s="87">
        <f>SUMIF('Compras del Mes'!D$6:D$307,Inventario!D848,'Compras del Mes'!H$6:H$307)</f>
        <v>0</v>
      </c>
      <c r="O848" s="28" t="str">
        <f t="shared" si="134"/>
        <v/>
      </c>
      <c r="P848" s="28">
        <f>SUMIF('Compras del Mes'!D$6:D$307,Inventario!D848,'Compras del Mes'!I$6:I$307)</f>
        <v>0</v>
      </c>
      <c r="Q848" s="88"/>
      <c r="R848" s="87">
        <f t="shared" si="135"/>
        <v>469</v>
      </c>
      <c r="S848" s="28">
        <f t="shared" si="136"/>
        <v>2.08</v>
      </c>
      <c r="T848" s="28">
        <f t="shared" si="137"/>
        <v>975.52</v>
      </c>
      <c r="U848" s="88"/>
      <c r="V848" s="177">
        <f>SUMIF('Reporte de salida'!C$6:C$958,Inventario!B848,'Reporte de salida'!H$6:H$958)</f>
        <v>0</v>
      </c>
      <c r="W848" s="221">
        <f t="shared" si="138"/>
        <v>0</v>
      </c>
      <c r="X848" s="22"/>
      <c r="Y848" s="87">
        <f t="shared" si="139"/>
        <v>469</v>
      </c>
      <c r="Z848" s="28">
        <f t="shared" si="140"/>
        <v>975.52</v>
      </c>
      <c r="AA848" s="56">
        <f t="shared" si="141"/>
        <v>2.08</v>
      </c>
      <c r="AB848" s="22"/>
      <c r="XFA848" s="96"/>
      <c r="XFB848" s="96"/>
      <c r="XFC848" s="97"/>
      <c r="XFD848" s="97"/>
    </row>
    <row r="849" spans="1:28 16381:16384" ht="15" hidden="1" customHeight="1" x14ac:dyDescent="0.25">
      <c r="A849" s="24"/>
      <c r="B849" s="174" t="s">
        <v>1117</v>
      </c>
      <c r="C849" s="24"/>
      <c r="D849" s="179" t="s">
        <v>1117</v>
      </c>
      <c r="E849" s="33" t="s">
        <v>721</v>
      </c>
      <c r="F849" s="21"/>
      <c r="G849" s="169" t="s">
        <v>314</v>
      </c>
      <c r="H849" s="32">
        <v>1</v>
      </c>
      <c r="I849" s="95"/>
      <c r="J849" s="57">
        <f>[1]Inventario!Y849</f>
        <v>0</v>
      </c>
      <c r="K849" s="99">
        <f>[1]Inventario!AA849</f>
        <v>0</v>
      </c>
      <c r="L849" s="86">
        <f t="shared" si="133"/>
        <v>0</v>
      </c>
      <c r="M849" s="91"/>
      <c r="N849" s="87">
        <f>SUMIF('Compras del Mes'!D$6:D$307,Inventario!D849,'Compras del Mes'!H$6:H$307)</f>
        <v>20</v>
      </c>
      <c r="O849" s="28">
        <f t="shared" si="134"/>
        <v>34.002499999999998</v>
      </c>
      <c r="P849" s="28">
        <f>SUMIF('Compras del Mes'!D$6:D$307,Inventario!D849,'Compras del Mes'!I$6:I$307)</f>
        <v>680.05</v>
      </c>
      <c r="Q849" s="88"/>
      <c r="R849" s="87">
        <f t="shared" si="135"/>
        <v>20</v>
      </c>
      <c r="S849" s="28">
        <f t="shared" si="136"/>
        <v>34.002499999999998</v>
      </c>
      <c r="T849" s="28">
        <f t="shared" si="137"/>
        <v>680.05</v>
      </c>
      <c r="U849" s="88"/>
      <c r="V849" s="177">
        <f>SUMIF('Reporte de salida'!C$6:C$958,Inventario!B849,'Reporte de salida'!H$6:H$958)</f>
        <v>8</v>
      </c>
      <c r="W849" s="221">
        <f t="shared" si="138"/>
        <v>272.02</v>
      </c>
      <c r="X849" s="22"/>
      <c r="Y849" s="87">
        <f t="shared" si="139"/>
        <v>12</v>
      </c>
      <c r="Z849" s="28">
        <f t="shared" si="140"/>
        <v>408.03</v>
      </c>
      <c r="AA849" s="56">
        <f t="shared" si="141"/>
        <v>34.002499999999998</v>
      </c>
      <c r="AB849" s="22"/>
      <c r="XFA849" s="96"/>
      <c r="XFB849" s="96"/>
      <c r="XFC849" s="97"/>
      <c r="XFD849" s="97"/>
    </row>
    <row r="850" spans="1:28 16381:16384" ht="15" hidden="1" customHeight="1" x14ac:dyDescent="0.25">
      <c r="A850" s="24"/>
      <c r="B850" s="174" t="s">
        <v>1122</v>
      </c>
      <c r="C850" s="24"/>
      <c r="D850" s="179" t="s">
        <v>1122</v>
      </c>
      <c r="E850" s="33" t="s">
        <v>721</v>
      </c>
      <c r="F850" s="21"/>
      <c r="G850" s="169" t="s">
        <v>314</v>
      </c>
      <c r="H850" s="32">
        <v>1</v>
      </c>
      <c r="I850" s="95"/>
      <c r="J850" s="57">
        <f>[1]Inventario!Y850</f>
        <v>0</v>
      </c>
      <c r="K850" s="99">
        <f>[1]Inventario!AA850</f>
        <v>0</v>
      </c>
      <c r="L850" s="86">
        <f t="shared" si="133"/>
        <v>0</v>
      </c>
      <c r="M850" s="91"/>
      <c r="N850" s="87">
        <f>SUMIF('Compras del Mes'!D$6:D$307,Inventario!D850,'Compras del Mes'!H$6:H$307)</f>
        <v>0</v>
      </c>
      <c r="O850" s="28" t="str">
        <f t="shared" si="134"/>
        <v/>
      </c>
      <c r="P850" s="28">
        <f>SUMIF('Compras del Mes'!D$6:D$307,Inventario!D850,'Compras del Mes'!I$6:I$307)</f>
        <v>0</v>
      </c>
      <c r="Q850" s="88"/>
      <c r="R850" s="87">
        <f t="shared" si="135"/>
        <v>0</v>
      </c>
      <c r="S850" s="28" t="str">
        <f t="shared" si="136"/>
        <v>0</v>
      </c>
      <c r="T850" s="28">
        <f t="shared" si="137"/>
        <v>0</v>
      </c>
      <c r="U850" s="88"/>
      <c r="V850" s="177">
        <f>SUMIF('Reporte de salida'!C$6:C$958,Inventario!B850,'Reporte de salida'!H$6:H$958)</f>
        <v>0</v>
      </c>
      <c r="W850" s="221">
        <f t="shared" si="138"/>
        <v>0</v>
      </c>
      <c r="X850" s="22"/>
      <c r="Y850" s="87">
        <f t="shared" si="139"/>
        <v>0</v>
      </c>
      <c r="Z850" s="28">
        <f t="shared" si="140"/>
        <v>0</v>
      </c>
      <c r="AA850" s="56">
        <v>0</v>
      </c>
      <c r="AB850" s="22"/>
      <c r="XFA850" s="96"/>
      <c r="XFB850" s="96"/>
      <c r="XFC850" s="97"/>
      <c r="XFD850" s="97"/>
    </row>
    <row r="851" spans="1:28 16381:16384" ht="15" hidden="1" customHeight="1" x14ac:dyDescent="0.25">
      <c r="A851" s="24"/>
      <c r="B851" s="174" t="s">
        <v>1123</v>
      </c>
      <c r="C851" s="24"/>
      <c r="D851" s="179" t="s">
        <v>1123</v>
      </c>
      <c r="E851" s="33" t="s">
        <v>721</v>
      </c>
      <c r="F851" s="21"/>
      <c r="G851" s="169" t="s">
        <v>314</v>
      </c>
      <c r="H851" s="32">
        <v>1</v>
      </c>
      <c r="I851" s="95"/>
      <c r="J851" s="57">
        <f>[1]Inventario!Y851</f>
        <v>5</v>
      </c>
      <c r="K851" s="99">
        <f>[1]Inventario!AA851</f>
        <v>13.717321428571427</v>
      </c>
      <c r="L851" s="86">
        <f t="shared" si="133"/>
        <v>68.586607142857133</v>
      </c>
      <c r="M851" s="91"/>
      <c r="N851" s="87">
        <f>SUMIF('Compras del Mes'!D$6:D$307,Inventario!D851,'Compras del Mes'!H$6:H$307)</f>
        <v>0</v>
      </c>
      <c r="O851" s="28" t="str">
        <f t="shared" si="134"/>
        <v/>
      </c>
      <c r="P851" s="28">
        <f>SUMIF('Compras del Mes'!D$6:D$307,Inventario!D851,'Compras del Mes'!I$6:I$307)</f>
        <v>0</v>
      </c>
      <c r="Q851" s="88"/>
      <c r="R851" s="87">
        <f t="shared" si="135"/>
        <v>5</v>
      </c>
      <c r="S851" s="28">
        <f t="shared" si="136"/>
        <v>13.717321428571427</v>
      </c>
      <c r="T851" s="28">
        <f t="shared" si="137"/>
        <v>68.586607142857133</v>
      </c>
      <c r="U851" s="88"/>
      <c r="V851" s="177">
        <f>SUMIF('Reporte de salida'!C$6:C$958,Inventario!B851,'Reporte de salida'!H$6:H$958)</f>
        <v>0</v>
      </c>
      <c r="W851" s="221">
        <f t="shared" si="138"/>
        <v>0</v>
      </c>
      <c r="X851" s="22"/>
      <c r="Y851" s="87">
        <f t="shared" si="139"/>
        <v>5</v>
      </c>
      <c r="Z851" s="28">
        <f t="shared" si="140"/>
        <v>68.586607142857133</v>
      </c>
      <c r="AA851" s="56">
        <f t="shared" si="141"/>
        <v>13.717321428571427</v>
      </c>
      <c r="AB851" s="22"/>
      <c r="XFA851" s="96"/>
      <c r="XFB851" s="96"/>
      <c r="XFC851" s="97"/>
      <c r="XFD851" s="97"/>
    </row>
    <row r="852" spans="1:28 16381:16384" ht="15" hidden="1" customHeight="1" x14ac:dyDescent="0.25">
      <c r="A852" s="24"/>
      <c r="B852" s="174" t="s">
        <v>1124</v>
      </c>
      <c r="C852" s="24"/>
      <c r="D852" s="179" t="s">
        <v>1124</v>
      </c>
      <c r="E852" s="33" t="s">
        <v>721</v>
      </c>
      <c r="F852" s="21"/>
      <c r="G852" s="169" t="s">
        <v>314</v>
      </c>
      <c r="H852" s="32">
        <v>1</v>
      </c>
      <c r="I852" s="95"/>
      <c r="J852" s="57">
        <f>[1]Inventario!Y852</f>
        <v>14</v>
      </c>
      <c r="K852" s="99">
        <f>[1]Inventario!AA852</f>
        <v>26.95</v>
      </c>
      <c r="L852" s="86">
        <f t="shared" si="133"/>
        <v>377.3</v>
      </c>
      <c r="M852" s="91"/>
      <c r="N852" s="87">
        <f>SUMIF('Compras del Mes'!D$6:D$307,Inventario!D852,'Compras del Mes'!H$6:H$307)</f>
        <v>20</v>
      </c>
      <c r="O852" s="28">
        <f t="shared" si="134"/>
        <v>26.95</v>
      </c>
      <c r="P852" s="28">
        <f>SUMIF('Compras del Mes'!D$6:D$307,Inventario!D852,'Compras del Mes'!I$6:I$307)</f>
        <v>539</v>
      </c>
      <c r="Q852" s="88"/>
      <c r="R852" s="87">
        <f t="shared" si="135"/>
        <v>34</v>
      </c>
      <c r="S852" s="28">
        <f t="shared" si="136"/>
        <v>26.95</v>
      </c>
      <c r="T852" s="28">
        <f t="shared" si="137"/>
        <v>916.3</v>
      </c>
      <c r="U852" s="88"/>
      <c r="V852" s="177">
        <f>SUMIF('Reporte de salida'!C$6:C$958,Inventario!B852,'Reporte de salida'!H$6:H$958)</f>
        <v>3</v>
      </c>
      <c r="W852" s="221">
        <f t="shared" si="138"/>
        <v>80.849999999999994</v>
      </c>
      <c r="X852" s="22"/>
      <c r="Y852" s="87">
        <f t="shared" si="139"/>
        <v>31</v>
      </c>
      <c r="Z852" s="28">
        <f t="shared" si="140"/>
        <v>835.44999999999993</v>
      </c>
      <c r="AA852" s="56">
        <f t="shared" si="141"/>
        <v>26.95</v>
      </c>
      <c r="AB852" s="22"/>
      <c r="XFA852" s="96"/>
      <c r="XFB852" s="96"/>
      <c r="XFC852" s="97"/>
      <c r="XFD852" s="97"/>
    </row>
    <row r="853" spans="1:28 16381:16384" ht="15" hidden="1" customHeight="1" x14ac:dyDescent="0.25">
      <c r="A853" s="24"/>
      <c r="B853" s="174" t="s">
        <v>1709</v>
      </c>
      <c r="C853" s="24"/>
      <c r="D853" s="179" t="s">
        <v>1709</v>
      </c>
      <c r="E853" s="33" t="s">
        <v>721</v>
      </c>
      <c r="F853" s="21"/>
      <c r="G853" s="169" t="s">
        <v>314</v>
      </c>
      <c r="H853" s="32">
        <v>1</v>
      </c>
      <c r="I853" s="95"/>
      <c r="J853" s="57">
        <f>[1]Inventario!Y853</f>
        <v>5</v>
      </c>
      <c r="K853" s="99">
        <f>[1]Inventario!AA853</f>
        <v>41.454281949934128</v>
      </c>
      <c r="L853" s="86">
        <f t="shared" si="133"/>
        <v>207.27140974967062</v>
      </c>
      <c r="M853" s="91"/>
      <c r="N853" s="87">
        <f>SUMIF('Compras del Mes'!D$6:D$307,Inventario!D853,'Compras del Mes'!H$6:H$307)</f>
        <v>0</v>
      </c>
      <c r="O853" s="28" t="str">
        <f t="shared" si="134"/>
        <v/>
      </c>
      <c r="P853" s="28">
        <f>SUMIF('Compras del Mes'!D$6:D$307,Inventario!D853,'Compras del Mes'!I$6:I$307)</f>
        <v>0</v>
      </c>
      <c r="Q853" s="88"/>
      <c r="R853" s="87">
        <f t="shared" si="135"/>
        <v>5</v>
      </c>
      <c r="S853" s="28">
        <f t="shared" si="136"/>
        <v>41.454281949934128</v>
      </c>
      <c r="T853" s="28">
        <f t="shared" si="137"/>
        <v>207.27140974967062</v>
      </c>
      <c r="U853" s="88"/>
      <c r="V853" s="177">
        <f>SUMIF('Reporte de salida'!C$6:C$958,Inventario!B853,'Reporte de salida'!H$6:H$958)</f>
        <v>4</v>
      </c>
      <c r="W853" s="221">
        <f t="shared" si="138"/>
        <v>165.81712779973651</v>
      </c>
      <c r="X853" s="22"/>
      <c r="Y853" s="87">
        <f t="shared" si="139"/>
        <v>1</v>
      </c>
      <c r="Z853" s="28">
        <f t="shared" si="140"/>
        <v>41.454281949934128</v>
      </c>
      <c r="AA853" s="56">
        <f t="shared" si="141"/>
        <v>41.454281949934128</v>
      </c>
      <c r="AB853" s="22"/>
      <c r="XFA853" s="96"/>
      <c r="XFB853" s="96"/>
      <c r="XFC853" s="97"/>
      <c r="XFD853" s="97"/>
    </row>
    <row r="854" spans="1:28 16381:16384" ht="15" hidden="1" customHeight="1" x14ac:dyDescent="0.25">
      <c r="A854" s="24"/>
      <c r="B854" s="174" t="s">
        <v>1125</v>
      </c>
      <c r="C854" s="24"/>
      <c r="D854" s="179" t="s">
        <v>1125</v>
      </c>
      <c r="E854" s="33" t="s">
        <v>721</v>
      </c>
      <c r="F854" s="21"/>
      <c r="G854" s="169" t="s">
        <v>314</v>
      </c>
      <c r="H854" s="32">
        <v>1</v>
      </c>
      <c r="I854" s="95"/>
      <c r="J854" s="57">
        <f>[1]Inventario!Y854</f>
        <v>26</v>
      </c>
      <c r="K854" s="99">
        <f>[1]Inventario!AA854</f>
        <v>12.965260416666666</v>
      </c>
      <c r="L854" s="86">
        <f t="shared" si="133"/>
        <v>337.09677083333332</v>
      </c>
      <c r="M854" s="91"/>
      <c r="N854" s="87">
        <f>SUMIF('Compras del Mes'!D$6:D$307,Inventario!D854,'Compras del Mes'!H$6:H$307)</f>
        <v>0</v>
      </c>
      <c r="O854" s="28" t="str">
        <f t="shared" si="134"/>
        <v/>
      </c>
      <c r="P854" s="28">
        <f>SUMIF('Compras del Mes'!D$6:D$307,Inventario!D854,'Compras del Mes'!I$6:I$307)</f>
        <v>0</v>
      </c>
      <c r="Q854" s="88"/>
      <c r="R854" s="87">
        <f t="shared" si="135"/>
        <v>26</v>
      </c>
      <c r="S854" s="28">
        <f t="shared" si="136"/>
        <v>12.965260416666666</v>
      </c>
      <c r="T854" s="28">
        <f t="shared" si="137"/>
        <v>337.09677083333332</v>
      </c>
      <c r="U854" s="88"/>
      <c r="V854" s="177">
        <f>SUMIF('Reporte de salida'!C$6:C$958,Inventario!B854,'Reporte de salida'!H$6:H$958)</f>
        <v>20</v>
      </c>
      <c r="W854" s="221">
        <f t="shared" si="138"/>
        <v>259.30520833333333</v>
      </c>
      <c r="X854" s="22"/>
      <c r="Y854" s="87">
        <f t="shared" si="139"/>
        <v>6</v>
      </c>
      <c r="Z854" s="28">
        <f t="shared" si="140"/>
        <v>77.791562499999998</v>
      </c>
      <c r="AA854" s="56">
        <f t="shared" si="141"/>
        <v>12.965260416666666</v>
      </c>
      <c r="AB854" s="22"/>
      <c r="XFA854" s="96"/>
      <c r="XFB854" s="96"/>
      <c r="XFC854" s="97"/>
      <c r="XFD854" s="97"/>
    </row>
    <row r="855" spans="1:28 16381:16384" ht="15" hidden="1" customHeight="1" x14ac:dyDescent="0.25">
      <c r="A855" s="24"/>
      <c r="B855" s="174" t="s">
        <v>1135</v>
      </c>
      <c r="C855" s="24"/>
      <c r="D855" s="179" t="s">
        <v>1135</v>
      </c>
      <c r="E855" s="33" t="s">
        <v>721</v>
      </c>
      <c r="F855" s="21"/>
      <c r="G855" s="169" t="s">
        <v>314</v>
      </c>
      <c r="H855" s="32">
        <v>1</v>
      </c>
      <c r="I855" s="95"/>
      <c r="J855" s="57">
        <f>[1]Inventario!Y855</f>
        <v>374</v>
      </c>
      <c r="K855" s="99">
        <f>[1]Inventario!AA855</f>
        <v>7.2924321547206024</v>
      </c>
      <c r="L855" s="86">
        <f t="shared" si="133"/>
        <v>2727.3696258655054</v>
      </c>
      <c r="M855" s="91"/>
      <c r="N855" s="87">
        <f>SUMIF('Compras del Mes'!D$6:D$307,Inventario!D855,'Compras del Mes'!H$6:H$307)</f>
        <v>0</v>
      </c>
      <c r="O855" s="28" t="str">
        <f t="shared" si="134"/>
        <v/>
      </c>
      <c r="P855" s="28">
        <f>SUMIF('Compras del Mes'!D$6:D$307,Inventario!D855,'Compras del Mes'!I$6:I$307)</f>
        <v>0</v>
      </c>
      <c r="Q855" s="88"/>
      <c r="R855" s="87">
        <f t="shared" si="135"/>
        <v>374</v>
      </c>
      <c r="S855" s="28">
        <f t="shared" si="136"/>
        <v>7.2924321547206024</v>
      </c>
      <c r="T855" s="28">
        <f t="shared" si="137"/>
        <v>2727.3696258655054</v>
      </c>
      <c r="U855" s="88"/>
      <c r="V855" s="177">
        <f>SUMIF('Reporte de salida'!C$6:C$958,Inventario!B855,'Reporte de salida'!H$6:H$958)</f>
        <v>15</v>
      </c>
      <c r="W855" s="221">
        <f t="shared" si="138"/>
        <v>109.38648232080904</v>
      </c>
      <c r="X855" s="22"/>
      <c r="Y855" s="87">
        <f t="shared" si="139"/>
        <v>359</v>
      </c>
      <c r="Z855" s="28">
        <f t="shared" si="140"/>
        <v>2617.9831435446963</v>
      </c>
      <c r="AA855" s="56">
        <f t="shared" si="141"/>
        <v>7.2924321547206024</v>
      </c>
      <c r="AB855" s="22"/>
      <c r="XFA855" s="96"/>
      <c r="XFB855" s="96"/>
      <c r="XFC855" s="97"/>
      <c r="XFD855" s="97"/>
    </row>
    <row r="856" spans="1:28 16381:16384" ht="15" hidden="1" customHeight="1" x14ac:dyDescent="0.25">
      <c r="A856" s="24"/>
      <c r="B856" s="174" t="s">
        <v>1137</v>
      </c>
      <c r="C856" s="24"/>
      <c r="D856" s="179" t="s">
        <v>1137</v>
      </c>
      <c r="E856" s="33" t="s">
        <v>721</v>
      </c>
      <c r="F856" s="21"/>
      <c r="G856" s="169" t="s">
        <v>314</v>
      </c>
      <c r="H856" s="32">
        <v>1</v>
      </c>
      <c r="I856" s="95"/>
      <c r="J856" s="57">
        <f>[1]Inventario!Y856</f>
        <v>11</v>
      </c>
      <c r="K856" s="99">
        <f>[1]Inventario!AA856</f>
        <v>4.92</v>
      </c>
      <c r="L856" s="86">
        <f t="shared" si="133"/>
        <v>54.12</v>
      </c>
      <c r="M856" s="91"/>
      <c r="N856" s="87">
        <f>SUMIF('Compras del Mes'!D$6:D$307,Inventario!D856,'Compras del Mes'!H$6:H$307)</f>
        <v>10</v>
      </c>
      <c r="O856" s="28">
        <f t="shared" si="134"/>
        <v>4.9700000000000006</v>
      </c>
      <c r="P856" s="28">
        <f>SUMIF('Compras del Mes'!D$6:D$307,Inventario!D856,'Compras del Mes'!I$6:I$307)</f>
        <v>49.7</v>
      </c>
      <c r="Q856" s="88"/>
      <c r="R856" s="87">
        <f t="shared" si="135"/>
        <v>21</v>
      </c>
      <c r="S856" s="28">
        <f t="shared" si="136"/>
        <v>4.9438095238095237</v>
      </c>
      <c r="T856" s="28">
        <f t="shared" si="137"/>
        <v>103.82</v>
      </c>
      <c r="U856" s="88"/>
      <c r="V856" s="177">
        <f>SUMIF('Reporte de salida'!C$6:C$958,Inventario!B856,'Reporte de salida'!H$6:H$958)</f>
        <v>15</v>
      </c>
      <c r="W856" s="221">
        <f t="shared" si="138"/>
        <v>74.157142857142858</v>
      </c>
      <c r="X856" s="22"/>
      <c r="Y856" s="87">
        <f t="shared" si="139"/>
        <v>6</v>
      </c>
      <c r="Z856" s="28">
        <f t="shared" si="140"/>
        <v>29.662857142857142</v>
      </c>
      <c r="AA856" s="56">
        <f t="shared" si="141"/>
        <v>4.9438095238095237</v>
      </c>
      <c r="AB856" s="22"/>
      <c r="XFA856" s="96"/>
      <c r="XFB856" s="96"/>
      <c r="XFC856" s="97"/>
      <c r="XFD856" s="97"/>
    </row>
    <row r="857" spans="1:28 16381:16384" ht="15" hidden="1" customHeight="1" x14ac:dyDescent="0.25">
      <c r="A857" s="24"/>
      <c r="B857" s="174" t="s">
        <v>1337</v>
      </c>
      <c r="C857" s="24"/>
      <c r="D857" s="218" t="s">
        <v>1337</v>
      </c>
      <c r="E857" s="33" t="s">
        <v>721</v>
      </c>
      <c r="F857" s="21"/>
      <c r="G857" s="169" t="s">
        <v>314</v>
      </c>
      <c r="H857" s="32">
        <v>1</v>
      </c>
      <c r="I857" s="95"/>
      <c r="J857" s="57">
        <f>[1]Inventario!Y857</f>
        <v>0</v>
      </c>
      <c r="K857" s="99">
        <f>[1]Inventario!AA857</f>
        <v>0</v>
      </c>
      <c r="L857" s="86">
        <f t="shared" si="133"/>
        <v>0</v>
      </c>
      <c r="M857" s="91"/>
      <c r="N857" s="87">
        <f>SUMIF('Compras del Mes'!D$6:D$307,Inventario!D857,'Compras del Mes'!H$6:H$307)</f>
        <v>0</v>
      </c>
      <c r="O857" s="28" t="str">
        <f t="shared" si="134"/>
        <v/>
      </c>
      <c r="P857" s="28">
        <f>SUMIF('Compras del Mes'!D$6:D$307,Inventario!D857,'Compras del Mes'!I$6:I$307)</f>
        <v>0</v>
      </c>
      <c r="Q857" s="88"/>
      <c r="R857" s="87">
        <f t="shared" si="135"/>
        <v>0</v>
      </c>
      <c r="S857" s="28" t="str">
        <f t="shared" si="136"/>
        <v>0</v>
      </c>
      <c r="T857" s="28">
        <f t="shared" si="137"/>
        <v>0</v>
      </c>
      <c r="U857" s="88"/>
      <c r="V857" s="177">
        <f>SUMIF('Reporte de salida'!C$6:C$958,Inventario!B857,'Reporte de salida'!H$6:H$958)</f>
        <v>0</v>
      </c>
      <c r="W857" s="221">
        <f t="shared" si="138"/>
        <v>0</v>
      </c>
      <c r="X857" s="22"/>
      <c r="Y857" s="87">
        <f t="shared" si="139"/>
        <v>0</v>
      </c>
      <c r="Z857" s="28">
        <f t="shared" si="140"/>
        <v>0</v>
      </c>
      <c r="AA857" s="56">
        <v>0</v>
      </c>
      <c r="AB857" s="22"/>
      <c r="XFA857" s="96"/>
      <c r="XFB857" s="96"/>
      <c r="XFC857" s="97"/>
      <c r="XFD857" s="97"/>
    </row>
    <row r="858" spans="1:28 16381:16384" ht="15" hidden="1" customHeight="1" x14ac:dyDescent="0.25">
      <c r="A858" s="24"/>
      <c r="B858" s="174" t="s">
        <v>1143</v>
      </c>
      <c r="C858" s="24"/>
      <c r="D858" s="218" t="s">
        <v>1143</v>
      </c>
      <c r="E858" s="33" t="s">
        <v>721</v>
      </c>
      <c r="F858" s="21"/>
      <c r="G858" s="169" t="s">
        <v>314</v>
      </c>
      <c r="H858" s="32">
        <v>1</v>
      </c>
      <c r="I858" s="95"/>
      <c r="J858" s="57">
        <f>[1]Inventario!Y858</f>
        <v>0</v>
      </c>
      <c r="K858" s="99">
        <f>[1]Inventario!AA858</f>
        <v>0</v>
      </c>
      <c r="L858" s="86">
        <f t="shared" si="133"/>
        <v>0</v>
      </c>
      <c r="M858" s="91"/>
      <c r="N858" s="87">
        <f>SUMIF('Compras del Mes'!D$6:D$307,Inventario!D858,'Compras del Mes'!H$6:H$307)</f>
        <v>1</v>
      </c>
      <c r="O858" s="28">
        <f t="shared" si="134"/>
        <v>190</v>
      </c>
      <c r="P858" s="28">
        <f>SUMIF('Compras del Mes'!D$6:D$307,Inventario!D858,'Compras del Mes'!I$6:I$307)</f>
        <v>190</v>
      </c>
      <c r="Q858" s="88"/>
      <c r="R858" s="87">
        <f t="shared" si="135"/>
        <v>1</v>
      </c>
      <c r="S858" s="28">
        <f t="shared" si="136"/>
        <v>190</v>
      </c>
      <c r="T858" s="28">
        <f t="shared" si="137"/>
        <v>190</v>
      </c>
      <c r="U858" s="88"/>
      <c r="V858" s="177">
        <f>SUMIF('Reporte de salida'!C$6:C$958,Inventario!B858,'Reporte de salida'!H$6:H$958)</f>
        <v>1</v>
      </c>
      <c r="W858" s="221">
        <f t="shared" si="138"/>
        <v>190</v>
      </c>
      <c r="X858" s="22"/>
      <c r="Y858" s="87">
        <f t="shared" si="139"/>
        <v>0</v>
      </c>
      <c r="Z858" s="28">
        <f t="shared" si="140"/>
        <v>0</v>
      </c>
      <c r="AA858" s="56">
        <v>0</v>
      </c>
      <c r="AB858" s="22"/>
      <c r="XFA858" s="96"/>
      <c r="XFB858" s="96"/>
      <c r="XFC858" s="97"/>
      <c r="XFD858" s="97"/>
    </row>
    <row r="859" spans="1:28 16381:16384" ht="15" hidden="1" customHeight="1" x14ac:dyDescent="0.25">
      <c r="A859" s="24"/>
      <c r="B859" s="174" t="s">
        <v>1145</v>
      </c>
      <c r="C859" s="24"/>
      <c r="D859" s="218" t="s">
        <v>1145</v>
      </c>
      <c r="E859" s="33" t="s">
        <v>721</v>
      </c>
      <c r="F859" s="21"/>
      <c r="G859" s="169" t="s">
        <v>314</v>
      </c>
      <c r="H859" s="32">
        <v>1</v>
      </c>
      <c r="I859" s="95"/>
      <c r="J859" s="57">
        <f>[1]Inventario!Y859</f>
        <v>0</v>
      </c>
      <c r="K859" s="99">
        <f>[1]Inventario!AA859</f>
        <v>0</v>
      </c>
      <c r="L859" s="86">
        <f t="shared" si="133"/>
        <v>0</v>
      </c>
      <c r="M859" s="91"/>
      <c r="N859" s="87">
        <f>SUMIF('Compras del Mes'!D$6:D$307,Inventario!D859,'Compras del Mes'!H$6:H$307)</f>
        <v>0</v>
      </c>
      <c r="O859" s="28" t="str">
        <f t="shared" si="134"/>
        <v/>
      </c>
      <c r="P859" s="28">
        <f>SUMIF('Compras del Mes'!D$6:D$307,Inventario!D859,'Compras del Mes'!I$6:I$307)</f>
        <v>0</v>
      </c>
      <c r="Q859" s="88"/>
      <c r="R859" s="87">
        <f t="shared" si="135"/>
        <v>0</v>
      </c>
      <c r="S859" s="28" t="str">
        <f t="shared" si="136"/>
        <v>0</v>
      </c>
      <c r="T859" s="28">
        <f t="shared" si="137"/>
        <v>0</v>
      </c>
      <c r="U859" s="88"/>
      <c r="V859" s="177">
        <f>SUMIF('Reporte de salida'!C$6:C$958,Inventario!B859,'Reporte de salida'!H$6:H$958)</f>
        <v>0</v>
      </c>
      <c r="W859" s="221">
        <f t="shared" si="138"/>
        <v>0</v>
      </c>
      <c r="X859" s="22"/>
      <c r="Y859" s="87">
        <f t="shared" si="139"/>
        <v>0</v>
      </c>
      <c r="Z859" s="28">
        <f t="shared" si="140"/>
        <v>0</v>
      </c>
      <c r="AA859" s="56">
        <v>0</v>
      </c>
      <c r="AB859" s="22"/>
      <c r="XFA859" s="96"/>
      <c r="XFB859" s="96"/>
      <c r="XFC859" s="97"/>
      <c r="XFD859" s="97"/>
    </row>
    <row r="860" spans="1:28 16381:16384" ht="15" hidden="1" customHeight="1" x14ac:dyDescent="0.25">
      <c r="A860" s="24"/>
      <c r="B860" s="174" t="s">
        <v>1149</v>
      </c>
      <c r="C860" s="24"/>
      <c r="D860" s="218" t="s">
        <v>1149</v>
      </c>
      <c r="E860" s="33" t="s">
        <v>721</v>
      </c>
      <c r="F860" s="21"/>
      <c r="G860" s="169" t="s">
        <v>314</v>
      </c>
      <c r="H860" s="32">
        <v>1</v>
      </c>
      <c r="I860" s="95"/>
      <c r="J860" s="57">
        <f>[1]Inventario!Y860</f>
        <v>2</v>
      </c>
      <c r="K860" s="99">
        <f>[1]Inventario!AA860</f>
        <v>10</v>
      </c>
      <c r="L860" s="86">
        <f t="shared" si="133"/>
        <v>20</v>
      </c>
      <c r="M860" s="91"/>
      <c r="N860" s="87">
        <f>SUMIF('Compras del Mes'!D$6:D$307,Inventario!D860,'Compras del Mes'!H$6:H$307)</f>
        <v>0</v>
      </c>
      <c r="O860" s="28" t="str">
        <f t="shared" si="134"/>
        <v/>
      </c>
      <c r="P860" s="28">
        <f>SUMIF('Compras del Mes'!D$6:D$307,Inventario!D860,'Compras del Mes'!I$6:I$307)</f>
        <v>0</v>
      </c>
      <c r="Q860" s="88"/>
      <c r="R860" s="87">
        <f t="shared" si="135"/>
        <v>2</v>
      </c>
      <c r="S860" s="28">
        <f t="shared" si="136"/>
        <v>10</v>
      </c>
      <c r="T860" s="28">
        <f t="shared" si="137"/>
        <v>20</v>
      </c>
      <c r="U860" s="88"/>
      <c r="V860" s="177">
        <f>SUMIF('Reporte de salida'!C$6:C$958,Inventario!B860,'Reporte de salida'!H$6:H$958)</f>
        <v>0</v>
      </c>
      <c r="W860" s="221">
        <f t="shared" si="138"/>
        <v>0</v>
      </c>
      <c r="X860" s="22"/>
      <c r="Y860" s="87">
        <f t="shared" si="139"/>
        <v>2</v>
      </c>
      <c r="Z860" s="28">
        <f t="shared" si="140"/>
        <v>20</v>
      </c>
      <c r="AA860" s="56">
        <f t="shared" si="141"/>
        <v>10</v>
      </c>
      <c r="AB860" s="22"/>
      <c r="XFA860" s="96"/>
      <c r="XFB860" s="96"/>
      <c r="XFC860" s="97"/>
      <c r="XFD860" s="97"/>
    </row>
    <row r="861" spans="1:28 16381:16384" ht="15" hidden="1" customHeight="1" x14ac:dyDescent="0.25">
      <c r="A861" s="24"/>
      <c r="B861" s="174" t="s">
        <v>1150</v>
      </c>
      <c r="C861" s="24"/>
      <c r="D861" s="218" t="s">
        <v>1150</v>
      </c>
      <c r="E861" s="33" t="s">
        <v>721</v>
      </c>
      <c r="F861" s="21"/>
      <c r="G861" s="169" t="s">
        <v>314</v>
      </c>
      <c r="H861" s="32">
        <v>1</v>
      </c>
      <c r="I861" s="95"/>
      <c r="J861" s="57">
        <f>[1]Inventario!Y861</f>
        <v>2</v>
      </c>
      <c r="K861" s="99">
        <f>[1]Inventario!AA861</f>
        <v>10</v>
      </c>
      <c r="L861" s="86">
        <f t="shared" si="133"/>
        <v>20</v>
      </c>
      <c r="M861" s="91"/>
      <c r="N861" s="87">
        <f>SUMIF('Compras del Mes'!D$6:D$307,Inventario!D861,'Compras del Mes'!H$6:H$307)</f>
        <v>0</v>
      </c>
      <c r="O861" s="28" t="str">
        <f t="shared" si="134"/>
        <v/>
      </c>
      <c r="P861" s="28">
        <f>SUMIF('Compras del Mes'!D$6:D$307,Inventario!D861,'Compras del Mes'!I$6:I$307)</f>
        <v>0</v>
      </c>
      <c r="Q861" s="88"/>
      <c r="R861" s="87">
        <f t="shared" si="135"/>
        <v>2</v>
      </c>
      <c r="S861" s="28">
        <f t="shared" si="136"/>
        <v>10</v>
      </c>
      <c r="T861" s="28">
        <f t="shared" si="137"/>
        <v>20</v>
      </c>
      <c r="U861" s="88"/>
      <c r="V861" s="177">
        <f>SUMIF('Reporte de salida'!C$6:C$958,Inventario!B861,'Reporte de salida'!H$6:H$958)</f>
        <v>0</v>
      </c>
      <c r="W861" s="221">
        <f t="shared" si="138"/>
        <v>0</v>
      </c>
      <c r="X861" s="22"/>
      <c r="Y861" s="87">
        <f t="shared" si="139"/>
        <v>2</v>
      </c>
      <c r="Z861" s="28">
        <f t="shared" si="140"/>
        <v>20</v>
      </c>
      <c r="AA861" s="56">
        <f t="shared" si="141"/>
        <v>10</v>
      </c>
      <c r="AB861" s="22"/>
      <c r="XFA861" s="96"/>
      <c r="XFB861" s="96"/>
      <c r="XFC861" s="97"/>
      <c r="XFD861" s="97"/>
    </row>
    <row r="862" spans="1:28 16381:16384" ht="15" hidden="1" customHeight="1" x14ac:dyDescent="0.25">
      <c r="A862" s="24"/>
      <c r="B862" s="174" t="s">
        <v>1155</v>
      </c>
      <c r="C862" s="24"/>
      <c r="D862" s="218" t="s">
        <v>1155</v>
      </c>
      <c r="E862" s="33" t="s">
        <v>721</v>
      </c>
      <c r="F862" s="21"/>
      <c r="G862" s="169" t="s">
        <v>771</v>
      </c>
      <c r="H862" s="32">
        <v>1</v>
      </c>
      <c r="I862" s="95"/>
      <c r="J862" s="57">
        <f>[1]Inventario!Y862</f>
        <v>0</v>
      </c>
      <c r="K862" s="99">
        <f>[1]Inventario!AA862</f>
        <v>0</v>
      </c>
      <c r="L862" s="86">
        <f t="shared" si="133"/>
        <v>0</v>
      </c>
      <c r="M862" s="91"/>
      <c r="N862" s="87">
        <f>SUMIF('Compras del Mes'!D$6:D$307,Inventario!D862,'Compras del Mes'!H$6:H$307)</f>
        <v>0</v>
      </c>
      <c r="O862" s="28" t="str">
        <f t="shared" si="134"/>
        <v/>
      </c>
      <c r="P862" s="28">
        <f>SUMIF('Compras del Mes'!D$6:D$307,Inventario!D862,'Compras del Mes'!I$6:I$307)</f>
        <v>0</v>
      </c>
      <c r="Q862" s="88"/>
      <c r="R862" s="87">
        <f t="shared" si="135"/>
        <v>0</v>
      </c>
      <c r="S862" s="28" t="str">
        <f t="shared" si="136"/>
        <v>0</v>
      </c>
      <c r="T862" s="28">
        <f t="shared" si="137"/>
        <v>0</v>
      </c>
      <c r="U862" s="88"/>
      <c r="V862" s="177">
        <f>SUMIF('Reporte de salida'!C$6:C$958,Inventario!B862,'Reporte de salida'!H$6:H$958)</f>
        <v>0</v>
      </c>
      <c r="W862" s="221">
        <f t="shared" si="138"/>
        <v>0</v>
      </c>
      <c r="X862" s="22"/>
      <c r="Y862" s="87">
        <f t="shared" si="139"/>
        <v>0</v>
      </c>
      <c r="Z862" s="28">
        <f t="shared" si="140"/>
        <v>0</v>
      </c>
      <c r="AA862" s="56">
        <v>0</v>
      </c>
      <c r="AB862" s="22"/>
      <c r="XFA862" s="96"/>
      <c r="XFB862" s="96"/>
      <c r="XFC862" s="97"/>
      <c r="XFD862" s="97"/>
    </row>
    <row r="863" spans="1:28 16381:16384" ht="15" hidden="1" customHeight="1" x14ac:dyDescent="0.25">
      <c r="A863" s="24"/>
      <c r="B863" s="174" t="s">
        <v>1152</v>
      </c>
      <c r="C863" s="24"/>
      <c r="D863" s="218" t="s">
        <v>1152</v>
      </c>
      <c r="E863" s="33" t="s">
        <v>721</v>
      </c>
      <c r="F863" s="21" t="s">
        <v>1153</v>
      </c>
      <c r="G863" s="169" t="s">
        <v>771</v>
      </c>
      <c r="H863" s="32">
        <v>1</v>
      </c>
      <c r="I863" s="95"/>
      <c r="J863" s="57">
        <f>[1]Inventario!Y863</f>
        <v>0</v>
      </c>
      <c r="K863" s="99">
        <f>[1]Inventario!AA863</f>
        <v>0</v>
      </c>
      <c r="L863" s="86">
        <f t="shared" si="133"/>
        <v>0</v>
      </c>
      <c r="M863" s="91"/>
      <c r="N863" s="87">
        <f>SUMIF('Compras del Mes'!D$6:D$307,Inventario!D863,'Compras del Mes'!H$6:H$307)</f>
        <v>1</v>
      </c>
      <c r="O863" s="28">
        <f t="shared" si="134"/>
        <v>395.52</v>
      </c>
      <c r="P863" s="28">
        <f>SUMIF('Compras del Mes'!D$6:D$307,Inventario!D863,'Compras del Mes'!I$6:I$307)</f>
        <v>395.52</v>
      </c>
      <c r="Q863" s="88"/>
      <c r="R863" s="87">
        <f t="shared" si="135"/>
        <v>1</v>
      </c>
      <c r="S863" s="28">
        <f t="shared" si="136"/>
        <v>395.52</v>
      </c>
      <c r="T863" s="28">
        <f t="shared" si="137"/>
        <v>395.52</v>
      </c>
      <c r="U863" s="88"/>
      <c r="V863" s="177">
        <f>SUMIF('Reporte de salida'!C$6:C$958,Inventario!B863,'Reporte de salida'!H$6:H$958)</f>
        <v>1</v>
      </c>
      <c r="W863" s="221">
        <f t="shared" si="138"/>
        <v>395.52</v>
      </c>
      <c r="X863" s="22"/>
      <c r="Y863" s="87">
        <f t="shared" si="139"/>
        <v>0</v>
      </c>
      <c r="Z863" s="28">
        <f t="shared" si="140"/>
        <v>0</v>
      </c>
      <c r="AA863" s="56">
        <v>0</v>
      </c>
      <c r="AB863" s="22"/>
      <c r="XFA863" s="96"/>
      <c r="XFB863" s="96"/>
      <c r="XFC863" s="97"/>
      <c r="XFD863" s="97"/>
    </row>
    <row r="864" spans="1:28 16381:16384" ht="15" hidden="1" customHeight="1" x14ac:dyDescent="0.25">
      <c r="A864" s="24"/>
      <c r="B864" s="174" t="s">
        <v>1167</v>
      </c>
      <c r="C864" s="24"/>
      <c r="D864" s="218" t="s">
        <v>1167</v>
      </c>
      <c r="E864" s="33" t="s">
        <v>721</v>
      </c>
      <c r="F864" s="21"/>
      <c r="G864" s="169" t="s">
        <v>1081</v>
      </c>
      <c r="H864" s="32">
        <v>1</v>
      </c>
      <c r="I864" s="95"/>
      <c r="J864" s="57">
        <f>[1]Inventario!Y864</f>
        <v>1</v>
      </c>
      <c r="K864" s="99">
        <f>[1]Inventario!AA864</f>
        <v>0</v>
      </c>
      <c r="L864" s="86">
        <f t="shared" si="133"/>
        <v>0</v>
      </c>
      <c r="M864" s="91"/>
      <c r="N864" s="87">
        <f>SUMIF('Compras del Mes'!D$6:D$307,Inventario!D864,'Compras del Mes'!H$6:H$307)</f>
        <v>0</v>
      </c>
      <c r="O864" s="28" t="str">
        <f t="shared" si="134"/>
        <v/>
      </c>
      <c r="P864" s="28">
        <f>SUMIF('Compras del Mes'!D$6:D$307,Inventario!D864,'Compras del Mes'!I$6:I$307)</f>
        <v>0</v>
      </c>
      <c r="Q864" s="88"/>
      <c r="R864" s="87">
        <f t="shared" si="135"/>
        <v>1</v>
      </c>
      <c r="S864" s="28" t="str">
        <f t="shared" si="136"/>
        <v>0</v>
      </c>
      <c r="T864" s="28">
        <f t="shared" si="137"/>
        <v>0</v>
      </c>
      <c r="U864" s="88"/>
      <c r="V864" s="177">
        <f>SUMIF('Reporte de salida'!C$6:C$958,Inventario!B864,'Reporte de salida'!H$6:H$958)</f>
        <v>0</v>
      </c>
      <c r="W864" s="221">
        <f t="shared" si="138"/>
        <v>0</v>
      </c>
      <c r="X864" s="22"/>
      <c r="Y864" s="87">
        <f t="shared" si="139"/>
        <v>1</v>
      </c>
      <c r="Z864" s="28">
        <f t="shared" si="140"/>
        <v>0</v>
      </c>
      <c r="AA864" s="56">
        <f t="shared" si="141"/>
        <v>0</v>
      </c>
      <c r="AB864" s="22"/>
      <c r="XFA864" s="96"/>
      <c r="XFB864" s="96"/>
      <c r="XFC864" s="97"/>
      <c r="XFD864" s="97"/>
    </row>
    <row r="865" spans="1:28 16381:16384" ht="15" hidden="1" customHeight="1" x14ac:dyDescent="0.25">
      <c r="A865" s="24"/>
      <c r="B865" s="174" t="s">
        <v>1170</v>
      </c>
      <c r="C865" s="24"/>
      <c r="D865" s="218" t="s">
        <v>1170</v>
      </c>
      <c r="E865" s="33" t="s">
        <v>721</v>
      </c>
      <c r="F865" s="21"/>
      <c r="G865" s="169" t="s">
        <v>314</v>
      </c>
      <c r="H865" s="32">
        <v>1</v>
      </c>
      <c r="I865" s="95"/>
      <c r="J865" s="57">
        <f>[1]Inventario!Y865</f>
        <v>0</v>
      </c>
      <c r="K865" s="99">
        <f>[1]Inventario!AA865</f>
        <v>0</v>
      </c>
      <c r="L865" s="86">
        <f t="shared" si="133"/>
        <v>0</v>
      </c>
      <c r="M865" s="91"/>
      <c r="N865" s="87">
        <f>SUMIF('Compras del Mes'!D$6:D$307,Inventario!D865,'Compras del Mes'!H$6:H$307)</f>
        <v>0</v>
      </c>
      <c r="O865" s="28" t="str">
        <f t="shared" si="134"/>
        <v/>
      </c>
      <c r="P865" s="28">
        <f>SUMIF('Compras del Mes'!D$6:D$307,Inventario!D865,'Compras del Mes'!I$6:I$307)</f>
        <v>0</v>
      </c>
      <c r="Q865" s="88"/>
      <c r="R865" s="87">
        <f t="shared" si="135"/>
        <v>0</v>
      </c>
      <c r="S865" s="28" t="str">
        <f t="shared" si="136"/>
        <v>0</v>
      </c>
      <c r="T865" s="28">
        <f t="shared" si="137"/>
        <v>0</v>
      </c>
      <c r="U865" s="88"/>
      <c r="V865" s="177">
        <f>SUMIF('Reporte de salida'!C$6:C$958,Inventario!B865,'Reporte de salida'!H$6:H$958)</f>
        <v>0</v>
      </c>
      <c r="W865" s="221">
        <f t="shared" si="138"/>
        <v>0</v>
      </c>
      <c r="X865" s="22"/>
      <c r="Y865" s="87">
        <f t="shared" si="139"/>
        <v>0</v>
      </c>
      <c r="Z865" s="28">
        <f t="shared" si="140"/>
        <v>0</v>
      </c>
      <c r="AA865" s="56">
        <v>0</v>
      </c>
      <c r="AB865" s="22"/>
      <c r="XFA865" s="96"/>
      <c r="XFB865" s="96"/>
      <c r="XFC865" s="97"/>
      <c r="XFD865" s="97"/>
    </row>
    <row r="866" spans="1:28 16381:16384" ht="15" hidden="1" customHeight="1" x14ac:dyDescent="0.25">
      <c r="A866" s="24"/>
      <c r="B866" s="174" t="s">
        <v>1171</v>
      </c>
      <c r="C866" s="24"/>
      <c r="D866" s="218" t="s">
        <v>1171</v>
      </c>
      <c r="E866" s="33" t="s">
        <v>721</v>
      </c>
      <c r="F866" s="21"/>
      <c r="G866" s="169" t="s">
        <v>314</v>
      </c>
      <c r="H866" s="32">
        <v>1</v>
      </c>
      <c r="I866" s="95"/>
      <c r="J866" s="57">
        <f>[1]Inventario!Y866</f>
        <v>2</v>
      </c>
      <c r="K866" s="99">
        <f>[1]Inventario!AA866</f>
        <v>0</v>
      </c>
      <c r="L866" s="86">
        <f t="shared" si="133"/>
        <v>0</v>
      </c>
      <c r="M866" s="91"/>
      <c r="N866" s="87">
        <f>SUMIF('Compras del Mes'!D$6:D$307,Inventario!D866,'Compras del Mes'!H$6:H$307)</f>
        <v>0</v>
      </c>
      <c r="O866" s="28" t="str">
        <f t="shared" si="134"/>
        <v/>
      </c>
      <c r="P866" s="28">
        <f>SUMIF('Compras del Mes'!D$6:D$307,Inventario!D866,'Compras del Mes'!I$6:I$307)</f>
        <v>0</v>
      </c>
      <c r="Q866" s="88"/>
      <c r="R866" s="87">
        <f t="shared" si="135"/>
        <v>2</v>
      </c>
      <c r="S866" s="28" t="str">
        <f t="shared" si="136"/>
        <v>0</v>
      </c>
      <c r="T866" s="28">
        <f t="shared" si="137"/>
        <v>0</v>
      </c>
      <c r="U866" s="88"/>
      <c r="V866" s="177">
        <f>SUMIF('Reporte de salida'!C$6:C$958,Inventario!B866,'Reporte de salida'!H$6:H$958)</f>
        <v>0</v>
      </c>
      <c r="W866" s="221">
        <f t="shared" si="138"/>
        <v>0</v>
      </c>
      <c r="X866" s="22"/>
      <c r="Y866" s="87">
        <f t="shared" si="139"/>
        <v>2</v>
      </c>
      <c r="Z866" s="28">
        <f t="shared" si="140"/>
        <v>0</v>
      </c>
      <c r="AA866" s="56">
        <f t="shared" si="141"/>
        <v>0</v>
      </c>
      <c r="AB866" s="22"/>
      <c r="XFA866" s="96"/>
      <c r="XFB866" s="96"/>
      <c r="XFC866" s="97"/>
      <c r="XFD866" s="97"/>
    </row>
    <row r="867" spans="1:28 16381:16384" ht="15" hidden="1" customHeight="1" x14ac:dyDescent="0.25">
      <c r="A867" s="24"/>
      <c r="B867" s="174" t="s">
        <v>1172</v>
      </c>
      <c r="C867" s="24"/>
      <c r="D867" s="218" t="s">
        <v>1172</v>
      </c>
      <c r="E867" s="33" t="s">
        <v>721</v>
      </c>
      <c r="F867" s="21"/>
      <c r="G867" s="169" t="s">
        <v>314</v>
      </c>
      <c r="H867" s="32">
        <v>1</v>
      </c>
      <c r="I867" s="95"/>
      <c r="J867" s="57">
        <f>[1]Inventario!Y867</f>
        <v>0</v>
      </c>
      <c r="K867" s="99">
        <f>[1]Inventario!AA867</f>
        <v>0</v>
      </c>
      <c r="L867" s="86">
        <f t="shared" si="133"/>
        <v>0</v>
      </c>
      <c r="M867" s="91"/>
      <c r="N867" s="87">
        <f>SUMIF('Compras del Mes'!D$6:D$307,Inventario!D867,'Compras del Mes'!H$6:H$307)</f>
        <v>0</v>
      </c>
      <c r="O867" s="28" t="str">
        <f t="shared" si="134"/>
        <v/>
      </c>
      <c r="P867" s="28">
        <f>SUMIF('Compras del Mes'!D$6:D$307,Inventario!D867,'Compras del Mes'!I$6:I$307)</f>
        <v>0</v>
      </c>
      <c r="Q867" s="88"/>
      <c r="R867" s="87">
        <f t="shared" si="135"/>
        <v>0</v>
      </c>
      <c r="S867" s="28" t="str">
        <f t="shared" si="136"/>
        <v>0</v>
      </c>
      <c r="T867" s="28">
        <f t="shared" si="137"/>
        <v>0</v>
      </c>
      <c r="U867" s="88"/>
      <c r="V867" s="177">
        <f>SUMIF('Reporte de salida'!C$6:C$958,Inventario!B867,'Reporte de salida'!H$6:H$958)</f>
        <v>0</v>
      </c>
      <c r="W867" s="221">
        <f t="shared" si="138"/>
        <v>0</v>
      </c>
      <c r="X867" s="22"/>
      <c r="Y867" s="87">
        <f t="shared" si="139"/>
        <v>0</v>
      </c>
      <c r="Z867" s="28">
        <f t="shared" si="140"/>
        <v>0</v>
      </c>
      <c r="AA867" s="56">
        <v>0</v>
      </c>
      <c r="AB867" s="22"/>
      <c r="XFA867" s="96"/>
      <c r="XFB867" s="96"/>
      <c r="XFC867" s="97"/>
      <c r="XFD867" s="97"/>
    </row>
    <row r="868" spans="1:28 16381:16384" ht="15" hidden="1" customHeight="1" x14ac:dyDescent="0.25">
      <c r="A868" s="24"/>
      <c r="B868" s="174" t="s">
        <v>1175</v>
      </c>
      <c r="C868" s="24"/>
      <c r="D868" s="218" t="s">
        <v>1175</v>
      </c>
      <c r="E868" s="33" t="s">
        <v>721</v>
      </c>
      <c r="F868" s="21" t="s">
        <v>1176</v>
      </c>
      <c r="G868" s="169" t="s">
        <v>771</v>
      </c>
      <c r="H868" s="32">
        <v>1</v>
      </c>
      <c r="I868" s="95"/>
      <c r="J868" s="57">
        <f>[1]Inventario!Y868</f>
        <v>33</v>
      </c>
      <c r="K868" s="99">
        <f>[1]Inventario!AA868</f>
        <v>41.432656999999999</v>
      </c>
      <c r="L868" s="86">
        <f t="shared" si="133"/>
        <v>1367.277681</v>
      </c>
      <c r="M868" s="91"/>
      <c r="N868" s="87">
        <f>SUMIF('Compras del Mes'!D$6:D$307,Inventario!D868,'Compras del Mes'!H$6:H$307)</f>
        <v>33</v>
      </c>
      <c r="O868" s="28">
        <f t="shared" si="134"/>
        <v>36.593916</v>
      </c>
      <c r="P868" s="28">
        <f>SUMIF('Compras del Mes'!D$6:D$307,Inventario!D868,'Compras del Mes'!I$6:I$307)</f>
        <v>1207.599228</v>
      </c>
      <c r="Q868" s="88"/>
      <c r="R868" s="87">
        <f t="shared" si="135"/>
        <v>66</v>
      </c>
      <c r="S868" s="28">
        <f t="shared" si="136"/>
        <v>39.0132865</v>
      </c>
      <c r="T868" s="28">
        <f t="shared" si="137"/>
        <v>2574.8769090000001</v>
      </c>
      <c r="U868" s="88"/>
      <c r="V868" s="177">
        <f>SUMIF('Reporte de salida'!C$6:C$958,Inventario!B868,'Reporte de salida'!H$6:H$958)</f>
        <v>33</v>
      </c>
      <c r="W868" s="221">
        <f t="shared" si="138"/>
        <v>1287.4384545</v>
      </c>
      <c r="X868" s="22"/>
      <c r="Y868" s="87">
        <f t="shared" si="139"/>
        <v>33</v>
      </c>
      <c r="Z868" s="28">
        <f t="shared" si="140"/>
        <v>1287.4384545</v>
      </c>
      <c r="AA868" s="56">
        <f t="shared" si="141"/>
        <v>39.0132865</v>
      </c>
      <c r="AB868" s="22"/>
      <c r="XFA868" s="96"/>
      <c r="XFB868" s="96"/>
      <c r="XFC868" s="97"/>
      <c r="XFD868" s="97"/>
    </row>
    <row r="869" spans="1:28 16381:16384" ht="15" hidden="1" customHeight="1" x14ac:dyDescent="0.25">
      <c r="A869" s="24"/>
      <c r="B869" s="174" t="s">
        <v>1425</v>
      </c>
      <c r="C869" s="24"/>
      <c r="D869" s="218" t="s">
        <v>1425</v>
      </c>
      <c r="E869" s="33" t="s">
        <v>721</v>
      </c>
      <c r="F869" s="21" t="s">
        <v>1426</v>
      </c>
      <c r="G869" s="169" t="s">
        <v>771</v>
      </c>
      <c r="H869" s="32">
        <v>1</v>
      </c>
      <c r="I869" s="95"/>
      <c r="J869" s="57">
        <f>[1]Inventario!Y869</f>
        <v>0</v>
      </c>
      <c r="K869" s="99">
        <f>[1]Inventario!AA869</f>
        <v>0</v>
      </c>
      <c r="L869" s="86">
        <f t="shared" si="133"/>
        <v>0</v>
      </c>
      <c r="M869" s="91"/>
      <c r="N869" s="87">
        <f>SUMIF('Compras del Mes'!D$6:D$307,Inventario!D869,'Compras del Mes'!H$6:H$307)</f>
        <v>11</v>
      </c>
      <c r="O869" s="28">
        <f t="shared" si="134"/>
        <v>41.965500000000006</v>
      </c>
      <c r="P869" s="28">
        <f>SUMIF('Compras del Mes'!D$6:D$307,Inventario!D869,'Compras del Mes'!I$6:I$307)</f>
        <v>461.62050000000005</v>
      </c>
      <c r="Q869" s="88"/>
      <c r="R869" s="87">
        <f t="shared" si="135"/>
        <v>11</v>
      </c>
      <c r="S869" s="28">
        <f t="shared" si="136"/>
        <v>41.965500000000006</v>
      </c>
      <c r="T869" s="28">
        <f t="shared" si="137"/>
        <v>461.62050000000005</v>
      </c>
      <c r="U869" s="88"/>
      <c r="V869" s="177">
        <f>SUMIF('Reporte de salida'!C$6:C$958,Inventario!B869,'Reporte de salida'!H$6:H$958)</f>
        <v>11</v>
      </c>
      <c r="W869" s="221">
        <f t="shared" si="138"/>
        <v>461.62050000000005</v>
      </c>
      <c r="X869" s="22"/>
      <c r="Y869" s="87">
        <f t="shared" si="139"/>
        <v>0</v>
      </c>
      <c r="Z869" s="28">
        <f t="shared" si="140"/>
        <v>0</v>
      </c>
      <c r="AA869" s="56">
        <v>0</v>
      </c>
      <c r="AB869" s="22"/>
      <c r="XFA869" s="96"/>
      <c r="XFB869" s="96"/>
      <c r="XFC869" s="97"/>
      <c r="XFD869" s="97"/>
    </row>
    <row r="870" spans="1:28 16381:16384" ht="15" hidden="1" customHeight="1" x14ac:dyDescent="0.25">
      <c r="A870" s="24"/>
      <c r="B870" s="174" t="s">
        <v>1427</v>
      </c>
      <c r="C870" s="24"/>
      <c r="D870" s="218" t="s">
        <v>1427</v>
      </c>
      <c r="E870" s="33" t="s">
        <v>721</v>
      </c>
      <c r="F870" s="21">
        <v>2600803</v>
      </c>
      <c r="G870" s="169" t="s">
        <v>314</v>
      </c>
      <c r="H870" s="32">
        <v>1</v>
      </c>
      <c r="I870" s="95"/>
      <c r="J870" s="57">
        <f>[1]Inventario!Y870</f>
        <v>0</v>
      </c>
      <c r="K870" s="99">
        <f>[1]Inventario!AA870</f>
        <v>0</v>
      </c>
      <c r="L870" s="86">
        <f t="shared" si="133"/>
        <v>0</v>
      </c>
      <c r="M870" s="91"/>
      <c r="N870" s="87">
        <f>SUMIF('Compras del Mes'!D$6:D$307,Inventario!D870,'Compras del Mes'!H$6:H$307)</f>
        <v>4</v>
      </c>
      <c r="O870" s="28">
        <f t="shared" si="134"/>
        <v>177.25</v>
      </c>
      <c r="P870" s="28">
        <f>SUMIF('Compras del Mes'!D$6:D$307,Inventario!D870,'Compras del Mes'!I$6:I$307)</f>
        <v>709</v>
      </c>
      <c r="Q870" s="88"/>
      <c r="R870" s="87">
        <f t="shared" si="135"/>
        <v>4</v>
      </c>
      <c r="S870" s="28">
        <f t="shared" si="136"/>
        <v>177.25</v>
      </c>
      <c r="T870" s="28">
        <f t="shared" si="137"/>
        <v>709</v>
      </c>
      <c r="U870" s="88"/>
      <c r="V870" s="177">
        <f>SUMIF('Reporte de salida'!C$6:C$958,Inventario!B870,'Reporte de salida'!H$6:H$958)</f>
        <v>4</v>
      </c>
      <c r="W870" s="221">
        <f t="shared" si="138"/>
        <v>709</v>
      </c>
      <c r="X870" s="22"/>
      <c r="Y870" s="87">
        <f t="shared" si="139"/>
        <v>0</v>
      </c>
      <c r="Z870" s="28">
        <f t="shared" si="140"/>
        <v>0</v>
      </c>
      <c r="AA870" s="56">
        <v>0</v>
      </c>
      <c r="AB870" s="22"/>
      <c r="XFA870" s="96"/>
      <c r="XFB870" s="96"/>
      <c r="XFC870" s="97"/>
      <c r="XFD870" s="97"/>
    </row>
    <row r="871" spans="1:28 16381:16384" ht="15" hidden="1" customHeight="1" x14ac:dyDescent="0.25">
      <c r="A871" s="24"/>
      <c r="B871" s="174" t="s">
        <v>1219</v>
      </c>
      <c r="C871" s="24"/>
      <c r="D871" s="218" t="s">
        <v>1219</v>
      </c>
      <c r="E871" s="33" t="s">
        <v>721</v>
      </c>
      <c r="F871" s="21"/>
      <c r="G871" s="169" t="s">
        <v>314</v>
      </c>
      <c r="H871" s="32">
        <v>1</v>
      </c>
      <c r="I871" s="95"/>
      <c r="J871" s="57">
        <f>[1]Inventario!Y871</f>
        <v>1</v>
      </c>
      <c r="K871" s="99">
        <f>[1]Inventario!AA871</f>
        <v>160.27333333333334</v>
      </c>
      <c r="L871" s="86">
        <f t="shared" si="133"/>
        <v>160.27333333333334</v>
      </c>
      <c r="M871" s="91"/>
      <c r="N871" s="87">
        <f>SUMIF('Compras del Mes'!D$6:D$307,Inventario!D871,'Compras del Mes'!H$6:H$307)</f>
        <v>0</v>
      </c>
      <c r="O871" s="28" t="str">
        <f t="shared" si="134"/>
        <v/>
      </c>
      <c r="P871" s="28">
        <f>SUMIF('Compras del Mes'!D$6:D$307,Inventario!D871,'Compras del Mes'!I$6:I$307)</f>
        <v>0</v>
      </c>
      <c r="Q871" s="88"/>
      <c r="R871" s="87">
        <f t="shared" si="135"/>
        <v>1</v>
      </c>
      <c r="S871" s="28">
        <f t="shared" si="136"/>
        <v>160.27333333333334</v>
      </c>
      <c r="T871" s="28">
        <f t="shared" si="137"/>
        <v>160.27333333333334</v>
      </c>
      <c r="U871" s="88"/>
      <c r="V871" s="177">
        <f>SUMIF('Reporte de salida'!C$6:C$958,Inventario!B871,'Reporte de salida'!H$6:H$958)</f>
        <v>0</v>
      </c>
      <c r="W871" s="221">
        <f t="shared" si="138"/>
        <v>0</v>
      </c>
      <c r="X871" s="22"/>
      <c r="Y871" s="87">
        <f t="shared" si="139"/>
        <v>1</v>
      </c>
      <c r="Z871" s="28">
        <f t="shared" si="140"/>
        <v>160.27333333333334</v>
      </c>
      <c r="AA871" s="56">
        <f t="shared" si="141"/>
        <v>160.27333333333334</v>
      </c>
      <c r="AB871" s="22"/>
      <c r="XFA871" s="96"/>
      <c r="XFB871" s="96"/>
      <c r="XFC871" s="97"/>
      <c r="XFD871" s="97"/>
    </row>
    <row r="872" spans="1:28 16381:16384" ht="15" hidden="1" customHeight="1" x14ac:dyDescent="0.25">
      <c r="A872" s="24"/>
      <c r="B872" s="174" t="s">
        <v>1220</v>
      </c>
      <c r="C872" s="24"/>
      <c r="D872" s="218" t="s">
        <v>1220</v>
      </c>
      <c r="E872" s="33" t="s">
        <v>721</v>
      </c>
      <c r="F872" s="21"/>
      <c r="G872" s="169" t="s">
        <v>314</v>
      </c>
      <c r="H872" s="32">
        <v>1</v>
      </c>
      <c r="I872" s="95"/>
      <c r="J872" s="57">
        <f>[1]Inventario!Y872</f>
        <v>224</v>
      </c>
      <c r="K872" s="99">
        <f>[1]Inventario!AA872</f>
        <v>2.5802420023941472</v>
      </c>
      <c r="L872" s="86">
        <f t="shared" si="133"/>
        <v>577.97420853628898</v>
      </c>
      <c r="M872" s="91"/>
      <c r="N872" s="87">
        <f>SUMIF('Compras del Mes'!D$6:D$307,Inventario!D872,'Compras del Mes'!H$6:H$307)</f>
        <v>0</v>
      </c>
      <c r="O872" s="28" t="str">
        <f t="shared" si="134"/>
        <v/>
      </c>
      <c r="P872" s="28">
        <f>SUMIF('Compras del Mes'!D$6:D$307,Inventario!D872,'Compras del Mes'!I$6:I$307)</f>
        <v>0</v>
      </c>
      <c r="Q872" s="88"/>
      <c r="R872" s="87">
        <f t="shared" si="135"/>
        <v>224</v>
      </c>
      <c r="S872" s="28">
        <f t="shared" si="136"/>
        <v>2.5802420023941472</v>
      </c>
      <c r="T872" s="28">
        <f t="shared" si="137"/>
        <v>577.97420853628898</v>
      </c>
      <c r="U872" s="88"/>
      <c r="V872" s="177">
        <f>SUMIF('Reporte de salida'!C$6:C$958,Inventario!B872,'Reporte de salida'!H$6:H$958)</f>
        <v>0</v>
      </c>
      <c r="W872" s="221">
        <f t="shared" si="138"/>
        <v>0</v>
      </c>
      <c r="X872" s="22"/>
      <c r="Y872" s="87">
        <f t="shared" si="139"/>
        <v>224</v>
      </c>
      <c r="Z872" s="28">
        <f t="shared" si="140"/>
        <v>577.97420853628898</v>
      </c>
      <c r="AA872" s="56">
        <f t="shared" si="141"/>
        <v>2.5802420023941472</v>
      </c>
      <c r="AB872" s="22"/>
      <c r="XFA872" s="96"/>
      <c r="XFB872" s="96"/>
      <c r="XFC872" s="97"/>
      <c r="XFD872" s="97"/>
    </row>
    <row r="873" spans="1:28 16381:16384" ht="15" hidden="1" customHeight="1" x14ac:dyDescent="0.25">
      <c r="A873" s="24"/>
      <c r="B873" s="174" t="s">
        <v>1221</v>
      </c>
      <c r="C873" s="24"/>
      <c r="D873" s="218" t="s">
        <v>1221</v>
      </c>
      <c r="E873" s="33" t="s">
        <v>721</v>
      </c>
      <c r="F873" s="21"/>
      <c r="G873" s="169" t="s">
        <v>314</v>
      </c>
      <c r="H873" s="32">
        <v>1</v>
      </c>
      <c r="I873" s="95"/>
      <c r="J873" s="57">
        <f>[1]Inventario!Y873</f>
        <v>0</v>
      </c>
      <c r="K873" s="99">
        <f>[1]Inventario!AA873</f>
        <v>0</v>
      </c>
      <c r="L873" s="86">
        <f t="shared" si="133"/>
        <v>0</v>
      </c>
      <c r="M873" s="91"/>
      <c r="N873" s="87">
        <f>SUMIF('Compras del Mes'!D$6:D$307,Inventario!D873,'Compras del Mes'!H$6:H$307)</f>
        <v>0</v>
      </c>
      <c r="O873" s="28" t="str">
        <f t="shared" si="134"/>
        <v/>
      </c>
      <c r="P873" s="28">
        <f>SUMIF('Compras del Mes'!D$6:D$307,Inventario!D873,'Compras del Mes'!I$6:I$307)</f>
        <v>0</v>
      </c>
      <c r="Q873" s="88"/>
      <c r="R873" s="87">
        <f t="shared" si="135"/>
        <v>0</v>
      </c>
      <c r="S873" s="28" t="str">
        <f t="shared" si="136"/>
        <v>0</v>
      </c>
      <c r="T873" s="28">
        <f t="shared" si="137"/>
        <v>0</v>
      </c>
      <c r="U873" s="88"/>
      <c r="V873" s="177">
        <f>SUMIF('Reporte de salida'!C$6:C$958,Inventario!B873,'Reporte de salida'!H$6:H$958)</f>
        <v>0</v>
      </c>
      <c r="W873" s="221">
        <f t="shared" si="138"/>
        <v>0</v>
      </c>
      <c r="X873" s="22"/>
      <c r="Y873" s="87">
        <f t="shared" si="139"/>
        <v>0</v>
      </c>
      <c r="Z873" s="28">
        <f t="shared" si="140"/>
        <v>0</v>
      </c>
      <c r="AA873" s="56">
        <v>0</v>
      </c>
      <c r="AB873" s="22"/>
      <c r="XFA873" s="96"/>
      <c r="XFB873" s="96"/>
      <c r="XFC873" s="97"/>
      <c r="XFD873" s="97"/>
    </row>
    <row r="874" spans="1:28 16381:16384" ht="15" hidden="1" customHeight="1" x14ac:dyDescent="0.25">
      <c r="A874" s="24"/>
      <c r="B874" s="174" t="s">
        <v>1222</v>
      </c>
      <c r="C874" s="24"/>
      <c r="D874" s="218" t="s">
        <v>1222</v>
      </c>
      <c r="E874" s="33" t="s">
        <v>721</v>
      </c>
      <c r="F874" s="21"/>
      <c r="G874" s="169" t="s">
        <v>314</v>
      </c>
      <c r="H874" s="32">
        <v>1</v>
      </c>
      <c r="I874" s="95"/>
      <c r="J874" s="57">
        <f>[1]Inventario!Y874</f>
        <v>0</v>
      </c>
      <c r="K874" s="99">
        <f>[1]Inventario!AA874</f>
        <v>0</v>
      </c>
      <c r="L874" s="86">
        <f t="shared" si="133"/>
        <v>0</v>
      </c>
      <c r="M874" s="91"/>
      <c r="N874" s="87">
        <f>SUMIF('Compras del Mes'!D$6:D$307,Inventario!D874,'Compras del Mes'!H$6:H$307)</f>
        <v>0</v>
      </c>
      <c r="O874" s="28" t="str">
        <f t="shared" si="134"/>
        <v/>
      </c>
      <c r="P874" s="28">
        <f>SUMIF('Compras del Mes'!D$6:D$307,Inventario!D874,'Compras del Mes'!I$6:I$307)</f>
        <v>0</v>
      </c>
      <c r="Q874" s="88"/>
      <c r="R874" s="87">
        <f t="shared" si="135"/>
        <v>0</v>
      </c>
      <c r="S874" s="28" t="str">
        <f t="shared" si="136"/>
        <v>0</v>
      </c>
      <c r="T874" s="28">
        <f t="shared" si="137"/>
        <v>0</v>
      </c>
      <c r="U874" s="88"/>
      <c r="V874" s="177">
        <f>SUMIF('Reporte de salida'!C$6:C$958,Inventario!B874,'Reporte de salida'!H$6:H$958)</f>
        <v>0</v>
      </c>
      <c r="W874" s="221">
        <f t="shared" si="138"/>
        <v>0</v>
      </c>
      <c r="X874" s="22"/>
      <c r="Y874" s="87">
        <f t="shared" si="139"/>
        <v>0</v>
      </c>
      <c r="Z874" s="28">
        <f t="shared" si="140"/>
        <v>0</v>
      </c>
      <c r="AA874" s="56">
        <v>0</v>
      </c>
      <c r="AB874" s="22"/>
      <c r="XFA874" s="96"/>
      <c r="XFB874" s="96"/>
      <c r="XFC874" s="97"/>
      <c r="XFD874" s="97"/>
    </row>
    <row r="875" spans="1:28 16381:16384" ht="15" hidden="1" customHeight="1" x14ac:dyDescent="0.25">
      <c r="A875" s="24"/>
      <c r="B875" s="174" t="s">
        <v>1223</v>
      </c>
      <c r="C875" s="24"/>
      <c r="D875" s="218" t="s">
        <v>1223</v>
      </c>
      <c r="E875" s="33" t="s">
        <v>721</v>
      </c>
      <c r="F875" s="21"/>
      <c r="G875" s="169" t="s">
        <v>314</v>
      </c>
      <c r="H875" s="32">
        <v>1</v>
      </c>
      <c r="I875" s="95"/>
      <c r="J875" s="57">
        <f>[1]Inventario!Y875</f>
        <v>0</v>
      </c>
      <c r="K875" s="99">
        <f>[1]Inventario!AA875</f>
        <v>0</v>
      </c>
      <c r="L875" s="86">
        <f t="shared" si="133"/>
        <v>0</v>
      </c>
      <c r="M875" s="91"/>
      <c r="N875" s="87">
        <f>SUMIF('Compras del Mes'!D$6:D$307,Inventario!D875,'Compras del Mes'!H$6:H$307)</f>
        <v>0</v>
      </c>
      <c r="O875" s="28" t="str">
        <f t="shared" si="134"/>
        <v/>
      </c>
      <c r="P875" s="28">
        <f>SUMIF('Compras del Mes'!D$6:D$307,Inventario!D875,'Compras del Mes'!I$6:I$307)</f>
        <v>0</v>
      </c>
      <c r="Q875" s="88"/>
      <c r="R875" s="87">
        <f t="shared" si="135"/>
        <v>0</v>
      </c>
      <c r="S875" s="28" t="str">
        <f t="shared" si="136"/>
        <v>0</v>
      </c>
      <c r="T875" s="28">
        <f t="shared" si="137"/>
        <v>0</v>
      </c>
      <c r="U875" s="88"/>
      <c r="V875" s="177">
        <f>SUMIF('Reporte de salida'!C$6:C$958,Inventario!B875,'Reporte de salida'!H$6:H$958)</f>
        <v>0</v>
      </c>
      <c r="W875" s="221">
        <f t="shared" si="138"/>
        <v>0</v>
      </c>
      <c r="X875" s="22"/>
      <c r="Y875" s="87">
        <f t="shared" si="139"/>
        <v>0</v>
      </c>
      <c r="Z875" s="28">
        <f t="shared" si="140"/>
        <v>0</v>
      </c>
      <c r="AA875" s="56">
        <v>0</v>
      </c>
      <c r="AB875" s="22"/>
      <c r="XFA875" s="96"/>
      <c r="XFB875" s="96"/>
      <c r="XFC875" s="97"/>
      <c r="XFD875" s="97"/>
    </row>
    <row r="876" spans="1:28 16381:16384" ht="15" hidden="1" customHeight="1" x14ac:dyDescent="0.25">
      <c r="A876" s="24"/>
      <c r="B876" s="174" t="s">
        <v>1224</v>
      </c>
      <c r="C876" s="24"/>
      <c r="D876" s="218" t="s">
        <v>1224</v>
      </c>
      <c r="E876" s="33" t="s">
        <v>721</v>
      </c>
      <c r="F876" s="21"/>
      <c r="G876" s="169" t="s">
        <v>314</v>
      </c>
      <c r="H876" s="32">
        <v>1</v>
      </c>
      <c r="I876" s="95"/>
      <c r="J876" s="57">
        <f>[1]Inventario!Y876</f>
        <v>0</v>
      </c>
      <c r="K876" s="99">
        <f>[1]Inventario!AA876</f>
        <v>0</v>
      </c>
      <c r="L876" s="86">
        <f t="shared" si="133"/>
        <v>0</v>
      </c>
      <c r="M876" s="91"/>
      <c r="N876" s="87">
        <f>SUMIF('Compras del Mes'!D$6:D$307,Inventario!D876,'Compras del Mes'!H$6:H$307)</f>
        <v>0</v>
      </c>
      <c r="O876" s="28" t="str">
        <f t="shared" si="134"/>
        <v/>
      </c>
      <c r="P876" s="28">
        <f>SUMIF('Compras del Mes'!D$6:D$307,Inventario!D876,'Compras del Mes'!I$6:I$307)</f>
        <v>0</v>
      </c>
      <c r="Q876" s="88"/>
      <c r="R876" s="87">
        <f t="shared" si="135"/>
        <v>0</v>
      </c>
      <c r="S876" s="28" t="str">
        <f t="shared" si="136"/>
        <v>0</v>
      </c>
      <c r="T876" s="28">
        <f t="shared" si="137"/>
        <v>0</v>
      </c>
      <c r="U876" s="88"/>
      <c r="V876" s="177">
        <f>SUMIF('Reporte de salida'!C$6:C$958,Inventario!B876,'Reporte de salida'!H$6:H$958)</f>
        <v>0</v>
      </c>
      <c r="W876" s="221">
        <f t="shared" si="138"/>
        <v>0</v>
      </c>
      <c r="X876" s="22"/>
      <c r="Y876" s="87">
        <f t="shared" si="139"/>
        <v>0</v>
      </c>
      <c r="Z876" s="28">
        <f t="shared" si="140"/>
        <v>0</v>
      </c>
      <c r="AA876" s="56">
        <v>0</v>
      </c>
      <c r="AB876" s="22"/>
      <c r="XFA876" s="96"/>
      <c r="XFB876" s="96"/>
      <c r="XFC876" s="97"/>
      <c r="XFD876" s="97"/>
    </row>
    <row r="877" spans="1:28 16381:16384" ht="15" hidden="1" customHeight="1" x14ac:dyDescent="0.25">
      <c r="A877" s="24"/>
      <c r="B877" s="174" t="s">
        <v>1228</v>
      </c>
      <c r="C877" s="24"/>
      <c r="D877" s="218" t="s">
        <v>1228</v>
      </c>
      <c r="E877" s="33" t="s">
        <v>721</v>
      </c>
      <c r="F877" s="21"/>
      <c r="G877" s="169" t="s">
        <v>314</v>
      </c>
      <c r="H877" s="32">
        <v>1</v>
      </c>
      <c r="I877" s="95"/>
      <c r="J877" s="57">
        <f>[1]Inventario!Y877</f>
        <v>0</v>
      </c>
      <c r="K877" s="99">
        <f>[1]Inventario!AA877</f>
        <v>0</v>
      </c>
      <c r="L877" s="86">
        <f t="shared" si="133"/>
        <v>0</v>
      </c>
      <c r="M877" s="91"/>
      <c r="N877" s="87">
        <f>SUMIF('Compras del Mes'!D$6:D$307,Inventario!D877,'Compras del Mes'!H$6:H$307)</f>
        <v>0</v>
      </c>
      <c r="O877" s="28" t="str">
        <f t="shared" si="134"/>
        <v/>
      </c>
      <c r="P877" s="28">
        <f>SUMIF('Compras del Mes'!D$6:D$307,Inventario!D877,'Compras del Mes'!I$6:I$307)</f>
        <v>0</v>
      </c>
      <c r="Q877" s="88"/>
      <c r="R877" s="87">
        <f t="shared" si="135"/>
        <v>0</v>
      </c>
      <c r="S877" s="28" t="str">
        <f t="shared" si="136"/>
        <v>0</v>
      </c>
      <c r="T877" s="28">
        <f t="shared" si="137"/>
        <v>0</v>
      </c>
      <c r="U877" s="88"/>
      <c r="V877" s="177">
        <f>SUMIF('Reporte de salida'!C$6:C$958,Inventario!B877,'Reporte de salida'!H$6:H$958)</f>
        <v>0</v>
      </c>
      <c r="W877" s="221">
        <f t="shared" si="138"/>
        <v>0</v>
      </c>
      <c r="X877" s="22"/>
      <c r="Y877" s="87">
        <f t="shared" si="139"/>
        <v>0</v>
      </c>
      <c r="Z877" s="28">
        <f t="shared" si="140"/>
        <v>0</v>
      </c>
      <c r="AA877" s="56">
        <v>0</v>
      </c>
      <c r="AB877" s="22"/>
      <c r="XFA877" s="96"/>
      <c r="XFB877" s="96"/>
      <c r="XFC877" s="97"/>
      <c r="XFD877" s="97"/>
    </row>
    <row r="878" spans="1:28 16381:16384" ht="15" hidden="1" customHeight="1" x14ac:dyDescent="0.25">
      <c r="A878" s="24"/>
      <c r="B878" s="174" t="s">
        <v>1229</v>
      </c>
      <c r="C878" s="24"/>
      <c r="D878" s="218" t="s">
        <v>1229</v>
      </c>
      <c r="E878" s="33" t="s">
        <v>721</v>
      </c>
      <c r="F878" s="21"/>
      <c r="G878" s="169" t="s">
        <v>314</v>
      </c>
      <c r="H878" s="32">
        <v>1</v>
      </c>
      <c r="I878" s="95"/>
      <c r="J878" s="57">
        <f>[1]Inventario!Y878</f>
        <v>1</v>
      </c>
      <c r="K878" s="99">
        <f>[1]Inventario!AA878</f>
        <v>5.7299999999999995</v>
      </c>
      <c r="L878" s="86">
        <f t="shared" si="133"/>
        <v>5.7299999999999995</v>
      </c>
      <c r="M878" s="91"/>
      <c r="N878" s="87">
        <f>SUMIF('Compras del Mes'!D$6:D$307,Inventario!D878,'Compras del Mes'!H$6:H$307)</f>
        <v>0</v>
      </c>
      <c r="O878" s="28" t="str">
        <f t="shared" si="134"/>
        <v/>
      </c>
      <c r="P878" s="28">
        <f>SUMIF('Compras del Mes'!D$6:D$307,Inventario!D878,'Compras del Mes'!I$6:I$307)</f>
        <v>0</v>
      </c>
      <c r="Q878" s="88"/>
      <c r="R878" s="87">
        <f t="shared" si="135"/>
        <v>1</v>
      </c>
      <c r="S878" s="28">
        <f t="shared" si="136"/>
        <v>5.7299999999999995</v>
      </c>
      <c r="T878" s="28">
        <f t="shared" si="137"/>
        <v>5.7299999999999995</v>
      </c>
      <c r="U878" s="88"/>
      <c r="V878" s="177">
        <f>SUMIF('Reporte de salida'!C$6:C$958,Inventario!B878,'Reporte de salida'!H$6:H$958)</f>
        <v>3</v>
      </c>
      <c r="W878" s="221">
        <f t="shared" si="138"/>
        <v>17.189999999999998</v>
      </c>
      <c r="X878" s="22"/>
      <c r="Y878" s="87">
        <f t="shared" si="139"/>
        <v>-2</v>
      </c>
      <c r="Z878" s="28">
        <f t="shared" si="140"/>
        <v>-11.459999999999999</v>
      </c>
      <c r="AA878" s="56">
        <f t="shared" si="141"/>
        <v>5.7299999999999995</v>
      </c>
      <c r="AB878" s="22"/>
      <c r="XFA878" s="96"/>
      <c r="XFB878" s="96"/>
      <c r="XFC878" s="97"/>
      <c r="XFD878" s="97"/>
    </row>
    <row r="879" spans="1:28 16381:16384" ht="15" hidden="1" customHeight="1" x14ac:dyDescent="0.25">
      <c r="A879" s="24"/>
      <c r="B879" s="174" t="s">
        <v>1230</v>
      </c>
      <c r="C879" s="24"/>
      <c r="D879" s="218" t="s">
        <v>1230</v>
      </c>
      <c r="E879" s="33" t="s">
        <v>721</v>
      </c>
      <c r="F879" s="21"/>
      <c r="G879" s="169" t="s">
        <v>314</v>
      </c>
      <c r="H879" s="32">
        <v>1</v>
      </c>
      <c r="I879" s="95"/>
      <c r="J879" s="57">
        <f>[1]Inventario!Y879</f>
        <v>20</v>
      </c>
      <c r="K879" s="99">
        <f>[1]Inventario!AA879</f>
        <v>36.865000000000002</v>
      </c>
      <c r="L879" s="86">
        <f t="shared" si="133"/>
        <v>737.30000000000007</v>
      </c>
      <c r="M879" s="91"/>
      <c r="N879" s="87">
        <f>SUMIF('Compras del Mes'!D$6:D$307,Inventario!D879,'Compras del Mes'!H$6:H$307)</f>
        <v>0</v>
      </c>
      <c r="O879" s="28" t="str">
        <f t="shared" si="134"/>
        <v/>
      </c>
      <c r="P879" s="28">
        <f>SUMIF('Compras del Mes'!D$6:D$307,Inventario!D879,'Compras del Mes'!I$6:I$307)</f>
        <v>0</v>
      </c>
      <c r="Q879" s="88"/>
      <c r="R879" s="87">
        <f t="shared" si="135"/>
        <v>20</v>
      </c>
      <c r="S879" s="28">
        <f t="shared" si="136"/>
        <v>36.865000000000002</v>
      </c>
      <c r="T879" s="28">
        <f t="shared" si="137"/>
        <v>737.30000000000007</v>
      </c>
      <c r="U879" s="88"/>
      <c r="V879" s="177">
        <f>SUMIF('Reporte de salida'!C$6:C$958,Inventario!B879,'Reporte de salida'!H$6:H$958)</f>
        <v>0</v>
      </c>
      <c r="W879" s="221">
        <f t="shared" si="138"/>
        <v>0</v>
      </c>
      <c r="X879" s="22"/>
      <c r="Y879" s="87">
        <f t="shared" si="139"/>
        <v>20</v>
      </c>
      <c r="Z879" s="28">
        <f t="shared" si="140"/>
        <v>737.30000000000007</v>
      </c>
      <c r="AA879" s="56">
        <f t="shared" si="141"/>
        <v>36.865000000000002</v>
      </c>
      <c r="AB879" s="22"/>
      <c r="XFA879" s="96"/>
      <c r="XFB879" s="96"/>
      <c r="XFC879" s="97"/>
      <c r="XFD879" s="97"/>
    </row>
    <row r="880" spans="1:28 16381:16384" ht="15" hidden="1" customHeight="1" x14ac:dyDescent="0.25">
      <c r="A880" s="24"/>
      <c r="B880" s="174" t="s">
        <v>1231</v>
      </c>
      <c r="C880" s="24"/>
      <c r="D880" s="218" t="s">
        <v>1231</v>
      </c>
      <c r="E880" s="33" t="s">
        <v>721</v>
      </c>
      <c r="F880" s="21"/>
      <c r="G880" s="169" t="s">
        <v>314</v>
      </c>
      <c r="H880" s="32">
        <v>1</v>
      </c>
      <c r="I880" s="95"/>
      <c r="J880" s="57">
        <f>[1]Inventario!Y880</f>
        <v>14</v>
      </c>
      <c r="K880" s="99">
        <f>[1]Inventario!AA880</f>
        <v>7.8071428571428569</v>
      </c>
      <c r="L880" s="86">
        <f t="shared" si="133"/>
        <v>109.3</v>
      </c>
      <c r="M880" s="91"/>
      <c r="N880" s="87">
        <f>SUMIF('Compras del Mes'!D$6:D$307,Inventario!D880,'Compras del Mes'!H$6:H$307)</f>
        <v>0</v>
      </c>
      <c r="O880" s="28" t="str">
        <f t="shared" si="134"/>
        <v/>
      </c>
      <c r="P880" s="28">
        <f>SUMIF('Compras del Mes'!D$6:D$307,Inventario!D880,'Compras del Mes'!I$6:I$307)</f>
        <v>0</v>
      </c>
      <c r="Q880" s="88"/>
      <c r="R880" s="87">
        <f t="shared" si="135"/>
        <v>14</v>
      </c>
      <c r="S880" s="28">
        <f t="shared" si="136"/>
        <v>7.8071428571428569</v>
      </c>
      <c r="T880" s="28">
        <f t="shared" si="137"/>
        <v>109.3</v>
      </c>
      <c r="U880" s="88"/>
      <c r="V880" s="177">
        <f>SUMIF('Reporte de salida'!C$6:C$958,Inventario!B880,'Reporte de salida'!H$6:H$958)</f>
        <v>0</v>
      </c>
      <c r="W880" s="221">
        <f t="shared" si="138"/>
        <v>0</v>
      </c>
      <c r="X880" s="22"/>
      <c r="Y880" s="87">
        <f t="shared" si="139"/>
        <v>14</v>
      </c>
      <c r="Z880" s="28">
        <f t="shared" si="140"/>
        <v>109.3</v>
      </c>
      <c r="AA880" s="56">
        <f t="shared" si="141"/>
        <v>7.8071428571428569</v>
      </c>
      <c r="AB880" s="22"/>
      <c r="XFA880" s="96"/>
      <c r="XFB880" s="96"/>
      <c r="XFC880" s="97"/>
      <c r="XFD880" s="97"/>
    </row>
    <row r="881" spans="1:32 16381:16384" ht="15" hidden="1" customHeight="1" x14ac:dyDescent="0.25">
      <c r="A881" s="24"/>
      <c r="B881" s="174" t="s">
        <v>1232</v>
      </c>
      <c r="C881" s="24"/>
      <c r="D881" s="218" t="s">
        <v>1232</v>
      </c>
      <c r="E881" s="33" t="s">
        <v>721</v>
      </c>
      <c r="F881" s="21"/>
      <c r="G881" s="169" t="s">
        <v>314</v>
      </c>
      <c r="H881" s="32">
        <v>1</v>
      </c>
      <c r="I881" s="95"/>
      <c r="J881" s="57">
        <f>[1]Inventario!Y881</f>
        <v>16</v>
      </c>
      <c r="K881" s="99">
        <f>[1]Inventario!AA881</f>
        <v>40</v>
      </c>
      <c r="L881" s="86">
        <f t="shared" si="133"/>
        <v>640</v>
      </c>
      <c r="M881" s="91"/>
      <c r="N881" s="87">
        <f>SUMIF('Compras del Mes'!D$6:D$307,Inventario!D881,'Compras del Mes'!H$6:H$307)</f>
        <v>0</v>
      </c>
      <c r="O881" s="28" t="str">
        <f t="shared" si="134"/>
        <v/>
      </c>
      <c r="P881" s="28">
        <f>SUMIF('Compras del Mes'!D$6:D$307,Inventario!D881,'Compras del Mes'!I$6:I$307)</f>
        <v>0</v>
      </c>
      <c r="Q881" s="88"/>
      <c r="R881" s="87">
        <f t="shared" si="135"/>
        <v>16</v>
      </c>
      <c r="S881" s="28">
        <f t="shared" si="136"/>
        <v>40</v>
      </c>
      <c r="T881" s="28">
        <f t="shared" si="137"/>
        <v>640</v>
      </c>
      <c r="U881" s="88"/>
      <c r="V881" s="177">
        <f>SUMIF('Reporte de salida'!C$6:C$958,Inventario!B881,'Reporte de salida'!H$6:H$958)</f>
        <v>0</v>
      </c>
      <c r="W881" s="221">
        <f t="shared" si="138"/>
        <v>0</v>
      </c>
      <c r="X881" s="22"/>
      <c r="Y881" s="87">
        <f t="shared" si="139"/>
        <v>16</v>
      </c>
      <c r="Z881" s="28">
        <f t="shared" si="140"/>
        <v>640</v>
      </c>
      <c r="AA881" s="56">
        <f t="shared" si="141"/>
        <v>40</v>
      </c>
      <c r="AB881" s="22"/>
      <c r="XFA881" s="96"/>
      <c r="XFB881" s="96"/>
      <c r="XFC881" s="97"/>
      <c r="XFD881" s="97"/>
    </row>
    <row r="882" spans="1:32 16381:16384" ht="15" hidden="1" customHeight="1" x14ac:dyDescent="0.25">
      <c r="A882" s="24"/>
      <c r="B882" s="174" t="s">
        <v>1233</v>
      </c>
      <c r="C882" s="24"/>
      <c r="D882" s="218" t="s">
        <v>1233</v>
      </c>
      <c r="E882" s="33" t="s">
        <v>721</v>
      </c>
      <c r="F882" s="21"/>
      <c r="G882" s="169" t="s">
        <v>314</v>
      </c>
      <c r="H882" s="32">
        <v>1</v>
      </c>
      <c r="I882" s="95"/>
      <c r="J882" s="57">
        <f>[1]Inventario!Y882</f>
        <v>3</v>
      </c>
      <c r="K882" s="99">
        <f>[1]Inventario!AA882</f>
        <v>0</v>
      </c>
      <c r="L882" s="86">
        <f t="shared" si="133"/>
        <v>0</v>
      </c>
      <c r="M882" s="91"/>
      <c r="N882" s="87">
        <f>SUMIF('Compras del Mes'!D$6:D$307,Inventario!D882,'Compras del Mes'!H$6:H$307)</f>
        <v>0</v>
      </c>
      <c r="O882" s="28" t="str">
        <f t="shared" si="134"/>
        <v/>
      </c>
      <c r="P882" s="28">
        <f>SUMIF('Compras del Mes'!D$6:D$307,Inventario!D882,'Compras del Mes'!I$6:I$307)</f>
        <v>0</v>
      </c>
      <c r="Q882" s="88"/>
      <c r="R882" s="87">
        <f t="shared" si="135"/>
        <v>3</v>
      </c>
      <c r="S882" s="28" t="str">
        <f t="shared" si="136"/>
        <v>0</v>
      </c>
      <c r="T882" s="28">
        <f t="shared" si="137"/>
        <v>0</v>
      </c>
      <c r="U882" s="88"/>
      <c r="V882" s="177">
        <f>SUMIF('Reporte de salida'!C$6:C$958,Inventario!B882,'Reporte de salida'!H$6:H$958)</f>
        <v>0</v>
      </c>
      <c r="W882" s="221">
        <f t="shared" si="138"/>
        <v>0</v>
      </c>
      <c r="X882" s="22"/>
      <c r="Y882" s="87">
        <f t="shared" si="139"/>
        <v>3</v>
      </c>
      <c r="Z882" s="28">
        <f t="shared" si="140"/>
        <v>0</v>
      </c>
      <c r="AA882" s="56">
        <f t="shared" si="141"/>
        <v>0</v>
      </c>
      <c r="AB882" s="22"/>
      <c r="XFA882" s="96"/>
      <c r="XFB882" s="96"/>
      <c r="XFC882" s="97"/>
      <c r="XFD882" s="97"/>
    </row>
    <row r="883" spans="1:32 16381:16384" ht="15" hidden="1" customHeight="1" x14ac:dyDescent="0.25">
      <c r="A883" s="24"/>
      <c r="B883" s="174" t="s">
        <v>1341</v>
      </c>
      <c r="C883" s="24"/>
      <c r="D883" s="218" t="s">
        <v>1341</v>
      </c>
      <c r="E883" s="33" t="s">
        <v>721</v>
      </c>
      <c r="F883" s="21"/>
      <c r="G883" s="169" t="s">
        <v>661</v>
      </c>
      <c r="H883" s="32">
        <v>1</v>
      </c>
      <c r="I883" s="95"/>
      <c r="J883" s="57">
        <f>[1]Inventario!Y883</f>
        <v>2</v>
      </c>
      <c r="K883" s="99">
        <f>[1]Inventario!AA883</f>
        <v>50</v>
      </c>
      <c r="L883" s="86">
        <f t="shared" si="133"/>
        <v>100</v>
      </c>
      <c r="M883" s="91"/>
      <c r="N883" s="87">
        <f>SUMIF('Compras del Mes'!D$6:D$307,Inventario!D883,'Compras del Mes'!H$6:H$307)</f>
        <v>0</v>
      </c>
      <c r="O883" s="28" t="str">
        <f t="shared" si="134"/>
        <v/>
      </c>
      <c r="P883" s="28">
        <f>SUMIF('Compras del Mes'!D$6:D$307,Inventario!D883,'Compras del Mes'!I$6:I$307)</f>
        <v>0</v>
      </c>
      <c r="Q883" s="88"/>
      <c r="R883" s="87">
        <f t="shared" si="135"/>
        <v>2</v>
      </c>
      <c r="S883" s="28">
        <f t="shared" si="136"/>
        <v>50</v>
      </c>
      <c r="T883" s="28">
        <f t="shared" si="137"/>
        <v>100</v>
      </c>
      <c r="U883" s="88"/>
      <c r="V883" s="177">
        <f>SUMIF('Reporte de salida'!C$6:C$958,Inventario!B883,'Reporte de salida'!H$6:H$958)</f>
        <v>0</v>
      </c>
      <c r="W883" s="221">
        <f t="shared" si="138"/>
        <v>0</v>
      </c>
      <c r="X883" s="22"/>
      <c r="Y883" s="87">
        <f t="shared" si="139"/>
        <v>2</v>
      </c>
      <c r="Z883" s="28">
        <f t="shared" si="140"/>
        <v>100</v>
      </c>
      <c r="AA883" s="56">
        <f t="shared" si="141"/>
        <v>50</v>
      </c>
      <c r="AB883" s="22"/>
      <c r="XFA883" s="96"/>
      <c r="XFB883" s="96"/>
      <c r="XFC883" s="97"/>
      <c r="XFD883" s="97"/>
    </row>
    <row r="884" spans="1:32 16381:16384" ht="15" hidden="1" customHeight="1" x14ac:dyDescent="0.25">
      <c r="A884" s="24"/>
      <c r="B884" s="174" t="s">
        <v>1342</v>
      </c>
      <c r="C884" s="24"/>
      <c r="D884" s="218" t="s">
        <v>1342</v>
      </c>
      <c r="E884" s="33" t="s">
        <v>721</v>
      </c>
      <c r="F884" s="21"/>
      <c r="G884" s="169" t="s">
        <v>314</v>
      </c>
      <c r="H884" s="32">
        <v>1</v>
      </c>
      <c r="I884" s="95"/>
      <c r="J884" s="57">
        <f>[1]Inventario!Y884</f>
        <v>0</v>
      </c>
      <c r="K884" s="99">
        <f>[1]Inventario!AA884</f>
        <v>0</v>
      </c>
      <c r="L884" s="86">
        <f t="shared" si="133"/>
        <v>0</v>
      </c>
      <c r="M884" s="91"/>
      <c r="N884" s="87">
        <f>SUMIF('Compras del Mes'!D$6:D$307,Inventario!D884,'Compras del Mes'!H$6:H$307)</f>
        <v>19</v>
      </c>
      <c r="O884" s="28">
        <f t="shared" si="134"/>
        <v>301.43200947368422</v>
      </c>
      <c r="P884" s="28">
        <f>SUMIF('Compras del Mes'!D$6:D$307,Inventario!D884,'Compras del Mes'!I$6:I$307)</f>
        <v>5727.2081799999996</v>
      </c>
      <c r="Q884" s="88"/>
      <c r="R884" s="87">
        <f t="shared" si="135"/>
        <v>19</v>
      </c>
      <c r="S884" s="28">
        <f t="shared" si="136"/>
        <v>301.43200947368422</v>
      </c>
      <c r="T884" s="28">
        <f t="shared" si="137"/>
        <v>5727.2081799999996</v>
      </c>
      <c r="U884" s="88"/>
      <c r="V884" s="177">
        <f>SUMIF('Reporte de salida'!C$6:C$958,Inventario!B884,'Reporte de salida'!H$6:H$958)</f>
        <v>19</v>
      </c>
      <c r="W884" s="221">
        <f t="shared" si="138"/>
        <v>5727.2081800000005</v>
      </c>
      <c r="X884" s="22"/>
      <c r="Y884" s="87">
        <f t="shared" si="139"/>
        <v>0</v>
      </c>
      <c r="Z884" s="28">
        <f t="shared" si="140"/>
        <v>0</v>
      </c>
      <c r="AA884" s="56">
        <v>0</v>
      </c>
      <c r="AB884" s="22">
        <f t="shared" ref="AB884:AB908" si="142">(LEN(D884))</f>
        <v>13</v>
      </c>
      <c r="XFA884" s="96"/>
      <c r="XFB884" s="96"/>
      <c r="XFC884" s="97"/>
      <c r="XFD884" s="97"/>
    </row>
    <row r="885" spans="1:32 16381:16384" ht="15" hidden="1" customHeight="1" x14ac:dyDescent="0.25">
      <c r="A885" s="24"/>
      <c r="B885" s="174" t="s">
        <v>1343</v>
      </c>
      <c r="C885" s="24"/>
      <c r="D885" s="218" t="s">
        <v>1343</v>
      </c>
      <c r="E885" s="33" t="s">
        <v>721</v>
      </c>
      <c r="F885" s="21"/>
      <c r="G885" s="169" t="s">
        <v>1344</v>
      </c>
      <c r="H885" s="32">
        <v>1</v>
      </c>
      <c r="I885" s="95"/>
      <c r="J885" s="57">
        <f>[1]Inventario!Y885</f>
        <v>1.4119999999999999</v>
      </c>
      <c r="K885" s="99">
        <f>[1]Inventario!AA885</f>
        <v>427.27465464788736</v>
      </c>
      <c r="L885" s="86">
        <f t="shared" si="133"/>
        <v>603.31181236281691</v>
      </c>
      <c r="M885" s="91"/>
      <c r="N885" s="87">
        <f>SUMIF('Compras del Mes'!D$6:D$307,Inventario!D885,'Compras del Mes'!H$6:H$307)</f>
        <v>0</v>
      </c>
      <c r="O885" s="28" t="str">
        <f t="shared" si="134"/>
        <v/>
      </c>
      <c r="P885" s="28">
        <f>SUMIF('Compras del Mes'!D$6:D$307,Inventario!D885,'Compras del Mes'!I$6:I$307)</f>
        <v>0</v>
      </c>
      <c r="Q885" s="88"/>
      <c r="R885" s="87">
        <f t="shared" si="135"/>
        <v>1.4119999999999999</v>
      </c>
      <c r="S885" s="28">
        <f t="shared" si="136"/>
        <v>427.27465464788736</v>
      </c>
      <c r="T885" s="28">
        <f t="shared" si="137"/>
        <v>603.31181236281691</v>
      </c>
      <c r="U885" s="88"/>
      <c r="V885" s="177">
        <f>SUMIF('Reporte de salida'!C$6:C$958,Inventario!B885,'Reporte de salida'!H$6:H$958)</f>
        <v>0</v>
      </c>
      <c r="W885" s="221">
        <f t="shared" si="138"/>
        <v>0</v>
      </c>
      <c r="X885" s="22"/>
      <c r="Y885" s="87">
        <f t="shared" si="139"/>
        <v>1.4119999999999999</v>
      </c>
      <c r="Z885" s="28">
        <f t="shared" si="140"/>
        <v>603.31181236281691</v>
      </c>
      <c r="AA885" s="56">
        <f t="shared" si="141"/>
        <v>427.27465464788736</v>
      </c>
      <c r="AB885" s="22"/>
      <c r="XFA885" s="96"/>
      <c r="XFB885" s="96"/>
      <c r="XFC885" s="97"/>
      <c r="XFD885" s="97"/>
    </row>
    <row r="886" spans="1:32 16381:16384" ht="15" hidden="1" customHeight="1" x14ac:dyDescent="0.25">
      <c r="A886" s="24"/>
      <c r="B886" s="174" t="s">
        <v>1347</v>
      </c>
      <c r="C886" s="24"/>
      <c r="D886" s="218" t="s">
        <v>1347</v>
      </c>
      <c r="E886" s="33" t="s">
        <v>721</v>
      </c>
      <c r="F886" s="21"/>
      <c r="G886" s="169" t="s">
        <v>314</v>
      </c>
      <c r="H886" s="32">
        <v>1</v>
      </c>
      <c r="I886" s="95"/>
      <c r="J886" s="57">
        <f>[1]Inventario!Y886</f>
        <v>11</v>
      </c>
      <c r="K886" s="99">
        <f>[1]Inventario!AA886</f>
        <v>100</v>
      </c>
      <c r="L886" s="86">
        <f t="shared" si="133"/>
        <v>1100</v>
      </c>
      <c r="M886" s="91"/>
      <c r="N886" s="87">
        <f>SUMIF('Compras del Mes'!D$6:D$307,Inventario!D886,'Compras del Mes'!H$6:H$307)</f>
        <v>0</v>
      </c>
      <c r="O886" s="28" t="str">
        <f t="shared" si="134"/>
        <v/>
      </c>
      <c r="P886" s="28">
        <f>SUMIF('Compras del Mes'!D$6:D$307,Inventario!D886,'Compras del Mes'!I$6:I$307)</f>
        <v>0</v>
      </c>
      <c r="Q886" s="88"/>
      <c r="R886" s="87">
        <f t="shared" si="135"/>
        <v>11</v>
      </c>
      <c r="S886" s="28">
        <f t="shared" si="136"/>
        <v>100</v>
      </c>
      <c r="T886" s="28">
        <f t="shared" si="137"/>
        <v>1100</v>
      </c>
      <c r="U886" s="88"/>
      <c r="V886" s="177">
        <f>SUMIF('Reporte de salida'!C$6:C$958,Inventario!B886,'Reporte de salida'!H$6:H$958)</f>
        <v>0</v>
      </c>
      <c r="W886" s="221">
        <f t="shared" si="138"/>
        <v>0</v>
      </c>
      <c r="X886" s="22"/>
      <c r="Y886" s="87">
        <f t="shared" si="139"/>
        <v>11</v>
      </c>
      <c r="Z886" s="28">
        <f t="shared" si="140"/>
        <v>1100</v>
      </c>
      <c r="AA886" s="56">
        <f t="shared" si="141"/>
        <v>100</v>
      </c>
      <c r="AB886" s="22"/>
      <c r="XFA886" s="96"/>
      <c r="XFB886" s="96"/>
      <c r="XFC886" s="97"/>
      <c r="XFD886" s="97"/>
    </row>
    <row r="887" spans="1:32 16381:16384" ht="15" hidden="1" customHeight="1" x14ac:dyDescent="0.25">
      <c r="A887" s="24"/>
      <c r="B887" s="174" t="s">
        <v>1353</v>
      </c>
      <c r="C887" s="24"/>
      <c r="D887" s="179" t="s">
        <v>1353</v>
      </c>
      <c r="E887" s="33" t="s">
        <v>721</v>
      </c>
      <c r="F887" s="21"/>
      <c r="G887" s="169" t="s">
        <v>771</v>
      </c>
      <c r="H887" s="32">
        <v>1</v>
      </c>
      <c r="I887" s="95"/>
      <c r="J887" s="57">
        <f>[1]Inventario!Y887</f>
        <v>0</v>
      </c>
      <c r="K887" s="99">
        <f>[1]Inventario!AA887</f>
        <v>0</v>
      </c>
      <c r="L887" s="86">
        <f t="shared" si="133"/>
        <v>0</v>
      </c>
      <c r="M887" s="91"/>
      <c r="N887" s="87">
        <f>SUMIF('Compras del Mes'!D$6:D$307,Inventario!D887,'Compras del Mes'!H$6:H$307)</f>
        <v>0</v>
      </c>
      <c r="O887" s="28" t="str">
        <f t="shared" si="134"/>
        <v/>
      </c>
      <c r="P887" s="28">
        <f>SUMIF('Compras del Mes'!D$6:D$307,Inventario!D887,'Compras del Mes'!I$6:I$307)</f>
        <v>0</v>
      </c>
      <c r="Q887" s="88"/>
      <c r="R887" s="87">
        <f t="shared" si="135"/>
        <v>0</v>
      </c>
      <c r="S887" s="28" t="str">
        <f t="shared" si="136"/>
        <v>0</v>
      </c>
      <c r="T887" s="28">
        <f t="shared" si="137"/>
        <v>0</v>
      </c>
      <c r="U887" s="88"/>
      <c r="V887" s="177">
        <f>SUMIF('Reporte de salida'!C$6:C$958,Inventario!B887,'Reporte de salida'!H$6:H$958)</f>
        <v>0</v>
      </c>
      <c r="W887" s="221">
        <f t="shared" si="138"/>
        <v>0</v>
      </c>
      <c r="X887" s="22"/>
      <c r="Y887" s="87">
        <f t="shared" si="139"/>
        <v>0</v>
      </c>
      <c r="Z887" s="28">
        <f t="shared" si="140"/>
        <v>0</v>
      </c>
      <c r="AA887" s="56">
        <v>0</v>
      </c>
      <c r="AB887" s="22">
        <f t="shared" si="142"/>
        <v>42</v>
      </c>
      <c r="XFA887" s="96"/>
      <c r="XFB887" s="96"/>
      <c r="XFC887" s="97"/>
      <c r="XFD887" s="97"/>
    </row>
    <row r="888" spans="1:32 16381:16384" ht="15" hidden="1" customHeight="1" x14ac:dyDescent="0.25">
      <c r="A888" s="24"/>
      <c r="B888" s="174" t="s">
        <v>1925</v>
      </c>
      <c r="C888" s="24"/>
      <c r="D888" s="179" t="s">
        <v>1925</v>
      </c>
      <c r="E888" s="33" t="s">
        <v>721</v>
      </c>
      <c r="F888" s="21"/>
      <c r="G888" s="169" t="s">
        <v>771</v>
      </c>
      <c r="H888" s="32">
        <v>1</v>
      </c>
      <c r="I888" s="95"/>
      <c r="J888" s="57">
        <f>[1]Inventario!Y888</f>
        <v>0</v>
      </c>
      <c r="K888" s="99">
        <f>[1]Inventario!AA888</f>
        <v>0</v>
      </c>
      <c r="L888" s="86">
        <f t="shared" si="133"/>
        <v>0</v>
      </c>
      <c r="M888" s="91"/>
      <c r="N888" s="87">
        <f>SUMIF('Compras del Mes'!D$6:D$307,Inventario!D888,'Compras del Mes'!H$6:H$307)</f>
        <v>0</v>
      </c>
      <c r="O888" s="28" t="str">
        <f t="shared" si="134"/>
        <v/>
      </c>
      <c r="P888" s="28">
        <f>SUMIF('Compras del Mes'!D$6:D$307,Inventario!D888,'Compras del Mes'!I$6:I$307)</f>
        <v>0</v>
      </c>
      <c r="Q888" s="88"/>
      <c r="R888" s="87">
        <f t="shared" si="135"/>
        <v>0</v>
      </c>
      <c r="S888" s="28" t="str">
        <f t="shared" si="136"/>
        <v>0</v>
      </c>
      <c r="T888" s="28">
        <f t="shared" si="137"/>
        <v>0</v>
      </c>
      <c r="U888" s="88"/>
      <c r="V888" s="177">
        <f>SUMIF('Reporte de salida'!C$6:C$958,Inventario!B888,'Reporte de salida'!H$6:H$958)</f>
        <v>0</v>
      </c>
      <c r="W888" s="221">
        <f t="shared" si="138"/>
        <v>0</v>
      </c>
      <c r="X888" s="22"/>
      <c r="Y888" s="87">
        <f t="shared" si="139"/>
        <v>0</v>
      </c>
      <c r="Z888" s="28">
        <f t="shared" si="140"/>
        <v>0</v>
      </c>
      <c r="AA888" s="56">
        <v>0</v>
      </c>
      <c r="AB888" s="22">
        <f t="shared" si="142"/>
        <v>59</v>
      </c>
      <c r="XFA888" s="96"/>
      <c r="XFB888" s="96"/>
      <c r="XFC888" s="97"/>
      <c r="XFD888" s="97"/>
    </row>
    <row r="889" spans="1:32 16381:16384" ht="15" hidden="1" customHeight="1" x14ac:dyDescent="0.25">
      <c r="A889" s="24"/>
      <c r="B889" s="174" t="s">
        <v>1354</v>
      </c>
      <c r="C889" s="24"/>
      <c r="D889" s="179" t="s">
        <v>1354</v>
      </c>
      <c r="E889" s="33" t="s">
        <v>721</v>
      </c>
      <c r="F889" s="21"/>
      <c r="G889" s="169" t="s">
        <v>314</v>
      </c>
      <c r="H889" s="32">
        <v>1</v>
      </c>
      <c r="I889" s="95"/>
      <c r="J889" s="57">
        <f>[1]Inventario!Y889</f>
        <v>0</v>
      </c>
      <c r="K889" s="99">
        <f>[1]Inventario!AA889</f>
        <v>0</v>
      </c>
      <c r="L889" s="86">
        <f t="shared" si="133"/>
        <v>0</v>
      </c>
      <c r="M889" s="91"/>
      <c r="N889" s="87">
        <f>SUMIF('Compras del Mes'!D$6:D$307,Inventario!D889,'Compras del Mes'!H$6:H$307)</f>
        <v>0</v>
      </c>
      <c r="O889" s="28" t="str">
        <f t="shared" si="134"/>
        <v/>
      </c>
      <c r="P889" s="28">
        <f>SUMIF('Compras del Mes'!D$6:D$307,Inventario!D889,'Compras del Mes'!I$6:I$307)</f>
        <v>0</v>
      </c>
      <c r="Q889" s="88"/>
      <c r="R889" s="87">
        <f t="shared" si="135"/>
        <v>0</v>
      </c>
      <c r="S889" s="28" t="str">
        <f t="shared" si="136"/>
        <v>0</v>
      </c>
      <c r="T889" s="28">
        <f t="shared" si="137"/>
        <v>0</v>
      </c>
      <c r="U889" s="88"/>
      <c r="V889" s="177">
        <f>SUMIF('Reporte de salida'!C$6:C$958,Inventario!B889,'Reporte de salida'!H$6:H$958)</f>
        <v>0</v>
      </c>
      <c r="W889" s="221">
        <f t="shared" si="138"/>
        <v>0</v>
      </c>
      <c r="X889" s="22"/>
      <c r="Y889" s="87">
        <f t="shared" si="139"/>
        <v>0</v>
      </c>
      <c r="Z889" s="28">
        <f t="shared" si="140"/>
        <v>0</v>
      </c>
      <c r="AA889" s="56">
        <v>0</v>
      </c>
      <c r="AB889" s="22">
        <f t="shared" si="142"/>
        <v>18</v>
      </c>
      <c r="XFA889" s="96"/>
      <c r="XFB889" s="96"/>
      <c r="XFC889" s="97"/>
      <c r="XFD889" s="97"/>
    </row>
    <row r="890" spans="1:32 16381:16384" ht="15" hidden="1" customHeight="1" x14ac:dyDescent="0.25">
      <c r="A890" s="24"/>
      <c r="B890" s="174" t="s">
        <v>1355</v>
      </c>
      <c r="C890" s="24"/>
      <c r="D890" s="179" t="s">
        <v>1355</v>
      </c>
      <c r="E890" s="33" t="s">
        <v>721</v>
      </c>
      <c r="F890" s="21"/>
      <c r="G890" s="169" t="s">
        <v>314</v>
      </c>
      <c r="H890" s="32">
        <v>1</v>
      </c>
      <c r="I890" s="95"/>
      <c r="J890" s="57">
        <f>[1]Inventario!Y890</f>
        <v>0</v>
      </c>
      <c r="K890" s="99">
        <f>[1]Inventario!AA890</f>
        <v>0</v>
      </c>
      <c r="L890" s="86">
        <f t="shared" si="133"/>
        <v>0</v>
      </c>
      <c r="M890" s="91"/>
      <c r="N890" s="87">
        <f>SUMIF('Compras del Mes'!D$6:D$307,Inventario!D890,'Compras del Mes'!H$6:H$307)</f>
        <v>0</v>
      </c>
      <c r="O890" s="28" t="str">
        <f t="shared" si="134"/>
        <v/>
      </c>
      <c r="P890" s="28">
        <f>SUMIF('Compras del Mes'!D$6:D$307,Inventario!D890,'Compras del Mes'!I$6:I$307)</f>
        <v>0</v>
      </c>
      <c r="Q890" s="88"/>
      <c r="R890" s="87">
        <f t="shared" si="135"/>
        <v>0</v>
      </c>
      <c r="S890" s="28" t="str">
        <f t="shared" si="136"/>
        <v>0</v>
      </c>
      <c r="T890" s="28">
        <f t="shared" si="137"/>
        <v>0</v>
      </c>
      <c r="U890" s="88"/>
      <c r="V890" s="177">
        <f>SUMIF('Reporte de salida'!C$6:C$958,Inventario!B890,'Reporte de salida'!H$6:H$958)</f>
        <v>0</v>
      </c>
      <c r="W890" s="221">
        <f t="shared" si="138"/>
        <v>0</v>
      </c>
      <c r="X890" s="22"/>
      <c r="Y890" s="87">
        <f t="shared" si="139"/>
        <v>0</v>
      </c>
      <c r="Z890" s="28">
        <f t="shared" si="140"/>
        <v>0</v>
      </c>
      <c r="AA890" s="56">
        <v>0</v>
      </c>
      <c r="AB890" s="22">
        <f t="shared" si="142"/>
        <v>21</v>
      </c>
      <c r="XFA890" s="96"/>
      <c r="XFB890" s="96"/>
      <c r="XFC890" s="97"/>
      <c r="XFD890" s="97"/>
    </row>
    <row r="891" spans="1:32 16381:16384" ht="15" hidden="1" customHeight="1" x14ac:dyDescent="0.25">
      <c r="A891" s="24"/>
      <c r="B891" s="174" t="s">
        <v>1356</v>
      </c>
      <c r="C891" s="24"/>
      <c r="D891" s="179" t="s">
        <v>1356</v>
      </c>
      <c r="E891" s="33" t="s">
        <v>721</v>
      </c>
      <c r="F891" s="21"/>
      <c r="G891" s="169" t="s">
        <v>314</v>
      </c>
      <c r="H891" s="32">
        <v>1</v>
      </c>
      <c r="I891" s="95"/>
      <c r="J891" s="57">
        <f>[1]Inventario!Y891</f>
        <v>9600</v>
      </c>
      <c r="K891" s="99">
        <f>[1]Inventario!AA891</f>
        <v>7.1334999999999996E-2</v>
      </c>
      <c r="L891" s="86">
        <f t="shared" si="133"/>
        <v>684.81599999999992</v>
      </c>
      <c r="M891" s="91"/>
      <c r="N891" s="87">
        <f>SUMIF('Compras del Mes'!D$6:D$307,Inventario!D891,'Compras del Mes'!H$6:H$307)</f>
        <v>0</v>
      </c>
      <c r="O891" s="28" t="str">
        <f t="shared" si="134"/>
        <v/>
      </c>
      <c r="P891" s="28">
        <f>SUMIF('Compras del Mes'!D$6:D$307,Inventario!D891,'Compras del Mes'!I$6:I$307)</f>
        <v>0</v>
      </c>
      <c r="Q891" s="88"/>
      <c r="R891" s="87">
        <f t="shared" si="135"/>
        <v>9600</v>
      </c>
      <c r="S891" s="28">
        <f t="shared" si="136"/>
        <v>7.1334999999999996E-2</v>
      </c>
      <c r="T891" s="28">
        <f t="shared" si="137"/>
        <v>684.81599999999992</v>
      </c>
      <c r="U891" s="88"/>
      <c r="V891" s="177">
        <f>SUMIF('Reporte de salida'!C$6:C$958,Inventario!B891,'Reporte de salida'!H$6:H$958)</f>
        <v>0</v>
      </c>
      <c r="W891" s="221">
        <f t="shared" si="138"/>
        <v>0</v>
      </c>
      <c r="X891" s="22"/>
      <c r="Y891" s="87">
        <f t="shared" si="139"/>
        <v>9600</v>
      </c>
      <c r="Z891" s="28">
        <f t="shared" si="140"/>
        <v>684.81599999999992</v>
      </c>
      <c r="AA891" s="56">
        <f t="shared" si="141"/>
        <v>7.1334999999999996E-2</v>
      </c>
      <c r="AB891" s="22">
        <f t="shared" si="142"/>
        <v>19</v>
      </c>
      <c r="XFA891" s="96"/>
      <c r="XFB891" s="96"/>
      <c r="XFC891" s="97"/>
      <c r="XFD891" s="97"/>
    </row>
    <row r="892" spans="1:32 16381:16384" ht="15" hidden="1" customHeight="1" x14ac:dyDescent="0.25">
      <c r="A892" s="24"/>
      <c r="B892" s="174" t="s">
        <v>1357</v>
      </c>
      <c r="C892" s="24"/>
      <c r="D892" s="179" t="s">
        <v>1357</v>
      </c>
      <c r="E892" s="33" t="s">
        <v>721</v>
      </c>
      <c r="F892" s="21"/>
      <c r="G892" s="169" t="s">
        <v>314</v>
      </c>
      <c r="H892" s="32">
        <v>1</v>
      </c>
      <c r="I892" s="95"/>
      <c r="J892" s="57">
        <f>[1]Inventario!Y892</f>
        <v>2600</v>
      </c>
      <c r="K892" s="99">
        <f>[1]Inventario!AA892</f>
        <v>0.18492307692307691</v>
      </c>
      <c r="L892" s="86">
        <f t="shared" si="133"/>
        <v>480.79999999999995</v>
      </c>
      <c r="M892" s="91"/>
      <c r="N892" s="87">
        <f>SUMIF('Compras del Mes'!D$6:D$307,Inventario!D892,'Compras del Mes'!H$6:H$307)</f>
        <v>0</v>
      </c>
      <c r="O892" s="28" t="str">
        <f t="shared" si="134"/>
        <v/>
      </c>
      <c r="P892" s="28">
        <f>SUMIF('Compras del Mes'!D$6:D$307,Inventario!D892,'Compras del Mes'!I$6:I$307)</f>
        <v>0</v>
      </c>
      <c r="Q892" s="88"/>
      <c r="R892" s="87">
        <f t="shared" si="135"/>
        <v>2600</v>
      </c>
      <c r="S892" s="28">
        <f t="shared" si="136"/>
        <v>0.18492307692307691</v>
      </c>
      <c r="T892" s="28">
        <f t="shared" si="137"/>
        <v>480.79999999999995</v>
      </c>
      <c r="U892" s="88"/>
      <c r="V892" s="177">
        <f>SUMIF('Reporte de salida'!C$6:C$958,Inventario!B892,'Reporte de salida'!H$6:H$958)</f>
        <v>0</v>
      </c>
      <c r="W892" s="221">
        <f t="shared" si="138"/>
        <v>0</v>
      </c>
      <c r="X892" s="22"/>
      <c r="Y892" s="87">
        <f t="shared" si="139"/>
        <v>2600</v>
      </c>
      <c r="Z892" s="28">
        <f t="shared" si="140"/>
        <v>480.79999999999995</v>
      </c>
      <c r="AA892" s="56">
        <f t="shared" si="141"/>
        <v>0.18492307692307691</v>
      </c>
      <c r="AB892" s="22">
        <f t="shared" si="142"/>
        <v>19</v>
      </c>
      <c r="XFA892" s="96"/>
      <c r="XFB892" s="96"/>
      <c r="XFC892" s="97"/>
      <c r="XFD892" s="97"/>
    </row>
    <row r="893" spans="1:32 16381:16384" ht="15" hidden="1" customHeight="1" x14ac:dyDescent="0.25">
      <c r="A893" s="24"/>
      <c r="B893" s="174" t="s">
        <v>1373</v>
      </c>
      <c r="C893" s="24"/>
      <c r="D893" s="179" t="s">
        <v>1373</v>
      </c>
      <c r="E893" s="33" t="s">
        <v>721</v>
      </c>
      <c r="F893" s="21"/>
      <c r="G893" s="169" t="s">
        <v>314</v>
      </c>
      <c r="H893" s="32">
        <v>1</v>
      </c>
      <c r="I893" s="95"/>
      <c r="J893" s="57">
        <f>[1]Inventario!Y893</f>
        <v>0</v>
      </c>
      <c r="K893" s="99">
        <f>[1]Inventario!AA893</f>
        <v>0</v>
      </c>
      <c r="L893" s="86">
        <f t="shared" si="133"/>
        <v>0</v>
      </c>
      <c r="M893" s="91"/>
      <c r="N893" s="87">
        <f>SUMIF('Compras del Mes'!D$6:D$307,Inventario!D893,'Compras del Mes'!H$6:H$307)</f>
        <v>0</v>
      </c>
      <c r="O893" s="28" t="str">
        <f t="shared" si="134"/>
        <v/>
      </c>
      <c r="P893" s="28">
        <f>SUMIF('Compras del Mes'!D$6:D$307,Inventario!D893,'Compras del Mes'!I$6:I$307)</f>
        <v>0</v>
      </c>
      <c r="Q893" s="88"/>
      <c r="R893" s="87">
        <f t="shared" si="135"/>
        <v>0</v>
      </c>
      <c r="S893" s="28" t="str">
        <f t="shared" si="136"/>
        <v>0</v>
      </c>
      <c r="T893" s="28">
        <f t="shared" si="137"/>
        <v>0</v>
      </c>
      <c r="U893" s="88"/>
      <c r="V893" s="177">
        <f>SUMIF('Reporte de salida'!C$6:C$958,Inventario!B893,'Reporte de salida'!H$6:H$958)</f>
        <v>0</v>
      </c>
      <c r="W893" s="221">
        <f t="shared" si="138"/>
        <v>0</v>
      </c>
      <c r="X893" s="22"/>
      <c r="Y893" s="87">
        <f t="shared" si="139"/>
        <v>0</v>
      </c>
      <c r="Z893" s="28">
        <f t="shared" si="140"/>
        <v>0</v>
      </c>
      <c r="AA893" s="56">
        <v>0</v>
      </c>
      <c r="AB893" s="22">
        <f t="shared" si="142"/>
        <v>15</v>
      </c>
      <c r="AC893" s="96"/>
      <c r="AD893" s="97"/>
      <c r="AE893" s="96"/>
      <c r="AF893" s="22"/>
    </row>
    <row r="894" spans="1:32 16381:16384" ht="15" hidden="1" customHeight="1" x14ac:dyDescent="0.25">
      <c r="A894" s="24"/>
      <c r="B894" s="174" t="s">
        <v>1374</v>
      </c>
      <c r="C894" s="24"/>
      <c r="D894" s="179" t="s">
        <v>1374</v>
      </c>
      <c r="E894" s="33" t="s">
        <v>721</v>
      </c>
      <c r="F894" s="21"/>
      <c r="G894" s="169" t="s">
        <v>314</v>
      </c>
      <c r="H894" s="32">
        <v>1</v>
      </c>
      <c r="I894" s="95"/>
      <c r="J894" s="57">
        <f>[1]Inventario!Y894</f>
        <v>0</v>
      </c>
      <c r="K894" s="99">
        <f>[1]Inventario!AA894</f>
        <v>0</v>
      </c>
      <c r="L894" s="86">
        <f t="shared" si="133"/>
        <v>0</v>
      </c>
      <c r="M894" s="91"/>
      <c r="N894" s="87">
        <f>SUMIF('Compras del Mes'!D$6:D$307,Inventario!D894,'Compras del Mes'!H$6:H$307)</f>
        <v>3</v>
      </c>
      <c r="O894" s="28">
        <f t="shared" si="134"/>
        <v>114.32333333333334</v>
      </c>
      <c r="P894" s="28">
        <f>SUMIF('Compras del Mes'!D$6:D$307,Inventario!D894,'Compras del Mes'!I$6:I$307)</f>
        <v>342.97</v>
      </c>
      <c r="Q894" s="88"/>
      <c r="R894" s="87">
        <f t="shared" si="135"/>
        <v>3</v>
      </c>
      <c r="S894" s="28">
        <f t="shared" si="136"/>
        <v>114.32333333333334</v>
      </c>
      <c r="T894" s="28">
        <f t="shared" si="137"/>
        <v>342.97</v>
      </c>
      <c r="U894" s="88"/>
      <c r="V894" s="177">
        <f>SUMIF('Reporte de salida'!C$6:C$958,Inventario!B894,'Reporte de salida'!H$6:H$958)</f>
        <v>1</v>
      </c>
      <c r="W894" s="221">
        <f t="shared" si="138"/>
        <v>114.32333333333334</v>
      </c>
      <c r="X894" s="22"/>
      <c r="Y894" s="87">
        <f t="shared" si="139"/>
        <v>2</v>
      </c>
      <c r="Z894" s="28">
        <f t="shared" si="140"/>
        <v>228.64666666666668</v>
      </c>
      <c r="AA894" s="56">
        <f t="shared" si="141"/>
        <v>114.32333333333334</v>
      </c>
      <c r="AB894" s="22">
        <f t="shared" si="142"/>
        <v>17</v>
      </c>
      <c r="AC894" s="96"/>
      <c r="AD894" s="97"/>
      <c r="AE894" s="96"/>
      <c r="AF894" s="22"/>
    </row>
    <row r="895" spans="1:32 16381:16384" ht="15" hidden="1" customHeight="1" x14ac:dyDescent="0.25">
      <c r="A895" s="24"/>
      <c r="B895" s="174" t="s">
        <v>1382</v>
      </c>
      <c r="C895" s="24"/>
      <c r="D895" s="179" t="s">
        <v>1382</v>
      </c>
      <c r="E895" s="33" t="s">
        <v>721</v>
      </c>
      <c r="F895" s="21"/>
      <c r="G895" s="169" t="s">
        <v>314</v>
      </c>
      <c r="H895" s="32">
        <v>1</v>
      </c>
      <c r="I895" s="95"/>
      <c r="J895" s="57">
        <f>[1]Inventario!Y895</f>
        <v>0</v>
      </c>
      <c r="K895" s="99">
        <f>[1]Inventario!AA895</f>
        <v>0</v>
      </c>
      <c r="L895" s="86">
        <f t="shared" si="133"/>
        <v>0</v>
      </c>
      <c r="M895" s="91"/>
      <c r="N895" s="87">
        <f>SUMIF('Compras del Mes'!D$6:D$307,Inventario!D895,'Compras del Mes'!H$6:H$307)</f>
        <v>0</v>
      </c>
      <c r="O895" s="28" t="str">
        <f t="shared" si="134"/>
        <v/>
      </c>
      <c r="P895" s="28">
        <f>SUMIF('Compras del Mes'!D$6:D$307,Inventario!D895,'Compras del Mes'!I$6:I$307)</f>
        <v>0</v>
      </c>
      <c r="Q895" s="88"/>
      <c r="R895" s="87">
        <f t="shared" si="135"/>
        <v>0</v>
      </c>
      <c r="S895" s="28" t="str">
        <f t="shared" si="136"/>
        <v>0</v>
      </c>
      <c r="T895" s="28">
        <f t="shared" si="137"/>
        <v>0</v>
      </c>
      <c r="U895" s="88"/>
      <c r="V895" s="177">
        <f>SUMIF('Reporte de salida'!C$6:C$958,Inventario!B895,'Reporte de salida'!H$6:H$958)</f>
        <v>0</v>
      </c>
      <c r="W895" s="221">
        <f t="shared" si="138"/>
        <v>0</v>
      </c>
      <c r="X895" s="22"/>
      <c r="Y895" s="87">
        <f t="shared" si="139"/>
        <v>0</v>
      </c>
      <c r="Z895" s="28">
        <f t="shared" si="140"/>
        <v>0</v>
      </c>
      <c r="AA895" s="56">
        <v>0</v>
      </c>
      <c r="AB895" s="22">
        <f t="shared" si="142"/>
        <v>10</v>
      </c>
      <c r="AC895" s="96"/>
      <c r="AD895" s="97"/>
      <c r="AE895" s="96"/>
      <c r="AF895" s="22"/>
    </row>
    <row r="896" spans="1:32 16381:16384" ht="15" hidden="1" customHeight="1" x14ac:dyDescent="0.25">
      <c r="A896" s="24"/>
      <c r="B896" s="174" t="s">
        <v>1387</v>
      </c>
      <c r="C896" s="24"/>
      <c r="D896" s="179" t="s">
        <v>1387</v>
      </c>
      <c r="E896" s="33" t="s">
        <v>721</v>
      </c>
      <c r="F896" s="21"/>
      <c r="G896" s="169" t="s">
        <v>1081</v>
      </c>
      <c r="H896" s="32">
        <v>1</v>
      </c>
      <c r="I896" s="95"/>
      <c r="J896" s="57">
        <f>[1]Inventario!Y896</f>
        <v>5</v>
      </c>
      <c r="K896" s="99">
        <f>[1]Inventario!AA896</f>
        <v>3.7561151079136694</v>
      </c>
      <c r="L896" s="86">
        <f t="shared" si="133"/>
        <v>18.780575539568346</v>
      </c>
      <c r="M896" s="91"/>
      <c r="N896" s="87">
        <f>SUMIF('Compras del Mes'!D$6:D$307,Inventario!D896,'Compras del Mes'!H$6:H$307)</f>
        <v>0</v>
      </c>
      <c r="O896" s="28" t="str">
        <f t="shared" si="134"/>
        <v/>
      </c>
      <c r="P896" s="28">
        <f>SUMIF('Compras del Mes'!D$6:D$307,Inventario!D896,'Compras del Mes'!I$6:I$307)</f>
        <v>0</v>
      </c>
      <c r="Q896" s="88"/>
      <c r="R896" s="87">
        <f t="shared" si="135"/>
        <v>5</v>
      </c>
      <c r="S896" s="28">
        <f t="shared" si="136"/>
        <v>3.7561151079136694</v>
      </c>
      <c r="T896" s="28">
        <f t="shared" si="137"/>
        <v>18.780575539568346</v>
      </c>
      <c r="U896" s="88"/>
      <c r="V896" s="177">
        <f>SUMIF('Reporte de salida'!C$6:C$958,Inventario!B896,'Reporte de salida'!H$6:H$958)</f>
        <v>0</v>
      </c>
      <c r="W896" s="221">
        <f t="shared" si="138"/>
        <v>0</v>
      </c>
      <c r="X896" s="22"/>
      <c r="Y896" s="87">
        <f t="shared" si="139"/>
        <v>5</v>
      </c>
      <c r="Z896" s="28">
        <f t="shared" si="140"/>
        <v>18.780575539568346</v>
      </c>
      <c r="AA896" s="56">
        <f t="shared" si="141"/>
        <v>3.7561151079136694</v>
      </c>
      <c r="AB896" s="22">
        <f t="shared" si="142"/>
        <v>22</v>
      </c>
      <c r="AC896" s="96"/>
      <c r="AD896" s="97"/>
      <c r="AE896" s="96"/>
      <c r="AF896" s="22"/>
    </row>
    <row r="897" spans="1:32" ht="15" hidden="1" customHeight="1" x14ac:dyDescent="0.25">
      <c r="A897" s="24"/>
      <c r="B897" s="174" t="s">
        <v>1386</v>
      </c>
      <c r="C897" s="24"/>
      <c r="D897" s="179" t="s">
        <v>1386</v>
      </c>
      <c r="E897" s="33" t="s">
        <v>721</v>
      </c>
      <c r="F897" s="21"/>
      <c r="G897" s="169" t="s">
        <v>1081</v>
      </c>
      <c r="H897" s="32">
        <v>1</v>
      </c>
      <c r="I897" s="95"/>
      <c r="J897" s="57">
        <f>[1]Inventario!Y897</f>
        <v>0</v>
      </c>
      <c r="K897" s="99">
        <f>[1]Inventario!AA897</f>
        <v>0</v>
      </c>
      <c r="L897" s="86">
        <f t="shared" si="133"/>
        <v>0</v>
      </c>
      <c r="M897" s="91"/>
      <c r="N897" s="87">
        <f>SUMIF('Compras del Mes'!D$6:D$307,Inventario!D897,'Compras del Mes'!H$6:H$307)</f>
        <v>0</v>
      </c>
      <c r="O897" s="28" t="str">
        <f t="shared" si="134"/>
        <v/>
      </c>
      <c r="P897" s="28">
        <f>SUMIF('Compras del Mes'!D$6:D$307,Inventario!D897,'Compras del Mes'!I$6:I$307)</f>
        <v>0</v>
      </c>
      <c r="Q897" s="88"/>
      <c r="R897" s="87">
        <f t="shared" si="135"/>
        <v>0</v>
      </c>
      <c r="S897" s="28" t="str">
        <f t="shared" si="136"/>
        <v>0</v>
      </c>
      <c r="T897" s="28">
        <f t="shared" si="137"/>
        <v>0</v>
      </c>
      <c r="U897" s="88"/>
      <c r="V897" s="177">
        <f>SUMIF('Reporte de salida'!C$6:C$958,Inventario!B897,'Reporte de salida'!H$6:H$958)</f>
        <v>0</v>
      </c>
      <c r="W897" s="221">
        <f t="shared" si="138"/>
        <v>0</v>
      </c>
      <c r="X897" s="22"/>
      <c r="Y897" s="87">
        <f t="shared" si="139"/>
        <v>0</v>
      </c>
      <c r="Z897" s="28">
        <f t="shared" si="140"/>
        <v>0</v>
      </c>
      <c r="AA897" s="56">
        <v>0</v>
      </c>
      <c r="AB897" s="22">
        <f t="shared" si="142"/>
        <v>23</v>
      </c>
      <c r="AC897" s="96"/>
      <c r="AD897" s="97"/>
      <c r="AE897" s="96"/>
      <c r="AF897" s="22"/>
    </row>
    <row r="898" spans="1:32" ht="15" hidden="1" customHeight="1" x14ac:dyDescent="0.25">
      <c r="A898" s="24"/>
      <c r="B898" s="174" t="s">
        <v>1388</v>
      </c>
      <c r="C898" s="24"/>
      <c r="D898" s="179" t="s">
        <v>1388</v>
      </c>
      <c r="E898" s="33" t="s">
        <v>721</v>
      </c>
      <c r="F898" s="21"/>
      <c r="G898" s="169" t="s">
        <v>1081</v>
      </c>
      <c r="H898" s="32">
        <v>1</v>
      </c>
      <c r="I898" s="95"/>
      <c r="J898" s="57">
        <f>[1]Inventario!Y898</f>
        <v>0</v>
      </c>
      <c r="K898" s="99">
        <f>[1]Inventario!AA898</f>
        <v>0</v>
      </c>
      <c r="L898" s="86">
        <f t="shared" si="133"/>
        <v>0</v>
      </c>
      <c r="M898" s="91"/>
      <c r="N898" s="87">
        <f>SUMIF('Compras del Mes'!D$6:D$307,Inventario!D898,'Compras del Mes'!H$6:H$307)</f>
        <v>0</v>
      </c>
      <c r="O898" s="28" t="str">
        <f t="shared" si="134"/>
        <v/>
      </c>
      <c r="P898" s="28">
        <f>SUMIF('Compras del Mes'!D$6:D$307,Inventario!D898,'Compras del Mes'!I$6:I$307)</f>
        <v>0</v>
      </c>
      <c r="Q898" s="88"/>
      <c r="R898" s="87">
        <f t="shared" si="135"/>
        <v>0</v>
      </c>
      <c r="S898" s="28" t="str">
        <f t="shared" si="136"/>
        <v>0</v>
      </c>
      <c r="T898" s="28">
        <f t="shared" si="137"/>
        <v>0</v>
      </c>
      <c r="U898" s="88"/>
      <c r="V898" s="177">
        <f>SUMIF('Reporte de salida'!C$6:C$958,Inventario!B898,'Reporte de salida'!H$6:H$958)</f>
        <v>0</v>
      </c>
      <c r="W898" s="221">
        <f t="shared" si="138"/>
        <v>0</v>
      </c>
      <c r="X898" s="22"/>
      <c r="Y898" s="87">
        <f t="shared" si="139"/>
        <v>0</v>
      </c>
      <c r="Z898" s="28">
        <f t="shared" si="140"/>
        <v>0</v>
      </c>
      <c r="AA898" s="56">
        <v>0</v>
      </c>
      <c r="AB898" s="22">
        <f t="shared" si="142"/>
        <v>22</v>
      </c>
      <c r="AC898" s="96"/>
      <c r="AD898" s="97"/>
      <c r="AE898" s="96"/>
      <c r="AF898" s="22"/>
    </row>
    <row r="899" spans="1:32" ht="15" hidden="1" customHeight="1" x14ac:dyDescent="0.25">
      <c r="A899" s="254"/>
      <c r="B899" s="174" t="s">
        <v>1389</v>
      </c>
      <c r="C899" s="24"/>
      <c r="D899" s="179" t="s">
        <v>1389</v>
      </c>
      <c r="E899" s="33" t="s">
        <v>721</v>
      </c>
      <c r="F899" s="21"/>
      <c r="G899" s="169" t="s">
        <v>771</v>
      </c>
      <c r="H899" s="32">
        <v>1</v>
      </c>
      <c r="I899" s="95"/>
      <c r="J899" s="57">
        <f>[1]Inventario!Y899</f>
        <v>0</v>
      </c>
      <c r="K899" s="99">
        <f>[1]Inventario!AA899</f>
        <v>0</v>
      </c>
      <c r="L899" s="86">
        <f t="shared" si="133"/>
        <v>0</v>
      </c>
      <c r="M899" s="91"/>
      <c r="N899" s="87">
        <f>SUMIF('Compras del Mes'!D$6:D$307,Inventario!D899,'Compras del Mes'!H$6:H$307)</f>
        <v>0</v>
      </c>
      <c r="O899" s="28" t="str">
        <f t="shared" si="134"/>
        <v/>
      </c>
      <c r="P899" s="28">
        <f>SUMIF('Compras del Mes'!D$6:D$307,Inventario!D899,'Compras del Mes'!I$6:I$307)</f>
        <v>0</v>
      </c>
      <c r="Q899" s="88"/>
      <c r="R899" s="87">
        <f t="shared" si="135"/>
        <v>0</v>
      </c>
      <c r="S899" s="28" t="str">
        <f t="shared" si="136"/>
        <v>0</v>
      </c>
      <c r="T899" s="28">
        <f t="shared" si="137"/>
        <v>0</v>
      </c>
      <c r="U899" s="88"/>
      <c r="V899" s="177">
        <f>SUMIF('Reporte de salida'!C$6:C$958,Inventario!B899,'Reporte de salida'!H$6:H$958)</f>
        <v>0</v>
      </c>
      <c r="W899" s="221">
        <f t="shared" si="138"/>
        <v>0</v>
      </c>
      <c r="X899" s="22"/>
      <c r="Y899" s="87">
        <f t="shared" si="139"/>
        <v>0</v>
      </c>
      <c r="Z899" s="28">
        <f t="shared" si="140"/>
        <v>0</v>
      </c>
      <c r="AA899" s="56">
        <v>0</v>
      </c>
      <c r="AB899" s="22">
        <f t="shared" si="142"/>
        <v>20</v>
      </c>
      <c r="AC899" s="96"/>
      <c r="AD899" s="97"/>
      <c r="AE899" s="96"/>
      <c r="AF899" s="22"/>
    </row>
    <row r="900" spans="1:32" ht="15" hidden="1" customHeight="1" x14ac:dyDescent="0.25">
      <c r="A900" s="24"/>
      <c r="B900" s="174" t="s">
        <v>1390</v>
      </c>
      <c r="C900" s="24"/>
      <c r="D900" s="179" t="s">
        <v>1390</v>
      </c>
      <c r="E900" s="33" t="s">
        <v>721</v>
      </c>
      <c r="F900" s="21"/>
      <c r="G900" s="169" t="s">
        <v>314</v>
      </c>
      <c r="H900" s="32">
        <v>1</v>
      </c>
      <c r="I900" s="91"/>
      <c r="J900" s="57">
        <f>[1]Inventario!Y900</f>
        <v>0</v>
      </c>
      <c r="K900" s="99">
        <f>[1]Inventario!AA900</f>
        <v>0</v>
      </c>
      <c r="L900" s="86">
        <f t="shared" si="133"/>
        <v>0</v>
      </c>
      <c r="M900" s="91"/>
      <c r="N900" s="87">
        <f>SUMIF('Compras del Mes'!D$6:D$307,Inventario!D900,'Compras del Mes'!H$6:H$307)</f>
        <v>0</v>
      </c>
      <c r="O900" s="28" t="str">
        <f t="shared" si="134"/>
        <v/>
      </c>
      <c r="P900" s="28">
        <f>SUMIF('Compras del Mes'!D$6:D$307,Inventario!D900,'Compras del Mes'!I$6:I$307)</f>
        <v>0</v>
      </c>
      <c r="Q900" s="88"/>
      <c r="R900" s="87">
        <f t="shared" si="135"/>
        <v>0</v>
      </c>
      <c r="S900" s="28" t="str">
        <f t="shared" si="136"/>
        <v>0</v>
      </c>
      <c r="T900" s="28">
        <f t="shared" si="137"/>
        <v>0</v>
      </c>
      <c r="U900" s="88"/>
      <c r="V900" s="177">
        <f>SUMIF('Reporte de salida'!C$6:C$958,Inventario!B900,'Reporte de salida'!H$6:H$958)</f>
        <v>0</v>
      </c>
      <c r="W900" s="221">
        <f t="shared" si="138"/>
        <v>0</v>
      </c>
      <c r="X900" s="22"/>
      <c r="Y900" s="87">
        <f t="shared" si="139"/>
        <v>0</v>
      </c>
      <c r="Z900" s="28">
        <f t="shared" si="140"/>
        <v>0</v>
      </c>
      <c r="AA900" s="56">
        <v>0</v>
      </c>
      <c r="AB900" s="22">
        <f t="shared" si="142"/>
        <v>34</v>
      </c>
      <c r="AC900" s="96"/>
      <c r="AD900" s="97"/>
      <c r="AE900" s="96"/>
      <c r="AF900" s="22"/>
    </row>
    <row r="901" spans="1:32" ht="15" hidden="1" customHeight="1" x14ac:dyDescent="0.25">
      <c r="A901" s="24"/>
      <c r="B901" s="174" t="s">
        <v>1417</v>
      </c>
      <c r="C901" s="24"/>
      <c r="D901" s="179" t="s">
        <v>1417</v>
      </c>
      <c r="E901" s="33" t="s">
        <v>933</v>
      </c>
      <c r="F901" s="21"/>
      <c r="G901" s="169" t="s">
        <v>314</v>
      </c>
      <c r="H901" s="32">
        <v>1</v>
      </c>
      <c r="I901" s="95"/>
      <c r="J901" s="57">
        <f>[1]Inventario!Y901</f>
        <v>1</v>
      </c>
      <c r="K901" s="99">
        <f>[1]Inventario!AA901</f>
        <v>1040.8399999999999</v>
      </c>
      <c r="L901" s="86">
        <f t="shared" si="133"/>
        <v>1040.8399999999999</v>
      </c>
      <c r="M901" s="91"/>
      <c r="N901" s="87">
        <f>SUMIF('Compras del Mes'!D$6:D$307,Inventario!D901,'Compras del Mes'!H$6:H$307)</f>
        <v>0</v>
      </c>
      <c r="O901" s="28" t="str">
        <f t="shared" si="134"/>
        <v/>
      </c>
      <c r="P901" s="28">
        <f>SUMIF('Compras del Mes'!D$6:D$307,Inventario!D901,'Compras del Mes'!I$6:I$307)</f>
        <v>0</v>
      </c>
      <c r="Q901" s="88"/>
      <c r="R901" s="87">
        <f t="shared" si="135"/>
        <v>1</v>
      </c>
      <c r="S901" s="28">
        <f t="shared" si="136"/>
        <v>1040.8399999999999</v>
      </c>
      <c r="T901" s="28">
        <f t="shared" si="137"/>
        <v>1040.8399999999999</v>
      </c>
      <c r="U901" s="88"/>
      <c r="V901" s="177">
        <f>SUMIF('Reporte de salida'!C$6:C$958,Inventario!B901,'Reporte de salida'!H$6:H$958)</f>
        <v>0</v>
      </c>
      <c r="W901" s="221">
        <f t="shared" si="138"/>
        <v>0</v>
      </c>
      <c r="X901" s="22"/>
      <c r="Y901" s="87">
        <f t="shared" si="139"/>
        <v>1</v>
      </c>
      <c r="Z901" s="28">
        <f t="shared" si="140"/>
        <v>1040.8399999999999</v>
      </c>
      <c r="AA901" s="56">
        <f t="shared" si="141"/>
        <v>1040.8399999999999</v>
      </c>
      <c r="AB901" s="22">
        <f t="shared" si="142"/>
        <v>22</v>
      </c>
      <c r="AC901" s="96"/>
      <c r="AD901" s="97"/>
      <c r="AE901" s="96"/>
      <c r="AF901" s="22"/>
    </row>
    <row r="902" spans="1:32" ht="15" hidden="1" customHeight="1" x14ac:dyDescent="0.25">
      <c r="A902" s="24"/>
      <c r="B902" s="174" t="s">
        <v>1416</v>
      </c>
      <c r="C902" s="24"/>
      <c r="D902" s="179" t="s">
        <v>1416</v>
      </c>
      <c r="E902" s="33" t="s">
        <v>721</v>
      </c>
      <c r="F902" s="21"/>
      <c r="G902" s="169" t="s">
        <v>314</v>
      </c>
      <c r="H902" s="32">
        <v>1</v>
      </c>
      <c r="I902" s="95"/>
      <c r="J902" s="57">
        <f>[1]Inventario!Y902</f>
        <v>1</v>
      </c>
      <c r="K902" s="99">
        <f>[1]Inventario!AA902</f>
        <v>23.39</v>
      </c>
      <c r="L902" s="86">
        <f t="shared" si="133"/>
        <v>23.39</v>
      </c>
      <c r="M902" s="91"/>
      <c r="N902" s="87">
        <f>SUMIF('Compras del Mes'!D$6:D$307,Inventario!D902,'Compras del Mes'!H$6:H$307)</f>
        <v>0</v>
      </c>
      <c r="O902" s="28" t="str">
        <f t="shared" si="134"/>
        <v/>
      </c>
      <c r="P902" s="28">
        <f>SUMIF('Compras del Mes'!D$6:D$307,Inventario!D902,'Compras del Mes'!I$6:I$307)</f>
        <v>0</v>
      </c>
      <c r="Q902" s="88"/>
      <c r="R902" s="87">
        <f t="shared" si="135"/>
        <v>1</v>
      </c>
      <c r="S902" s="28">
        <f t="shared" si="136"/>
        <v>23.39</v>
      </c>
      <c r="T902" s="28">
        <f t="shared" si="137"/>
        <v>23.39</v>
      </c>
      <c r="U902" s="88"/>
      <c r="V902" s="177">
        <f>SUMIF('Reporte de salida'!C$6:C$958,Inventario!B902,'Reporte de salida'!H$6:H$958)</f>
        <v>0</v>
      </c>
      <c r="W902" s="221">
        <f t="shared" si="138"/>
        <v>0</v>
      </c>
      <c r="X902" s="22"/>
      <c r="Y902" s="87">
        <f t="shared" si="139"/>
        <v>1</v>
      </c>
      <c r="Z902" s="28">
        <f t="shared" si="140"/>
        <v>23.39</v>
      </c>
      <c r="AA902" s="56">
        <f t="shared" si="141"/>
        <v>23.39</v>
      </c>
      <c r="AB902" s="22">
        <f t="shared" si="142"/>
        <v>35</v>
      </c>
      <c r="AC902" s="96"/>
      <c r="AD902" s="97"/>
      <c r="AE902" s="96"/>
      <c r="AF902" s="22"/>
    </row>
    <row r="903" spans="1:32" ht="15" hidden="1" customHeight="1" x14ac:dyDescent="0.25">
      <c r="A903" s="24"/>
      <c r="B903" s="174" t="s">
        <v>1432</v>
      </c>
      <c r="C903" s="24"/>
      <c r="D903" s="33" t="s">
        <v>1432</v>
      </c>
      <c r="E903" s="33" t="s">
        <v>721</v>
      </c>
      <c r="F903" s="21"/>
      <c r="G903" s="169" t="s">
        <v>314</v>
      </c>
      <c r="H903" s="32">
        <v>1</v>
      </c>
      <c r="I903" s="91"/>
      <c r="J903" s="57">
        <f>[1]Inventario!Y903</f>
        <v>0</v>
      </c>
      <c r="K903" s="99">
        <f>[1]Inventario!AA903</f>
        <v>0</v>
      </c>
      <c r="L903" s="86">
        <f t="shared" ref="L903:L966" si="143">+K903*J903</f>
        <v>0</v>
      </c>
      <c r="M903" s="91"/>
      <c r="N903" s="87">
        <f>SUMIF('Compras del Mes'!D$6:D$307,Inventario!D903,'Compras del Mes'!H$6:H$307)</f>
        <v>0</v>
      </c>
      <c r="O903" s="28" t="str">
        <f t="shared" ref="O903:O966" si="144">IF(P903=0,"",P903/N903)</f>
        <v/>
      </c>
      <c r="P903" s="28">
        <f>SUMIF('Compras del Mes'!D$6:D$307,Inventario!D903,'Compras del Mes'!I$6:I$307)</f>
        <v>0</v>
      </c>
      <c r="Q903" s="88"/>
      <c r="R903" s="87">
        <f t="shared" ref="R903:R966" si="145">+N903+J903</f>
        <v>0</v>
      </c>
      <c r="S903" s="28" t="str">
        <f t="shared" ref="S903:S966" si="146">IF(T903=0,"0",T903/R903)</f>
        <v>0</v>
      </c>
      <c r="T903" s="28">
        <f t="shared" ref="T903:T966" si="147">+P903+L903</f>
        <v>0</v>
      </c>
      <c r="U903" s="88"/>
      <c r="V903" s="177">
        <f>SUMIF('Reporte de salida'!C$6:C$958,Inventario!B903,'Reporte de salida'!H$6:H$958)</f>
        <v>0</v>
      </c>
      <c r="W903" s="221">
        <f t="shared" ref="W903:W966" si="148">+V903*S903</f>
        <v>0</v>
      </c>
      <c r="X903" s="22"/>
      <c r="Y903" s="87">
        <f t="shared" ref="Y903:Y966" si="149">R903-V903</f>
        <v>0</v>
      </c>
      <c r="Z903" s="28">
        <f t="shared" ref="Z903:Z966" si="150">+S903*Y903</f>
        <v>0</v>
      </c>
      <c r="AA903" s="56">
        <v>0</v>
      </c>
      <c r="AB903" s="22">
        <f t="shared" si="142"/>
        <v>20</v>
      </c>
      <c r="AC903" s="96"/>
      <c r="AD903" s="97"/>
      <c r="AE903" s="96"/>
      <c r="AF903" s="22"/>
    </row>
    <row r="904" spans="1:32" ht="15" hidden="1" customHeight="1" x14ac:dyDescent="0.25">
      <c r="A904" s="24"/>
      <c r="B904" s="174" t="s">
        <v>1436</v>
      </c>
      <c r="C904" s="24"/>
      <c r="D904" s="33" t="s">
        <v>1435</v>
      </c>
      <c r="E904" s="33" t="s">
        <v>721</v>
      </c>
      <c r="F904" s="21"/>
      <c r="G904" s="169" t="s">
        <v>771</v>
      </c>
      <c r="H904" s="32">
        <v>1</v>
      </c>
      <c r="I904" s="91"/>
      <c r="J904" s="57">
        <f>[1]Inventario!Y904</f>
        <v>0</v>
      </c>
      <c r="K904" s="99">
        <f>[1]Inventario!AA904</f>
        <v>0</v>
      </c>
      <c r="L904" s="86">
        <f t="shared" si="143"/>
        <v>0</v>
      </c>
      <c r="M904" s="91"/>
      <c r="N904" s="87">
        <f>SUMIF('Compras del Mes'!D$6:D$307,Inventario!D904,'Compras del Mes'!H$6:H$307)</f>
        <v>0</v>
      </c>
      <c r="O904" s="28" t="str">
        <f t="shared" si="144"/>
        <v/>
      </c>
      <c r="P904" s="28">
        <f>SUMIF('Compras del Mes'!D$6:D$307,Inventario!D904,'Compras del Mes'!I$6:I$307)</f>
        <v>0</v>
      </c>
      <c r="Q904" s="88"/>
      <c r="R904" s="87">
        <f t="shared" si="145"/>
        <v>0</v>
      </c>
      <c r="S904" s="28" t="str">
        <f t="shared" si="146"/>
        <v>0</v>
      </c>
      <c r="T904" s="28">
        <f t="shared" si="147"/>
        <v>0</v>
      </c>
      <c r="U904" s="88"/>
      <c r="V904" s="177">
        <f>SUMIF('Reporte de salida'!C$6:C$958,Inventario!B904,'Reporte de salida'!H$6:H$958)</f>
        <v>0</v>
      </c>
      <c r="W904" s="221">
        <f t="shared" si="148"/>
        <v>0</v>
      </c>
      <c r="X904" s="22"/>
      <c r="Y904" s="87">
        <f t="shared" si="149"/>
        <v>0</v>
      </c>
      <c r="Z904" s="28">
        <f t="shared" si="150"/>
        <v>0</v>
      </c>
      <c r="AA904" s="56">
        <v>0</v>
      </c>
      <c r="AB904" s="22">
        <f t="shared" si="142"/>
        <v>25</v>
      </c>
      <c r="AC904" s="96"/>
      <c r="AD904" s="97"/>
      <c r="AE904" s="96"/>
      <c r="AF904" s="22"/>
    </row>
    <row r="905" spans="1:32" ht="15" hidden="1" customHeight="1" x14ac:dyDescent="0.25">
      <c r="A905" s="24"/>
      <c r="B905" s="174" t="s">
        <v>1437</v>
      </c>
      <c r="C905" s="24"/>
      <c r="D905" s="33" t="s">
        <v>1437</v>
      </c>
      <c r="E905" s="33" t="s">
        <v>721</v>
      </c>
      <c r="F905" s="21"/>
      <c r="G905" s="169" t="s">
        <v>314</v>
      </c>
      <c r="H905" s="32">
        <v>1</v>
      </c>
      <c r="I905" s="95"/>
      <c r="J905" s="57">
        <f>[1]Inventario!Y905</f>
        <v>2</v>
      </c>
      <c r="K905" s="99">
        <f>[1]Inventario!AA905</f>
        <v>81.301666666666662</v>
      </c>
      <c r="L905" s="86">
        <f t="shared" si="143"/>
        <v>162.60333333333332</v>
      </c>
      <c r="M905" s="91"/>
      <c r="N905" s="87">
        <f>SUMIF('Compras del Mes'!D$6:D$307,Inventario!D905,'Compras del Mes'!H$6:H$307)</f>
        <v>0</v>
      </c>
      <c r="O905" s="28" t="str">
        <f t="shared" si="144"/>
        <v/>
      </c>
      <c r="P905" s="28">
        <f>SUMIF('Compras del Mes'!D$6:D$307,Inventario!D905,'Compras del Mes'!I$6:I$307)</f>
        <v>0</v>
      </c>
      <c r="Q905" s="88"/>
      <c r="R905" s="87">
        <f t="shared" si="145"/>
        <v>2</v>
      </c>
      <c r="S905" s="28">
        <f t="shared" si="146"/>
        <v>81.301666666666662</v>
      </c>
      <c r="T905" s="28">
        <f t="shared" si="147"/>
        <v>162.60333333333332</v>
      </c>
      <c r="U905" s="88"/>
      <c r="V905" s="177">
        <f>SUMIF('Reporte de salida'!C$6:C$958,Inventario!B905,'Reporte de salida'!H$6:H$958)</f>
        <v>0</v>
      </c>
      <c r="W905" s="221">
        <f t="shared" si="148"/>
        <v>0</v>
      </c>
      <c r="X905" s="22"/>
      <c r="Y905" s="87">
        <f t="shared" si="149"/>
        <v>2</v>
      </c>
      <c r="Z905" s="28">
        <f t="shared" si="150"/>
        <v>162.60333333333332</v>
      </c>
      <c r="AA905" s="56">
        <f t="shared" ref="AA905:AA966" si="151">Z905/Y905</f>
        <v>81.301666666666662</v>
      </c>
      <c r="AB905" s="22">
        <f t="shared" si="142"/>
        <v>36</v>
      </c>
      <c r="AC905" s="96"/>
      <c r="AD905" s="97"/>
      <c r="AE905" s="96"/>
      <c r="AF905" s="22"/>
    </row>
    <row r="906" spans="1:32" ht="15" hidden="1" customHeight="1" x14ac:dyDescent="0.25">
      <c r="A906" s="24"/>
      <c r="B906" s="174" t="s">
        <v>1453</v>
      </c>
      <c r="C906" s="24"/>
      <c r="D906" s="33" t="s">
        <v>1453</v>
      </c>
      <c r="E906" s="33" t="s">
        <v>721</v>
      </c>
      <c r="F906" s="21"/>
      <c r="G906" s="169" t="s">
        <v>314</v>
      </c>
      <c r="H906" s="32">
        <v>1</v>
      </c>
      <c r="I906" s="95"/>
      <c r="J906" s="57">
        <f>[1]Inventario!Y906</f>
        <v>2</v>
      </c>
      <c r="K906" s="99">
        <f>[1]Inventario!AA906</f>
        <v>34.44</v>
      </c>
      <c r="L906" s="86">
        <f t="shared" si="143"/>
        <v>68.88</v>
      </c>
      <c r="M906" s="91"/>
      <c r="N906" s="87">
        <f>SUMIF('Compras del Mes'!D$6:D$307,Inventario!D906,'Compras del Mes'!H$6:H$307)</f>
        <v>0</v>
      </c>
      <c r="O906" s="28" t="str">
        <f t="shared" si="144"/>
        <v/>
      </c>
      <c r="P906" s="28">
        <f>SUMIF('Compras del Mes'!D$6:D$307,Inventario!D906,'Compras del Mes'!I$6:I$307)</f>
        <v>0</v>
      </c>
      <c r="Q906" s="88"/>
      <c r="R906" s="87">
        <f t="shared" si="145"/>
        <v>2</v>
      </c>
      <c r="S906" s="28">
        <f t="shared" si="146"/>
        <v>34.44</v>
      </c>
      <c r="T906" s="28">
        <f t="shared" si="147"/>
        <v>68.88</v>
      </c>
      <c r="U906" s="88"/>
      <c r="V906" s="177">
        <f>SUMIF('Reporte de salida'!C$6:C$958,Inventario!B906,'Reporte de salida'!H$6:H$958)</f>
        <v>0</v>
      </c>
      <c r="W906" s="221">
        <f t="shared" si="148"/>
        <v>0</v>
      </c>
      <c r="X906" s="22"/>
      <c r="Y906" s="87">
        <f t="shared" si="149"/>
        <v>2</v>
      </c>
      <c r="Z906" s="28">
        <f t="shared" si="150"/>
        <v>68.88</v>
      </c>
      <c r="AA906" s="56">
        <f t="shared" si="151"/>
        <v>34.44</v>
      </c>
      <c r="AB906" s="22">
        <f t="shared" si="142"/>
        <v>26</v>
      </c>
      <c r="AC906" s="96"/>
      <c r="AD906" s="97"/>
      <c r="AE906" s="96"/>
      <c r="AF906" s="22"/>
    </row>
    <row r="907" spans="1:32" ht="15" hidden="1" customHeight="1" x14ac:dyDescent="0.25">
      <c r="A907" s="24"/>
      <c r="B907" s="174" t="s">
        <v>1456</v>
      </c>
      <c r="C907" s="24"/>
      <c r="D907" s="33" t="s">
        <v>1456</v>
      </c>
      <c r="E907" s="33" t="s">
        <v>721</v>
      </c>
      <c r="F907" s="21"/>
      <c r="G907" s="169" t="s">
        <v>1081</v>
      </c>
      <c r="H907" s="32">
        <v>1</v>
      </c>
      <c r="I907" s="91"/>
      <c r="J907" s="57">
        <f>[1]Inventario!Y907</f>
        <v>0</v>
      </c>
      <c r="K907" s="99">
        <f>[1]Inventario!AA907</f>
        <v>0</v>
      </c>
      <c r="L907" s="86">
        <f t="shared" si="143"/>
        <v>0</v>
      </c>
      <c r="M907" s="91"/>
      <c r="N907" s="87">
        <f>SUMIF('Compras del Mes'!D$6:D$307,Inventario!D907,'Compras del Mes'!H$6:H$307)</f>
        <v>0</v>
      </c>
      <c r="O907" s="28" t="str">
        <f t="shared" si="144"/>
        <v/>
      </c>
      <c r="P907" s="28">
        <f>SUMIF('Compras del Mes'!D$6:D$307,Inventario!D907,'Compras del Mes'!I$6:I$307)</f>
        <v>0</v>
      </c>
      <c r="Q907" s="88"/>
      <c r="R907" s="87">
        <f t="shared" si="145"/>
        <v>0</v>
      </c>
      <c r="S907" s="28" t="str">
        <f t="shared" si="146"/>
        <v>0</v>
      </c>
      <c r="T907" s="28">
        <f t="shared" si="147"/>
        <v>0</v>
      </c>
      <c r="U907" s="88"/>
      <c r="V907" s="177">
        <f>SUMIF('Reporte de salida'!C$6:C$958,Inventario!B907,'Reporte de salida'!H$6:H$958)</f>
        <v>0</v>
      </c>
      <c r="W907" s="221">
        <f t="shared" si="148"/>
        <v>0</v>
      </c>
      <c r="X907" s="22"/>
      <c r="Y907" s="87">
        <f t="shared" si="149"/>
        <v>0</v>
      </c>
      <c r="Z907" s="28">
        <f t="shared" si="150"/>
        <v>0</v>
      </c>
      <c r="AA907" s="56">
        <v>0</v>
      </c>
      <c r="AB907" s="22">
        <f t="shared" si="142"/>
        <v>15</v>
      </c>
      <c r="AC907" s="96"/>
      <c r="AD907" s="97"/>
      <c r="AE907" s="96"/>
      <c r="AF907" s="22"/>
    </row>
    <row r="908" spans="1:32" ht="15" hidden="1" customHeight="1" x14ac:dyDescent="0.25">
      <c r="A908" s="24"/>
      <c r="B908" s="174" t="s">
        <v>1457</v>
      </c>
      <c r="C908" s="24"/>
      <c r="D908" s="33" t="s">
        <v>1457</v>
      </c>
      <c r="E908" s="33" t="s">
        <v>721</v>
      </c>
      <c r="F908" s="21"/>
      <c r="G908" s="169" t="s">
        <v>314</v>
      </c>
      <c r="H908" s="32">
        <v>1</v>
      </c>
      <c r="I908" s="91"/>
      <c r="J908" s="57">
        <f>[1]Inventario!Y908</f>
        <v>0</v>
      </c>
      <c r="K908" s="99">
        <f>[1]Inventario!AA908</f>
        <v>0</v>
      </c>
      <c r="L908" s="86">
        <f t="shared" si="143"/>
        <v>0</v>
      </c>
      <c r="M908" s="91"/>
      <c r="N908" s="87">
        <f>SUMIF('Compras del Mes'!D$6:D$307,Inventario!D908,'Compras del Mes'!H$6:H$307)</f>
        <v>4</v>
      </c>
      <c r="O908" s="28">
        <f t="shared" si="144"/>
        <v>38.807499999999997</v>
      </c>
      <c r="P908" s="28">
        <f>SUMIF('Compras del Mes'!D$6:D$307,Inventario!D908,'Compras del Mes'!I$6:I$307)</f>
        <v>155.22999999999999</v>
      </c>
      <c r="Q908" s="88"/>
      <c r="R908" s="87">
        <f t="shared" si="145"/>
        <v>4</v>
      </c>
      <c r="S908" s="28">
        <f t="shared" si="146"/>
        <v>38.807499999999997</v>
      </c>
      <c r="T908" s="28">
        <f t="shared" si="147"/>
        <v>155.22999999999999</v>
      </c>
      <c r="U908" s="88"/>
      <c r="V908" s="177">
        <f>SUMIF('Reporte de salida'!C$6:C$958,Inventario!B908,'Reporte de salida'!H$6:H$958)</f>
        <v>2</v>
      </c>
      <c r="W908" s="221">
        <f t="shared" si="148"/>
        <v>77.614999999999995</v>
      </c>
      <c r="X908" s="22"/>
      <c r="Y908" s="87">
        <f t="shared" si="149"/>
        <v>2</v>
      </c>
      <c r="Z908" s="28">
        <f t="shared" si="150"/>
        <v>77.614999999999995</v>
      </c>
      <c r="AA908" s="56">
        <f t="shared" si="151"/>
        <v>38.807499999999997</v>
      </c>
      <c r="AB908" s="22">
        <f t="shared" si="142"/>
        <v>9</v>
      </c>
      <c r="AC908" s="96"/>
      <c r="AD908" s="97"/>
      <c r="AE908" s="96"/>
      <c r="AF908" s="22"/>
    </row>
    <row r="909" spans="1:32" ht="15" hidden="1" customHeight="1" x14ac:dyDescent="0.25">
      <c r="A909" s="24"/>
      <c r="B909" s="174" t="s">
        <v>1458</v>
      </c>
      <c r="C909" s="24"/>
      <c r="D909" s="33" t="s">
        <v>1458</v>
      </c>
      <c r="E909" s="33" t="s">
        <v>721</v>
      </c>
      <c r="F909" s="21"/>
      <c r="G909" s="169" t="s">
        <v>314</v>
      </c>
      <c r="H909" s="32">
        <v>1</v>
      </c>
      <c r="I909" s="91"/>
      <c r="J909" s="57">
        <f>[1]Inventario!Y909</f>
        <v>0</v>
      </c>
      <c r="K909" s="99">
        <f>[1]Inventario!AA909</f>
        <v>0</v>
      </c>
      <c r="L909" s="86">
        <f t="shared" si="143"/>
        <v>0</v>
      </c>
      <c r="M909" s="91"/>
      <c r="N909" s="87">
        <f>SUMIF('Compras del Mes'!D$6:D$307,Inventario!D909,'Compras del Mes'!H$6:H$307)</f>
        <v>0</v>
      </c>
      <c r="O909" s="28" t="str">
        <f t="shared" si="144"/>
        <v/>
      </c>
      <c r="P909" s="28">
        <f>SUMIF('Compras del Mes'!D$6:D$307,Inventario!D909,'Compras del Mes'!I$6:I$307)</f>
        <v>0</v>
      </c>
      <c r="Q909" s="88"/>
      <c r="R909" s="87">
        <f t="shared" si="145"/>
        <v>0</v>
      </c>
      <c r="S909" s="28" t="str">
        <f t="shared" si="146"/>
        <v>0</v>
      </c>
      <c r="T909" s="28">
        <f t="shared" si="147"/>
        <v>0</v>
      </c>
      <c r="U909" s="88"/>
      <c r="V909" s="177">
        <f>SUMIF('Reporte de salida'!C$6:C$958,Inventario!B909,'Reporte de salida'!H$6:H$958)</f>
        <v>0</v>
      </c>
      <c r="W909" s="221">
        <f t="shared" si="148"/>
        <v>0</v>
      </c>
      <c r="X909" s="22"/>
      <c r="Y909" s="87">
        <f t="shared" si="149"/>
        <v>0</v>
      </c>
      <c r="Z909" s="28">
        <f t="shared" si="150"/>
        <v>0</v>
      </c>
      <c r="AA909" s="56">
        <v>0</v>
      </c>
      <c r="AB909" s="22"/>
      <c r="AC909" s="96"/>
      <c r="AD909" s="97"/>
      <c r="AE909" s="96"/>
      <c r="AF909" s="22"/>
    </row>
    <row r="910" spans="1:32" ht="15" hidden="1" customHeight="1" x14ac:dyDescent="0.25">
      <c r="A910" s="24"/>
      <c r="B910" s="174" t="s">
        <v>1459</v>
      </c>
      <c r="C910" s="24"/>
      <c r="D910" s="33" t="s">
        <v>1459</v>
      </c>
      <c r="E910" s="33" t="s">
        <v>721</v>
      </c>
      <c r="F910" s="21"/>
      <c r="G910" s="169" t="s">
        <v>314</v>
      </c>
      <c r="H910" s="32">
        <v>1</v>
      </c>
      <c r="I910" s="91"/>
      <c r="J910" s="57">
        <f>[1]Inventario!Y910</f>
        <v>1</v>
      </c>
      <c r="K910" s="99">
        <f>[1]Inventario!AA910</f>
        <v>1800</v>
      </c>
      <c r="L910" s="86">
        <f t="shared" si="143"/>
        <v>1800</v>
      </c>
      <c r="M910" s="91"/>
      <c r="N910" s="87">
        <f>SUMIF('Compras del Mes'!D$6:D$307,Inventario!D910,'Compras del Mes'!H$6:H$307)</f>
        <v>0</v>
      </c>
      <c r="O910" s="28" t="str">
        <f t="shared" si="144"/>
        <v/>
      </c>
      <c r="P910" s="28">
        <f>SUMIF('Compras del Mes'!D$6:D$307,Inventario!D910,'Compras del Mes'!I$6:I$307)</f>
        <v>0</v>
      </c>
      <c r="Q910" s="88"/>
      <c r="R910" s="87">
        <f t="shared" si="145"/>
        <v>1</v>
      </c>
      <c r="S910" s="28">
        <f t="shared" si="146"/>
        <v>1800</v>
      </c>
      <c r="T910" s="28">
        <f t="shared" si="147"/>
        <v>1800</v>
      </c>
      <c r="U910" s="88"/>
      <c r="V910" s="177">
        <f>SUMIF('Reporte de salida'!C$6:C$958,Inventario!B910,'Reporte de salida'!H$6:H$958)</f>
        <v>0</v>
      </c>
      <c r="W910" s="221">
        <f t="shared" si="148"/>
        <v>0</v>
      </c>
      <c r="X910" s="22"/>
      <c r="Y910" s="87">
        <f t="shared" si="149"/>
        <v>1</v>
      </c>
      <c r="Z910" s="28">
        <f t="shared" si="150"/>
        <v>1800</v>
      </c>
      <c r="AA910" s="56">
        <f t="shared" si="151"/>
        <v>1800</v>
      </c>
      <c r="AB910" s="22"/>
      <c r="AC910" s="96"/>
      <c r="AD910" s="97"/>
      <c r="AE910" s="96"/>
      <c r="AF910" s="22"/>
    </row>
    <row r="911" spans="1:32" ht="15" hidden="1" customHeight="1" x14ac:dyDescent="0.25">
      <c r="A911" s="24"/>
      <c r="B911" s="174" t="s">
        <v>1460</v>
      </c>
      <c r="C911" s="24"/>
      <c r="D911" s="33" t="s">
        <v>1460</v>
      </c>
      <c r="E911" s="33" t="s">
        <v>721</v>
      </c>
      <c r="F911" s="21"/>
      <c r="G911" s="169" t="s">
        <v>314</v>
      </c>
      <c r="H911" s="32">
        <v>1</v>
      </c>
      <c r="I911" s="95"/>
      <c r="J911" s="57">
        <f>[1]Inventario!Y911</f>
        <v>1</v>
      </c>
      <c r="K911" s="99">
        <f>[1]Inventario!AA911</f>
        <v>155</v>
      </c>
      <c r="L911" s="86">
        <f t="shared" si="143"/>
        <v>155</v>
      </c>
      <c r="M911" s="91"/>
      <c r="N911" s="87">
        <f>SUMIF('Compras del Mes'!D$6:D$307,Inventario!D911,'Compras del Mes'!H$6:H$307)</f>
        <v>0</v>
      </c>
      <c r="O911" s="28" t="str">
        <f t="shared" si="144"/>
        <v/>
      </c>
      <c r="P911" s="28">
        <f>SUMIF('Compras del Mes'!D$6:D$307,Inventario!D911,'Compras del Mes'!I$6:I$307)</f>
        <v>0</v>
      </c>
      <c r="Q911" s="88"/>
      <c r="R911" s="87">
        <f t="shared" si="145"/>
        <v>1</v>
      </c>
      <c r="S911" s="28">
        <f t="shared" si="146"/>
        <v>155</v>
      </c>
      <c r="T911" s="28">
        <f t="shared" si="147"/>
        <v>155</v>
      </c>
      <c r="U911" s="88"/>
      <c r="V911" s="177">
        <f>SUMIF('Reporte de salida'!C$6:C$958,Inventario!B911,'Reporte de salida'!H$6:H$958)</f>
        <v>0</v>
      </c>
      <c r="W911" s="221">
        <f t="shared" si="148"/>
        <v>0</v>
      </c>
      <c r="X911" s="22"/>
      <c r="Y911" s="87">
        <f t="shared" si="149"/>
        <v>1</v>
      </c>
      <c r="Z911" s="28">
        <f t="shared" si="150"/>
        <v>155</v>
      </c>
      <c r="AA911" s="56">
        <f t="shared" si="151"/>
        <v>155</v>
      </c>
      <c r="AB911" s="22">
        <f t="shared" ref="AB911:AB932" si="152">(LEN(D911))</f>
        <v>14</v>
      </c>
      <c r="AC911" s="96"/>
      <c r="AD911" s="97"/>
      <c r="AE911" s="96"/>
      <c r="AF911" s="22"/>
    </row>
    <row r="912" spans="1:32" ht="15" hidden="1" customHeight="1" x14ac:dyDescent="0.25">
      <c r="A912" s="24"/>
      <c r="B912" s="174" t="s">
        <v>1461</v>
      </c>
      <c r="C912" s="24"/>
      <c r="D912" s="33" t="s">
        <v>1461</v>
      </c>
      <c r="E912" s="33" t="s">
        <v>721</v>
      </c>
      <c r="F912" s="21"/>
      <c r="G912" s="169" t="s">
        <v>315</v>
      </c>
      <c r="H912" s="32">
        <v>1</v>
      </c>
      <c r="I912" s="95"/>
      <c r="J912" s="57">
        <f>[1]Inventario!Y912</f>
        <v>4.2699999999999996</v>
      </c>
      <c r="K912" s="99">
        <f>[1]Inventario!AA912</f>
        <v>183.22950819672133</v>
      </c>
      <c r="L912" s="86">
        <f t="shared" si="143"/>
        <v>782.39</v>
      </c>
      <c r="M912" s="91"/>
      <c r="N912" s="87">
        <f>SUMIF('Compras del Mes'!D$6:D$307,Inventario!D912,'Compras del Mes'!H$6:H$307)</f>
        <v>0</v>
      </c>
      <c r="O912" s="28" t="str">
        <f t="shared" si="144"/>
        <v/>
      </c>
      <c r="P912" s="28">
        <f>SUMIF('Compras del Mes'!D$6:D$307,Inventario!D912,'Compras del Mes'!I$6:I$307)</f>
        <v>0</v>
      </c>
      <c r="Q912" s="88"/>
      <c r="R912" s="87">
        <f t="shared" si="145"/>
        <v>4.2699999999999996</v>
      </c>
      <c r="S912" s="28">
        <f t="shared" si="146"/>
        <v>183.22950819672133</v>
      </c>
      <c r="T912" s="28">
        <f t="shared" si="147"/>
        <v>782.39</v>
      </c>
      <c r="U912" s="88"/>
      <c r="V912" s="177">
        <f>SUMIF('Reporte de salida'!C$6:C$958,Inventario!B912,'Reporte de salida'!H$6:H$958)</f>
        <v>0</v>
      </c>
      <c r="W912" s="221">
        <f t="shared" si="148"/>
        <v>0</v>
      </c>
      <c r="X912" s="22"/>
      <c r="Y912" s="87">
        <f t="shared" si="149"/>
        <v>4.2699999999999996</v>
      </c>
      <c r="Z912" s="28">
        <f t="shared" si="150"/>
        <v>782.39</v>
      </c>
      <c r="AA912" s="56">
        <f t="shared" si="151"/>
        <v>183.22950819672133</v>
      </c>
      <c r="AB912" s="22">
        <f t="shared" si="152"/>
        <v>19</v>
      </c>
      <c r="AC912" s="96"/>
      <c r="AD912" s="97"/>
      <c r="AE912" s="96"/>
      <c r="AF912" s="22"/>
    </row>
    <row r="913" spans="1:32" ht="15" hidden="1" customHeight="1" x14ac:dyDescent="0.25">
      <c r="A913" s="24"/>
      <c r="B913" s="174" t="s">
        <v>1463</v>
      </c>
      <c r="C913" s="24"/>
      <c r="D913" s="33" t="s">
        <v>1463</v>
      </c>
      <c r="E913" s="33" t="s">
        <v>721</v>
      </c>
      <c r="F913" s="21"/>
      <c r="G913" s="169" t="s">
        <v>314</v>
      </c>
      <c r="H913" s="32">
        <v>1</v>
      </c>
      <c r="I913" s="95"/>
      <c r="J913" s="57">
        <f>[1]Inventario!Y913</f>
        <v>3</v>
      </c>
      <c r="K913" s="99">
        <f>[1]Inventario!AA913</f>
        <v>330</v>
      </c>
      <c r="L913" s="86">
        <f t="shared" si="143"/>
        <v>990</v>
      </c>
      <c r="M913" s="91"/>
      <c r="N913" s="87">
        <f>SUMIF('Compras del Mes'!D$6:D$307,Inventario!D913,'Compras del Mes'!H$6:H$307)</f>
        <v>0</v>
      </c>
      <c r="O913" s="28" t="str">
        <f t="shared" si="144"/>
        <v/>
      </c>
      <c r="P913" s="28">
        <f>SUMIF('Compras del Mes'!D$6:D$307,Inventario!D913,'Compras del Mes'!I$6:I$307)</f>
        <v>0</v>
      </c>
      <c r="Q913" s="88"/>
      <c r="R913" s="87">
        <f t="shared" si="145"/>
        <v>3</v>
      </c>
      <c r="S913" s="28">
        <f t="shared" si="146"/>
        <v>330</v>
      </c>
      <c r="T913" s="28">
        <f t="shared" si="147"/>
        <v>990</v>
      </c>
      <c r="U913" s="88"/>
      <c r="V913" s="177">
        <f>SUMIF('Reporte de salida'!C$6:C$958,Inventario!B913,'Reporte de salida'!H$6:H$958)</f>
        <v>0</v>
      </c>
      <c r="W913" s="221">
        <f t="shared" si="148"/>
        <v>0</v>
      </c>
      <c r="X913" s="22"/>
      <c r="Y913" s="87">
        <f t="shared" si="149"/>
        <v>3</v>
      </c>
      <c r="Z913" s="28">
        <f t="shared" si="150"/>
        <v>990</v>
      </c>
      <c r="AA913" s="56">
        <f t="shared" si="151"/>
        <v>330</v>
      </c>
      <c r="AB913" s="22">
        <f t="shared" si="152"/>
        <v>9</v>
      </c>
      <c r="AC913" s="96"/>
      <c r="AD913" s="97"/>
      <c r="AE913" s="96"/>
      <c r="AF913" s="22"/>
    </row>
    <row r="914" spans="1:32" ht="15" hidden="1" customHeight="1" x14ac:dyDescent="0.25">
      <c r="A914" s="24"/>
      <c r="B914" s="174" t="s">
        <v>1465</v>
      </c>
      <c r="C914" s="24"/>
      <c r="D914" s="33" t="s">
        <v>1465</v>
      </c>
      <c r="E914" s="33" t="s">
        <v>721</v>
      </c>
      <c r="F914" s="21"/>
      <c r="G914" s="169" t="s">
        <v>315</v>
      </c>
      <c r="H914" s="32">
        <v>1</v>
      </c>
      <c r="I914" s="95"/>
      <c r="J914" s="57">
        <f>[1]Inventario!Y914</f>
        <v>0</v>
      </c>
      <c r="K914" s="99">
        <f>[1]Inventario!AA914</f>
        <v>0</v>
      </c>
      <c r="L914" s="86">
        <f t="shared" si="143"/>
        <v>0</v>
      </c>
      <c r="M914" s="91"/>
      <c r="N914" s="87">
        <f>SUMIF('Compras del Mes'!D$6:D$307,Inventario!D914,'Compras del Mes'!H$6:H$307)</f>
        <v>0</v>
      </c>
      <c r="O914" s="28" t="str">
        <f t="shared" si="144"/>
        <v/>
      </c>
      <c r="P914" s="28">
        <f>SUMIF('Compras del Mes'!D$6:D$307,Inventario!D914,'Compras del Mes'!I$6:I$307)</f>
        <v>0</v>
      </c>
      <c r="Q914" s="88"/>
      <c r="R914" s="87">
        <f t="shared" si="145"/>
        <v>0</v>
      </c>
      <c r="S914" s="28" t="str">
        <f t="shared" si="146"/>
        <v>0</v>
      </c>
      <c r="T914" s="28">
        <f t="shared" si="147"/>
        <v>0</v>
      </c>
      <c r="U914" s="88"/>
      <c r="V914" s="177">
        <f>SUMIF('Reporte de salida'!C$6:C$958,Inventario!B914,'Reporte de salida'!H$6:H$958)</f>
        <v>0</v>
      </c>
      <c r="W914" s="221">
        <f t="shared" si="148"/>
        <v>0</v>
      </c>
      <c r="X914" s="22"/>
      <c r="Y914" s="87">
        <f t="shared" si="149"/>
        <v>0</v>
      </c>
      <c r="Z914" s="28">
        <f t="shared" si="150"/>
        <v>0</v>
      </c>
      <c r="AA914" s="56">
        <v>0</v>
      </c>
      <c r="AB914" s="22">
        <f t="shared" si="152"/>
        <v>22</v>
      </c>
      <c r="AC914" s="96"/>
      <c r="AD914" s="97"/>
      <c r="AE914" s="96"/>
      <c r="AF914" s="22"/>
    </row>
    <row r="915" spans="1:32" ht="15" hidden="1" customHeight="1" x14ac:dyDescent="0.25">
      <c r="A915" s="24"/>
      <c r="B915" s="174" t="s">
        <v>1466</v>
      </c>
      <c r="C915" s="24"/>
      <c r="D915" s="33" t="s">
        <v>1466</v>
      </c>
      <c r="E915" s="33" t="s">
        <v>721</v>
      </c>
      <c r="F915" s="21"/>
      <c r="G915" s="169" t="s">
        <v>315</v>
      </c>
      <c r="H915" s="32">
        <v>1</v>
      </c>
      <c r="I915" s="95"/>
      <c r="J915" s="57">
        <f>[1]Inventario!Y915</f>
        <v>0</v>
      </c>
      <c r="K915" s="99">
        <f>[1]Inventario!AA915</f>
        <v>0</v>
      </c>
      <c r="L915" s="86">
        <f t="shared" si="143"/>
        <v>0</v>
      </c>
      <c r="M915" s="91"/>
      <c r="N915" s="87">
        <f>SUMIF('Compras del Mes'!D$6:D$307,Inventario!D915,'Compras del Mes'!H$6:H$307)</f>
        <v>0</v>
      </c>
      <c r="O915" s="28" t="str">
        <f t="shared" si="144"/>
        <v/>
      </c>
      <c r="P915" s="28">
        <f>SUMIF('Compras del Mes'!D$6:D$307,Inventario!D915,'Compras del Mes'!I$6:I$307)</f>
        <v>0</v>
      </c>
      <c r="Q915" s="88"/>
      <c r="R915" s="87">
        <f t="shared" si="145"/>
        <v>0</v>
      </c>
      <c r="S915" s="28" t="str">
        <f t="shared" si="146"/>
        <v>0</v>
      </c>
      <c r="T915" s="28">
        <f t="shared" si="147"/>
        <v>0</v>
      </c>
      <c r="U915" s="88"/>
      <c r="V915" s="177">
        <f>SUMIF('Reporte de salida'!C$6:C$958,Inventario!B915,'Reporte de salida'!H$6:H$958)</f>
        <v>0</v>
      </c>
      <c r="W915" s="221">
        <f t="shared" si="148"/>
        <v>0</v>
      </c>
      <c r="X915" s="22"/>
      <c r="Y915" s="87">
        <f t="shared" si="149"/>
        <v>0</v>
      </c>
      <c r="Z915" s="28">
        <f t="shared" si="150"/>
        <v>0</v>
      </c>
      <c r="AA915" s="56">
        <v>0</v>
      </c>
      <c r="AB915" s="22">
        <f t="shared" si="152"/>
        <v>22</v>
      </c>
      <c r="AC915" s="96"/>
      <c r="AD915" s="97"/>
      <c r="AE915" s="96"/>
      <c r="AF915" s="22"/>
    </row>
    <row r="916" spans="1:32" ht="15" hidden="1" customHeight="1" x14ac:dyDescent="0.25">
      <c r="A916" s="24"/>
      <c r="B916" s="174" t="s">
        <v>1710</v>
      </c>
      <c r="C916" s="24"/>
      <c r="D916" s="33" t="s">
        <v>1710</v>
      </c>
      <c r="E916" s="33" t="s">
        <v>721</v>
      </c>
      <c r="F916" s="21"/>
      <c r="G916" s="169" t="s">
        <v>315</v>
      </c>
      <c r="H916" s="32">
        <v>1</v>
      </c>
      <c r="I916" s="95"/>
      <c r="J916" s="57">
        <f>[1]Inventario!Y916</f>
        <v>0</v>
      </c>
      <c r="K916" s="99">
        <f>[1]Inventario!AA916</f>
        <v>0</v>
      </c>
      <c r="L916" s="86">
        <f t="shared" si="143"/>
        <v>0</v>
      </c>
      <c r="M916" s="91"/>
      <c r="N916" s="87">
        <f>SUMIF('Compras del Mes'!D$6:D$307,Inventario!D916,'Compras del Mes'!H$6:H$307)</f>
        <v>0</v>
      </c>
      <c r="O916" s="28" t="str">
        <f t="shared" si="144"/>
        <v/>
      </c>
      <c r="P916" s="28">
        <f>SUMIF('Compras del Mes'!D$6:D$307,Inventario!D916,'Compras del Mes'!I$6:I$307)</f>
        <v>0</v>
      </c>
      <c r="Q916" s="88"/>
      <c r="R916" s="87">
        <f t="shared" si="145"/>
        <v>0</v>
      </c>
      <c r="S916" s="28" t="str">
        <f t="shared" si="146"/>
        <v>0</v>
      </c>
      <c r="T916" s="28">
        <f t="shared" si="147"/>
        <v>0</v>
      </c>
      <c r="U916" s="88"/>
      <c r="V916" s="177">
        <f>SUMIF('Reporte de salida'!C$6:C$958,Inventario!B916,'Reporte de salida'!H$6:H$958)</f>
        <v>0</v>
      </c>
      <c r="W916" s="221">
        <f t="shared" si="148"/>
        <v>0</v>
      </c>
      <c r="X916" s="22"/>
      <c r="Y916" s="87">
        <f t="shared" si="149"/>
        <v>0</v>
      </c>
      <c r="Z916" s="28">
        <f t="shared" si="150"/>
        <v>0</v>
      </c>
      <c r="AA916" s="56">
        <v>0</v>
      </c>
      <c r="AB916" s="22">
        <f t="shared" si="152"/>
        <v>29</v>
      </c>
      <c r="AC916" s="96"/>
      <c r="AD916" s="97"/>
      <c r="AE916" s="96"/>
      <c r="AF916" s="22"/>
    </row>
    <row r="917" spans="1:32" ht="15" hidden="1" customHeight="1" x14ac:dyDescent="0.25">
      <c r="A917" s="24"/>
      <c r="B917" s="174" t="s">
        <v>1509</v>
      </c>
      <c r="C917" s="24"/>
      <c r="D917" s="33" t="s">
        <v>1509</v>
      </c>
      <c r="E917" s="33" t="s">
        <v>721</v>
      </c>
      <c r="F917" s="21"/>
      <c r="G917" s="169" t="s">
        <v>315</v>
      </c>
      <c r="H917" s="32">
        <v>1</v>
      </c>
      <c r="I917" s="95"/>
      <c r="J917" s="57">
        <f>[1]Inventario!Y917</f>
        <v>10.25</v>
      </c>
      <c r="K917" s="99">
        <f>[1]Inventario!AA917</f>
        <v>40</v>
      </c>
      <c r="L917" s="86">
        <f t="shared" si="143"/>
        <v>410</v>
      </c>
      <c r="M917" s="91"/>
      <c r="N917" s="87">
        <f>SUMIF('Compras del Mes'!D$6:D$307,Inventario!D917,'Compras del Mes'!H$6:H$307)</f>
        <v>0</v>
      </c>
      <c r="O917" s="28" t="str">
        <f t="shared" si="144"/>
        <v/>
      </c>
      <c r="P917" s="28">
        <f>SUMIF('Compras del Mes'!D$6:D$307,Inventario!D917,'Compras del Mes'!I$6:I$307)</f>
        <v>0</v>
      </c>
      <c r="Q917" s="88"/>
      <c r="R917" s="87">
        <f t="shared" si="145"/>
        <v>10.25</v>
      </c>
      <c r="S917" s="28">
        <f t="shared" si="146"/>
        <v>40</v>
      </c>
      <c r="T917" s="28">
        <f t="shared" si="147"/>
        <v>410</v>
      </c>
      <c r="U917" s="88"/>
      <c r="V917" s="177">
        <f>SUMIF('Reporte de salida'!C$6:C$958,Inventario!B917,'Reporte de salida'!H$6:H$958)</f>
        <v>0</v>
      </c>
      <c r="W917" s="221">
        <f t="shared" si="148"/>
        <v>0</v>
      </c>
      <c r="X917" s="22"/>
      <c r="Y917" s="87">
        <f t="shared" si="149"/>
        <v>10.25</v>
      </c>
      <c r="Z917" s="28">
        <f t="shared" si="150"/>
        <v>410</v>
      </c>
      <c r="AA917" s="56">
        <f t="shared" si="151"/>
        <v>40</v>
      </c>
      <c r="AB917" s="22">
        <f t="shared" si="152"/>
        <v>22</v>
      </c>
      <c r="AC917" s="96"/>
      <c r="AD917" s="97"/>
      <c r="AE917" s="96"/>
      <c r="AF917" s="22"/>
    </row>
    <row r="918" spans="1:32" ht="15" hidden="1" customHeight="1" x14ac:dyDescent="0.25">
      <c r="A918" s="24"/>
      <c r="B918" s="174" t="s">
        <v>2260</v>
      </c>
      <c r="C918" s="24"/>
      <c r="D918" s="33" t="s">
        <v>2260</v>
      </c>
      <c r="E918" s="33" t="s">
        <v>721</v>
      </c>
      <c r="F918" s="21"/>
      <c r="G918" s="169" t="s">
        <v>315</v>
      </c>
      <c r="H918" s="32">
        <v>1</v>
      </c>
      <c r="I918" s="95"/>
      <c r="J918" s="57">
        <f>[1]Inventario!Y918</f>
        <v>0</v>
      </c>
      <c r="K918" s="99">
        <f>[1]Inventario!AA918</f>
        <v>0</v>
      </c>
      <c r="L918" s="86">
        <f t="shared" si="143"/>
        <v>0</v>
      </c>
      <c r="M918" s="91"/>
      <c r="N918" s="87">
        <f>SUMIF('Compras del Mes'!D$6:D$307,Inventario!D918,'Compras del Mes'!H$6:H$307)</f>
        <v>62</v>
      </c>
      <c r="O918" s="28">
        <f t="shared" si="144"/>
        <v>40</v>
      </c>
      <c r="P918" s="28">
        <f>SUMIF('Compras del Mes'!D$6:D$307,Inventario!D918,'Compras del Mes'!I$6:I$307)</f>
        <v>2480</v>
      </c>
      <c r="Q918" s="88"/>
      <c r="R918" s="87">
        <f t="shared" si="145"/>
        <v>62</v>
      </c>
      <c r="S918" s="28">
        <f t="shared" si="146"/>
        <v>40</v>
      </c>
      <c r="T918" s="28">
        <f t="shared" si="147"/>
        <v>2480</v>
      </c>
      <c r="U918" s="88"/>
      <c r="V918" s="177">
        <f>SUMIF('Reporte de salida'!C$6:C$958,Inventario!B918,'Reporte de salida'!H$6:H$958)</f>
        <v>0</v>
      </c>
      <c r="W918" s="221">
        <f t="shared" si="148"/>
        <v>0</v>
      </c>
      <c r="X918" s="22"/>
      <c r="Y918" s="87">
        <f t="shared" si="149"/>
        <v>62</v>
      </c>
      <c r="Z918" s="28">
        <f t="shared" si="150"/>
        <v>2480</v>
      </c>
      <c r="AA918" s="56">
        <f t="shared" si="151"/>
        <v>40</v>
      </c>
      <c r="AB918" s="22">
        <f t="shared" si="152"/>
        <v>22</v>
      </c>
      <c r="AC918" s="96"/>
      <c r="AD918" s="97"/>
      <c r="AE918" s="96"/>
      <c r="AF918" s="22"/>
    </row>
    <row r="919" spans="1:32" ht="15" hidden="1" customHeight="1" x14ac:dyDescent="0.25">
      <c r="A919" s="24"/>
      <c r="B919" s="174" t="s">
        <v>1475</v>
      </c>
      <c r="C919" s="21"/>
      <c r="D919" s="33" t="s">
        <v>1475</v>
      </c>
      <c r="E919" s="169" t="s">
        <v>721</v>
      </c>
      <c r="F919" s="21"/>
      <c r="G919" s="169" t="s">
        <v>315</v>
      </c>
      <c r="H919" s="32">
        <v>1</v>
      </c>
      <c r="I919" s="95"/>
      <c r="J919" s="57">
        <f>[1]Inventario!Y919</f>
        <v>0</v>
      </c>
      <c r="K919" s="99">
        <f>[1]Inventario!AA919</f>
        <v>0</v>
      </c>
      <c r="L919" s="86">
        <f t="shared" si="143"/>
        <v>0</v>
      </c>
      <c r="M919" s="91"/>
      <c r="N919" s="87">
        <f>SUMIF('Compras del Mes'!D$6:D$307,Inventario!D919,'Compras del Mes'!H$6:H$307)</f>
        <v>0</v>
      </c>
      <c r="O919" s="28" t="str">
        <f t="shared" si="144"/>
        <v/>
      </c>
      <c r="P919" s="28">
        <f>SUMIF('Compras del Mes'!D$6:D$307,Inventario!D919,'Compras del Mes'!I$6:I$307)</f>
        <v>0</v>
      </c>
      <c r="Q919" s="88"/>
      <c r="R919" s="87">
        <f t="shared" si="145"/>
        <v>0</v>
      </c>
      <c r="S919" s="28" t="str">
        <f t="shared" si="146"/>
        <v>0</v>
      </c>
      <c r="T919" s="28">
        <f t="shared" si="147"/>
        <v>0</v>
      </c>
      <c r="U919" s="88"/>
      <c r="V919" s="177">
        <f>SUMIF('Reporte de salida'!C$6:C$958,Inventario!B919,'Reporte de salida'!H$6:H$958)</f>
        <v>0</v>
      </c>
      <c r="W919" s="221">
        <f t="shared" si="148"/>
        <v>0</v>
      </c>
      <c r="X919" s="22"/>
      <c r="Y919" s="87">
        <f t="shared" si="149"/>
        <v>0</v>
      </c>
      <c r="Z919" s="28">
        <f t="shared" si="150"/>
        <v>0</v>
      </c>
      <c r="AA919" s="56">
        <v>0</v>
      </c>
      <c r="AB919" s="22">
        <f t="shared" si="152"/>
        <v>16</v>
      </c>
      <c r="AC919" s="96"/>
      <c r="AD919" s="97"/>
      <c r="AE919" s="96"/>
      <c r="AF919" s="22"/>
    </row>
    <row r="920" spans="1:32" ht="15" hidden="1" customHeight="1" x14ac:dyDescent="0.25">
      <c r="A920" s="24"/>
      <c r="B920" s="174" t="s">
        <v>1467</v>
      </c>
      <c r="C920" s="21"/>
      <c r="D920" s="33" t="s">
        <v>1467</v>
      </c>
      <c r="E920" s="169" t="s">
        <v>721</v>
      </c>
      <c r="F920" s="21"/>
      <c r="G920" s="169" t="s">
        <v>314</v>
      </c>
      <c r="H920" s="32">
        <v>1</v>
      </c>
      <c r="I920" s="95"/>
      <c r="J920" s="57">
        <f>[1]Inventario!Y920</f>
        <v>0</v>
      </c>
      <c r="K920" s="99">
        <f>[1]Inventario!AA920</f>
        <v>0</v>
      </c>
      <c r="L920" s="86">
        <f t="shared" si="143"/>
        <v>0</v>
      </c>
      <c r="M920" s="91"/>
      <c r="N920" s="87">
        <f>SUMIF('Compras del Mes'!D$6:D$307,Inventario!D920,'Compras del Mes'!H$6:H$307)</f>
        <v>0</v>
      </c>
      <c r="O920" s="28" t="str">
        <f t="shared" si="144"/>
        <v/>
      </c>
      <c r="P920" s="28">
        <f>SUMIF('Compras del Mes'!D$6:D$307,Inventario!D920,'Compras del Mes'!I$6:I$307)</f>
        <v>0</v>
      </c>
      <c r="Q920" s="88"/>
      <c r="R920" s="87">
        <f t="shared" si="145"/>
        <v>0</v>
      </c>
      <c r="S920" s="28" t="str">
        <f t="shared" si="146"/>
        <v>0</v>
      </c>
      <c r="T920" s="28">
        <f t="shared" si="147"/>
        <v>0</v>
      </c>
      <c r="U920" s="88"/>
      <c r="V920" s="177">
        <f>SUMIF('Reporte de salida'!C$6:C$958,Inventario!B920,'Reporte de salida'!H$6:H$958)</f>
        <v>0</v>
      </c>
      <c r="W920" s="221">
        <f t="shared" si="148"/>
        <v>0</v>
      </c>
      <c r="X920" s="22"/>
      <c r="Y920" s="87">
        <f t="shared" si="149"/>
        <v>0</v>
      </c>
      <c r="Z920" s="28">
        <f t="shared" si="150"/>
        <v>0</v>
      </c>
      <c r="AA920" s="56">
        <v>0</v>
      </c>
      <c r="AB920" s="22">
        <f t="shared" si="152"/>
        <v>11</v>
      </c>
      <c r="AC920" s="96"/>
      <c r="AD920" s="97"/>
      <c r="AE920" s="96"/>
      <c r="AF920" s="22"/>
    </row>
    <row r="921" spans="1:32" ht="15" hidden="1" customHeight="1" x14ac:dyDescent="0.25">
      <c r="A921" s="24"/>
      <c r="B921" s="174" t="s">
        <v>1476</v>
      </c>
      <c r="C921" s="21"/>
      <c r="D921" s="33" t="s">
        <v>1476</v>
      </c>
      <c r="E921" s="169" t="s">
        <v>721</v>
      </c>
      <c r="F921" s="21"/>
      <c r="G921" s="169" t="s">
        <v>314</v>
      </c>
      <c r="H921" s="32">
        <v>1</v>
      </c>
      <c r="I921" s="95"/>
      <c r="J921" s="57">
        <f>[1]Inventario!Y921</f>
        <v>0</v>
      </c>
      <c r="K921" s="99">
        <f>[1]Inventario!AA921</f>
        <v>0</v>
      </c>
      <c r="L921" s="86">
        <f t="shared" si="143"/>
        <v>0</v>
      </c>
      <c r="M921" s="91"/>
      <c r="N921" s="87">
        <f>SUMIF('Compras del Mes'!D$6:D$307,Inventario!D921,'Compras del Mes'!H$6:H$307)</f>
        <v>2</v>
      </c>
      <c r="O921" s="28">
        <f t="shared" si="144"/>
        <v>2310.6717400000002</v>
      </c>
      <c r="P921" s="28">
        <f>SUMIF('Compras del Mes'!D$6:D$307,Inventario!D921,'Compras del Mes'!I$6:I$307)</f>
        <v>4621.3434800000005</v>
      </c>
      <c r="Q921" s="88"/>
      <c r="R921" s="87">
        <f t="shared" si="145"/>
        <v>2</v>
      </c>
      <c r="S921" s="28">
        <f t="shared" si="146"/>
        <v>2310.6717400000002</v>
      </c>
      <c r="T921" s="28">
        <f t="shared" si="147"/>
        <v>4621.3434800000005</v>
      </c>
      <c r="U921" s="88"/>
      <c r="V921" s="177">
        <f>SUMIF('Reporte de salida'!C$6:C$958,Inventario!B921,'Reporte de salida'!H$6:H$958)</f>
        <v>2</v>
      </c>
      <c r="W921" s="221">
        <f t="shared" si="148"/>
        <v>4621.3434800000005</v>
      </c>
      <c r="X921" s="22"/>
      <c r="Y921" s="87">
        <f t="shared" si="149"/>
        <v>0</v>
      </c>
      <c r="Z921" s="28">
        <f t="shared" si="150"/>
        <v>0</v>
      </c>
      <c r="AA921" s="56">
        <v>0</v>
      </c>
      <c r="AB921" s="22">
        <f t="shared" si="152"/>
        <v>9</v>
      </c>
      <c r="AC921" s="96"/>
      <c r="AD921" s="97"/>
      <c r="AE921" s="96"/>
      <c r="AF921" s="22"/>
    </row>
    <row r="922" spans="1:32" ht="15" hidden="1" customHeight="1" x14ac:dyDescent="0.25">
      <c r="A922" s="24"/>
      <c r="B922" s="174" t="s">
        <v>1477</v>
      </c>
      <c r="C922" s="21"/>
      <c r="D922" s="33" t="s">
        <v>1477</v>
      </c>
      <c r="E922" s="169" t="s">
        <v>721</v>
      </c>
      <c r="F922" s="21"/>
      <c r="G922" s="169" t="s">
        <v>314</v>
      </c>
      <c r="H922" s="32">
        <v>1</v>
      </c>
      <c r="I922" s="95"/>
      <c r="J922" s="57">
        <f>[1]Inventario!Y922</f>
        <v>0</v>
      </c>
      <c r="K922" s="99">
        <f>[1]Inventario!AA922</f>
        <v>0</v>
      </c>
      <c r="L922" s="86">
        <f t="shared" si="143"/>
        <v>0</v>
      </c>
      <c r="M922" s="91"/>
      <c r="N922" s="87">
        <f>SUMIF('Compras del Mes'!D$6:D$307,Inventario!D922,'Compras del Mes'!H$6:H$307)</f>
        <v>0</v>
      </c>
      <c r="O922" s="28" t="str">
        <f t="shared" si="144"/>
        <v/>
      </c>
      <c r="P922" s="28">
        <f>SUMIF('Compras del Mes'!D$6:D$307,Inventario!D922,'Compras del Mes'!I$6:I$307)</f>
        <v>0</v>
      </c>
      <c r="Q922" s="88"/>
      <c r="R922" s="87">
        <f t="shared" si="145"/>
        <v>0</v>
      </c>
      <c r="S922" s="28" t="str">
        <f t="shared" si="146"/>
        <v>0</v>
      </c>
      <c r="T922" s="28">
        <f t="shared" si="147"/>
        <v>0</v>
      </c>
      <c r="U922" s="88"/>
      <c r="V922" s="177">
        <f>SUMIF('Reporte de salida'!C$6:C$958,Inventario!B922,'Reporte de salida'!H$6:H$958)</f>
        <v>0</v>
      </c>
      <c r="W922" s="221">
        <f t="shared" si="148"/>
        <v>0</v>
      </c>
      <c r="X922" s="22"/>
      <c r="Y922" s="87">
        <f t="shared" si="149"/>
        <v>0</v>
      </c>
      <c r="Z922" s="28">
        <f t="shared" si="150"/>
        <v>0</v>
      </c>
      <c r="AA922" s="56">
        <v>0</v>
      </c>
      <c r="AB922" s="22">
        <f t="shared" si="152"/>
        <v>20</v>
      </c>
      <c r="AC922" s="96"/>
      <c r="AD922" s="97"/>
      <c r="AE922" s="96"/>
      <c r="AF922" s="22"/>
    </row>
    <row r="923" spans="1:32" ht="15" hidden="1" customHeight="1" x14ac:dyDescent="0.25">
      <c r="A923" s="24"/>
      <c r="B923" s="174" t="s">
        <v>1478</v>
      </c>
      <c r="C923" s="21"/>
      <c r="D923" s="33" t="s">
        <v>1478</v>
      </c>
      <c r="E923" s="169" t="s">
        <v>721</v>
      </c>
      <c r="F923" s="21"/>
      <c r="G923" s="169" t="s">
        <v>314</v>
      </c>
      <c r="H923" s="32">
        <v>1</v>
      </c>
      <c r="I923" s="95"/>
      <c r="J923" s="57">
        <f>[1]Inventario!Y923</f>
        <v>0</v>
      </c>
      <c r="K923" s="99">
        <f>[1]Inventario!AA923</f>
        <v>0</v>
      </c>
      <c r="L923" s="86">
        <f t="shared" si="143"/>
        <v>0</v>
      </c>
      <c r="M923" s="91"/>
      <c r="N923" s="87">
        <f>SUMIF('Compras del Mes'!D$6:D$307,Inventario!D923,'Compras del Mes'!H$6:H$307)</f>
        <v>1</v>
      </c>
      <c r="O923" s="28">
        <f t="shared" si="144"/>
        <v>5543.55</v>
      </c>
      <c r="P923" s="28">
        <f>SUMIF('Compras del Mes'!D$6:D$307,Inventario!D923,'Compras del Mes'!I$6:I$307)</f>
        <v>5543.55</v>
      </c>
      <c r="Q923" s="88"/>
      <c r="R923" s="87">
        <f t="shared" si="145"/>
        <v>1</v>
      </c>
      <c r="S923" s="28">
        <f t="shared" si="146"/>
        <v>5543.55</v>
      </c>
      <c r="T923" s="28">
        <f t="shared" si="147"/>
        <v>5543.55</v>
      </c>
      <c r="U923" s="88"/>
      <c r="V923" s="177">
        <f>SUMIF('Reporte de salida'!C$6:C$958,Inventario!B923,'Reporte de salida'!H$6:H$958)</f>
        <v>1</v>
      </c>
      <c r="W923" s="221">
        <f t="shared" si="148"/>
        <v>5543.55</v>
      </c>
      <c r="X923" s="22"/>
      <c r="Y923" s="87">
        <f t="shared" si="149"/>
        <v>0</v>
      </c>
      <c r="Z923" s="28">
        <f t="shared" si="150"/>
        <v>0</v>
      </c>
      <c r="AA923" s="56">
        <v>0</v>
      </c>
      <c r="AB923" s="22">
        <f t="shared" si="152"/>
        <v>6</v>
      </c>
      <c r="AC923" s="96"/>
      <c r="AD923" s="97"/>
      <c r="AE923" s="96"/>
      <c r="AF923" s="22"/>
    </row>
    <row r="924" spans="1:32" ht="15" hidden="1" customHeight="1" x14ac:dyDescent="0.25">
      <c r="A924" s="24"/>
      <c r="B924" s="174" t="s">
        <v>1479</v>
      </c>
      <c r="C924" s="21"/>
      <c r="D924" s="33" t="s">
        <v>1479</v>
      </c>
      <c r="E924" s="33" t="s">
        <v>721</v>
      </c>
      <c r="F924" s="21"/>
      <c r="G924" s="169" t="s">
        <v>314</v>
      </c>
      <c r="H924" s="32">
        <v>1</v>
      </c>
      <c r="I924" s="95"/>
      <c r="J924" s="57">
        <f>[1]Inventario!Y924</f>
        <v>0</v>
      </c>
      <c r="K924" s="99">
        <f>[1]Inventario!AA924</f>
        <v>0</v>
      </c>
      <c r="L924" s="86">
        <f t="shared" si="143"/>
        <v>0</v>
      </c>
      <c r="M924" s="91"/>
      <c r="N924" s="87">
        <f>SUMIF('Compras del Mes'!D$6:D$307,Inventario!D924,'Compras del Mes'!H$6:H$307)</f>
        <v>0</v>
      </c>
      <c r="O924" s="28" t="str">
        <f t="shared" si="144"/>
        <v/>
      </c>
      <c r="P924" s="28">
        <f>SUMIF('Compras del Mes'!D$6:D$307,Inventario!D924,'Compras del Mes'!I$6:I$307)</f>
        <v>0</v>
      </c>
      <c r="Q924" s="88"/>
      <c r="R924" s="87">
        <f t="shared" si="145"/>
        <v>0</v>
      </c>
      <c r="S924" s="28" t="str">
        <f t="shared" si="146"/>
        <v>0</v>
      </c>
      <c r="T924" s="28">
        <f t="shared" si="147"/>
        <v>0</v>
      </c>
      <c r="U924" s="88"/>
      <c r="V924" s="177">
        <f>SUMIF('Reporte de salida'!C$6:C$958,Inventario!B924,'Reporte de salida'!H$6:H$958)</f>
        <v>0</v>
      </c>
      <c r="W924" s="221">
        <f t="shared" si="148"/>
        <v>0</v>
      </c>
      <c r="X924" s="22"/>
      <c r="Y924" s="87">
        <f t="shared" si="149"/>
        <v>0</v>
      </c>
      <c r="Z924" s="28">
        <f t="shared" si="150"/>
        <v>0</v>
      </c>
      <c r="AA924" s="56">
        <v>0</v>
      </c>
      <c r="AB924" s="22">
        <f t="shared" si="152"/>
        <v>29</v>
      </c>
      <c r="AC924" s="96"/>
      <c r="AD924" s="97"/>
      <c r="AE924" s="96"/>
      <c r="AF924" s="22"/>
    </row>
    <row r="925" spans="1:32" ht="15" hidden="1" customHeight="1" x14ac:dyDescent="0.25">
      <c r="A925" s="24"/>
      <c r="B925" s="174" t="s">
        <v>2350</v>
      </c>
      <c r="C925" s="21"/>
      <c r="D925" s="33" t="s">
        <v>2350</v>
      </c>
      <c r="E925" s="33" t="s">
        <v>721</v>
      </c>
      <c r="F925" s="21"/>
      <c r="G925" s="169" t="s">
        <v>314</v>
      </c>
      <c r="H925" s="32">
        <v>1</v>
      </c>
      <c r="I925" s="95"/>
      <c r="J925" s="57">
        <f>[1]Inventario!Y925</f>
        <v>0</v>
      </c>
      <c r="K925" s="99">
        <f>[1]Inventario!AA925</f>
        <v>0</v>
      </c>
      <c r="L925" s="86">
        <f t="shared" si="143"/>
        <v>0</v>
      </c>
      <c r="M925" s="91"/>
      <c r="N925" s="87">
        <f>SUMIF('Compras del Mes'!D$6:D$307,Inventario!D925,'Compras del Mes'!H$6:H$307)</f>
        <v>1</v>
      </c>
      <c r="O925" s="28">
        <f t="shared" si="144"/>
        <v>200</v>
      </c>
      <c r="P925" s="28">
        <f>SUMIF('Compras del Mes'!D$6:D$307,Inventario!D925,'Compras del Mes'!I$6:I$307)</f>
        <v>200</v>
      </c>
      <c r="Q925" s="88"/>
      <c r="R925" s="87">
        <f t="shared" si="145"/>
        <v>1</v>
      </c>
      <c r="S925" s="28">
        <f t="shared" si="146"/>
        <v>200</v>
      </c>
      <c r="T925" s="28">
        <f t="shared" si="147"/>
        <v>200</v>
      </c>
      <c r="U925" s="88"/>
      <c r="V925" s="177">
        <f>SUMIF('Reporte de salida'!C$6:C$958,Inventario!B925,'Reporte de salida'!H$6:H$958)</f>
        <v>0</v>
      </c>
      <c r="W925" s="221">
        <f t="shared" si="148"/>
        <v>0</v>
      </c>
      <c r="X925" s="22"/>
      <c r="Y925" s="87">
        <f t="shared" si="149"/>
        <v>1</v>
      </c>
      <c r="Z925" s="28">
        <f t="shared" si="150"/>
        <v>200</v>
      </c>
      <c r="AA925" s="56">
        <f t="shared" si="151"/>
        <v>200</v>
      </c>
      <c r="AB925" s="22">
        <f t="shared" si="152"/>
        <v>29</v>
      </c>
      <c r="AC925" s="96"/>
      <c r="AD925" s="97"/>
      <c r="AE925" s="96"/>
      <c r="AF925" s="22"/>
    </row>
    <row r="926" spans="1:32" ht="15" hidden="1" customHeight="1" x14ac:dyDescent="0.25">
      <c r="A926" s="24"/>
      <c r="B926" s="219" t="s">
        <v>1510</v>
      </c>
      <c r="C926" s="33"/>
      <c r="D926" s="178" t="s">
        <v>1510</v>
      </c>
      <c r="E926" s="33" t="s">
        <v>721</v>
      </c>
      <c r="F926" s="21"/>
      <c r="G926" s="169" t="s">
        <v>314</v>
      </c>
      <c r="H926" s="32">
        <v>1</v>
      </c>
      <c r="I926" s="95"/>
      <c r="J926" s="57">
        <f>[1]Inventario!Y926</f>
        <v>0</v>
      </c>
      <c r="K926" s="99">
        <f>[1]Inventario!AA926</f>
        <v>0</v>
      </c>
      <c r="L926" s="86">
        <f t="shared" si="143"/>
        <v>0</v>
      </c>
      <c r="M926" s="91"/>
      <c r="N926" s="87">
        <f>SUMIF('Compras del Mes'!D$6:D$307,Inventario!D926,'Compras del Mes'!H$6:H$307)</f>
        <v>0</v>
      </c>
      <c r="O926" s="28" t="str">
        <f t="shared" si="144"/>
        <v/>
      </c>
      <c r="P926" s="28">
        <f>SUMIF('Compras del Mes'!D$6:D$307,Inventario!D926,'Compras del Mes'!I$6:I$307)</f>
        <v>0</v>
      </c>
      <c r="Q926" s="88"/>
      <c r="R926" s="87">
        <f t="shared" si="145"/>
        <v>0</v>
      </c>
      <c r="S926" s="28" t="str">
        <f t="shared" si="146"/>
        <v>0</v>
      </c>
      <c r="T926" s="28">
        <f t="shared" si="147"/>
        <v>0</v>
      </c>
      <c r="U926" s="88"/>
      <c r="V926" s="177">
        <f>SUMIF('Reporte de salida'!C$6:C$958,Inventario!B926,'Reporte de salida'!H$6:H$958)</f>
        <v>0</v>
      </c>
      <c r="W926" s="221">
        <f t="shared" si="148"/>
        <v>0</v>
      </c>
      <c r="X926" s="22"/>
      <c r="Y926" s="87">
        <f t="shared" si="149"/>
        <v>0</v>
      </c>
      <c r="Z926" s="28">
        <f t="shared" si="150"/>
        <v>0</v>
      </c>
      <c r="AA926" s="56">
        <v>0</v>
      </c>
      <c r="AB926" s="22">
        <f t="shared" si="152"/>
        <v>13</v>
      </c>
      <c r="AC926" s="96"/>
      <c r="AD926" s="97"/>
      <c r="AE926" s="96"/>
      <c r="AF926" s="22"/>
    </row>
    <row r="927" spans="1:32" ht="15" hidden="1" customHeight="1" x14ac:dyDescent="0.25">
      <c r="A927" s="24"/>
      <c r="B927" s="219" t="s">
        <v>1511</v>
      </c>
      <c r="C927" s="33"/>
      <c r="D927" s="178" t="s">
        <v>1511</v>
      </c>
      <c r="E927" s="33" t="s">
        <v>721</v>
      </c>
      <c r="F927" s="21"/>
      <c r="G927" s="169" t="s">
        <v>314</v>
      </c>
      <c r="H927" s="32">
        <v>1</v>
      </c>
      <c r="I927" s="95"/>
      <c r="J927" s="57">
        <f>[1]Inventario!Y927</f>
        <v>0</v>
      </c>
      <c r="K927" s="99">
        <f>[1]Inventario!AA927</f>
        <v>0</v>
      </c>
      <c r="L927" s="86">
        <f t="shared" si="143"/>
        <v>0</v>
      </c>
      <c r="M927" s="91"/>
      <c r="N927" s="87">
        <f>SUMIF('Compras del Mes'!D$6:D$307,Inventario!D927,'Compras del Mes'!H$6:H$307)</f>
        <v>0</v>
      </c>
      <c r="O927" s="28" t="str">
        <f t="shared" si="144"/>
        <v/>
      </c>
      <c r="P927" s="28">
        <f>SUMIF('Compras del Mes'!D$6:D$307,Inventario!D927,'Compras del Mes'!I$6:I$307)</f>
        <v>0</v>
      </c>
      <c r="Q927" s="88"/>
      <c r="R927" s="87">
        <f t="shared" si="145"/>
        <v>0</v>
      </c>
      <c r="S927" s="28" t="str">
        <f t="shared" si="146"/>
        <v>0</v>
      </c>
      <c r="T927" s="28">
        <f t="shared" si="147"/>
        <v>0</v>
      </c>
      <c r="U927" s="88"/>
      <c r="V927" s="177">
        <f>SUMIF('Reporte de salida'!C$6:C$958,Inventario!B927,'Reporte de salida'!H$6:H$958)</f>
        <v>0</v>
      </c>
      <c r="W927" s="221">
        <f t="shared" si="148"/>
        <v>0</v>
      </c>
      <c r="X927" s="22"/>
      <c r="Y927" s="87">
        <f t="shared" si="149"/>
        <v>0</v>
      </c>
      <c r="Z927" s="28">
        <f t="shared" si="150"/>
        <v>0</v>
      </c>
      <c r="AA927" s="56">
        <v>0</v>
      </c>
      <c r="AB927" s="22">
        <f t="shared" si="152"/>
        <v>12</v>
      </c>
      <c r="AC927" s="96"/>
      <c r="AD927" s="97"/>
      <c r="AE927" s="96"/>
      <c r="AF927" s="22"/>
    </row>
    <row r="928" spans="1:32" ht="15" hidden="1" customHeight="1" x14ac:dyDescent="0.25">
      <c r="A928" s="24"/>
      <c r="B928" s="174" t="s">
        <v>1530</v>
      </c>
      <c r="C928" s="21"/>
      <c r="D928" s="33" t="s">
        <v>1530</v>
      </c>
      <c r="E928" s="33" t="s">
        <v>721</v>
      </c>
      <c r="F928" s="21"/>
      <c r="G928" s="169" t="s">
        <v>314</v>
      </c>
      <c r="H928" s="32">
        <v>1</v>
      </c>
      <c r="I928" s="95"/>
      <c r="J928" s="57">
        <f>[1]Inventario!Y928</f>
        <v>0</v>
      </c>
      <c r="K928" s="99">
        <f>[1]Inventario!AA928</f>
        <v>0</v>
      </c>
      <c r="L928" s="86">
        <f t="shared" si="143"/>
        <v>0</v>
      </c>
      <c r="M928" s="91"/>
      <c r="N928" s="87">
        <f>SUMIF('Compras del Mes'!D$6:D$307,Inventario!D928,'Compras del Mes'!H$6:H$307)</f>
        <v>12</v>
      </c>
      <c r="O928" s="28">
        <f t="shared" si="144"/>
        <v>123.71749999999999</v>
      </c>
      <c r="P928" s="28">
        <f>SUMIF('Compras del Mes'!D$6:D$307,Inventario!D928,'Compras del Mes'!I$6:I$307)</f>
        <v>1484.61</v>
      </c>
      <c r="Q928" s="88"/>
      <c r="R928" s="87">
        <f t="shared" si="145"/>
        <v>12</v>
      </c>
      <c r="S928" s="28">
        <f t="shared" si="146"/>
        <v>123.71749999999999</v>
      </c>
      <c r="T928" s="28">
        <f t="shared" si="147"/>
        <v>1484.61</v>
      </c>
      <c r="U928" s="88"/>
      <c r="V928" s="177">
        <f>SUMIF('Reporte de salida'!C$6:C$958,Inventario!B928,'Reporte de salida'!H$6:H$958)</f>
        <v>12</v>
      </c>
      <c r="W928" s="221">
        <f t="shared" si="148"/>
        <v>1484.61</v>
      </c>
      <c r="X928" s="22"/>
      <c r="Y928" s="87">
        <f t="shared" si="149"/>
        <v>0</v>
      </c>
      <c r="Z928" s="28">
        <f t="shared" si="150"/>
        <v>0</v>
      </c>
      <c r="AA928" s="56">
        <v>0</v>
      </c>
      <c r="AB928" s="22">
        <f t="shared" si="152"/>
        <v>6</v>
      </c>
      <c r="AC928" s="96"/>
      <c r="AD928" s="97"/>
      <c r="AE928" s="96"/>
      <c r="AF928" s="22"/>
    </row>
    <row r="929" spans="1:32" ht="15" hidden="1" customHeight="1" x14ac:dyDescent="0.25">
      <c r="A929" s="24"/>
      <c r="B929" s="174" t="s">
        <v>1552</v>
      </c>
      <c r="C929" s="21"/>
      <c r="D929" s="33" t="s">
        <v>1552</v>
      </c>
      <c r="E929" s="33" t="s">
        <v>721</v>
      </c>
      <c r="F929" s="21" t="s">
        <v>1617</v>
      </c>
      <c r="G929" s="169" t="s">
        <v>314</v>
      </c>
      <c r="H929" s="32">
        <v>1</v>
      </c>
      <c r="I929" s="95"/>
      <c r="J929" s="57">
        <f>[1]Inventario!Y929</f>
        <v>0</v>
      </c>
      <c r="K929" s="99">
        <f>[1]Inventario!AA929</f>
        <v>0</v>
      </c>
      <c r="L929" s="86">
        <f t="shared" si="143"/>
        <v>0</v>
      </c>
      <c r="M929" s="91"/>
      <c r="N929" s="87">
        <f>SUMIF('Compras del Mes'!D$6:D$307,Inventario!D929,'Compras del Mes'!H$6:H$307)</f>
        <v>0</v>
      </c>
      <c r="O929" s="28" t="str">
        <f t="shared" si="144"/>
        <v/>
      </c>
      <c r="P929" s="28">
        <f>SUMIF('Compras del Mes'!D$6:D$307,Inventario!D929,'Compras del Mes'!I$6:I$307)</f>
        <v>0</v>
      </c>
      <c r="Q929" s="88"/>
      <c r="R929" s="87">
        <f t="shared" si="145"/>
        <v>0</v>
      </c>
      <c r="S929" s="28" t="str">
        <f t="shared" si="146"/>
        <v>0</v>
      </c>
      <c r="T929" s="28">
        <f t="shared" si="147"/>
        <v>0</v>
      </c>
      <c r="U929" s="88"/>
      <c r="V929" s="177">
        <f>SUMIF('Reporte de salida'!C$6:C$958,Inventario!B929,'Reporte de salida'!H$6:H$958)</f>
        <v>0</v>
      </c>
      <c r="W929" s="221">
        <f t="shared" si="148"/>
        <v>0</v>
      </c>
      <c r="X929" s="22"/>
      <c r="Y929" s="87">
        <f t="shared" si="149"/>
        <v>0</v>
      </c>
      <c r="Z929" s="28">
        <f t="shared" si="150"/>
        <v>0</v>
      </c>
      <c r="AA929" s="56">
        <v>0</v>
      </c>
      <c r="AB929" s="22">
        <f t="shared" si="152"/>
        <v>39</v>
      </c>
      <c r="AC929" s="96"/>
      <c r="AD929" s="97"/>
      <c r="AE929" s="96"/>
      <c r="AF929" s="22"/>
    </row>
    <row r="930" spans="1:32" ht="15" hidden="1" customHeight="1" x14ac:dyDescent="0.25">
      <c r="A930" s="24"/>
      <c r="B930" s="174" t="s">
        <v>1553</v>
      </c>
      <c r="C930" s="21"/>
      <c r="D930" s="33" t="s">
        <v>1553</v>
      </c>
      <c r="E930" s="33" t="s">
        <v>721</v>
      </c>
      <c r="F930" s="21">
        <v>19.06073</v>
      </c>
      <c r="G930" s="169" t="s">
        <v>314</v>
      </c>
      <c r="H930" s="32">
        <v>1</v>
      </c>
      <c r="I930" s="95"/>
      <c r="J930" s="57">
        <f>[1]Inventario!Y930</f>
        <v>1</v>
      </c>
      <c r="K930" s="99">
        <f>[1]Inventario!AA930</f>
        <v>57662.68</v>
      </c>
      <c r="L930" s="86">
        <f t="shared" si="143"/>
        <v>57662.68</v>
      </c>
      <c r="M930" s="91"/>
      <c r="N930" s="87">
        <f>SUMIF('Compras del Mes'!D$6:D$307,Inventario!D930,'Compras del Mes'!H$6:H$307)</f>
        <v>0</v>
      </c>
      <c r="O930" s="28" t="str">
        <f t="shared" si="144"/>
        <v/>
      </c>
      <c r="P930" s="28">
        <f>SUMIF('Compras del Mes'!D$6:D$307,Inventario!D930,'Compras del Mes'!I$6:I$307)</f>
        <v>0</v>
      </c>
      <c r="Q930" s="88"/>
      <c r="R930" s="87">
        <f t="shared" si="145"/>
        <v>1</v>
      </c>
      <c r="S930" s="28">
        <f t="shared" si="146"/>
        <v>57662.68</v>
      </c>
      <c r="T930" s="28">
        <f t="shared" si="147"/>
        <v>57662.68</v>
      </c>
      <c r="U930" s="88"/>
      <c r="V930" s="177">
        <f>SUMIF('Reporte de salida'!C$6:C$958,Inventario!B930,'Reporte de salida'!H$6:H$958)</f>
        <v>0</v>
      </c>
      <c r="W930" s="221">
        <f t="shared" si="148"/>
        <v>0</v>
      </c>
      <c r="X930" s="22"/>
      <c r="Y930" s="87">
        <f t="shared" si="149"/>
        <v>1</v>
      </c>
      <c r="Z930" s="28">
        <f t="shared" si="150"/>
        <v>57662.68</v>
      </c>
      <c r="AA930" s="56">
        <f t="shared" si="151"/>
        <v>57662.68</v>
      </c>
      <c r="AB930" s="22">
        <f t="shared" si="152"/>
        <v>20</v>
      </c>
      <c r="AC930" s="96"/>
      <c r="AD930" s="97"/>
      <c r="AE930" s="96"/>
      <c r="AF930" s="22"/>
    </row>
    <row r="931" spans="1:32" ht="15" hidden="1" customHeight="1" x14ac:dyDescent="0.25">
      <c r="A931" s="24"/>
      <c r="B931" s="174" t="s">
        <v>1616</v>
      </c>
      <c r="C931" s="21"/>
      <c r="D931" s="33" t="s">
        <v>1616</v>
      </c>
      <c r="E931" s="33" t="s">
        <v>721</v>
      </c>
      <c r="F931" s="21"/>
      <c r="G931" s="169" t="s">
        <v>314</v>
      </c>
      <c r="H931" s="32">
        <v>1</v>
      </c>
      <c r="I931" s="95"/>
      <c r="J931" s="57">
        <f>[1]Inventario!Y931</f>
        <v>0</v>
      </c>
      <c r="K931" s="99">
        <f>[1]Inventario!AA931</f>
        <v>0</v>
      </c>
      <c r="L931" s="86">
        <f t="shared" si="143"/>
        <v>0</v>
      </c>
      <c r="M931" s="91"/>
      <c r="N931" s="87">
        <f>SUMIF('Compras del Mes'!D$6:D$307,Inventario!D931,'Compras del Mes'!H$6:H$307)</f>
        <v>0</v>
      </c>
      <c r="O931" s="28" t="str">
        <f t="shared" si="144"/>
        <v/>
      </c>
      <c r="P931" s="28">
        <f>SUMIF('Compras del Mes'!D$6:D$307,Inventario!D931,'Compras del Mes'!I$6:I$307)</f>
        <v>0</v>
      </c>
      <c r="Q931" s="88"/>
      <c r="R931" s="87">
        <f t="shared" si="145"/>
        <v>0</v>
      </c>
      <c r="S931" s="28" t="str">
        <f t="shared" si="146"/>
        <v>0</v>
      </c>
      <c r="T931" s="28">
        <f t="shared" si="147"/>
        <v>0</v>
      </c>
      <c r="U931" s="88"/>
      <c r="V931" s="177">
        <f>SUMIF('Reporte de salida'!C$6:C$958,Inventario!B931,'Reporte de salida'!H$6:H$958)</f>
        <v>0</v>
      </c>
      <c r="W931" s="221">
        <f t="shared" si="148"/>
        <v>0</v>
      </c>
      <c r="X931" s="22"/>
      <c r="Y931" s="87">
        <f t="shared" si="149"/>
        <v>0</v>
      </c>
      <c r="Z931" s="28">
        <f t="shared" si="150"/>
        <v>0</v>
      </c>
      <c r="AA931" s="56">
        <v>0</v>
      </c>
      <c r="AB931" s="22">
        <f t="shared" si="152"/>
        <v>5</v>
      </c>
      <c r="AC931" s="96"/>
      <c r="AD931" s="97"/>
      <c r="AE931" s="96"/>
      <c r="AF931" s="22"/>
    </row>
    <row r="932" spans="1:32" ht="15" hidden="1" customHeight="1" x14ac:dyDescent="0.25">
      <c r="A932" s="24"/>
      <c r="B932" s="174" t="s">
        <v>1545</v>
      </c>
      <c r="C932" s="21"/>
      <c r="D932" s="33" t="s">
        <v>1545</v>
      </c>
      <c r="E932" s="33" t="s">
        <v>721</v>
      </c>
      <c r="F932" s="21"/>
      <c r="G932" s="169" t="s">
        <v>314</v>
      </c>
      <c r="H932" s="32">
        <v>1</v>
      </c>
      <c r="I932" s="95"/>
      <c r="J932" s="57">
        <f>[1]Inventario!Y932</f>
        <v>0</v>
      </c>
      <c r="K932" s="99">
        <f>[1]Inventario!AA932</f>
        <v>0</v>
      </c>
      <c r="L932" s="86">
        <f t="shared" si="143"/>
        <v>0</v>
      </c>
      <c r="M932" s="91"/>
      <c r="N932" s="87">
        <f>SUMIF('Compras del Mes'!D$6:D$307,Inventario!D932,'Compras del Mes'!H$6:H$307)</f>
        <v>0</v>
      </c>
      <c r="O932" s="28" t="str">
        <f t="shared" si="144"/>
        <v/>
      </c>
      <c r="P932" s="28">
        <f>SUMIF('Compras del Mes'!D$6:D$307,Inventario!D932,'Compras del Mes'!I$6:I$307)</f>
        <v>0</v>
      </c>
      <c r="Q932" s="88"/>
      <c r="R932" s="87">
        <f t="shared" si="145"/>
        <v>0</v>
      </c>
      <c r="S932" s="28" t="str">
        <f t="shared" si="146"/>
        <v>0</v>
      </c>
      <c r="T932" s="28">
        <f t="shared" si="147"/>
        <v>0</v>
      </c>
      <c r="U932" s="88"/>
      <c r="V932" s="177">
        <f>SUMIF('Reporte de salida'!C$6:C$958,Inventario!B932,'Reporte de salida'!H$6:H$958)</f>
        <v>0</v>
      </c>
      <c r="W932" s="221">
        <f t="shared" si="148"/>
        <v>0</v>
      </c>
      <c r="X932" s="22"/>
      <c r="Y932" s="87">
        <f t="shared" si="149"/>
        <v>0</v>
      </c>
      <c r="Z932" s="28">
        <f t="shared" si="150"/>
        <v>0</v>
      </c>
      <c r="AA932" s="56">
        <v>0</v>
      </c>
      <c r="AB932" s="22">
        <f t="shared" si="152"/>
        <v>24</v>
      </c>
      <c r="AC932" s="96"/>
      <c r="AD932" s="96"/>
      <c r="AE932" s="96"/>
      <c r="AF932" s="22"/>
    </row>
    <row r="933" spans="1:32" ht="15" hidden="1" customHeight="1" x14ac:dyDescent="0.25">
      <c r="A933" s="24"/>
      <c r="B933" s="174" t="s">
        <v>1546</v>
      </c>
      <c r="C933" s="21"/>
      <c r="D933" s="33" t="s">
        <v>1546</v>
      </c>
      <c r="E933" s="33" t="s">
        <v>721</v>
      </c>
      <c r="F933" s="21"/>
      <c r="G933" s="169" t="s">
        <v>314</v>
      </c>
      <c r="H933" s="32">
        <v>1</v>
      </c>
      <c r="I933" s="95"/>
      <c r="J933" s="57">
        <f>[1]Inventario!Y933</f>
        <v>10</v>
      </c>
      <c r="K933" s="99">
        <f>[1]Inventario!AA933</f>
        <v>19.652000000000001</v>
      </c>
      <c r="L933" s="86">
        <f t="shared" si="143"/>
        <v>196.52</v>
      </c>
      <c r="M933" s="91"/>
      <c r="N933" s="87">
        <f>SUMIF('Compras del Mes'!D$6:D$307,Inventario!D933,'Compras del Mes'!H$6:H$307)</f>
        <v>0</v>
      </c>
      <c r="O933" s="28" t="str">
        <f t="shared" si="144"/>
        <v/>
      </c>
      <c r="P933" s="28">
        <f>SUMIF('Compras del Mes'!D$6:D$307,Inventario!D933,'Compras del Mes'!I$6:I$307)</f>
        <v>0</v>
      </c>
      <c r="Q933" s="88"/>
      <c r="R933" s="87">
        <f t="shared" si="145"/>
        <v>10</v>
      </c>
      <c r="S933" s="28">
        <f t="shared" si="146"/>
        <v>19.652000000000001</v>
      </c>
      <c r="T933" s="28">
        <f t="shared" si="147"/>
        <v>196.52</v>
      </c>
      <c r="U933" s="88"/>
      <c r="V933" s="177">
        <f>SUMIF('Reporte de salida'!C$6:C$958,Inventario!B933,'Reporte de salida'!H$6:H$958)</f>
        <v>0</v>
      </c>
      <c r="W933" s="221">
        <f t="shared" si="148"/>
        <v>0</v>
      </c>
      <c r="X933" s="22"/>
      <c r="Y933" s="87">
        <f t="shared" si="149"/>
        <v>10</v>
      </c>
      <c r="Z933" s="28">
        <f t="shared" si="150"/>
        <v>196.52</v>
      </c>
      <c r="AA933" s="56">
        <f t="shared" si="151"/>
        <v>19.652000000000001</v>
      </c>
      <c r="AB933" s="22"/>
      <c r="AC933" s="96"/>
      <c r="AD933" s="96"/>
      <c r="AE933" s="96"/>
      <c r="AF933" s="22"/>
    </row>
    <row r="934" spans="1:32" ht="15" hidden="1" customHeight="1" x14ac:dyDescent="0.25">
      <c r="A934" s="24"/>
      <c r="B934" s="174" t="s">
        <v>1698</v>
      </c>
      <c r="C934" s="21"/>
      <c r="D934" s="33" t="s">
        <v>1698</v>
      </c>
      <c r="E934" s="33" t="s">
        <v>721</v>
      </c>
      <c r="F934" s="21"/>
      <c r="G934" s="169" t="s">
        <v>315</v>
      </c>
      <c r="H934" s="32">
        <v>1</v>
      </c>
      <c r="I934" s="95"/>
      <c r="J934" s="57">
        <f>[1]Inventario!Y934</f>
        <v>6</v>
      </c>
      <c r="K934" s="99">
        <f>[1]Inventario!AA934</f>
        <v>18</v>
      </c>
      <c r="L934" s="86">
        <f t="shared" si="143"/>
        <v>108</v>
      </c>
      <c r="M934" s="91"/>
      <c r="N934" s="87">
        <f>SUMIF('Compras del Mes'!D$6:D$307,Inventario!D934,'Compras del Mes'!H$6:H$307)</f>
        <v>0</v>
      </c>
      <c r="O934" s="28" t="str">
        <f t="shared" si="144"/>
        <v/>
      </c>
      <c r="P934" s="28">
        <f>SUMIF('Compras del Mes'!D$6:D$307,Inventario!D934,'Compras del Mes'!I$6:I$307)</f>
        <v>0</v>
      </c>
      <c r="Q934" s="88"/>
      <c r="R934" s="87">
        <f t="shared" si="145"/>
        <v>6</v>
      </c>
      <c r="S934" s="28">
        <f t="shared" si="146"/>
        <v>18</v>
      </c>
      <c r="T934" s="28">
        <f t="shared" si="147"/>
        <v>108</v>
      </c>
      <c r="U934" s="88"/>
      <c r="V934" s="177">
        <f>SUMIF('Reporte de salida'!C$6:C$958,Inventario!B934,'Reporte de salida'!H$6:H$958)</f>
        <v>0</v>
      </c>
      <c r="W934" s="221">
        <f t="shared" si="148"/>
        <v>0</v>
      </c>
      <c r="X934" s="22"/>
      <c r="Y934" s="87">
        <f t="shared" si="149"/>
        <v>6</v>
      </c>
      <c r="Z934" s="28">
        <f t="shared" si="150"/>
        <v>108</v>
      </c>
      <c r="AA934" s="56">
        <f t="shared" si="151"/>
        <v>18</v>
      </c>
      <c r="AB934" s="22"/>
      <c r="AC934" s="96"/>
      <c r="AD934" s="96"/>
      <c r="AE934" s="96"/>
      <c r="AF934" s="22"/>
    </row>
    <row r="935" spans="1:32" ht="15" hidden="1" customHeight="1" x14ac:dyDescent="0.25">
      <c r="A935" s="24">
        <v>3312</v>
      </c>
      <c r="B935" s="174" t="s">
        <v>1719</v>
      </c>
      <c r="C935" s="21"/>
      <c r="D935" s="33" t="s">
        <v>1719</v>
      </c>
      <c r="E935" s="33" t="s">
        <v>721</v>
      </c>
      <c r="F935" s="21"/>
      <c r="G935" s="169" t="s">
        <v>314</v>
      </c>
      <c r="H935" s="32">
        <v>1</v>
      </c>
      <c r="I935" s="95"/>
      <c r="J935" s="57">
        <f>[1]Inventario!Y935</f>
        <v>0</v>
      </c>
      <c r="K935" s="99">
        <f>[1]Inventario!AA935</f>
        <v>0</v>
      </c>
      <c r="L935" s="86">
        <f t="shared" si="143"/>
        <v>0</v>
      </c>
      <c r="M935" s="91"/>
      <c r="N935" s="87">
        <f>SUMIF('Compras del Mes'!D$6:D$307,Inventario!D935,'Compras del Mes'!H$6:H$307)</f>
        <v>0</v>
      </c>
      <c r="O935" s="28" t="str">
        <f t="shared" si="144"/>
        <v/>
      </c>
      <c r="P935" s="28">
        <f>SUMIF('Compras del Mes'!D$6:D$307,Inventario!D935,'Compras del Mes'!I$6:I$307)</f>
        <v>0</v>
      </c>
      <c r="Q935" s="88"/>
      <c r="R935" s="87">
        <f t="shared" si="145"/>
        <v>0</v>
      </c>
      <c r="S935" s="28" t="str">
        <f t="shared" si="146"/>
        <v>0</v>
      </c>
      <c r="T935" s="28">
        <f t="shared" si="147"/>
        <v>0</v>
      </c>
      <c r="U935" s="88"/>
      <c r="V935" s="177">
        <f>SUMIF('Reporte de salida'!C$6:C$958,Inventario!B935,'Reporte de salida'!H$6:H$958)</f>
        <v>0</v>
      </c>
      <c r="W935" s="221">
        <f t="shared" si="148"/>
        <v>0</v>
      </c>
      <c r="X935" s="22"/>
      <c r="Y935" s="87">
        <f t="shared" si="149"/>
        <v>0</v>
      </c>
      <c r="Z935" s="28">
        <f t="shared" si="150"/>
        <v>0</v>
      </c>
      <c r="AA935" s="56">
        <v>0</v>
      </c>
      <c r="AB935" s="22"/>
      <c r="AC935" s="96"/>
      <c r="AD935" s="96"/>
      <c r="AE935" s="96"/>
      <c r="AF935" s="22"/>
    </row>
    <row r="936" spans="1:32" ht="15" hidden="1" customHeight="1" x14ac:dyDescent="0.25">
      <c r="A936" s="24">
        <v>3017</v>
      </c>
      <c r="B936" s="174" t="s">
        <v>1720</v>
      </c>
      <c r="C936" s="21"/>
      <c r="D936" s="33" t="s">
        <v>1720</v>
      </c>
      <c r="E936" s="33" t="s">
        <v>721</v>
      </c>
      <c r="F936" s="21"/>
      <c r="G936" s="169" t="s">
        <v>314</v>
      </c>
      <c r="H936" s="32">
        <v>1</v>
      </c>
      <c r="I936" s="95"/>
      <c r="J936" s="57">
        <f>[1]Inventario!Y936</f>
        <v>2</v>
      </c>
      <c r="K936" s="99">
        <f>[1]Inventario!AA936</f>
        <v>5616.1949999999997</v>
      </c>
      <c r="L936" s="86">
        <f t="shared" si="143"/>
        <v>11232.39</v>
      </c>
      <c r="M936" s="91"/>
      <c r="N936" s="87">
        <f>SUMIF('Compras del Mes'!D$6:D$307,Inventario!D936,'Compras del Mes'!H$6:H$307)</f>
        <v>0</v>
      </c>
      <c r="O936" s="28" t="str">
        <f t="shared" si="144"/>
        <v/>
      </c>
      <c r="P936" s="28">
        <f>SUMIF('Compras del Mes'!D$6:D$307,Inventario!D936,'Compras del Mes'!I$6:I$307)</f>
        <v>0</v>
      </c>
      <c r="Q936" s="88"/>
      <c r="R936" s="87">
        <f t="shared" si="145"/>
        <v>2</v>
      </c>
      <c r="S936" s="28">
        <f t="shared" si="146"/>
        <v>5616.1949999999997</v>
      </c>
      <c r="T936" s="28">
        <f t="shared" si="147"/>
        <v>11232.39</v>
      </c>
      <c r="U936" s="88"/>
      <c r="V936" s="177">
        <f>SUMIF('Reporte de salida'!C$6:C$958,Inventario!B936,'Reporte de salida'!H$6:H$958)</f>
        <v>0</v>
      </c>
      <c r="W936" s="221">
        <f t="shared" si="148"/>
        <v>0</v>
      </c>
      <c r="X936" s="22"/>
      <c r="Y936" s="87">
        <f t="shared" si="149"/>
        <v>2</v>
      </c>
      <c r="Z936" s="28">
        <f t="shared" si="150"/>
        <v>11232.39</v>
      </c>
      <c r="AA936" s="56">
        <f t="shared" si="151"/>
        <v>5616.1949999999997</v>
      </c>
      <c r="AB936" s="22"/>
      <c r="AC936" s="96"/>
      <c r="AD936" s="96"/>
      <c r="AE936" s="96"/>
      <c r="AF936" s="22"/>
    </row>
    <row r="937" spans="1:32" ht="15" hidden="1" customHeight="1" x14ac:dyDescent="0.25">
      <c r="A937" s="24">
        <v>3292</v>
      </c>
      <c r="B937" s="174" t="s">
        <v>1745</v>
      </c>
      <c r="C937" s="21"/>
      <c r="D937" s="33" t="s">
        <v>1745</v>
      </c>
      <c r="E937" s="33" t="s">
        <v>721</v>
      </c>
      <c r="F937" s="21" t="s">
        <v>1798</v>
      </c>
      <c r="G937" s="169" t="s">
        <v>314</v>
      </c>
      <c r="H937" s="32">
        <v>1</v>
      </c>
      <c r="I937" s="95"/>
      <c r="J937" s="57">
        <f>[1]Inventario!Y937</f>
        <v>0</v>
      </c>
      <c r="K937" s="99">
        <f>[1]Inventario!AA937</f>
        <v>0</v>
      </c>
      <c r="L937" s="86">
        <f t="shared" si="143"/>
        <v>0</v>
      </c>
      <c r="M937" s="91"/>
      <c r="N937" s="87">
        <f>SUMIF('Compras del Mes'!D$6:D$307,Inventario!D937,'Compras del Mes'!H$6:H$307)</f>
        <v>0</v>
      </c>
      <c r="O937" s="28" t="str">
        <f t="shared" si="144"/>
        <v/>
      </c>
      <c r="P937" s="28">
        <f>SUMIF('Compras del Mes'!D$6:D$307,Inventario!D937,'Compras del Mes'!I$6:I$307)</f>
        <v>0</v>
      </c>
      <c r="Q937" s="88"/>
      <c r="R937" s="87">
        <f t="shared" si="145"/>
        <v>0</v>
      </c>
      <c r="S937" s="28" t="str">
        <f t="shared" si="146"/>
        <v>0</v>
      </c>
      <c r="T937" s="28">
        <f t="shared" si="147"/>
        <v>0</v>
      </c>
      <c r="U937" s="88"/>
      <c r="V937" s="177">
        <f>SUMIF('Reporte de salida'!C$6:C$958,Inventario!B937,'Reporte de salida'!H$6:H$958)</f>
        <v>0</v>
      </c>
      <c r="W937" s="221">
        <f t="shared" si="148"/>
        <v>0</v>
      </c>
      <c r="X937" s="22"/>
      <c r="Y937" s="87">
        <f t="shared" si="149"/>
        <v>0</v>
      </c>
      <c r="Z937" s="28">
        <f t="shared" si="150"/>
        <v>0</v>
      </c>
      <c r="AA937" s="56">
        <v>0</v>
      </c>
      <c r="AB937" s="22"/>
      <c r="AC937" s="96"/>
      <c r="AD937" s="96"/>
      <c r="AE937" s="96"/>
      <c r="AF937" s="22"/>
    </row>
    <row r="938" spans="1:32" ht="15" hidden="1" customHeight="1" x14ac:dyDescent="0.25">
      <c r="A938" s="24">
        <v>3293</v>
      </c>
      <c r="B938" s="174" t="s">
        <v>1746</v>
      </c>
      <c r="C938" s="24"/>
      <c r="D938" s="33" t="s">
        <v>1746</v>
      </c>
      <c r="E938" s="33" t="s">
        <v>721</v>
      </c>
      <c r="F938" s="21" t="s">
        <v>1799</v>
      </c>
      <c r="G938" s="169" t="s">
        <v>314</v>
      </c>
      <c r="H938" s="32">
        <v>1</v>
      </c>
      <c r="I938" s="95"/>
      <c r="J938" s="57">
        <f>[1]Inventario!Y938</f>
        <v>0</v>
      </c>
      <c r="K938" s="99">
        <f>[1]Inventario!AA938</f>
        <v>0</v>
      </c>
      <c r="L938" s="86">
        <f t="shared" si="143"/>
        <v>0</v>
      </c>
      <c r="M938" s="91"/>
      <c r="N938" s="87">
        <f>SUMIF('Compras del Mes'!D$6:D$307,Inventario!D938,'Compras del Mes'!H$6:H$307)</f>
        <v>0</v>
      </c>
      <c r="O938" s="28" t="str">
        <f t="shared" si="144"/>
        <v/>
      </c>
      <c r="P938" s="28">
        <f>SUMIF('Compras del Mes'!D$6:D$307,Inventario!D938,'Compras del Mes'!I$6:I$307)</f>
        <v>0</v>
      </c>
      <c r="Q938" s="88"/>
      <c r="R938" s="87">
        <f t="shared" si="145"/>
        <v>0</v>
      </c>
      <c r="S938" s="28" t="str">
        <f t="shared" si="146"/>
        <v>0</v>
      </c>
      <c r="T938" s="28">
        <f t="shared" si="147"/>
        <v>0</v>
      </c>
      <c r="U938" s="88"/>
      <c r="V938" s="177">
        <f>SUMIF('Reporte de salida'!C$6:C$958,Inventario!B938,'Reporte de salida'!H$6:H$958)</f>
        <v>0</v>
      </c>
      <c r="W938" s="221">
        <f t="shared" si="148"/>
        <v>0</v>
      </c>
      <c r="X938" s="22"/>
      <c r="Y938" s="87">
        <f t="shared" si="149"/>
        <v>0</v>
      </c>
      <c r="Z938" s="28">
        <f t="shared" si="150"/>
        <v>0</v>
      </c>
      <c r="AA938" s="56">
        <v>0</v>
      </c>
      <c r="AB938" s="22"/>
      <c r="AC938" s="96"/>
      <c r="AD938" s="96"/>
      <c r="AE938" s="96"/>
      <c r="AF938" s="22"/>
    </row>
    <row r="939" spans="1:32" ht="15" hidden="1" customHeight="1" x14ac:dyDescent="0.25">
      <c r="A939" s="24">
        <v>3305</v>
      </c>
      <c r="B939" s="174" t="s">
        <v>1763</v>
      </c>
      <c r="C939" s="24"/>
      <c r="D939" s="33" t="s">
        <v>1763</v>
      </c>
      <c r="E939" s="33" t="s">
        <v>721</v>
      </c>
      <c r="F939" s="21" t="s">
        <v>1800</v>
      </c>
      <c r="G939" s="169" t="s">
        <v>315</v>
      </c>
      <c r="H939" s="32">
        <v>1</v>
      </c>
      <c r="I939" s="95"/>
      <c r="J939" s="57">
        <f>[1]Inventario!Y939</f>
        <v>4.9999999999954525E-3</v>
      </c>
      <c r="K939" s="99">
        <f>[1]Inventario!AA939</f>
        <v>680.40366503904318</v>
      </c>
      <c r="L939" s="86">
        <f t="shared" si="143"/>
        <v>3.4020183251921217</v>
      </c>
      <c r="M939" s="91"/>
      <c r="N939" s="87">
        <f>SUMIF('Compras del Mes'!D$6:D$307,Inventario!D939,'Compras del Mes'!H$6:H$307)</f>
        <v>0</v>
      </c>
      <c r="O939" s="28" t="str">
        <f t="shared" si="144"/>
        <v/>
      </c>
      <c r="P939" s="28">
        <f>SUMIF('Compras del Mes'!D$6:D$307,Inventario!D939,'Compras del Mes'!I$6:I$307)</f>
        <v>0</v>
      </c>
      <c r="Q939" s="88"/>
      <c r="R939" s="87">
        <f t="shared" si="145"/>
        <v>4.9999999999954525E-3</v>
      </c>
      <c r="S939" s="28">
        <f t="shared" si="146"/>
        <v>680.40366503904318</v>
      </c>
      <c r="T939" s="28">
        <f t="shared" si="147"/>
        <v>3.4020183251921217</v>
      </c>
      <c r="U939" s="88"/>
      <c r="V939" s="177">
        <f>SUMIF('Reporte de salida'!C$6:C$958,Inventario!B939,'Reporte de salida'!H$6:H$958)</f>
        <v>0</v>
      </c>
      <c r="W939" s="221">
        <f t="shared" si="148"/>
        <v>0</v>
      </c>
      <c r="X939" s="22"/>
      <c r="Y939" s="87">
        <f t="shared" si="149"/>
        <v>4.9999999999954525E-3</v>
      </c>
      <c r="Z939" s="28">
        <f t="shared" si="150"/>
        <v>3.4020183251921217</v>
      </c>
      <c r="AA939" s="56">
        <f t="shared" si="151"/>
        <v>680.40366503904318</v>
      </c>
      <c r="AB939" s="22"/>
      <c r="AC939" s="96"/>
      <c r="AD939" s="96"/>
      <c r="AE939" s="96"/>
      <c r="AF939" s="22"/>
    </row>
    <row r="940" spans="1:32" ht="15" hidden="1" customHeight="1" x14ac:dyDescent="0.25">
      <c r="A940" s="24">
        <v>3306</v>
      </c>
      <c r="B940" s="174" t="s">
        <v>1764</v>
      </c>
      <c r="C940" s="24"/>
      <c r="D940" s="33" t="s">
        <v>1764</v>
      </c>
      <c r="E940" s="33" t="s">
        <v>721</v>
      </c>
      <c r="F940" s="21" t="s">
        <v>1801</v>
      </c>
      <c r="G940" s="169" t="s">
        <v>315</v>
      </c>
      <c r="H940" s="32">
        <v>1</v>
      </c>
      <c r="I940" s="95"/>
      <c r="J940" s="57">
        <f>[1]Inventario!Y940</f>
        <v>0.32500000000000284</v>
      </c>
      <c r="K940" s="99">
        <f>[1]Inventario!AA940</f>
        <v>680.64003355352827</v>
      </c>
      <c r="L940" s="86">
        <f t="shared" si="143"/>
        <v>221.20801090489863</v>
      </c>
      <c r="M940" s="91"/>
      <c r="N940" s="87">
        <f>SUMIF('Compras del Mes'!D$6:D$307,Inventario!D940,'Compras del Mes'!H$6:H$307)</f>
        <v>0</v>
      </c>
      <c r="O940" s="28" t="str">
        <f t="shared" si="144"/>
        <v/>
      </c>
      <c r="P940" s="28">
        <f>SUMIF('Compras del Mes'!D$6:D$307,Inventario!D940,'Compras del Mes'!I$6:I$307)</f>
        <v>0</v>
      </c>
      <c r="Q940" s="88"/>
      <c r="R940" s="87">
        <f t="shared" si="145"/>
        <v>0.32500000000000284</v>
      </c>
      <c r="S940" s="28">
        <f t="shared" si="146"/>
        <v>680.64003355352827</v>
      </c>
      <c r="T940" s="28">
        <f t="shared" si="147"/>
        <v>221.20801090489863</v>
      </c>
      <c r="U940" s="88"/>
      <c r="V940" s="177">
        <f>SUMIF('Reporte de salida'!C$6:C$958,Inventario!B940,'Reporte de salida'!H$6:H$958)</f>
        <v>0</v>
      </c>
      <c r="W940" s="221">
        <f t="shared" si="148"/>
        <v>0</v>
      </c>
      <c r="X940" s="22"/>
      <c r="Y940" s="87">
        <f t="shared" si="149"/>
        <v>0.32500000000000284</v>
      </c>
      <c r="Z940" s="28">
        <f t="shared" si="150"/>
        <v>221.20801090489863</v>
      </c>
      <c r="AA940" s="56">
        <f t="shared" si="151"/>
        <v>680.64003355352827</v>
      </c>
      <c r="AB940" s="22"/>
      <c r="AC940" s="96"/>
      <c r="AD940" s="96"/>
      <c r="AE940" s="96"/>
      <c r="AF940" s="22"/>
    </row>
    <row r="941" spans="1:32" ht="15" hidden="1" customHeight="1" x14ac:dyDescent="0.25">
      <c r="A941" s="24">
        <v>3302</v>
      </c>
      <c r="B941" s="174" t="s">
        <v>1765</v>
      </c>
      <c r="C941" s="24"/>
      <c r="D941" s="33" t="s">
        <v>1765</v>
      </c>
      <c r="E941" s="33" t="s">
        <v>721</v>
      </c>
      <c r="F941" s="21">
        <v>253</v>
      </c>
      <c r="G941" s="169" t="s">
        <v>314</v>
      </c>
      <c r="H941" s="32">
        <v>1</v>
      </c>
      <c r="I941" s="95"/>
      <c r="J941" s="57">
        <f>[1]Inventario!Y941</f>
        <v>10</v>
      </c>
      <c r="K941" s="99">
        <f>[1]Inventario!AA941</f>
        <v>522.93138888888882</v>
      </c>
      <c r="L941" s="86">
        <f t="shared" si="143"/>
        <v>5229.313888888888</v>
      </c>
      <c r="M941" s="91"/>
      <c r="N941" s="87">
        <f>SUMIF('Compras del Mes'!D$6:D$307,Inventario!D941,'Compras del Mes'!H$6:H$307)</f>
        <v>0</v>
      </c>
      <c r="O941" s="28" t="str">
        <f t="shared" si="144"/>
        <v/>
      </c>
      <c r="P941" s="28">
        <f>SUMIF('Compras del Mes'!D$6:D$307,Inventario!D941,'Compras del Mes'!I$6:I$307)</f>
        <v>0</v>
      </c>
      <c r="Q941" s="88"/>
      <c r="R941" s="87">
        <f t="shared" si="145"/>
        <v>10</v>
      </c>
      <c r="S941" s="28">
        <f t="shared" si="146"/>
        <v>522.93138888888882</v>
      </c>
      <c r="T941" s="28">
        <f t="shared" si="147"/>
        <v>5229.313888888888</v>
      </c>
      <c r="U941" s="88"/>
      <c r="V941" s="177">
        <f>SUMIF('Reporte de salida'!C$6:C$958,Inventario!B941,'Reporte de salida'!H$6:H$958)</f>
        <v>0</v>
      </c>
      <c r="W941" s="221">
        <f t="shared" si="148"/>
        <v>0</v>
      </c>
      <c r="X941" s="22"/>
      <c r="Y941" s="87">
        <f t="shared" si="149"/>
        <v>10</v>
      </c>
      <c r="Z941" s="28">
        <f t="shared" si="150"/>
        <v>5229.313888888888</v>
      </c>
      <c r="AA941" s="56">
        <f t="shared" si="151"/>
        <v>522.93138888888882</v>
      </c>
      <c r="AB941" s="22"/>
      <c r="AC941" s="96"/>
      <c r="AD941" s="96"/>
      <c r="AE941" s="96"/>
      <c r="AF941" s="22"/>
    </row>
    <row r="942" spans="1:32" ht="15" hidden="1" customHeight="1" x14ac:dyDescent="0.25">
      <c r="A942" s="24">
        <v>3303</v>
      </c>
      <c r="B942" s="174" t="s">
        <v>1766</v>
      </c>
      <c r="C942" s="24"/>
      <c r="D942" s="33" t="s">
        <v>1766</v>
      </c>
      <c r="E942" s="33" t="s">
        <v>721</v>
      </c>
      <c r="F942" s="21">
        <v>1639</v>
      </c>
      <c r="G942" s="169" t="s">
        <v>314</v>
      </c>
      <c r="H942" s="32">
        <v>1</v>
      </c>
      <c r="I942" s="95"/>
      <c r="J942" s="57">
        <f>[1]Inventario!Y942</f>
        <v>1</v>
      </c>
      <c r="K942" s="99">
        <f>[1]Inventario!AA942</f>
        <v>507.99</v>
      </c>
      <c r="L942" s="86">
        <f t="shared" si="143"/>
        <v>507.99</v>
      </c>
      <c r="M942" s="91"/>
      <c r="N942" s="87">
        <f>SUMIF('Compras del Mes'!D$6:D$307,Inventario!D942,'Compras del Mes'!H$6:H$307)</f>
        <v>0</v>
      </c>
      <c r="O942" s="28" t="str">
        <f t="shared" si="144"/>
        <v/>
      </c>
      <c r="P942" s="28">
        <f>SUMIF('Compras del Mes'!D$6:D$307,Inventario!D942,'Compras del Mes'!I$6:I$307)</f>
        <v>0</v>
      </c>
      <c r="Q942" s="88"/>
      <c r="R942" s="87">
        <f t="shared" si="145"/>
        <v>1</v>
      </c>
      <c r="S942" s="28">
        <f t="shared" si="146"/>
        <v>507.99</v>
      </c>
      <c r="T942" s="28">
        <f t="shared" si="147"/>
        <v>507.99</v>
      </c>
      <c r="U942" s="88"/>
      <c r="V942" s="177">
        <f>SUMIF('Reporte de salida'!C$6:C$958,Inventario!B942,'Reporte de salida'!H$6:H$958)</f>
        <v>0</v>
      </c>
      <c r="W942" s="221">
        <f t="shared" si="148"/>
        <v>0</v>
      </c>
      <c r="X942" s="22"/>
      <c r="Y942" s="87">
        <f t="shared" si="149"/>
        <v>1</v>
      </c>
      <c r="Z942" s="28">
        <f t="shared" si="150"/>
        <v>507.99</v>
      </c>
      <c r="AA942" s="56">
        <f t="shared" si="151"/>
        <v>507.99</v>
      </c>
      <c r="AB942" s="22"/>
      <c r="AC942" s="96"/>
      <c r="AD942" s="96"/>
      <c r="AE942" s="96"/>
      <c r="AF942" s="22"/>
    </row>
    <row r="943" spans="1:32" ht="15" hidden="1" customHeight="1" x14ac:dyDescent="0.25">
      <c r="A943" s="24">
        <v>3304</v>
      </c>
      <c r="B943" s="174" t="s">
        <v>1767</v>
      </c>
      <c r="C943" s="24"/>
      <c r="D943" s="33" t="s">
        <v>1767</v>
      </c>
      <c r="E943" s="33" t="s">
        <v>721</v>
      </c>
      <c r="F943" s="21">
        <v>1622</v>
      </c>
      <c r="G943" s="169" t="s">
        <v>314</v>
      </c>
      <c r="H943" s="32">
        <v>1</v>
      </c>
      <c r="I943" s="95"/>
      <c r="J943" s="57">
        <f>[1]Inventario!Y943</f>
        <v>1</v>
      </c>
      <c r="K943" s="99">
        <f>[1]Inventario!AA943</f>
        <v>507.99</v>
      </c>
      <c r="L943" s="86">
        <f t="shared" si="143"/>
        <v>507.99</v>
      </c>
      <c r="M943" s="91"/>
      <c r="N943" s="87">
        <f>SUMIF('Compras del Mes'!D$6:D$307,Inventario!D943,'Compras del Mes'!H$6:H$307)</f>
        <v>0</v>
      </c>
      <c r="O943" s="28" t="str">
        <f t="shared" si="144"/>
        <v/>
      </c>
      <c r="P943" s="28">
        <f>SUMIF('Compras del Mes'!D$6:D$307,Inventario!D943,'Compras del Mes'!I$6:I$307)</f>
        <v>0</v>
      </c>
      <c r="Q943" s="88"/>
      <c r="R943" s="87">
        <f t="shared" si="145"/>
        <v>1</v>
      </c>
      <c r="S943" s="28">
        <f t="shared" si="146"/>
        <v>507.99</v>
      </c>
      <c r="T943" s="28">
        <f t="shared" si="147"/>
        <v>507.99</v>
      </c>
      <c r="U943" s="88"/>
      <c r="V943" s="177">
        <f>SUMIF('Reporte de salida'!C$6:C$958,Inventario!B943,'Reporte de salida'!H$6:H$958)</f>
        <v>0</v>
      </c>
      <c r="W943" s="221">
        <f t="shared" si="148"/>
        <v>0</v>
      </c>
      <c r="X943" s="22"/>
      <c r="Y943" s="87">
        <f t="shared" si="149"/>
        <v>1</v>
      </c>
      <c r="Z943" s="28">
        <f t="shared" si="150"/>
        <v>507.99</v>
      </c>
      <c r="AA943" s="56">
        <f t="shared" si="151"/>
        <v>507.99</v>
      </c>
      <c r="AB943" s="22"/>
      <c r="AC943" s="96"/>
      <c r="AD943" s="96"/>
      <c r="AE943" s="96"/>
      <c r="AF943" s="22"/>
    </row>
    <row r="944" spans="1:32" ht="15" hidden="1" customHeight="1" x14ac:dyDescent="0.25">
      <c r="A944" s="24"/>
      <c r="B944" s="174" t="s">
        <v>1768</v>
      </c>
      <c r="C944" s="24"/>
      <c r="D944" s="33" t="s">
        <v>1768</v>
      </c>
      <c r="E944" s="33" t="s">
        <v>721</v>
      </c>
      <c r="F944" s="21" t="s">
        <v>1802</v>
      </c>
      <c r="G944" s="169" t="s">
        <v>771</v>
      </c>
      <c r="H944" s="32">
        <v>1</v>
      </c>
      <c r="I944" s="95"/>
      <c r="J944" s="57">
        <f>[1]Inventario!Y944</f>
        <v>1</v>
      </c>
      <c r="K944" s="99">
        <f>[1]Inventario!AA944</f>
        <v>364.86</v>
      </c>
      <c r="L944" s="86">
        <f t="shared" si="143"/>
        <v>364.86</v>
      </c>
      <c r="M944" s="91"/>
      <c r="N944" s="87">
        <f>SUMIF('Compras del Mes'!D$6:D$307,Inventario!D944,'Compras del Mes'!H$6:H$307)</f>
        <v>0</v>
      </c>
      <c r="O944" s="28" t="str">
        <f t="shared" si="144"/>
        <v/>
      </c>
      <c r="P944" s="28">
        <f>SUMIF('Compras del Mes'!D$6:D$307,Inventario!D944,'Compras del Mes'!I$6:I$307)</f>
        <v>0</v>
      </c>
      <c r="Q944" s="88"/>
      <c r="R944" s="87">
        <f t="shared" si="145"/>
        <v>1</v>
      </c>
      <c r="S944" s="28">
        <f t="shared" si="146"/>
        <v>364.86</v>
      </c>
      <c r="T944" s="28">
        <f t="shared" si="147"/>
        <v>364.86</v>
      </c>
      <c r="U944" s="88"/>
      <c r="V944" s="177">
        <f>SUMIF('Reporte de salida'!C$6:C$958,Inventario!B944,'Reporte de salida'!H$6:H$958)</f>
        <v>0</v>
      </c>
      <c r="W944" s="221">
        <f t="shared" si="148"/>
        <v>0</v>
      </c>
      <c r="X944" s="22"/>
      <c r="Y944" s="87">
        <f t="shared" si="149"/>
        <v>1</v>
      </c>
      <c r="Z944" s="28">
        <f t="shared" si="150"/>
        <v>364.86</v>
      </c>
      <c r="AA944" s="56">
        <f t="shared" si="151"/>
        <v>364.86</v>
      </c>
      <c r="AB944" s="22"/>
      <c r="AC944" s="96"/>
      <c r="AD944" s="96"/>
      <c r="AE944" s="96"/>
      <c r="AF944" s="22"/>
    </row>
    <row r="945" spans="1:32" ht="15" hidden="1" customHeight="1" x14ac:dyDescent="0.25">
      <c r="A945" s="24"/>
      <c r="B945" s="174" t="s">
        <v>1773</v>
      </c>
      <c r="C945" s="24"/>
      <c r="D945" s="33" t="s">
        <v>1773</v>
      </c>
      <c r="E945" s="33" t="s">
        <v>721</v>
      </c>
      <c r="F945" s="21"/>
      <c r="G945" s="169" t="s">
        <v>314</v>
      </c>
      <c r="H945" s="32">
        <v>1</v>
      </c>
      <c r="I945" s="95"/>
      <c r="J945" s="57">
        <f>[1]Inventario!Y945</f>
        <v>3</v>
      </c>
      <c r="K945" s="99">
        <f>[1]Inventario!AA945</f>
        <v>19.5</v>
      </c>
      <c r="L945" s="86">
        <f t="shared" si="143"/>
        <v>58.5</v>
      </c>
      <c r="M945" s="91"/>
      <c r="N945" s="87">
        <f>SUMIF('Compras del Mes'!D$6:D$307,Inventario!D945,'Compras del Mes'!H$6:H$307)</f>
        <v>24</v>
      </c>
      <c r="O945" s="28">
        <f t="shared" si="144"/>
        <v>11.42</v>
      </c>
      <c r="P945" s="28">
        <f>SUMIF('Compras del Mes'!D$6:D$307,Inventario!D945,'Compras del Mes'!I$6:I$307)</f>
        <v>274.08</v>
      </c>
      <c r="Q945" s="88"/>
      <c r="R945" s="87">
        <f t="shared" si="145"/>
        <v>27</v>
      </c>
      <c r="S945" s="28">
        <f t="shared" si="146"/>
        <v>12.317777777777778</v>
      </c>
      <c r="T945" s="28">
        <f t="shared" si="147"/>
        <v>332.58</v>
      </c>
      <c r="U945" s="88"/>
      <c r="V945" s="177">
        <f>SUMIF('Reporte de salida'!C$6:C$958,Inventario!B945,'Reporte de salida'!H$6:H$958)</f>
        <v>27</v>
      </c>
      <c r="W945" s="221">
        <f t="shared" si="148"/>
        <v>332.58</v>
      </c>
      <c r="X945" s="22"/>
      <c r="Y945" s="87">
        <f t="shared" si="149"/>
        <v>0</v>
      </c>
      <c r="Z945" s="28">
        <f t="shared" si="150"/>
        <v>0</v>
      </c>
      <c r="AA945" s="56">
        <v>0</v>
      </c>
      <c r="AB945" s="22"/>
      <c r="AC945" s="96"/>
      <c r="AD945" s="96"/>
      <c r="AE945" s="96"/>
      <c r="AF945" s="22"/>
    </row>
    <row r="946" spans="1:32" ht="15" hidden="1" customHeight="1" x14ac:dyDescent="0.25">
      <c r="A946" s="24">
        <v>3378</v>
      </c>
      <c r="B946" s="174" t="s">
        <v>1776</v>
      </c>
      <c r="C946" s="24"/>
      <c r="D946" s="33" t="s">
        <v>1776</v>
      </c>
      <c r="E946" s="33" t="s">
        <v>721</v>
      </c>
      <c r="F946" s="21"/>
      <c r="G946" s="169" t="s">
        <v>314</v>
      </c>
      <c r="H946" s="32">
        <v>1</v>
      </c>
      <c r="I946" s="95"/>
      <c r="J946" s="57">
        <f>[1]Inventario!Y946</f>
        <v>0</v>
      </c>
      <c r="K946" s="99">
        <f>[1]Inventario!AA946</f>
        <v>0</v>
      </c>
      <c r="L946" s="86">
        <f t="shared" si="143"/>
        <v>0</v>
      </c>
      <c r="M946" s="91"/>
      <c r="N946" s="87">
        <f>SUMIF('Compras del Mes'!D$6:D$307,Inventario!D946,'Compras del Mes'!H$6:H$307)</f>
        <v>0</v>
      </c>
      <c r="O946" s="28" t="str">
        <f t="shared" si="144"/>
        <v/>
      </c>
      <c r="P946" s="28">
        <f>SUMIF('Compras del Mes'!D$6:D$307,Inventario!D946,'Compras del Mes'!I$6:I$307)</f>
        <v>0</v>
      </c>
      <c r="Q946" s="88"/>
      <c r="R946" s="87">
        <f t="shared" si="145"/>
        <v>0</v>
      </c>
      <c r="S946" s="28" t="str">
        <f t="shared" si="146"/>
        <v>0</v>
      </c>
      <c r="T946" s="28">
        <f t="shared" si="147"/>
        <v>0</v>
      </c>
      <c r="U946" s="88"/>
      <c r="V946" s="177">
        <f>SUMIF('Reporte de salida'!C$6:C$958,Inventario!B946,'Reporte de salida'!H$6:H$958)</f>
        <v>0</v>
      </c>
      <c r="W946" s="221">
        <f t="shared" si="148"/>
        <v>0</v>
      </c>
      <c r="X946" s="22"/>
      <c r="Y946" s="87">
        <f t="shared" si="149"/>
        <v>0</v>
      </c>
      <c r="Z946" s="28">
        <f t="shared" si="150"/>
        <v>0</v>
      </c>
      <c r="AA946" s="56">
        <v>0</v>
      </c>
      <c r="AB946" s="22"/>
      <c r="AC946" s="96"/>
      <c r="AD946" s="96"/>
      <c r="AE946" s="96"/>
      <c r="AF946" s="22"/>
    </row>
    <row r="947" spans="1:32" ht="15" hidden="1" customHeight="1" x14ac:dyDescent="0.25">
      <c r="A947" s="24">
        <v>3388</v>
      </c>
      <c r="B947" s="174" t="s">
        <v>1785</v>
      </c>
      <c r="C947" s="24"/>
      <c r="D947" s="33" t="s">
        <v>1785</v>
      </c>
      <c r="E947" s="33" t="s">
        <v>721</v>
      </c>
      <c r="F947" s="21"/>
      <c r="G947" s="169" t="s">
        <v>314</v>
      </c>
      <c r="H947" s="32">
        <v>1</v>
      </c>
      <c r="I947" s="95"/>
      <c r="J947" s="57">
        <f>[1]Inventario!Y947</f>
        <v>1180</v>
      </c>
      <c r="K947" s="99">
        <f>[1]Inventario!AA947</f>
        <v>148.67619491525423</v>
      </c>
      <c r="L947" s="86">
        <f t="shared" si="143"/>
        <v>175437.91</v>
      </c>
      <c r="M947" s="91"/>
      <c r="N947" s="87">
        <f>SUMIF('Compras del Mes'!D$6:D$307,Inventario!D947,'Compras del Mes'!H$6:H$307)</f>
        <v>0</v>
      </c>
      <c r="O947" s="28" t="str">
        <f t="shared" si="144"/>
        <v/>
      </c>
      <c r="P947" s="28">
        <f>SUMIF('Compras del Mes'!D$6:D$307,Inventario!D947,'Compras del Mes'!I$6:I$307)</f>
        <v>0</v>
      </c>
      <c r="Q947" s="88"/>
      <c r="R947" s="87">
        <f t="shared" si="145"/>
        <v>1180</v>
      </c>
      <c r="S947" s="28">
        <f t="shared" si="146"/>
        <v>148.67619491525423</v>
      </c>
      <c r="T947" s="28">
        <f t="shared" si="147"/>
        <v>175437.91</v>
      </c>
      <c r="U947" s="88"/>
      <c r="V947" s="177">
        <f>SUMIF('Reporte de salida'!C$6:C$958,Inventario!B947,'Reporte de salida'!H$6:H$958)</f>
        <v>0</v>
      </c>
      <c r="W947" s="221">
        <f t="shared" si="148"/>
        <v>0</v>
      </c>
      <c r="X947" s="22"/>
      <c r="Y947" s="87">
        <f t="shared" si="149"/>
        <v>1180</v>
      </c>
      <c r="Z947" s="28">
        <f t="shared" si="150"/>
        <v>175437.91</v>
      </c>
      <c r="AA947" s="56">
        <f t="shared" si="151"/>
        <v>148.67619491525423</v>
      </c>
      <c r="AB947" s="22"/>
      <c r="AC947" s="96"/>
      <c r="AD947" s="96"/>
      <c r="AE947" s="96"/>
      <c r="AF947" s="22"/>
    </row>
    <row r="948" spans="1:32" ht="15" hidden="1" customHeight="1" x14ac:dyDescent="0.25">
      <c r="A948" s="24">
        <v>3389</v>
      </c>
      <c r="B948" s="174" t="s">
        <v>1786</v>
      </c>
      <c r="C948" s="24"/>
      <c r="D948" s="33" t="s">
        <v>1786</v>
      </c>
      <c r="E948" s="33" t="s">
        <v>721</v>
      </c>
      <c r="F948" s="21"/>
      <c r="G948" s="169" t="s">
        <v>314</v>
      </c>
      <c r="H948" s="32">
        <v>1</v>
      </c>
      <c r="I948" s="95"/>
      <c r="J948" s="57">
        <f>[1]Inventario!Y948</f>
        <v>1048</v>
      </c>
      <c r="K948" s="99">
        <f>[1]Inventario!AA948</f>
        <v>85.045047709923665</v>
      </c>
      <c r="L948" s="86">
        <f t="shared" si="143"/>
        <v>89127.21</v>
      </c>
      <c r="M948" s="91"/>
      <c r="N948" s="87">
        <f>SUMIF('Compras del Mes'!D$6:D$307,Inventario!D948,'Compras del Mes'!H$6:H$307)</f>
        <v>0</v>
      </c>
      <c r="O948" s="28" t="str">
        <f t="shared" si="144"/>
        <v/>
      </c>
      <c r="P948" s="28">
        <f>SUMIF('Compras del Mes'!D$6:D$307,Inventario!D948,'Compras del Mes'!I$6:I$307)</f>
        <v>0</v>
      </c>
      <c r="Q948" s="88"/>
      <c r="R948" s="87">
        <f t="shared" si="145"/>
        <v>1048</v>
      </c>
      <c r="S948" s="28">
        <f t="shared" si="146"/>
        <v>85.045047709923665</v>
      </c>
      <c r="T948" s="28">
        <f t="shared" si="147"/>
        <v>89127.21</v>
      </c>
      <c r="U948" s="88"/>
      <c r="V948" s="177">
        <f>SUMIF('Reporte de salida'!C$6:C$958,Inventario!B948,'Reporte de salida'!H$6:H$958)</f>
        <v>0</v>
      </c>
      <c r="W948" s="221">
        <f t="shared" si="148"/>
        <v>0</v>
      </c>
      <c r="X948" s="22"/>
      <c r="Y948" s="87">
        <f t="shared" si="149"/>
        <v>1048</v>
      </c>
      <c r="Z948" s="28">
        <f t="shared" si="150"/>
        <v>89127.21</v>
      </c>
      <c r="AA948" s="56">
        <f t="shared" si="151"/>
        <v>85.045047709923665</v>
      </c>
      <c r="AB948" s="22"/>
      <c r="AC948" s="96"/>
      <c r="AD948" s="96"/>
      <c r="AE948" s="96"/>
      <c r="AF948" s="22"/>
    </row>
    <row r="949" spans="1:32" ht="15" hidden="1" customHeight="1" x14ac:dyDescent="0.25">
      <c r="A949" s="24">
        <v>3390</v>
      </c>
      <c r="B949" s="174" t="s">
        <v>1787</v>
      </c>
      <c r="C949" s="24"/>
      <c r="D949" s="33" t="s">
        <v>1787</v>
      </c>
      <c r="E949" s="33" t="s">
        <v>721</v>
      </c>
      <c r="F949" s="21"/>
      <c r="G949" s="169" t="s">
        <v>314</v>
      </c>
      <c r="H949" s="32">
        <v>1</v>
      </c>
      <c r="I949" s="95"/>
      <c r="J949" s="57">
        <f>[1]Inventario!Y949</f>
        <v>263</v>
      </c>
      <c r="K949" s="99">
        <f>[1]Inventario!AA949</f>
        <v>148.67623574144486</v>
      </c>
      <c r="L949" s="86">
        <f t="shared" si="143"/>
        <v>39101.85</v>
      </c>
      <c r="M949" s="91"/>
      <c r="N949" s="87">
        <f>SUMIF('Compras del Mes'!D$6:D$307,Inventario!D949,'Compras del Mes'!H$6:H$307)</f>
        <v>0</v>
      </c>
      <c r="O949" s="28" t="str">
        <f t="shared" si="144"/>
        <v/>
      </c>
      <c r="P949" s="28">
        <f>SUMIF('Compras del Mes'!D$6:D$307,Inventario!D949,'Compras del Mes'!I$6:I$307)</f>
        <v>0</v>
      </c>
      <c r="Q949" s="88"/>
      <c r="R949" s="87">
        <f t="shared" si="145"/>
        <v>263</v>
      </c>
      <c r="S949" s="28">
        <f t="shared" si="146"/>
        <v>148.67623574144486</v>
      </c>
      <c r="T949" s="28">
        <f t="shared" si="147"/>
        <v>39101.85</v>
      </c>
      <c r="U949" s="88"/>
      <c r="V949" s="177">
        <f>SUMIF('Reporte de salida'!C$6:C$958,Inventario!B949,'Reporte de salida'!H$6:H$958)</f>
        <v>0</v>
      </c>
      <c r="W949" s="221">
        <f t="shared" si="148"/>
        <v>0</v>
      </c>
      <c r="X949" s="22"/>
      <c r="Y949" s="87">
        <f t="shared" si="149"/>
        <v>263</v>
      </c>
      <c r="Z949" s="28">
        <f t="shared" si="150"/>
        <v>39101.85</v>
      </c>
      <c r="AA949" s="56">
        <f t="shared" si="151"/>
        <v>148.67623574144486</v>
      </c>
      <c r="AB949" s="22"/>
      <c r="AC949" s="96"/>
      <c r="AD949" s="96"/>
      <c r="AE949" s="96"/>
      <c r="AF949" s="22"/>
    </row>
    <row r="950" spans="1:32" ht="15" hidden="1" customHeight="1" x14ac:dyDescent="0.25">
      <c r="A950" s="24">
        <v>3391</v>
      </c>
      <c r="B950" s="174" t="s">
        <v>1788</v>
      </c>
      <c r="C950" s="24"/>
      <c r="D950" s="179" t="s">
        <v>1788</v>
      </c>
      <c r="E950" s="33" t="s">
        <v>721</v>
      </c>
      <c r="F950" s="21"/>
      <c r="G950" s="169" t="s">
        <v>771</v>
      </c>
      <c r="H950" s="32">
        <v>1</v>
      </c>
      <c r="I950" s="95"/>
      <c r="J950" s="57">
        <f>[1]Inventario!Y950</f>
        <v>75</v>
      </c>
      <c r="K950" s="99">
        <f>[1]Inventario!AA950</f>
        <v>185.35466666666667</v>
      </c>
      <c r="L950" s="86">
        <f t="shared" si="143"/>
        <v>13901.6</v>
      </c>
      <c r="M950" s="91"/>
      <c r="N950" s="87">
        <f>SUMIF('Compras del Mes'!D$6:D$307,Inventario!D950,'Compras del Mes'!H$6:H$307)</f>
        <v>0</v>
      </c>
      <c r="O950" s="28" t="str">
        <f t="shared" si="144"/>
        <v/>
      </c>
      <c r="P950" s="28">
        <f>SUMIF('Compras del Mes'!D$6:D$307,Inventario!D950,'Compras del Mes'!I$6:I$307)</f>
        <v>0</v>
      </c>
      <c r="Q950" s="88"/>
      <c r="R950" s="87">
        <f t="shared" si="145"/>
        <v>75</v>
      </c>
      <c r="S950" s="28">
        <f t="shared" si="146"/>
        <v>185.35466666666667</v>
      </c>
      <c r="T950" s="28">
        <f t="shared" si="147"/>
        <v>13901.6</v>
      </c>
      <c r="U950" s="88"/>
      <c r="V950" s="177">
        <f>SUMIF('Reporte de salida'!C$6:C$958,Inventario!B950,'Reporte de salida'!H$6:H$958)</f>
        <v>0</v>
      </c>
      <c r="W950" s="221">
        <f t="shared" si="148"/>
        <v>0</v>
      </c>
      <c r="X950" s="22"/>
      <c r="Y950" s="87">
        <f t="shared" si="149"/>
        <v>75</v>
      </c>
      <c r="Z950" s="28">
        <f t="shared" si="150"/>
        <v>13901.6</v>
      </c>
      <c r="AA950" s="56">
        <f t="shared" si="151"/>
        <v>185.35466666666667</v>
      </c>
      <c r="AB950" s="22"/>
      <c r="AC950" s="96"/>
      <c r="AD950" s="96"/>
      <c r="AE950" s="96"/>
      <c r="AF950" s="22"/>
    </row>
    <row r="951" spans="1:32" ht="15" hidden="1" customHeight="1" x14ac:dyDescent="0.25">
      <c r="A951" s="24"/>
      <c r="B951" s="174" t="s">
        <v>1790</v>
      </c>
      <c r="C951" s="24"/>
      <c r="D951" s="179" t="s">
        <v>1790</v>
      </c>
      <c r="E951" s="33" t="s">
        <v>721</v>
      </c>
      <c r="F951" s="21" t="s">
        <v>1803</v>
      </c>
      <c r="G951" s="169" t="s">
        <v>314</v>
      </c>
      <c r="H951" s="32">
        <v>1</v>
      </c>
      <c r="I951" s="95"/>
      <c r="J951" s="57">
        <f>[1]Inventario!Y951</f>
        <v>0</v>
      </c>
      <c r="K951" s="99">
        <f>[1]Inventario!AA951</f>
        <v>0</v>
      </c>
      <c r="L951" s="86">
        <f t="shared" si="143"/>
        <v>0</v>
      </c>
      <c r="M951" s="91"/>
      <c r="N951" s="87">
        <f>SUMIF('Compras del Mes'!D$6:D$307,Inventario!D951,'Compras del Mes'!H$6:H$307)</f>
        <v>0</v>
      </c>
      <c r="O951" s="28" t="str">
        <f t="shared" si="144"/>
        <v/>
      </c>
      <c r="P951" s="28">
        <f>SUMIF('Compras del Mes'!D$6:D$307,Inventario!D951,'Compras del Mes'!I$6:I$307)</f>
        <v>0</v>
      </c>
      <c r="Q951" s="88"/>
      <c r="R951" s="87">
        <f t="shared" si="145"/>
        <v>0</v>
      </c>
      <c r="S951" s="28" t="str">
        <f t="shared" si="146"/>
        <v>0</v>
      </c>
      <c r="T951" s="28">
        <f t="shared" si="147"/>
        <v>0</v>
      </c>
      <c r="U951" s="88"/>
      <c r="V951" s="177">
        <f>SUMIF('Reporte de salida'!C$6:C$958,Inventario!B951,'Reporte de salida'!H$6:H$958)</f>
        <v>0</v>
      </c>
      <c r="W951" s="221">
        <f t="shared" si="148"/>
        <v>0</v>
      </c>
      <c r="X951" s="22"/>
      <c r="Y951" s="87">
        <f t="shared" si="149"/>
        <v>0</v>
      </c>
      <c r="Z951" s="28">
        <f t="shared" si="150"/>
        <v>0</v>
      </c>
      <c r="AA951" s="56">
        <v>0</v>
      </c>
      <c r="AB951" s="22"/>
      <c r="AC951" s="96"/>
      <c r="AD951" s="96"/>
      <c r="AE951" s="96"/>
      <c r="AF951" s="22"/>
    </row>
    <row r="952" spans="1:32" ht="15" hidden="1" customHeight="1" x14ac:dyDescent="0.25">
      <c r="A952" s="24"/>
      <c r="B952" s="174" t="s">
        <v>1791</v>
      </c>
      <c r="C952" s="24"/>
      <c r="D952" s="179" t="s">
        <v>1791</v>
      </c>
      <c r="E952" s="33" t="s">
        <v>721</v>
      </c>
      <c r="F952" s="21" t="s">
        <v>1804</v>
      </c>
      <c r="G952" s="169" t="s">
        <v>314</v>
      </c>
      <c r="H952" s="32">
        <v>1</v>
      </c>
      <c r="I952" s="95"/>
      <c r="J952" s="57">
        <f>[1]Inventario!Y952</f>
        <v>0</v>
      </c>
      <c r="K952" s="99">
        <f>[1]Inventario!AA952</f>
        <v>0</v>
      </c>
      <c r="L952" s="86">
        <f t="shared" si="143"/>
        <v>0</v>
      </c>
      <c r="M952" s="91"/>
      <c r="N952" s="87">
        <f>SUMIF('Compras del Mes'!D$6:D$307,Inventario!D952,'Compras del Mes'!H$6:H$307)</f>
        <v>0</v>
      </c>
      <c r="O952" s="28" t="str">
        <f t="shared" si="144"/>
        <v/>
      </c>
      <c r="P952" s="28">
        <f>SUMIF('Compras del Mes'!D$6:D$307,Inventario!D952,'Compras del Mes'!I$6:I$307)</f>
        <v>0</v>
      </c>
      <c r="Q952" s="88"/>
      <c r="R952" s="87">
        <f t="shared" si="145"/>
        <v>0</v>
      </c>
      <c r="S952" s="28" t="str">
        <f t="shared" si="146"/>
        <v>0</v>
      </c>
      <c r="T952" s="28">
        <f t="shared" si="147"/>
        <v>0</v>
      </c>
      <c r="U952" s="88"/>
      <c r="V952" s="177">
        <f>SUMIF('Reporte de salida'!C$6:C$958,Inventario!B952,'Reporte de salida'!H$6:H$958)</f>
        <v>0</v>
      </c>
      <c r="W952" s="221">
        <f t="shared" si="148"/>
        <v>0</v>
      </c>
      <c r="X952" s="22"/>
      <c r="Y952" s="87">
        <f t="shared" si="149"/>
        <v>0</v>
      </c>
      <c r="Z952" s="28">
        <f t="shared" si="150"/>
        <v>0</v>
      </c>
      <c r="AA952" s="56">
        <v>0</v>
      </c>
      <c r="AB952" s="22"/>
      <c r="AC952" s="96"/>
      <c r="AD952" s="96"/>
      <c r="AE952" s="96"/>
      <c r="AF952" s="22"/>
    </row>
    <row r="953" spans="1:32" ht="15" hidden="1" customHeight="1" x14ac:dyDescent="0.25">
      <c r="A953" s="24" t="s">
        <v>1819</v>
      </c>
      <c r="B953" s="174" t="s">
        <v>1820</v>
      </c>
      <c r="C953" s="24"/>
      <c r="D953" s="179" t="s">
        <v>1820</v>
      </c>
      <c r="E953" s="33" t="s">
        <v>721</v>
      </c>
      <c r="F953" s="21"/>
      <c r="G953" s="169" t="s">
        <v>314</v>
      </c>
      <c r="H953" s="32">
        <v>1</v>
      </c>
      <c r="I953" s="95"/>
      <c r="J953" s="57">
        <f>[1]Inventario!Y953</f>
        <v>1</v>
      </c>
      <c r="K953" s="99">
        <f>[1]Inventario!AA953</f>
        <v>1919.5702799999999</v>
      </c>
      <c r="L953" s="86">
        <f t="shared" si="143"/>
        <v>1919.5702799999999</v>
      </c>
      <c r="M953" s="91"/>
      <c r="N953" s="87">
        <f>SUMIF('Compras del Mes'!D$6:D$307,Inventario!D953,'Compras del Mes'!H$6:H$307)</f>
        <v>0</v>
      </c>
      <c r="O953" s="28" t="str">
        <f t="shared" si="144"/>
        <v/>
      </c>
      <c r="P953" s="28">
        <f>SUMIF('Compras del Mes'!D$6:D$307,Inventario!D953,'Compras del Mes'!I$6:I$307)</f>
        <v>0</v>
      </c>
      <c r="Q953" s="88"/>
      <c r="R953" s="87">
        <f t="shared" si="145"/>
        <v>1</v>
      </c>
      <c r="S953" s="28">
        <f t="shared" si="146"/>
        <v>1919.5702799999999</v>
      </c>
      <c r="T953" s="28">
        <f t="shared" si="147"/>
        <v>1919.5702799999999</v>
      </c>
      <c r="U953" s="88"/>
      <c r="V953" s="177">
        <f>SUMIF('Reporte de salida'!C$6:C$958,Inventario!B953,'Reporte de salida'!H$6:H$958)</f>
        <v>0</v>
      </c>
      <c r="W953" s="221">
        <f t="shared" si="148"/>
        <v>0</v>
      </c>
      <c r="X953" s="22"/>
      <c r="Y953" s="87">
        <f t="shared" si="149"/>
        <v>1</v>
      </c>
      <c r="Z953" s="28">
        <f t="shared" si="150"/>
        <v>1919.5702799999999</v>
      </c>
      <c r="AA953" s="56">
        <f t="shared" si="151"/>
        <v>1919.5702799999999</v>
      </c>
      <c r="AB953" s="22"/>
      <c r="AC953" s="96"/>
      <c r="AD953" s="96"/>
      <c r="AE953" s="96"/>
      <c r="AF953" s="22"/>
    </row>
    <row r="954" spans="1:32" ht="15" hidden="1" customHeight="1" x14ac:dyDescent="0.25">
      <c r="A954" s="24" t="s">
        <v>1819</v>
      </c>
      <c r="B954" s="174" t="s">
        <v>1821</v>
      </c>
      <c r="C954" s="24"/>
      <c r="D954" s="179" t="s">
        <v>1821</v>
      </c>
      <c r="E954" s="33" t="s">
        <v>721</v>
      </c>
      <c r="F954" s="21"/>
      <c r="G954" s="169" t="s">
        <v>314</v>
      </c>
      <c r="H954" s="32">
        <v>1</v>
      </c>
      <c r="I954" s="95"/>
      <c r="J954" s="57">
        <f>[1]Inventario!Y954</f>
        <v>2</v>
      </c>
      <c r="K954" s="99">
        <f>[1]Inventario!AA954</f>
        <v>497.298</v>
      </c>
      <c r="L954" s="86">
        <f t="shared" si="143"/>
        <v>994.596</v>
      </c>
      <c r="M954" s="91"/>
      <c r="N954" s="87">
        <f>SUMIF('Compras del Mes'!D$6:D$307,Inventario!D954,'Compras del Mes'!H$6:H$307)</f>
        <v>0</v>
      </c>
      <c r="O954" s="28" t="str">
        <f t="shared" si="144"/>
        <v/>
      </c>
      <c r="P954" s="28">
        <f>SUMIF('Compras del Mes'!D$6:D$307,Inventario!D954,'Compras del Mes'!I$6:I$307)</f>
        <v>0</v>
      </c>
      <c r="Q954" s="88"/>
      <c r="R954" s="87">
        <f t="shared" si="145"/>
        <v>2</v>
      </c>
      <c r="S954" s="28">
        <f t="shared" si="146"/>
        <v>497.298</v>
      </c>
      <c r="T954" s="28">
        <f t="shared" si="147"/>
        <v>994.596</v>
      </c>
      <c r="U954" s="88"/>
      <c r="V954" s="177">
        <f>SUMIF('Reporte de salida'!C$6:C$958,Inventario!B954,'Reporte de salida'!H$6:H$958)</f>
        <v>0</v>
      </c>
      <c r="W954" s="221">
        <f t="shared" si="148"/>
        <v>0</v>
      </c>
      <c r="X954" s="22"/>
      <c r="Y954" s="87">
        <f t="shared" si="149"/>
        <v>2</v>
      </c>
      <c r="Z954" s="28">
        <f t="shared" si="150"/>
        <v>994.596</v>
      </c>
      <c r="AA954" s="56">
        <f t="shared" si="151"/>
        <v>497.298</v>
      </c>
      <c r="AB954" s="22"/>
      <c r="AC954" s="96"/>
      <c r="AD954" s="96"/>
      <c r="AE954" s="96"/>
      <c r="AF954" s="22"/>
    </row>
    <row r="955" spans="1:32" ht="15" hidden="1" customHeight="1" x14ac:dyDescent="0.25">
      <c r="A955" s="24" t="s">
        <v>1819</v>
      </c>
      <c r="B955" s="174" t="s">
        <v>1822</v>
      </c>
      <c r="C955" s="24"/>
      <c r="D955" s="218" t="s">
        <v>1822</v>
      </c>
      <c r="E955" s="33" t="s">
        <v>721</v>
      </c>
      <c r="F955" s="21"/>
      <c r="G955" s="169" t="s">
        <v>314</v>
      </c>
      <c r="H955" s="32">
        <v>1</v>
      </c>
      <c r="I955" s="95"/>
      <c r="J955" s="57">
        <f>[1]Inventario!Y955</f>
        <v>1</v>
      </c>
      <c r="K955" s="99">
        <f>[1]Inventario!AA955</f>
        <v>15913.536</v>
      </c>
      <c r="L955" s="86">
        <f t="shared" si="143"/>
        <v>15913.536</v>
      </c>
      <c r="M955" s="91"/>
      <c r="N955" s="87">
        <f>SUMIF('Compras del Mes'!D$6:D$307,Inventario!D955,'Compras del Mes'!H$6:H$307)</f>
        <v>0</v>
      </c>
      <c r="O955" s="28" t="str">
        <f t="shared" si="144"/>
        <v/>
      </c>
      <c r="P955" s="28">
        <f>SUMIF('Compras del Mes'!D$6:D$307,Inventario!D955,'Compras del Mes'!I$6:I$307)</f>
        <v>0</v>
      </c>
      <c r="Q955" s="88"/>
      <c r="R955" s="87">
        <f t="shared" si="145"/>
        <v>1</v>
      </c>
      <c r="S955" s="28">
        <f t="shared" si="146"/>
        <v>15913.536</v>
      </c>
      <c r="T955" s="28">
        <f t="shared" si="147"/>
        <v>15913.536</v>
      </c>
      <c r="U955" s="88"/>
      <c r="V955" s="177">
        <f>SUMIF('Reporte de salida'!C$6:C$958,Inventario!B955,'Reporte de salida'!H$6:H$958)</f>
        <v>0</v>
      </c>
      <c r="W955" s="221">
        <f t="shared" si="148"/>
        <v>0</v>
      </c>
      <c r="X955" s="22"/>
      <c r="Y955" s="87">
        <f t="shared" si="149"/>
        <v>1</v>
      </c>
      <c r="Z955" s="28">
        <f t="shared" si="150"/>
        <v>15913.536</v>
      </c>
      <c r="AA955" s="56">
        <f t="shared" si="151"/>
        <v>15913.536</v>
      </c>
      <c r="AB955" s="22"/>
      <c r="AC955" s="96"/>
      <c r="AD955" s="96"/>
      <c r="AE955" s="96"/>
      <c r="AF955" s="22"/>
    </row>
    <row r="956" spans="1:32" ht="15" hidden="1" customHeight="1" x14ac:dyDescent="0.25">
      <c r="A956" s="24" t="s">
        <v>1823</v>
      </c>
      <c r="B956" s="174" t="s">
        <v>1824</v>
      </c>
      <c r="C956" s="24"/>
      <c r="D956" s="179" t="s">
        <v>1824</v>
      </c>
      <c r="E956" s="33" t="s">
        <v>721</v>
      </c>
      <c r="F956" s="21"/>
      <c r="G956" s="169" t="s">
        <v>314</v>
      </c>
      <c r="H956" s="32">
        <v>1</v>
      </c>
      <c r="I956" s="95"/>
      <c r="J956" s="57">
        <f>[1]Inventario!Y956</f>
        <v>10</v>
      </c>
      <c r="K956" s="99">
        <f>[1]Inventario!AA956</f>
        <v>12</v>
      </c>
      <c r="L956" s="86">
        <f t="shared" si="143"/>
        <v>120</v>
      </c>
      <c r="M956" s="91"/>
      <c r="N956" s="87">
        <f>SUMIF('Compras del Mes'!D$6:D$307,Inventario!D956,'Compras del Mes'!H$6:H$307)</f>
        <v>0</v>
      </c>
      <c r="O956" s="28" t="str">
        <f t="shared" si="144"/>
        <v/>
      </c>
      <c r="P956" s="28">
        <f>SUMIF('Compras del Mes'!D$6:D$307,Inventario!D956,'Compras del Mes'!I$6:I$307)</f>
        <v>0</v>
      </c>
      <c r="Q956" s="88"/>
      <c r="R956" s="87">
        <f t="shared" si="145"/>
        <v>10</v>
      </c>
      <c r="S956" s="28">
        <f t="shared" si="146"/>
        <v>12</v>
      </c>
      <c r="T956" s="28">
        <f t="shared" si="147"/>
        <v>120</v>
      </c>
      <c r="U956" s="88"/>
      <c r="V956" s="177">
        <f>SUMIF('Reporte de salida'!C$6:C$958,Inventario!B956,'Reporte de salida'!H$6:H$958)</f>
        <v>0</v>
      </c>
      <c r="W956" s="221">
        <f t="shared" si="148"/>
        <v>0</v>
      </c>
      <c r="X956" s="22"/>
      <c r="Y956" s="87">
        <f t="shared" si="149"/>
        <v>10</v>
      </c>
      <c r="Z956" s="28">
        <f t="shared" si="150"/>
        <v>120</v>
      </c>
      <c r="AA956" s="56">
        <f t="shared" si="151"/>
        <v>12</v>
      </c>
      <c r="AB956" s="22"/>
      <c r="AC956" s="96"/>
      <c r="AD956" s="96"/>
      <c r="AE956" s="96"/>
      <c r="AF956" s="22"/>
    </row>
    <row r="957" spans="1:32" ht="15" hidden="1" customHeight="1" x14ac:dyDescent="0.25">
      <c r="A957" s="24"/>
      <c r="B957" s="174" t="s">
        <v>1825</v>
      </c>
      <c r="C957" s="24"/>
      <c r="D957" s="179" t="s">
        <v>1825</v>
      </c>
      <c r="E957" s="33" t="s">
        <v>721</v>
      </c>
      <c r="F957" s="21"/>
      <c r="G957" s="169" t="s">
        <v>771</v>
      </c>
      <c r="H957" s="32">
        <v>1</v>
      </c>
      <c r="I957" s="95"/>
      <c r="J957" s="57">
        <f>[1]Inventario!Y957</f>
        <v>22</v>
      </c>
      <c r="K957" s="99">
        <f>[1]Inventario!AA957</f>
        <v>77.481818181818184</v>
      </c>
      <c r="L957" s="86">
        <f t="shared" si="143"/>
        <v>1704.6000000000001</v>
      </c>
      <c r="M957" s="91"/>
      <c r="N957" s="87">
        <f>SUMIF('Compras del Mes'!D$6:D$307,Inventario!D957,'Compras del Mes'!H$6:H$307)</f>
        <v>0</v>
      </c>
      <c r="O957" s="28" t="str">
        <f t="shared" si="144"/>
        <v/>
      </c>
      <c r="P957" s="28">
        <f>SUMIF('Compras del Mes'!D$6:D$307,Inventario!D957,'Compras del Mes'!I$6:I$307)</f>
        <v>0</v>
      </c>
      <c r="Q957" s="88"/>
      <c r="R957" s="87">
        <f t="shared" si="145"/>
        <v>22</v>
      </c>
      <c r="S957" s="28">
        <f t="shared" si="146"/>
        <v>77.481818181818184</v>
      </c>
      <c r="T957" s="28">
        <f t="shared" si="147"/>
        <v>1704.6000000000001</v>
      </c>
      <c r="U957" s="88"/>
      <c r="V957" s="177">
        <f>SUMIF('Reporte de salida'!C$6:C$958,Inventario!B957,'Reporte de salida'!H$6:H$958)</f>
        <v>0</v>
      </c>
      <c r="W957" s="221">
        <f t="shared" si="148"/>
        <v>0</v>
      </c>
      <c r="X957" s="22"/>
      <c r="Y957" s="87">
        <f t="shared" si="149"/>
        <v>22</v>
      </c>
      <c r="Z957" s="28">
        <f t="shared" si="150"/>
        <v>1704.6000000000001</v>
      </c>
      <c r="AA957" s="56">
        <f t="shared" si="151"/>
        <v>77.481818181818184</v>
      </c>
      <c r="AB957" s="22"/>
      <c r="AC957" s="96"/>
      <c r="AD957" s="96"/>
      <c r="AE957" s="96"/>
      <c r="AF957" s="22"/>
    </row>
    <row r="958" spans="1:32" ht="15" hidden="1" customHeight="1" x14ac:dyDescent="0.25">
      <c r="A958" s="24"/>
      <c r="B958" s="174" t="s">
        <v>1826</v>
      </c>
      <c r="C958" s="24"/>
      <c r="D958" s="179" t="s">
        <v>1826</v>
      </c>
      <c r="E958" s="33" t="s">
        <v>721</v>
      </c>
      <c r="F958" s="21"/>
      <c r="G958" s="169" t="s">
        <v>314</v>
      </c>
      <c r="H958" s="32">
        <v>1</v>
      </c>
      <c r="I958" s="95"/>
      <c r="J958" s="57">
        <f>[1]Inventario!Y958</f>
        <v>0</v>
      </c>
      <c r="K958" s="99">
        <f>[1]Inventario!AA958</f>
        <v>0</v>
      </c>
      <c r="L958" s="86">
        <f t="shared" si="143"/>
        <v>0</v>
      </c>
      <c r="M958" s="91"/>
      <c r="N958" s="87">
        <f>SUMIF('Compras del Mes'!D$6:D$307,Inventario!D958,'Compras del Mes'!H$6:H$307)</f>
        <v>0</v>
      </c>
      <c r="O958" s="28" t="str">
        <f t="shared" si="144"/>
        <v/>
      </c>
      <c r="P958" s="28">
        <f>SUMIF('Compras del Mes'!D$6:D$307,Inventario!D958,'Compras del Mes'!I$6:I$307)</f>
        <v>0</v>
      </c>
      <c r="Q958" s="88"/>
      <c r="R958" s="87">
        <f t="shared" si="145"/>
        <v>0</v>
      </c>
      <c r="S958" s="28" t="str">
        <f t="shared" si="146"/>
        <v>0</v>
      </c>
      <c r="T958" s="28">
        <f t="shared" si="147"/>
        <v>0</v>
      </c>
      <c r="U958" s="88"/>
      <c r="V958" s="177">
        <f>SUMIF('Reporte de salida'!C$6:C$958,Inventario!B958,'Reporte de salida'!H$6:H$958)</f>
        <v>0</v>
      </c>
      <c r="W958" s="221">
        <f t="shared" si="148"/>
        <v>0</v>
      </c>
      <c r="X958" s="22"/>
      <c r="Y958" s="87">
        <f t="shared" si="149"/>
        <v>0</v>
      </c>
      <c r="Z958" s="28">
        <f t="shared" si="150"/>
        <v>0</v>
      </c>
      <c r="AA958" s="56">
        <v>0</v>
      </c>
      <c r="AB958" s="22"/>
      <c r="AC958" s="96"/>
      <c r="AD958" s="96"/>
      <c r="AE958" s="96"/>
      <c r="AF958" s="22"/>
    </row>
    <row r="959" spans="1:32" ht="15" hidden="1" customHeight="1" x14ac:dyDescent="0.25">
      <c r="A959" s="24"/>
      <c r="B959" s="174" t="s">
        <v>1827</v>
      </c>
      <c r="C959" s="24"/>
      <c r="D959" s="179" t="s">
        <v>1827</v>
      </c>
      <c r="E959" s="33" t="s">
        <v>721</v>
      </c>
      <c r="F959" s="21"/>
      <c r="G959" s="169" t="s">
        <v>314</v>
      </c>
      <c r="H959" s="32">
        <v>1</v>
      </c>
      <c r="I959" s="95"/>
      <c r="J959" s="57">
        <f>[1]Inventario!Y959</f>
        <v>0</v>
      </c>
      <c r="K959" s="99">
        <f>[1]Inventario!AA959</f>
        <v>0</v>
      </c>
      <c r="L959" s="86">
        <f t="shared" si="143"/>
        <v>0</v>
      </c>
      <c r="M959" s="91"/>
      <c r="N959" s="87">
        <f>SUMIF('Compras del Mes'!D$6:D$307,Inventario!D959,'Compras del Mes'!H$6:H$307)</f>
        <v>0</v>
      </c>
      <c r="O959" s="28" t="str">
        <f t="shared" si="144"/>
        <v/>
      </c>
      <c r="P959" s="28">
        <f>SUMIF('Compras del Mes'!D$6:D$307,Inventario!D959,'Compras del Mes'!I$6:I$307)</f>
        <v>0</v>
      </c>
      <c r="Q959" s="88"/>
      <c r="R959" s="87">
        <f t="shared" si="145"/>
        <v>0</v>
      </c>
      <c r="S959" s="28" t="str">
        <f t="shared" si="146"/>
        <v>0</v>
      </c>
      <c r="T959" s="28">
        <f t="shared" si="147"/>
        <v>0</v>
      </c>
      <c r="U959" s="88"/>
      <c r="V959" s="177">
        <f>SUMIF('Reporte de salida'!C$6:C$958,Inventario!B959,'Reporte de salida'!H$6:H$958)</f>
        <v>0</v>
      </c>
      <c r="W959" s="221">
        <f t="shared" si="148"/>
        <v>0</v>
      </c>
      <c r="X959" s="22"/>
      <c r="Y959" s="87">
        <f t="shared" si="149"/>
        <v>0</v>
      </c>
      <c r="Z959" s="28">
        <f t="shared" si="150"/>
        <v>0</v>
      </c>
      <c r="AA959" s="56">
        <v>0</v>
      </c>
      <c r="AB959" s="22"/>
      <c r="AC959" s="96"/>
      <c r="AD959" s="96"/>
      <c r="AE959" s="96"/>
      <c r="AF959" s="22"/>
    </row>
    <row r="960" spans="1:32" ht="15" hidden="1" customHeight="1" x14ac:dyDescent="0.25">
      <c r="A960" s="24"/>
      <c r="B960" s="174" t="s">
        <v>1828</v>
      </c>
      <c r="C960" s="24"/>
      <c r="D960" s="179" t="s">
        <v>1828</v>
      </c>
      <c r="E960" s="33" t="s">
        <v>721</v>
      </c>
      <c r="F960" s="21"/>
      <c r="G960" s="169" t="s">
        <v>314</v>
      </c>
      <c r="H960" s="32">
        <v>1</v>
      </c>
      <c r="I960" s="95"/>
      <c r="J960" s="57">
        <f>[1]Inventario!Y960</f>
        <v>0</v>
      </c>
      <c r="K960" s="99">
        <f>[1]Inventario!AA960</f>
        <v>0</v>
      </c>
      <c r="L960" s="86">
        <f t="shared" si="143"/>
        <v>0</v>
      </c>
      <c r="M960" s="91"/>
      <c r="N960" s="87">
        <f>SUMIF('Compras del Mes'!D$6:D$307,Inventario!D960,'Compras del Mes'!H$6:H$307)</f>
        <v>5</v>
      </c>
      <c r="O960" s="28">
        <f t="shared" si="144"/>
        <v>73.039999999999992</v>
      </c>
      <c r="P960" s="28">
        <f>SUMIF('Compras del Mes'!D$6:D$307,Inventario!D960,'Compras del Mes'!I$6:I$307)</f>
        <v>365.2</v>
      </c>
      <c r="Q960" s="88"/>
      <c r="R960" s="87">
        <f t="shared" si="145"/>
        <v>5</v>
      </c>
      <c r="S960" s="28">
        <f t="shared" si="146"/>
        <v>73.039999999999992</v>
      </c>
      <c r="T960" s="28">
        <f t="shared" si="147"/>
        <v>365.2</v>
      </c>
      <c r="U960" s="88"/>
      <c r="V960" s="177">
        <f>SUMIF('Reporte de salida'!C$6:C$958,Inventario!B960,'Reporte de salida'!H$6:H$958)</f>
        <v>2</v>
      </c>
      <c r="W960" s="221">
        <f t="shared" si="148"/>
        <v>146.07999999999998</v>
      </c>
      <c r="X960" s="22"/>
      <c r="Y960" s="87">
        <f t="shared" si="149"/>
        <v>3</v>
      </c>
      <c r="Z960" s="28">
        <f t="shared" si="150"/>
        <v>219.11999999999998</v>
      </c>
      <c r="AA960" s="56">
        <f t="shared" si="151"/>
        <v>73.039999999999992</v>
      </c>
      <c r="AB960" s="22"/>
      <c r="AC960" s="96"/>
      <c r="AD960" s="96"/>
      <c r="AE960" s="96"/>
      <c r="AF960" s="22"/>
    </row>
    <row r="961" spans="1:32" ht="15" hidden="1" customHeight="1" x14ac:dyDescent="0.25">
      <c r="A961" s="24"/>
      <c r="B961" s="174" t="s">
        <v>1829</v>
      </c>
      <c r="C961" s="24"/>
      <c r="D961" s="179" t="s">
        <v>1829</v>
      </c>
      <c r="E961" s="33" t="s">
        <v>721</v>
      </c>
      <c r="F961" s="21"/>
      <c r="G961" s="169" t="s">
        <v>314</v>
      </c>
      <c r="H961" s="32">
        <v>1</v>
      </c>
      <c r="I961" s="95"/>
      <c r="J961" s="57">
        <f>[1]Inventario!Y961</f>
        <v>0</v>
      </c>
      <c r="K961" s="99">
        <f>[1]Inventario!AA961</f>
        <v>0</v>
      </c>
      <c r="L961" s="86">
        <f t="shared" si="143"/>
        <v>0</v>
      </c>
      <c r="M961" s="91"/>
      <c r="N961" s="87">
        <f>SUMIF('Compras del Mes'!D$6:D$307,Inventario!D961,'Compras del Mes'!H$6:H$307)</f>
        <v>0</v>
      </c>
      <c r="O961" s="28" t="str">
        <f t="shared" si="144"/>
        <v/>
      </c>
      <c r="P961" s="28">
        <f>SUMIF('Compras del Mes'!D$6:D$307,Inventario!D961,'Compras del Mes'!I$6:I$307)</f>
        <v>0</v>
      </c>
      <c r="Q961" s="88"/>
      <c r="R961" s="87">
        <f t="shared" si="145"/>
        <v>0</v>
      </c>
      <c r="S961" s="28" t="str">
        <f t="shared" si="146"/>
        <v>0</v>
      </c>
      <c r="T961" s="28">
        <f t="shared" si="147"/>
        <v>0</v>
      </c>
      <c r="U961" s="88"/>
      <c r="V961" s="177">
        <f>SUMIF('Reporte de salida'!C$6:C$958,Inventario!B961,'Reporte de salida'!H$6:H$958)</f>
        <v>0</v>
      </c>
      <c r="W961" s="221">
        <f t="shared" si="148"/>
        <v>0</v>
      </c>
      <c r="X961" s="22"/>
      <c r="Y961" s="87">
        <f t="shared" si="149"/>
        <v>0</v>
      </c>
      <c r="Z961" s="28">
        <f t="shared" si="150"/>
        <v>0</v>
      </c>
      <c r="AA961" s="56">
        <v>0</v>
      </c>
      <c r="AB961" s="22"/>
      <c r="AC961" s="96"/>
      <c r="AD961" s="96"/>
      <c r="AE961" s="96"/>
      <c r="AF961" s="22"/>
    </row>
    <row r="962" spans="1:32" ht="15" hidden="1" customHeight="1" x14ac:dyDescent="0.25">
      <c r="A962" s="24"/>
      <c r="B962" s="174" t="s">
        <v>1830</v>
      </c>
      <c r="C962" s="24"/>
      <c r="D962" s="179" t="s">
        <v>1830</v>
      </c>
      <c r="E962" s="33" t="s">
        <v>721</v>
      </c>
      <c r="F962" s="21"/>
      <c r="G962" s="169" t="s">
        <v>314</v>
      </c>
      <c r="H962" s="32">
        <v>1</v>
      </c>
      <c r="I962" s="95"/>
      <c r="J962" s="57">
        <f>[1]Inventario!Y962</f>
        <v>0</v>
      </c>
      <c r="K962" s="99">
        <f>[1]Inventario!AA962</f>
        <v>0</v>
      </c>
      <c r="L962" s="86">
        <f t="shared" si="143"/>
        <v>0</v>
      </c>
      <c r="M962" s="91"/>
      <c r="N962" s="87">
        <f>SUMIF('Compras del Mes'!D$6:D$307,Inventario!D962,'Compras del Mes'!H$6:H$307)</f>
        <v>0</v>
      </c>
      <c r="O962" s="28" t="str">
        <f t="shared" si="144"/>
        <v/>
      </c>
      <c r="P962" s="28">
        <f>SUMIF('Compras del Mes'!D$6:D$307,Inventario!D962,'Compras del Mes'!I$6:I$307)</f>
        <v>0</v>
      </c>
      <c r="Q962" s="88"/>
      <c r="R962" s="87">
        <f t="shared" si="145"/>
        <v>0</v>
      </c>
      <c r="S962" s="28" t="str">
        <f t="shared" si="146"/>
        <v>0</v>
      </c>
      <c r="T962" s="28">
        <f t="shared" si="147"/>
        <v>0</v>
      </c>
      <c r="U962" s="88"/>
      <c r="V962" s="177">
        <f>SUMIF('Reporte de salida'!C$6:C$958,Inventario!B962,'Reporte de salida'!H$6:H$958)</f>
        <v>0</v>
      </c>
      <c r="W962" s="221">
        <f t="shared" si="148"/>
        <v>0</v>
      </c>
      <c r="X962" s="22"/>
      <c r="Y962" s="87">
        <f t="shared" si="149"/>
        <v>0</v>
      </c>
      <c r="Z962" s="28">
        <f t="shared" si="150"/>
        <v>0</v>
      </c>
      <c r="AA962" s="56">
        <v>0</v>
      </c>
      <c r="AB962" s="22"/>
      <c r="AC962" s="96"/>
      <c r="AD962" s="96"/>
      <c r="AE962" s="96"/>
      <c r="AF962" s="22"/>
    </row>
    <row r="963" spans="1:32" ht="15" hidden="1" customHeight="1" x14ac:dyDescent="0.25">
      <c r="A963" s="24"/>
      <c r="B963" s="174" t="s">
        <v>1831</v>
      </c>
      <c r="C963" s="24"/>
      <c r="D963" s="179" t="s">
        <v>1831</v>
      </c>
      <c r="E963" s="33" t="s">
        <v>721</v>
      </c>
      <c r="F963" s="21"/>
      <c r="G963" s="169" t="s">
        <v>314</v>
      </c>
      <c r="H963" s="32">
        <v>1</v>
      </c>
      <c r="I963" s="95"/>
      <c r="J963" s="57">
        <f>[1]Inventario!Y963</f>
        <v>0</v>
      </c>
      <c r="K963" s="99">
        <f>[1]Inventario!AA963</f>
        <v>0</v>
      </c>
      <c r="L963" s="86">
        <f t="shared" si="143"/>
        <v>0</v>
      </c>
      <c r="M963" s="91"/>
      <c r="N963" s="87">
        <f>SUMIF('Compras del Mes'!D$6:D$307,Inventario!D963,'Compras del Mes'!H$6:H$307)</f>
        <v>0</v>
      </c>
      <c r="O963" s="28" t="str">
        <f t="shared" si="144"/>
        <v/>
      </c>
      <c r="P963" s="28">
        <f>SUMIF('Compras del Mes'!D$6:D$307,Inventario!D963,'Compras del Mes'!I$6:I$307)</f>
        <v>0</v>
      </c>
      <c r="Q963" s="88"/>
      <c r="R963" s="87">
        <f t="shared" si="145"/>
        <v>0</v>
      </c>
      <c r="S963" s="28" t="str">
        <f t="shared" si="146"/>
        <v>0</v>
      </c>
      <c r="T963" s="28">
        <f t="shared" si="147"/>
        <v>0</v>
      </c>
      <c r="U963" s="88"/>
      <c r="V963" s="177">
        <f>SUMIF('Reporte de salida'!C$6:C$958,Inventario!B963,'Reporte de salida'!H$6:H$958)</f>
        <v>0</v>
      </c>
      <c r="W963" s="221">
        <f t="shared" si="148"/>
        <v>0</v>
      </c>
      <c r="X963" s="22"/>
      <c r="Y963" s="87">
        <f t="shared" si="149"/>
        <v>0</v>
      </c>
      <c r="Z963" s="28">
        <f t="shared" si="150"/>
        <v>0</v>
      </c>
      <c r="AA963" s="56">
        <v>0</v>
      </c>
      <c r="AB963" s="22"/>
      <c r="AC963" s="96"/>
      <c r="AD963" s="96"/>
      <c r="AE963" s="96"/>
      <c r="AF963" s="22"/>
    </row>
    <row r="964" spans="1:32" ht="15" hidden="1" customHeight="1" x14ac:dyDescent="0.25">
      <c r="A964" s="24" t="s">
        <v>1689</v>
      </c>
      <c r="B964" s="174" t="s">
        <v>1904</v>
      </c>
      <c r="C964" s="24">
        <v>3508</v>
      </c>
      <c r="D964" s="179" t="s">
        <v>1904</v>
      </c>
      <c r="E964" s="33" t="s">
        <v>721</v>
      </c>
      <c r="F964" s="21"/>
      <c r="G964" s="169" t="s">
        <v>314</v>
      </c>
      <c r="H964" s="32">
        <v>1</v>
      </c>
      <c r="I964" s="95"/>
      <c r="J964" s="57">
        <f>[1]Inventario!Y964</f>
        <v>0</v>
      </c>
      <c r="K964" s="99">
        <f>[1]Inventario!AA964</f>
        <v>0</v>
      </c>
      <c r="L964" s="86">
        <f t="shared" si="143"/>
        <v>0</v>
      </c>
      <c r="M964" s="91"/>
      <c r="N964" s="87">
        <f>SUMIF('Compras del Mes'!D$6:D$307,Inventario!D964,'Compras del Mes'!H$6:H$307)</f>
        <v>0</v>
      </c>
      <c r="O964" s="28" t="str">
        <f t="shared" si="144"/>
        <v/>
      </c>
      <c r="P964" s="28">
        <f>SUMIF('Compras del Mes'!D$6:D$307,Inventario!D964,'Compras del Mes'!I$6:I$307)</f>
        <v>0</v>
      </c>
      <c r="Q964" s="88"/>
      <c r="R964" s="87">
        <f t="shared" si="145"/>
        <v>0</v>
      </c>
      <c r="S964" s="28" t="str">
        <f t="shared" si="146"/>
        <v>0</v>
      </c>
      <c r="T964" s="28">
        <f t="shared" si="147"/>
        <v>0</v>
      </c>
      <c r="U964" s="88"/>
      <c r="V964" s="177">
        <f>SUMIF('Reporte de salida'!C$6:C$958,Inventario!B964,'Reporte de salida'!H$6:H$958)</f>
        <v>0</v>
      </c>
      <c r="W964" s="221">
        <f t="shared" si="148"/>
        <v>0</v>
      </c>
      <c r="X964" s="22"/>
      <c r="Y964" s="87">
        <f t="shared" si="149"/>
        <v>0</v>
      </c>
      <c r="Z964" s="28">
        <f t="shared" si="150"/>
        <v>0</v>
      </c>
      <c r="AA964" s="56">
        <v>0</v>
      </c>
      <c r="AB964" s="22"/>
      <c r="AC964" s="96"/>
      <c r="AD964" s="96"/>
      <c r="AE964" s="96"/>
      <c r="AF964" s="22"/>
    </row>
    <row r="965" spans="1:32" ht="15" hidden="1" customHeight="1" x14ac:dyDescent="0.25">
      <c r="A965" s="24" t="s">
        <v>1689</v>
      </c>
      <c r="B965" s="174" t="s">
        <v>1905</v>
      </c>
      <c r="C965" s="24"/>
      <c r="D965" s="179" t="s">
        <v>1905</v>
      </c>
      <c r="E965" s="33" t="s">
        <v>721</v>
      </c>
      <c r="F965" s="21"/>
      <c r="G965" s="169" t="s">
        <v>314</v>
      </c>
      <c r="H965" s="32">
        <v>1</v>
      </c>
      <c r="I965" s="95"/>
      <c r="J965" s="57">
        <f>[1]Inventario!Y965</f>
        <v>1</v>
      </c>
      <c r="K965" s="99">
        <f>[1]Inventario!AA965</f>
        <v>10317.84</v>
      </c>
      <c r="L965" s="86">
        <f t="shared" si="143"/>
        <v>10317.84</v>
      </c>
      <c r="M965" s="91"/>
      <c r="N965" s="87">
        <f>SUMIF('Compras del Mes'!D$6:D$307,Inventario!D965,'Compras del Mes'!H$6:H$307)</f>
        <v>0</v>
      </c>
      <c r="O965" s="28" t="str">
        <f t="shared" si="144"/>
        <v/>
      </c>
      <c r="P965" s="28">
        <f>SUMIF('Compras del Mes'!D$6:D$307,Inventario!D965,'Compras del Mes'!I$6:I$307)</f>
        <v>0</v>
      </c>
      <c r="Q965" s="88"/>
      <c r="R965" s="87">
        <f t="shared" si="145"/>
        <v>1</v>
      </c>
      <c r="S965" s="28">
        <f t="shared" si="146"/>
        <v>10317.84</v>
      </c>
      <c r="T965" s="28">
        <f t="shared" si="147"/>
        <v>10317.84</v>
      </c>
      <c r="U965" s="88"/>
      <c r="V965" s="177">
        <f>SUMIF('Reporte de salida'!C$6:C$958,Inventario!B965,'Reporte de salida'!H$6:H$958)</f>
        <v>0</v>
      </c>
      <c r="W965" s="221">
        <f t="shared" si="148"/>
        <v>0</v>
      </c>
      <c r="X965" s="22"/>
      <c r="Y965" s="87">
        <f t="shared" si="149"/>
        <v>1</v>
      </c>
      <c r="Z965" s="28">
        <f t="shared" si="150"/>
        <v>10317.84</v>
      </c>
      <c r="AA965" s="56">
        <f t="shared" si="151"/>
        <v>10317.84</v>
      </c>
      <c r="AB965" s="22"/>
      <c r="AC965" s="96"/>
      <c r="AD965" s="96"/>
      <c r="AE965" s="96"/>
      <c r="AF965" s="22"/>
    </row>
    <row r="966" spans="1:32" ht="15" hidden="1" customHeight="1" x14ac:dyDescent="0.25">
      <c r="A966" s="24"/>
      <c r="B966" s="174" t="s">
        <v>1906</v>
      </c>
      <c r="C966" s="24"/>
      <c r="D966" s="179" t="s">
        <v>1906</v>
      </c>
      <c r="E966" s="33" t="s">
        <v>721</v>
      </c>
      <c r="F966" s="21"/>
      <c r="G966" s="169" t="s">
        <v>314</v>
      </c>
      <c r="H966" s="32">
        <v>1</v>
      </c>
      <c r="I966" s="95"/>
      <c r="J966" s="57">
        <f>[1]Inventario!Y966</f>
        <v>2</v>
      </c>
      <c r="K966" s="99">
        <f>[1]Inventario!AA966</f>
        <v>664.75</v>
      </c>
      <c r="L966" s="86">
        <f t="shared" si="143"/>
        <v>1329.5</v>
      </c>
      <c r="M966" s="91"/>
      <c r="N966" s="87">
        <f>SUMIF('Compras del Mes'!D$6:D$307,Inventario!D966,'Compras del Mes'!H$6:H$307)</f>
        <v>0</v>
      </c>
      <c r="O966" s="28" t="str">
        <f t="shared" si="144"/>
        <v/>
      </c>
      <c r="P966" s="28">
        <f>SUMIF('Compras del Mes'!D$6:D$307,Inventario!D966,'Compras del Mes'!I$6:I$307)</f>
        <v>0</v>
      </c>
      <c r="Q966" s="88"/>
      <c r="R966" s="87">
        <f t="shared" si="145"/>
        <v>2</v>
      </c>
      <c r="S966" s="28">
        <f t="shared" si="146"/>
        <v>664.75</v>
      </c>
      <c r="T966" s="28">
        <f t="shared" si="147"/>
        <v>1329.5</v>
      </c>
      <c r="U966" s="88"/>
      <c r="V966" s="177">
        <f>SUMIF('Reporte de salida'!C$6:C$958,Inventario!B966,'Reporte de salida'!H$6:H$958)</f>
        <v>0</v>
      </c>
      <c r="W966" s="221">
        <f t="shared" si="148"/>
        <v>0</v>
      </c>
      <c r="X966" s="22"/>
      <c r="Y966" s="87">
        <f t="shared" si="149"/>
        <v>2</v>
      </c>
      <c r="Z966" s="28">
        <f t="shared" si="150"/>
        <v>1329.5</v>
      </c>
      <c r="AA966" s="56">
        <f t="shared" si="151"/>
        <v>664.75</v>
      </c>
      <c r="AB966" s="22"/>
      <c r="AC966" s="96"/>
      <c r="AD966" s="96"/>
      <c r="AE966" s="96"/>
      <c r="AF966" s="22"/>
    </row>
    <row r="967" spans="1:32" ht="15" hidden="1" customHeight="1" x14ac:dyDescent="0.25">
      <c r="A967" s="24"/>
      <c r="B967" s="174" t="s">
        <v>1907</v>
      </c>
      <c r="C967" s="24"/>
      <c r="D967" s="179" t="s">
        <v>1907</v>
      </c>
      <c r="E967" s="33" t="s">
        <v>721</v>
      </c>
      <c r="F967" s="21"/>
      <c r="G967" s="169" t="s">
        <v>314</v>
      </c>
      <c r="H967" s="32">
        <v>1</v>
      </c>
      <c r="I967" s="95"/>
      <c r="J967" s="57">
        <f>[1]Inventario!Y967</f>
        <v>0</v>
      </c>
      <c r="K967" s="99">
        <f>[1]Inventario!AA967</f>
        <v>0</v>
      </c>
      <c r="L967" s="86">
        <f t="shared" ref="L967:L1030" si="153">+K967*J967</f>
        <v>0</v>
      </c>
      <c r="M967" s="91"/>
      <c r="N967" s="87">
        <f>SUMIF('Compras del Mes'!D$6:D$307,Inventario!D967,'Compras del Mes'!H$6:H$307)</f>
        <v>0</v>
      </c>
      <c r="O967" s="28" t="str">
        <f t="shared" ref="O967:O1030" si="154">IF(P967=0,"",P967/N967)</f>
        <v/>
      </c>
      <c r="P967" s="28">
        <f>SUMIF('Compras del Mes'!D$6:D$307,Inventario!D967,'Compras del Mes'!I$6:I$307)</f>
        <v>0</v>
      </c>
      <c r="Q967" s="88"/>
      <c r="R967" s="87">
        <f t="shared" ref="R967:R1030" si="155">+N967+J967</f>
        <v>0</v>
      </c>
      <c r="S967" s="28" t="str">
        <f t="shared" ref="S967:S1030" si="156">IF(T967=0,"0",T967/R967)</f>
        <v>0</v>
      </c>
      <c r="T967" s="28">
        <f t="shared" ref="T967:T1030" si="157">+P967+L967</f>
        <v>0</v>
      </c>
      <c r="U967" s="88"/>
      <c r="V967" s="177">
        <f>SUMIF('Reporte de salida'!C$6:C$958,Inventario!B967,'Reporte de salida'!H$6:H$958)</f>
        <v>0</v>
      </c>
      <c r="W967" s="221">
        <f t="shared" ref="W967:W1030" si="158">+V967*S967</f>
        <v>0</v>
      </c>
      <c r="X967" s="22"/>
      <c r="Y967" s="87">
        <f t="shared" ref="Y967:Y1030" si="159">R967-V967</f>
        <v>0</v>
      </c>
      <c r="Z967" s="28">
        <f t="shared" ref="Z967:Z1030" si="160">+S967*Y967</f>
        <v>0</v>
      </c>
      <c r="AA967" s="56">
        <v>0</v>
      </c>
      <c r="AB967" s="22"/>
      <c r="AC967" s="96"/>
      <c r="AD967" s="96"/>
      <c r="AE967" s="96"/>
      <c r="AF967" s="22"/>
    </row>
    <row r="968" spans="1:32" ht="15" hidden="1" customHeight="1" x14ac:dyDescent="0.25">
      <c r="A968" s="24"/>
      <c r="B968" s="174" t="s">
        <v>1926</v>
      </c>
      <c r="C968" s="24"/>
      <c r="D968" s="179" t="s">
        <v>1926</v>
      </c>
      <c r="E968" s="33" t="s">
        <v>721</v>
      </c>
      <c r="F968" s="21"/>
      <c r="G968" s="169" t="s">
        <v>314</v>
      </c>
      <c r="H968" s="32">
        <v>1</v>
      </c>
      <c r="I968" s="95"/>
      <c r="J968" s="57">
        <f>[1]Inventario!Y968</f>
        <v>0</v>
      </c>
      <c r="K968" s="99">
        <f>[1]Inventario!AA968</f>
        <v>0</v>
      </c>
      <c r="L968" s="86">
        <f t="shared" si="153"/>
        <v>0</v>
      </c>
      <c r="M968" s="91"/>
      <c r="N968" s="87">
        <f>SUMIF('Compras del Mes'!D$6:D$307,Inventario!D968,'Compras del Mes'!H$6:H$307)</f>
        <v>0</v>
      </c>
      <c r="O968" s="28" t="str">
        <f t="shared" si="154"/>
        <v/>
      </c>
      <c r="P968" s="28">
        <f>SUMIF('Compras del Mes'!D$6:D$307,Inventario!D968,'Compras del Mes'!I$6:I$307)</f>
        <v>0</v>
      </c>
      <c r="Q968" s="88"/>
      <c r="R968" s="87">
        <f t="shared" si="155"/>
        <v>0</v>
      </c>
      <c r="S968" s="28" t="str">
        <f t="shared" si="156"/>
        <v>0</v>
      </c>
      <c r="T968" s="28">
        <f t="shared" si="157"/>
        <v>0</v>
      </c>
      <c r="U968" s="88"/>
      <c r="V968" s="177">
        <f>SUMIF('Reporte de salida'!C$6:C$958,Inventario!B968,'Reporte de salida'!H$6:H$958)</f>
        <v>0</v>
      </c>
      <c r="W968" s="221">
        <f t="shared" si="158"/>
        <v>0</v>
      </c>
      <c r="X968" s="22"/>
      <c r="Y968" s="87">
        <f t="shared" si="159"/>
        <v>0</v>
      </c>
      <c r="Z968" s="28">
        <f t="shared" si="160"/>
        <v>0</v>
      </c>
      <c r="AA968" s="56">
        <v>0</v>
      </c>
      <c r="AB968" s="22"/>
      <c r="AC968" s="96"/>
      <c r="AD968" s="96"/>
      <c r="AE968" s="96"/>
      <c r="AF968" s="22"/>
    </row>
    <row r="969" spans="1:32" ht="15" hidden="1" customHeight="1" x14ac:dyDescent="0.25">
      <c r="A969" s="24"/>
      <c r="B969" s="174" t="s">
        <v>1927</v>
      </c>
      <c r="C969" s="24"/>
      <c r="D969" s="179" t="s">
        <v>1927</v>
      </c>
      <c r="E969" s="33" t="s">
        <v>721</v>
      </c>
      <c r="F969" s="21"/>
      <c r="G969" s="169" t="s">
        <v>314</v>
      </c>
      <c r="H969" s="32">
        <v>1</v>
      </c>
      <c r="I969" s="95"/>
      <c r="J969" s="57">
        <f>[1]Inventario!Y969</f>
        <v>0</v>
      </c>
      <c r="K969" s="99">
        <f>[1]Inventario!AA969</f>
        <v>0</v>
      </c>
      <c r="L969" s="86">
        <f t="shared" si="153"/>
        <v>0</v>
      </c>
      <c r="M969" s="91"/>
      <c r="N969" s="87">
        <f>SUMIF('Compras del Mes'!D$6:D$307,Inventario!D969,'Compras del Mes'!H$6:H$307)</f>
        <v>0</v>
      </c>
      <c r="O969" s="28" t="str">
        <f t="shared" si="154"/>
        <v/>
      </c>
      <c r="P969" s="28">
        <f>SUMIF('Compras del Mes'!D$6:D$307,Inventario!D969,'Compras del Mes'!I$6:I$307)</f>
        <v>0</v>
      </c>
      <c r="Q969" s="88"/>
      <c r="R969" s="87">
        <f t="shared" si="155"/>
        <v>0</v>
      </c>
      <c r="S969" s="28" t="str">
        <f t="shared" si="156"/>
        <v>0</v>
      </c>
      <c r="T969" s="28">
        <f t="shared" si="157"/>
        <v>0</v>
      </c>
      <c r="U969" s="88"/>
      <c r="V969" s="177">
        <f>SUMIF('Reporte de salida'!C$6:C$958,Inventario!B969,'Reporte de salida'!H$6:H$958)</f>
        <v>0</v>
      </c>
      <c r="W969" s="221">
        <f t="shared" si="158"/>
        <v>0</v>
      </c>
      <c r="X969" s="22"/>
      <c r="Y969" s="87">
        <f t="shared" si="159"/>
        <v>0</v>
      </c>
      <c r="Z969" s="28">
        <f t="shared" si="160"/>
        <v>0</v>
      </c>
      <c r="AA969" s="56">
        <v>0</v>
      </c>
      <c r="AB969" s="22"/>
      <c r="AC969" s="96"/>
      <c r="AD969" s="96"/>
      <c r="AE969" s="96"/>
      <c r="AF969" s="22"/>
    </row>
    <row r="970" spans="1:32" ht="15" hidden="1" customHeight="1" x14ac:dyDescent="0.25">
      <c r="A970" s="24" t="s">
        <v>1689</v>
      </c>
      <c r="B970" s="174" t="s">
        <v>1928</v>
      </c>
      <c r="C970" s="24"/>
      <c r="D970" s="179" t="s">
        <v>1928</v>
      </c>
      <c r="E970" s="33" t="s">
        <v>721</v>
      </c>
      <c r="F970" s="21"/>
      <c r="G970" s="169" t="s">
        <v>314</v>
      </c>
      <c r="H970" s="32">
        <v>1</v>
      </c>
      <c r="I970" s="95"/>
      <c r="J970" s="57">
        <f>[1]Inventario!Y970</f>
        <v>2</v>
      </c>
      <c r="K970" s="99">
        <f>[1]Inventario!AA970</f>
        <v>6000</v>
      </c>
      <c r="L970" s="86">
        <f t="shared" si="153"/>
        <v>12000</v>
      </c>
      <c r="M970" s="91"/>
      <c r="N970" s="87">
        <f>SUMIF('Compras del Mes'!D$6:D$307,Inventario!D970,'Compras del Mes'!H$6:H$307)</f>
        <v>0</v>
      </c>
      <c r="O970" s="28" t="str">
        <f t="shared" si="154"/>
        <v/>
      </c>
      <c r="P970" s="28">
        <f>SUMIF('Compras del Mes'!D$6:D$307,Inventario!D970,'Compras del Mes'!I$6:I$307)</f>
        <v>0</v>
      </c>
      <c r="Q970" s="88"/>
      <c r="R970" s="87">
        <f t="shared" si="155"/>
        <v>2</v>
      </c>
      <c r="S970" s="28">
        <f t="shared" si="156"/>
        <v>6000</v>
      </c>
      <c r="T970" s="28">
        <f t="shared" si="157"/>
        <v>12000</v>
      </c>
      <c r="U970" s="88"/>
      <c r="V970" s="177">
        <f>SUMIF('Reporte de salida'!C$6:C$958,Inventario!B970,'Reporte de salida'!H$6:H$958)</f>
        <v>0</v>
      </c>
      <c r="W970" s="221">
        <f t="shared" si="158"/>
        <v>0</v>
      </c>
      <c r="X970" s="22"/>
      <c r="Y970" s="87">
        <f t="shared" si="159"/>
        <v>2</v>
      </c>
      <c r="Z970" s="28">
        <f t="shared" si="160"/>
        <v>12000</v>
      </c>
      <c r="AA970" s="56">
        <f t="shared" ref="AA970:AA1030" si="161">Z970/Y970</f>
        <v>6000</v>
      </c>
      <c r="AB970" s="22"/>
      <c r="AC970" s="96"/>
      <c r="AD970" s="96"/>
      <c r="AE970" s="96"/>
      <c r="AF970" s="22"/>
    </row>
    <row r="971" spans="1:32" ht="15" hidden="1" customHeight="1" x14ac:dyDescent="0.25">
      <c r="A971" s="24" t="s">
        <v>1689</v>
      </c>
      <c r="B971" s="174" t="s">
        <v>1929</v>
      </c>
      <c r="C971" s="24"/>
      <c r="D971" s="179" t="s">
        <v>1929</v>
      </c>
      <c r="E971" s="33" t="s">
        <v>721</v>
      </c>
      <c r="F971" s="21"/>
      <c r="G971" s="169" t="s">
        <v>314</v>
      </c>
      <c r="H971" s="32">
        <v>1</v>
      </c>
      <c r="I971" s="95"/>
      <c r="J971" s="57">
        <f>[1]Inventario!Y971</f>
        <v>1</v>
      </c>
      <c r="K971" s="99">
        <f>[1]Inventario!AA971</f>
        <v>8200</v>
      </c>
      <c r="L971" s="86">
        <f t="shared" si="153"/>
        <v>8200</v>
      </c>
      <c r="M971" s="91"/>
      <c r="N971" s="87">
        <f>SUMIF('Compras del Mes'!D$6:D$307,Inventario!D971,'Compras del Mes'!H$6:H$307)</f>
        <v>0</v>
      </c>
      <c r="O971" s="28" t="str">
        <f t="shared" si="154"/>
        <v/>
      </c>
      <c r="P971" s="28">
        <f>SUMIF('Compras del Mes'!D$6:D$307,Inventario!D971,'Compras del Mes'!I$6:I$307)</f>
        <v>0</v>
      </c>
      <c r="Q971" s="88"/>
      <c r="R971" s="87">
        <f t="shared" si="155"/>
        <v>1</v>
      </c>
      <c r="S971" s="28">
        <f t="shared" si="156"/>
        <v>8200</v>
      </c>
      <c r="T971" s="28">
        <f t="shared" si="157"/>
        <v>8200</v>
      </c>
      <c r="U971" s="88"/>
      <c r="V971" s="177">
        <f>SUMIF('Reporte de salida'!C$6:C$958,Inventario!B971,'Reporte de salida'!H$6:H$958)</f>
        <v>0</v>
      </c>
      <c r="W971" s="221">
        <f t="shared" si="158"/>
        <v>0</v>
      </c>
      <c r="X971" s="22"/>
      <c r="Y971" s="87">
        <f t="shared" si="159"/>
        <v>1</v>
      </c>
      <c r="Z971" s="28">
        <f t="shared" si="160"/>
        <v>8200</v>
      </c>
      <c r="AA971" s="56">
        <f t="shared" si="161"/>
        <v>8200</v>
      </c>
      <c r="AB971" s="22"/>
      <c r="AC971" s="96"/>
      <c r="AD971" s="96"/>
      <c r="AE971" s="96"/>
      <c r="AF971" s="22"/>
    </row>
    <row r="972" spans="1:32" ht="15" hidden="1" customHeight="1" x14ac:dyDescent="0.25">
      <c r="A972" s="24" t="s">
        <v>1689</v>
      </c>
      <c r="B972" s="174" t="s">
        <v>1930</v>
      </c>
      <c r="C972" s="24"/>
      <c r="D972" s="179" t="s">
        <v>1930</v>
      </c>
      <c r="E972" s="33" t="s">
        <v>721</v>
      </c>
      <c r="F972" s="21"/>
      <c r="G972" s="169" t="s">
        <v>314</v>
      </c>
      <c r="H972" s="32">
        <v>1</v>
      </c>
      <c r="I972" s="95"/>
      <c r="J972" s="57">
        <f>[1]Inventario!Y972</f>
        <v>1</v>
      </c>
      <c r="K972" s="99">
        <f>[1]Inventario!AA972</f>
        <v>3350</v>
      </c>
      <c r="L972" s="86">
        <f t="shared" si="153"/>
        <v>3350</v>
      </c>
      <c r="M972" s="91"/>
      <c r="N972" s="87">
        <f>SUMIF('Compras del Mes'!D$6:D$307,Inventario!D972,'Compras del Mes'!H$6:H$307)</f>
        <v>0</v>
      </c>
      <c r="O972" s="28" t="str">
        <f t="shared" si="154"/>
        <v/>
      </c>
      <c r="P972" s="28">
        <f>SUMIF('Compras del Mes'!D$6:D$307,Inventario!D972,'Compras del Mes'!I$6:I$307)</f>
        <v>0</v>
      </c>
      <c r="Q972" s="88"/>
      <c r="R972" s="87">
        <f t="shared" si="155"/>
        <v>1</v>
      </c>
      <c r="S972" s="28">
        <f t="shared" si="156"/>
        <v>3350</v>
      </c>
      <c r="T972" s="28">
        <f t="shared" si="157"/>
        <v>3350</v>
      </c>
      <c r="U972" s="88"/>
      <c r="V972" s="177">
        <f>SUMIF('Reporte de salida'!C$6:C$958,Inventario!B972,'Reporte de salida'!H$6:H$958)</f>
        <v>0</v>
      </c>
      <c r="W972" s="221">
        <f t="shared" si="158"/>
        <v>0</v>
      </c>
      <c r="X972" s="22"/>
      <c r="Y972" s="87">
        <f t="shared" si="159"/>
        <v>1</v>
      </c>
      <c r="Z972" s="28">
        <f t="shared" si="160"/>
        <v>3350</v>
      </c>
      <c r="AA972" s="56">
        <f t="shared" si="161"/>
        <v>3350</v>
      </c>
      <c r="AB972" s="22"/>
      <c r="AC972" s="96"/>
      <c r="AD972" s="96"/>
      <c r="AE972" s="96"/>
      <c r="AF972" s="22"/>
    </row>
    <row r="973" spans="1:32" ht="15" hidden="1" customHeight="1" x14ac:dyDescent="0.25">
      <c r="A973" s="24" t="s">
        <v>1689</v>
      </c>
      <c r="B973" s="174" t="s">
        <v>1931</v>
      </c>
      <c r="C973" s="24"/>
      <c r="D973" s="179" t="s">
        <v>1931</v>
      </c>
      <c r="E973" s="33" t="s">
        <v>721</v>
      </c>
      <c r="F973" s="21"/>
      <c r="G973" s="169" t="s">
        <v>314</v>
      </c>
      <c r="H973" s="32">
        <v>1</v>
      </c>
      <c r="I973" s="95"/>
      <c r="J973" s="57">
        <f>[1]Inventario!Y973</f>
        <v>1</v>
      </c>
      <c r="K973" s="99">
        <f>[1]Inventario!AA973</f>
        <v>2500</v>
      </c>
      <c r="L973" s="86">
        <f t="shared" si="153"/>
        <v>2500</v>
      </c>
      <c r="M973" s="91"/>
      <c r="N973" s="87">
        <f>SUMIF('Compras del Mes'!D$6:D$307,Inventario!D973,'Compras del Mes'!H$6:H$307)</f>
        <v>0</v>
      </c>
      <c r="O973" s="28" t="str">
        <f t="shared" si="154"/>
        <v/>
      </c>
      <c r="P973" s="28">
        <f>SUMIF('Compras del Mes'!D$6:D$307,Inventario!D973,'Compras del Mes'!I$6:I$307)</f>
        <v>0</v>
      </c>
      <c r="Q973" s="88"/>
      <c r="R973" s="87">
        <f t="shared" si="155"/>
        <v>1</v>
      </c>
      <c r="S973" s="28">
        <f t="shared" si="156"/>
        <v>2500</v>
      </c>
      <c r="T973" s="28">
        <f t="shared" si="157"/>
        <v>2500</v>
      </c>
      <c r="U973" s="88"/>
      <c r="V973" s="177">
        <f>SUMIF('Reporte de salida'!C$6:C$958,Inventario!B973,'Reporte de salida'!H$6:H$958)</f>
        <v>0</v>
      </c>
      <c r="W973" s="221">
        <f t="shared" si="158"/>
        <v>0</v>
      </c>
      <c r="X973" s="22"/>
      <c r="Y973" s="87">
        <f t="shared" si="159"/>
        <v>1</v>
      </c>
      <c r="Z973" s="28">
        <f t="shared" si="160"/>
        <v>2500</v>
      </c>
      <c r="AA973" s="56">
        <f t="shared" si="161"/>
        <v>2500</v>
      </c>
      <c r="AB973" s="22"/>
      <c r="AC973" s="96"/>
      <c r="AD973" s="96"/>
      <c r="AE973" s="96"/>
      <c r="AF973" s="22"/>
    </row>
    <row r="974" spans="1:32" ht="15" hidden="1" customHeight="1" x14ac:dyDescent="0.25">
      <c r="A974" s="24" t="s">
        <v>1689</v>
      </c>
      <c r="B974" s="174" t="s">
        <v>1932</v>
      </c>
      <c r="C974" s="24"/>
      <c r="D974" s="179" t="s">
        <v>1932</v>
      </c>
      <c r="E974" s="33" t="s">
        <v>721</v>
      </c>
      <c r="F974" s="21"/>
      <c r="G974" s="169" t="s">
        <v>315</v>
      </c>
      <c r="H974" s="32">
        <v>1</v>
      </c>
      <c r="I974" s="95"/>
      <c r="J974" s="57">
        <f>[1]Inventario!Y974</f>
        <v>0</v>
      </c>
      <c r="K974" s="99">
        <f>[1]Inventario!AA974</f>
        <v>0</v>
      </c>
      <c r="L974" s="86">
        <f t="shared" si="153"/>
        <v>0</v>
      </c>
      <c r="M974" s="91"/>
      <c r="N974" s="87">
        <f>SUMIF('Compras del Mes'!D$6:D$307,Inventario!D974,'Compras del Mes'!H$6:H$307)</f>
        <v>0</v>
      </c>
      <c r="O974" s="28" t="str">
        <f t="shared" si="154"/>
        <v/>
      </c>
      <c r="P974" s="28">
        <f>SUMIF('Compras del Mes'!D$6:D$307,Inventario!D974,'Compras del Mes'!I$6:I$307)</f>
        <v>0</v>
      </c>
      <c r="Q974" s="88"/>
      <c r="R974" s="87">
        <f t="shared" si="155"/>
        <v>0</v>
      </c>
      <c r="S974" s="28" t="str">
        <f t="shared" si="156"/>
        <v>0</v>
      </c>
      <c r="T974" s="28">
        <f t="shared" si="157"/>
        <v>0</v>
      </c>
      <c r="U974" s="88"/>
      <c r="V974" s="177">
        <f>SUMIF('Reporte de salida'!C$6:C$958,Inventario!B974,'Reporte de salida'!H$6:H$958)</f>
        <v>0</v>
      </c>
      <c r="W974" s="221">
        <f t="shared" si="158"/>
        <v>0</v>
      </c>
      <c r="X974" s="22"/>
      <c r="Y974" s="87">
        <f t="shared" si="159"/>
        <v>0</v>
      </c>
      <c r="Z974" s="28">
        <f t="shared" si="160"/>
        <v>0</v>
      </c>
      <c r="AA974" s="56">
        <v>0</v>
      </c>
      <c r="AB974" s="22"/>
      <c r="AC974" s="96"/>
      <c r="AD974" s="96"/>
      <c r="AE974" s="96"/>
      <c r="AF974" s="22"/>
    </row>
    <row r="975" spans="1:32" ht="15" hidden="1" customHeight="1" x14ac:dyDescent="0.25">
      <c r="A975" s="24"/>
      <c r="B975" s="174" t="s">
        <v>1933</v>
      </c>
      <c r="C975" s="24"/>
      <c r="D975" s="179" t="s">
        <v>1933</v>
      </c>
      <c r="E975" s="33" t="s">
        <v>721</v>
      </c>
      <c r="F975" s="21"/>
      <c r="G975" s="169" t="s">
        <v>315</v>
      </c>
      <c r="H975" s="32">
        <v>1</v>
      </c>
      <c r="I975" s="95"/>
      <c r="J975" s="57">
        <f>[1]Inventario!Y975</f>
        <v>0</v>
      </c>
      <c r="K975" s="99">
        <f>[1]Inventario!AA975</f>
        <v>0</v>
      </c>
      <c r="L975" s="86">
        <f t="shared" si="153"/>
        <v>0</v>
      </c>
      <c r="M975" s="91"/>
      <c r="N975" s="87">
        <f>SUMIF('Compras del Mes'!D$6:D$307,Inventario!D975,'Compras del Mes'!H$6:H$307)</f>
        <v>0</v>
      </c>
      <c r="O975" s="28" t="str">
        <f t="shared" si="154"/>
        <v/>
      </c>
      <c r="P975" s="28">
        <f>SUMIF('Compras del Mes'!D$6:D$307,Inventario!D975,'Compras del Mes'!I$6:I$307)</f>
        <v>0</v>
      </c>
      <c r="Q975" s="88"/>
      <c r="R975" s="87">
        <f t="shared" si="155"/>
        <v>0</v>
      </c>
      <c r="S975" s="28" t="str">
        <f t="shared" si="156"/>
        <v>0</v>
      </c>
      <c r="T975" s="28">
        <f t="shared" si="157"/>
        <v>0</v>
      </c>
      <c r="U975" s="88"/>
      <c r="V975" s="177">
        <f>SUMIF('Reporte de salida'!C$6:C$958,Inventario!B975,'Reporte de salida'!H$6:H$958)</f>
        <v>0</v>
      </c>
      <c r="W975" s="221">
        <f t="shared" si="158"/>
        <v>0</v>
      </c>
      <c r="X975" s="22"/>
      <c r="Y975" s="87">
        <f t="shared" si="159"/>
        <v>0</v>
      </c>
      <c r="Z975" s="28">
        <f t="shared" si="160"/>
        <v>0</v>
      </c>
      <c r="AA975" s="56">
        <v>0</v>
      </c>
      <c r="AB975" s="22"/>
      <c r="AC975" s="96"/>
      <c r="AD975" s="96"/>
      <c r="AE975" s="96"/>
      <c r="AF975" s="22"/>
    </row>
    <row r="976" spans="1:32" ht="15" hidden="1" customHeight="1" x14ac:dyDescent="0.25">
      <c r="A976" s="24"/>
      <c r="B976" s="174" t="s">
        <v>1977</v>
      </c>
      <c r="C976" s="24"/>
      <c r="D976" s="179" t="s">
        <v>1977</v>
      </c>
      <c r="E976" s="33" t="s">
        <v>721</v>
      </c>
      <c r="F976" s="21"/>
      <c r="G976" s="169" t="s">
        <v>314</v>
      </c>
      <c r="H976" s="32">
        <v>1</v>
      </c>
      <c r="I976" s="95"/>
      <c r="J976" s="57">
        <f>[1]Inventario!Y976</f>
        <v>0</v>
      </c>
      <c r="K976" s="99">
        <f>[1]Inventario!AA976</f>
        <v>0</v>
      </c>
      <c r="L976" s="86">
        <f t="shared" si="153"/>
        <v>0</v>
      </c>
      <c r="M976" s="91"/>
      <c r="N976" s="87">
        <f>SUMIF('Compras del Mes'!D$6:D$307,Inventario!D976,'Compras del Mes'!H$6:H$307)</f>
        <v>0</v>
      </c>
      <c r="O976" s="28" t="str">
        <f t="shared" si="154"/>
        <v/>
      </c>
      <c r="P976" s="28">
        <f>SUMIF('Compras del Mes'!D$6:D$307,Inventario!D976,'Compras del Mes'!I$6:I$307)</f>
        <v>0</v>
      </c>
      <c r="Q976" s="88"/>
      <c r="R976" s="87">
        <f t="shared" si="155"/>
        <v>0</v>
      </c>
      <c r="S976" s="28" t="str">
        <f t="shared" si="156"/>
        <v>0</v>
      </c>
      <c r="T976" s="28">
        <f t="shared" si="157"/>
        <v>0</v>
      </c>
      <c r="U976" s="88"/>
      <c r="V976" s="177">
        <f>SUMIF('Reporte de salida'!C$6:C$958,Inventario!B976,'Reporte de salida'!H$6:H$958)</f>
        <v>0</v>
      </c>
      <c r="W976" s="221">
        <f t="shared" si="158"/>
        <v>0</v>
      </c>
      <c r="X976" s="22"/>
      <c r="Y976" s="87">
        <f t="shared" si="159"/>
        <v>0</v>
      </c>
      <c r="Z976" s="28">
        <f t="shared" si="160"/>
        <v>0</v>
      </c>
      <c r="AA976" s="56">
        <v>0</v>
      </c>
      <c r="AB976" s="22"/>
      <c r="AC976" s="96"/>
      <c r="AD976" s="96"/>
      <c r="AE976" s="96"/>
      <c r="AF976" s="22"/>
    </row>
    <row r="977" spans="1:32" ht="15" hidden="1" customHeight="1" x14ac:dyDescent="0.25">
      <c r="A977" s="24"/>
      <c r="B977" s="174" t="s">
        <v>1978</v>
      </c>
      <c r="C977" s="24"/>
      <c r="D977" s="179" t="s">
        <v>1978</v>
      </c>
      <c r="E977" s="33" t="s">
        <v>721</v>
      </c>
      <c r="F977" s="21"/>
      <c r="G977" s="169" t="s">
        <v>314</v>
      </c>
      <c r="H977" s="32">
        <v>1</v>
      </c>
      <c r="I977" s="95"/>
      <c r="J977" s="57">
        <f>[1]Inventario!Y977</f>
        <v>0</v>
      </c>
      <c r="K977" s="99">
        <f>[1]Inventario!AA977</f>
        <v>0</v>
      </c>
      <c r="L977" s="86">
        <f t="shared" si="153"/>
        <v>0</v>
      </c>
      <c r="M977" s="91"/>
      <c r="N977" s="87">
        <f>SUMIF('Compras del Mes'!D$6:D$307,Inventario!D977,'Compras del Mes'!H$6:H$307)</f>
        <v>0</v>
      </c>
      <c r="O977" s="28" t="str">
        <f t="shared" si="154"/>
        <v/>
      </c>
      <c r="P977" s="28">
        <f>SUMIF('Compras del Mes'!D$6:D$307,Inventario!D977,'Compras del Mes'!I$6:I$307)</f>
        <v>0</v>
      </c>
      <c r="Q977" s="88"/>
      <c r="R977" s="87">
        <f t="shared" si="155"/>
        <v>0</v>
      </c>
      <c r="S977" s="28" t="str">
        <f t="shared" si="156"/>
        <v>0</v>
      </c>
      <c r="T977" s="28">
        <f t="shared" si="157"/>
        <v>0</v>
      </c>
      <c r="U977" s="88"/>
      <c r="V977" s="177">
        <f>SUMIF('Reporte de salida'!C$6:C$958,Inventario!B977,'Reporte de salida'!H$6:H$958)</f>
        <v>0</v>
      </c>
      <c r="W977" s="221">
        <f t="shared" si="158"/>
        <v>0</v>
      </c>
      <c r="X977" s="22"/>
      <c r="Y977" s="87">
        <f t="shared" si="159"/>
        <v>0</v>
      </c>
      <c r="Z977" s="28">
        <f t="shared" si="160"/>
        <v>0</v>
      </c>
      <c r="AA977" s="56">
        <v>0</v>
      </c>
      <c r="AB977" s="22"/>
      <c r="AC977" s="96"/>
      <c r="AD977" s="96"/>
      <c r="AE977" s="96"/>
      <c r="AF977" s="22"/>
    </row>
    <row r="978" spans="1:32" ht="15" hidden="1" customHeight="1" x14ac:dyDescent="0.25">
      <c r="A978" s="24"/>
      <c r="B978" s="174" t="s">
        <v>1979</v>
      </c>
      <c r="C978" s="24"/>
      <c r="D978" s="179" t="s">
        <v>1979</v>
      </c>
      <c r="E978" s="33" t="s">
        <v>721</v>
      </c>
      <c r="F978" s="21"/>
      <c r="G978" s="169" t="s">
        <v>314</v>
      </c>
      <c r="H978" s="32">
        <v>1</v>
      </c>
      <c r="I978" s="95"/>
      <c r="J978" s="57">
        <f>[1]Inventario!Y978</f>
        <v>0</v>
      </c>
      <c r="K978" s="99">
        <f>[1]Inventario!AA978</f>
        <v>0</v>
      </c>
      <c r="L978" s="86">
        <f t="shared" si="153"/>
        <v>0</v>
      </c>
      <c r="M978" s="91"/>
      <c r="N978" s="87">
        <f>SUMIF('Compras del Mes'!D$6:D$307,Inventario!D978,'Compras del Mes'!H$6:H$307)</f>
        <v>0</v>
      </c>
      <c r="O978" s="28" t="str">
        <f t="shared" si="154"/>
        <v/>
      </c>
      <c r="P978" s="28">
        <f>SUMIF('Compras del Mes'!D$6:D$307,Inventario!D978,'Compras del Mes'!I$6:I$307)</f>
        <v>0</v>
      </c>
      <c r="Q978" s="88"/>
      <c r="R978" s="87">
        <f t="shared" si="155"/>
        <v>0</v>
      </c>
      <c r="S978" s="28" t="str">
        <f t="shared" si="156"/>
        <v>0</v>
      </c>
      <c r="T978" s="28">
        <f t="shared" si="157"/>
        <v>0</v>
      </c>
      <c r="U978" s="88"/>
      <c r="V978" s="177">
        <f>SUMIF('Reporte de salida'!C$6:C$958,Inventario!B978,'Reporte de salida'!H$6:H$958)</f>
        <v>0</v>
      </c>
      <c r="W978" s="221">
        <f t="shared" si="158"/>
        <v>0</v>
      </c>
      <c r="X978" s="22"/>
      <c r="Y978" s="87">
        <f t="shared" si="159"/>
        <v>0</v>
      </c>
      <c r="Z978" s="28">
        <f t="shared" si="160"/>
        <v>0</v>
      </c>
      <c r="AA978" s="56">
        <v>0</v>
      </c>
      <c r="AB978" s="22"/>
      <c r="AC978" s="96"/>
      <c r="AD978" s="96"/>
      <c r="AE978" s="96"/>
      <c r="AF978" s="22"/>
    </row>
    <row r="979" spans="1:32" ht="15" hidden="1" customHeight="1" x14ac:dyDescent="0.25">
      <c r="A979" s="24"/>
      <c r="B979" s="174" t="s">
        <v>1980</v>
      </c>
      <c r="C979" s="24"/>
      <c r="D979" s="179" t="s">
        <v>1980</v>
      </c>
      <c r="E979" s="33" t="s">
        <v>721</v>
      </c>
      <c r="F979" s="21"/>
      <c r="G979" s="169" t="s">
        <v>314</v>
      </c>
      <c r="H979" s="32">
        <v>1</v>
      </c>
      <c r="I979" s="95"/>
      <c r="J979" s="57">
        <f>[1]Inventario!Y979</f>
        <v>0</v>
      </c>
      <c r="K979" s="99">
        <f>[1]Inventario!AA979</f>
        <v>0</v>
      </c>
      <c r="L979" s="86">
        <f t="shared" si="153"/>
        <v>0</v>
      </c>
      <c r="M979" s="91"/>
      <c r="N979" s="87">
        <f>SUMIF('Compras del Mes'!D$6:D$307,Inventario!D979,'Compras del Mes'!H$6:H$307)</f>
        <v>0</v>
      </c>
      <c r="O979" s="28" t="str">
        <f t="shared" si="154"/>
        <v/>
      </c>
      <c r="P979" s="28">
        <f>SUMIF('Compras del Mes'!D$6:D$307,Inventario!D979,'Compras del Mes'!I$6:I$307)</f>
        <v>0</v>
      </c>
      <c r="Q979" s="88"/>
      <c r="R979" s="87">
        <f t="shared" si="155"/>
        <v>0</v>
      </c>
      <c r="S979" s="28" t="str">
        <f t="shared" si="156"/>
        <v>0</v>
      </c>
      <c r="T979" s="28">
        <f t="shared" si="157"/>
        <v>0</v>
      </c>
      <c r="U979" s="88"/>
      <c r="V979" s="177">
        <f>SUMIF('Reporte de salida'!C$6:C$958,Inventario!B979,'Reporte de salida'!H$6:H$958)</f>
        <v>0</v>
      </c>
      <c r="W979" s="221">
        <f t="shared" si="158"/>
        <v>0</v>
      </c>
      <c r="X979" s="22"/>
      <c r="Y979" s="87">
        <f t="shared" si="159"/>
        <v>0</v>
      </c>
      <c r="Z979" s="28">
        <f t="shared" si="160"/>
        <v>0</v>
      </c>
      <c r="AA979" s="56">
        <v>0</v>
      </c>
      <c r="AB979" s="22"/>
      <c r="AC979" s="96"/>
      <c r="AD979" s="96"/>
      <c r="AE979" s="96"/>
      <c r="AF979" s="22"/>
    </row>
    <row r="980" spans="1:32" ht="15" hidden="1" customHeight="1" x14ac:dyDescent="0.25">
      <c r="A980" s="24"/>
      <c r="B980" s="174" t="s">
        <v>1981</v>
      </c>
      <c r="C980" s="24"/>
      <c r="D980" s="179" t="s">
        <v>1981</v>
      </c>
      <c r="E980" s="33" t="s">
        <v>721</v>
      </c>
      <c r="F980" s="21"/>
      <c r="G980" s="169" t="s">
        <v>314</v>
      </c>
      <c r="H980" s="32">
        <v>1</v>
      </c>
      <c r="I980" s="95"/>
      <c r="J980" s="57">
        <f>[1]Inventario!Y980</f>
        <v>1</v>
      </c>
      <c r="K980" s="99">
        <f>[1]Inventario!AA980</f>
        <v>145</v>
      </c>
      <c r="L980" s="86">
        <f t="shared" si="153"/>
        <v>145</v>
      </c>
      <c r="M980" s="91"/>
      <c r="N980" s="87">
        <f>SUMIF('Compras del Mes'!D$6:D$307,Inventario!D980,'Compras del Mes'!H$6:H$307)</f>
        <v>0</v>
      </c>
      <c r="O980" s="28" t="str">
        <f t="shared" si="154"/>
        <v/>
      </c>
      <c r="P980" s="28">
        <f>SUMIF('Compras del Mes'!D$6:D$307,Inventario!D980,'Compras del Mes'!I$6:I$307)</f>
        <v>0</v>
      </c>
      <c r="Q980" s="88"/>
      <c r="R980" s="87">
        <f t="shared" si="155"/>
        <v>1</v>
      </c>
      <c r="S980" s="28">
        <f t="shared" si="156"/>
        <v>145</v>
      </c>
      <c r="T980" s="28">
        <f t="shared" si="157"/>
        <v>145</v>
      </c>
      <c r="U980" s="88"/>
      <c r="V980" s="177">
        <f>SUMIF('Reporte de salida'!C$6:C$958,Inventario!B980,'Reporte de salida'!H$6:H$958)</f>
        <v>0</v>
      </c>
      <c r="W980" s="221">
        <f t="shared" si="158"/>
        <v>0</v>
      </c>
      <c r="X980" s="22"/>
      <c r="Y980" s="87">
        <f t="shared" si="159"/>
        <v>1</v>
      </c>
      <c r="Z980" s="28">
        <f t="shared" si="160"/>
        <v>145</v>
      </c>
      <c r="AA980" s="56">
        <f t="shared" si="161"/>
        <v>145</v>
      </c>
      <c r="AB980" s="22"/>
      <c r="AC980" s="96"/>
      <c r="AD980" s="96"/>
      <c r="AE980" s="96"/>
      <c r="AF980" s="22"/>
    </row>
    <row r="981" spans="1:32" ht="15" hidden="1" customHeight="1" x14ac:dyDescent="0.25">
      <c r="A981" s="24"/>
      <c r="B981" s="174" t="s">
        <v>1982</v>
      </c>
      <c r="C981" s="24"/>
      <c r="D981" s="179" t="s">
        <v>1983</v>
      </c>
      <c r="E981" s="33" t="s">
        <v>721</v>
      </c>
      <c r="F981" s="21"/>
      <c r="G981" s="169" t="s">
        <v>314</v>
      </c>
      <c r="H981" s="32">
        <v>1</v>
      </c>
      <c r="I981" s="95"/>
      <c r="J981" s="57">
        <f>[1]Inventario!Y981</f>
        <v>0</v>
      </c>
      <c r="K981" s="99">
        <f>[1]Inventario!AA981</f>
        <v>0</v>
      </c>
      <c r="L981" s="86">
        <f t="shared" si="153"/>
        <v>0</v>
      </c>
      <c r="M981" s="91"/>
      <c r="N981" s="87">
        <f>SUMIF('Compras del Mes'!D$6:D$307,Inventario!D981,'Compras del Mes'!H$6:H$307)</f>
        <v>1</v>
      </c>
      <c r="O981" s="28">
        <f t="shared" si="154"/>
        <v>160</v>
      </c>
      <c r="P981" s="28">
        <f>SUMIF('Compras del Mes'!D$6:D$307,Inventario!D981,'Compras del Mes'!I$6:I$307)</f>
        <v>160</v>
      </c>
      <c r="Q981" s="88"/>
      <c r="R981" s="87">
        <f t="shared" si="155"/>
        <v>1</v>
      </c>
      <c r="S981" s="28">
        <f t="shared" si="156"/>
        <v>160</v>
      </c>
      <c r="T981" s="28">
        <f t="shared" si="157"/>
        <v>160</v>
      </c>
      <c r="U981" s="88"/>
      <c r="V981" s="177">
        <f>SUMIF('Reporte de salida'!C$6:C$958,Inventario!B981,'Reporte de salida'!H$6:H$958)</f>
        <v>1</v>
      </c>
      <c r="W981" s="221">
        <f t="shared" si="158"/>
        <v>160</v>
      </c>
      <c r="X981" s="22"/>
      <c r="Y981" s="87">
        <f t="shared" si="159"/>
        <v>0</v>
      </c>
      <c r="Z981" s="28">
        <f t="shared" si="160"/>
        <v>0</v>
      </c>
      <c r="AA981" s="56">
        <v>0</v>
      </c>
      <c r="AB981" s="22"/>
      <c r="AC981" s="96"/>
      <c r="AD981" s="96"/>
      <c r="AE981" s="96"/>
      <c r="AF981" s="22"/>
    </row>
    <row r="982" spans="1:32" ht="15" hidden="1" customHeight="1" x14ac:dyDescent="0.25">
      <c r="A982" s="24"/>
      <c r="B982" s="174" t="s">
        <v>1984</v>
      </c>
      <c r="C982" s="24"/>
      <c r="D982" s="179" t="s">
        <v>1984</v>
      </c>
      <c r="E982" s="33" t="s">
        <v>721</v>
      </c>
      <c r="F982" s="21"/>
      <c r="G982" s="169" t="s">
        <v>314</v>
      </c>
      <c r="H982" s="32">
        <v>1</v>
      </c>
      <c r="I982" s="95"/>
      <c r="J982" s="57">
        <f>[1]Inventario!Y982</f>
        <v>0</v>
      </c>
      <c r="K982" s="99">
        <f>[1]Inventario!AA982</f>
        <v>0</v>
      </c>
      <c r="L982" s="86">
        <f t="shared" si="153"/>
        <v>0</v>
      </c>
      <c r="M982" s="91"/>
      <c r="N982" s="87">
        <f>SUMIF('Compras del Mes'!D$6:D$307,Inventario!D982,'Compras del Mes'!H$6:H$307)</f>
        <v>1</v>
      </c>
      <c r="O982" s="28">
        <f t="shared" si="154"/>
        <v>120</v>
      </c>
      <c r="P982" s="28">
        <f>SUMIF('Compras del Mes'!D$6:D$307,Inventario!D982,'Compras del Mes'!I$6:I$307)</f>
        <v>120</v>
      </c>
      <c r="Q982" s="88"/>
      <c r="R982" s="87">
        <f t="shared" si="155"/>
        <v>1</v>
      </c>
      <c r="S982" s="28">
        <f t="shared" si="156"/>
        <v>120</v>
      </c>
      <c r="T982" s="28">
        <f t="shared" si="157"/>
        <v>120</v>
      </c>
      <c r="U982" s="88"/>
      <c r="V982" s="177">
        <f>SUMIF('Reporte de salida'!C$6:C$958,Inventario!B982,'Reporte de salida'!H$6:H$958)</f>
        <v>1</v>
      </c>
      <c r="W982" s="221">
        <f t="shared" si="158"/>
        <v>120</v>
      </c>
      <c r="X982" s="22"/>
      <c r="Y982" s="87">
        <f t="shared" si="159"/>
        <v>0</v>
      </c>
      <c r="Z982" s="28">
        <f t="shared" si="160"/>
        <v>0</v>
      </c>
      <c r="AA982" s="56">
        <v>0</v>
      </c>
      <c r="AB982" s="22"/>
      <c r="AC982" s="96"/>
      <c r="AD982" s="96"/>
      <c r="AE982" s="96"/>
      <c r="AF982" s="22"/>
    </row>
    <row r="983" spans="1:32" ht="15" hidden="1" customHeight="1" x14ac:dyDescent="0.25">
      <c r="A983" s="24" t="s">
        <v>1985</v>
      </c>
      <c r="B983" s="174" t="s">
        <v>1986</v>
      </c>
      <c r="C983" s="24"/>
      <c r="D983" s="179" t="s">
        <v>1986</v>
      </c>
      <c r="E983" s="33" t="s">
        <v>721</v>
      </c>
      <c r="F983" s="21"/>
      <c r="G983" s="169" t="s">
        <v>314</v>
      </c>
      <c r="H983" s="32">
        <v>1</v>
      </c>
      <c r="I983" s="95"/>
      <c r="J983" s="57">
        <f>[1]Inventario!Y983</f>
        <v>14</v>
      </c>
      <c r="K983" s="99">
        <f>[1]Inventario!AA983</f>
        <v>33.15</v>
      </c>
      <c r="L983" s="86">
        <f t="shared" si="153"/>
        <v>464.09999999999997</v>
      </c>
      <c r="M983" s="91"/>
      <c r="N983" s="87">
        <f>SUMIF('Compras del Mes'!D$6:D$307,Inventario!D983,'Compras del Mes'!H$6:H$307)</f>
        <v>0</v>
      </c>
      <c r="O983" s="28" t="str">
        <f t="shared" si="154"/>
        <v/>
      </c>
      <c r="P983" s="28">
        <f>SUMIF('Compras del Mes'!D$6:D$307,Inventario!D983,'Compras del Mes'!I$6:I$307)</f>
        <v>0</v>
      </c>
      <c r="Q983" s="88"/>
      <c r="R983" s="87">
        <f t="shared" si="155"/>
        <v>14</v>
      </c>
      <c r="S983" s="28">
        <f t="shared" si="156"/>
        <v>33.15</v>
      </c>
      <c r="T983" s="28">
        <f t="shared" si="157"/>
        <v>464.09999999999997</v>
      </c>
      <c r="U983" s="88"/>
      <c r="V983" s="177">
        <f>SUMIF('Reporte de salida'!C$6:C$958,Inventario!B983,'Reporte de salida'!H$6:H$958)</f>
        <v>0</v>
      </c>
      <c r="W983" s="221">
        <f t="shared" si="158"/>
        <v>0</v>
      </c>
      <c r="X983" s="22"/>
      <c r="Y983" s="87">
        <f t="shared" si="159"/>
        <v>14</v>
      </c>
      <c r="Z983" s="28">
        <f t="shared" si="160"/>
        <v>464.09999999999997</v>
      </c>
      <c r="AA983" s="56">
        <f t="shared" si="161"/>
        <v>33.15</v>
      </c>
      <c r="AB983" s="22"/>
      <c r="AC983" s="96"/>
      <c r="AD983" s="96"/>
      <c r="AE983" s="96"/>
      <c r="AF983" s="22"/>
    </row>
    <row r="984" spans="1:32" ht="15" hidden="1" customHeight="1" x14ac:dyDescent="0.25">
      <c r="A984" s="24" t="s">
        <v>1985</v>
      </c>
      <c r="B984" s="174" t="s">
        <v>1987</v>
      </c>
      <c r="C984" s="24"/>
      <c r="D984" s="179" t="s">
        <v>1987</v>
      </c>
      <c r="E984" s="33" t="s">
        <v>721</v>
      </c>
      <c r="F984" s="21"/>
      <c r="G984" s="169" t="s">
        <v>314</v>
      </c>
      <c r="H984" s="32">
        <v>1</v>
      </c>
      <c r="I984" s="95"/>
      <c r="J984" s="57">
        <f>[1]Inventario!Y984</f>
        <v>0</v>
      </c>
      <c r="K984" s="99">
        <f>[1]Inventario!AA984</f>
        <v>0</v>
      </c>
      <c r="L984" s="86">
        <f t="shared" si="153"/>
        <v>0</v>
      </c>
      <c r="M984" s="91"/>
      <c r="N984" s="87">
        <f>SUMIF('Compras del Mes'!D$6:D$307,Inventario!D984,'Compras del Mes'!H$6:H$307)</f>
        <v>0</v>
      </c>
      <c r="O984" s="28" t="str">
        <f t="shared" si="154"/>
        <v/>
      </c>
      <c r="P984" s="28">
        <f>SUMIF('Compras del Mes'!D$6:D$307,Inventario!D984,'Compras del Mes'!I$6:I$307)</f>
        <v>0</v>
      </c>
      <c r="Q984" s="88"/>
      <c r="R984" s="87">
        <f t="shared" si="155"/>
        <v>0</v>
      </c>
      <c r="S984" s="28" t="str">
        <f t="shared" si="156"/>
        <v>0</v>
      </c>
      <c r="T984" s="28">
        <f t="shared" si="157"/>
        <v>0</v>
      </c>
      <c r="U984" s="88"/>
      <c r="V984" s="177">
        <f>SUMIF('Reporte de salida'!C$6:C$958,Inventario!B984,'Reporte de salida'!H$6:H$958)</f>
        <v>0</v>
      </c>
      <c r="W984" s="221">
        <f t="shared" si="158"/>
        <v>0</v>
      </c>
      <c r="X984" s="22"/>
      <c r="Y984" s="87">
        <f t="shared" si="159"/>
        <v>0</v>
      </c>
      <c r="Z984" s="28">
        <f t="shared" si="160"/>
        <v>0</v>
      </c>
      <c r="AA984" s="56">
        <v>0</v>
      </c>
      <c r="AB984" s="22"/>
      <c r="AC984" s="96"/>
      <c r="AD984" s="96"/>
      <c r="AE984" s="96"/>
      <c r="AF984" s="22"/>
    </row>
    <row r="985" spans="1:32" ht="15" hidden="1" customHeight="1" x14ac:dyDescent="0.25">
      <c r="A985" s="24" t="s">
        <v>1985</v>
      </c>
      <c r="B985" s="174" t="s">
        <v>1988</v>
      </c>
      <c r="C985" s="24"/>
      <c r="D985" s="179" t="s">
        <v>1988</v>
      </c>
      <c r="E985" s="33" t="s">
        <v>721</v>
      </c>
      <c r="F985" s="21"/>
      <c r="G985" s="169" t="s">
        <v>314</v>
      </c>
      <c r="H985" s="32">
        <v>1</v>
      </c>
      <c r="I985" s="95"/>
      <c r="J985" s="57">
        <f>[1]Inventario!Y985</f>
        <v>0</v>
      </c>
      <c r="K985" s="99">
        <f>[1]Inventario!AA985</f>
        <v>0</v>
      </c>
      <c r="L985" s="86">
        <f t="shared" si="153"/>
        <v>0</v>
      </c>
      <c r="M985" s="91"/>
      <c r="N985" s="87">
        <f>SUMIF('Compras del Mes'!D$6:D$307,Inventario!D985,'Compras del Mes'!H$6:H$307)</f>
        <v>0</v>
      </c>
      <c r="O985" s="28" t="str">
        <f t="shared" si="154"/>
        <v/>
      </c>
      <c r="P985" s="28">
        <f>SUMIF('Compras del Mes'!D$6:D$307,Inventario!D985,'Compras del Mes'!I$6:I$307)</f>
        <v>0</v>
      </c>
      <c r="Q985" s="88"/>
      <c r="R985" s="87">
        <f t="shared" si="155"/>
        <v>0</v>
      </c>
      <c r="S985" s="28" t="str">
        <f t="shared" si="156"/>
        <v>0</v>
      </c>
      <c r="T985" s="28">
        <f t="shared" si="157"/>
        <v>0</v>
      </c>
      <c r="U985" s="88"/>
      <c r="V985" s="177">
        <f>SUMIF('Reporte de salida'!C$6:C$958,Inventario!B985,'Reporte de salida'!H$6:H$958)</f>
        <v>0</v>
      </c>
      <c r="W985" s="221">
        <f t="shared" si="158"/>
        <v>0</v>
      </c>
      <c r="X985" s="22"/>
      <c r="Y985" s="87">
        <f t="shared" si="159"/>
        <v>0</v>
      </c>
      <c r="Z985" s="28">
        <f t="shared" si="160"/>
        <v>0</v>
      </c>
      <c r="AA985" s="56">
        <v>0</v>
      </c>
      <c r="AB985" s="22"/>
      <c r="AC985" s="96"/>
      <c r="AD985" s="96"/>
      <c r="AE985" s="96"/>
      <c r="AF985" s="22"/>
    </row>
    <row r="986" spans="1:32" ht="15" hidden="1" customHeight="1" x14ac:dyDescent="0.25">
      <c r="A986" s="24" t="s">
        <v>1985</v>
      </c>
      <c r="B986" s="174" t="s">
        <v>1989</v>
      </c>
      <c r="C986" s="24"/>
      <c r="D986" s="179" t="s">
        <v>1989</v>
      </c>
      <c r="E986" s="33" t="s">
        <v>721</v>
      </c>
      <c r="F986" s="21"/>
      <c r="G986" s="169" t="s">
        <v>314</v>
      </c>
      <c r="H986" s="32">
        <v>1</v>
      </c>
      <c r="I986" s="95"/>
      <c r="J986" s="57">
        <f>[1]Inventario!Y986</f>
        <v>2</v>
      </c>
      <c r="K986" s="99">
        <f>[1]Inventario!AA986</f>
        <v>20.09</v>
      </c>
      <c r="L986" s="86">
        <f t="shared" si="153"/>
        <v>40.18</v>
      </c>
      <c r="M986" s="91"/>
      <c r="N986" s="87">
        <f>SUMIF('Compras del Mes'!D$6:D$307,Inventario!D986,'Compras del Mes'!H$6:H$307)</f>
        <v>0</v>
      </c>
      <c r="O986" s="28" t="str">
        <f t="shared" si="154"/>
        <v/>
      </c>
      <c r="P986" s="28">
        <f>SUMIF('Compras del Mes'!D$6:D$307,Inventario!D986,'Compras del Mes'!I$6:I$307)</f>
        <v>0</v>
      </c>
      <c r="Q986" s="88"/>
      <c r="R986" s="87">
        <f t="shared" si="155"/>
        <v>2</v>
      </c>
      <c r="S986" s="28">
        <f t="shared" si="156"/>
        <v>20.09</v>
      </c>
      <c r="T986" s="28">
        <f t="shared" si="157"/>
        <v>40.18</v>
      </c>
      <c r="U986" s="88"/>
      <c r="V986" s="177">
        <f>SUMIF('Reporte de salida'!C$6:C$958,Inventario!B986,'Reporte de salida'!H$6:H$958)</f>
        <v>0</v>
      </c>
      <c r="W986" s="221">
        <f t="shared" si="158"/>
        <v>0</v>
      </c>
      <c r="X986" s="22"/>
      <c r="Y986" s="87">
        <f t="shared" si="159"/>
        <v>2</v>
      </c>
      <c r="Z986" s="28">
        <f t="shared" si="160"/>
        <v>40.18</v>
      </c>
      <c r="AA986" s="56">
        <f t="shared" si="161"/>
        <v>20.09</v>
      </c>
      <c r="AB986" s="22"/>
      <c r="AC986" s="96"/>
      <c r="AD986" s="96"/>
      <c r="AE986" s="96"/>
      <c r="AF986" s="22"/>
    </row>
    <row r="987" spans="1:32" ht="15" hidden="1" customHeight="1" x14ac:dyDescent="0.25">
      <c r="A987" s="24" t="s">
        <v>1985</v>
      </c>
      <c r="B987" s="174" t="s">
        <v>1990</v>
      </c>
      <c r="C987" s="24"/>
      <c r="D987" s="179" t="s">
        <v>1990</v>
      </c>
      <c r="E987" s="33" t="s">
        <v>721</v>
      </c>
      <c r="F987" s="21"/>
      <c r="G987" s="169" t="s">
        <v>314</v>
      </c>
      <c r="H987" s="32">
        <v>1</v>
      </c>
      <c r="I987" s="95"/>
      <c r="J987" s="57">
        <f>[1]Inventario!Y987</f>
        <v>0</v>
      </c>
      <c r="K987" s="99">
        <f>[1]Inventario!AA987</f>
        <v>0</v>
      </c>
      <c r="L987" s="86">
        <f t="shared" si="153"/>
        <v>0</v>
      </c>
      <c r="M987" s="91"/>
      <c r="N987" s="87">
        <f>SUMIF('Compras del Mes'!D$6:D$307,Inventario!D987,'Compras del Mes'!H$6:H$307)</f>
        <v>0</v>
      </c>
      <c r="O987" s="28" t="str">
        <f t="shared" si="154"/>
        <v/>
      </c>
      <c r="P987" s="28">
        <f>SUMIF('Compras del Mes'!D$6:D$307,Inventario!D987,'Compras del Mes'!I$6:I$307)</f>
        <v>0</v>
      </c>
      <c r="Q987" s="88"/>
      <c r="R987" s="87">
        <f t="shared" si="155"/>
        <v>0</v>
      </c>
      <c r="S987" s="28" t="str">
        <f t="shared" si="156"/>
        <v>0</v>
      </c>
      <c r="T987" s="28">
        <f t="shared" si="157"/>
        <v>0</v>
      </c>
      <c r="U987" s="88"/>
      <c r="V987" s="177">
        <f>SUMIF('Reporte de salida'!C$6:C$958,Inventario!B987,'Reporte de salida'!H$6:H$958)</f>
        <v>0</v>
      </c>
      <c r="W987" s="221">
        <f t="shared" si="158"/>
        <v>0</v>
      </c>
      <c r="X987" s="22"/>
      <c r="Y987" s="87">
        <f t="shared" si="159"/>
        <v>0</v>
      </c>
      <c r="Z987" s="28">
        <f t="shared" si="160"/>
        <v>0</v>
      </c>
      <c r="AA987" s="56">
        <v>0</v>
      </c>
      <c r="AB987" s="22"/>
      <c r="AC987" s="96"/>
      <c r="AD987" s="96"/>
      <c r="AE987" s="96"/>
      <c r="AF987" s="22"/>
    </row>
    <row r="988" spans="1:32" ht="15" hidden="1" customHeight="1" x14ac:dyDescent="0.25">
      <c r="A988" s="24" t="s">
        <v>1985</v>
      </c>
      <c r="B988" s="174" t="s">
        <v>1991</v>
      </c>
      <c r="C988" s="24"/>
      <c r="D988" s="179" t="s">
        <v>1991</v>
      </c>
      <c r="E988" s="33" t="s">
        <v>721</v>
      </c>
      <c r="F988" s="21"/>
      <c r="G988" s="169" t="s">
        <v>314</v>
      </c>
      <c r="H988" s="32">
        <v>1</v>
      </c>
      <c r="I988" s="95"/>
      <c r="J988" s="57">
        <f>[1]Inventario!Y988</f>
        <v>0</v>
      </c>
      <c r="K988" s="99">
        <f>[1]Inventario!AA988</f>
        <v>0</v>
      </c>
      <c r="L988" s="86">
        <f t="shared" si="153"/>
        <v>0</v>
      </c>
      <c r="M988" s="91"/>
      <c r="N988" s="87">
        <f>SUMIF('Compras del Mes'!D$6:D$307,Inventario!D988,'Compras del Mes'!H$6:H$307)</f>
        <v>0</v>
      </c>
      <c r="O988" s="28" t="str">
        <f t="shared" si="154"/>
        <v/>
      </c>
      <c r="P988" s="28">
        <f>SUMIF('Compras del Mes'!D$6:D$307,Inventario!D988,'Compras del Mes'!I$6:I$307)</f>
        <v>0</v>
      </c>
      <c r="Q988" s="88"/>
      <c r="R988" s="87">
        <f t="shared" si="155"/>
        <v>0</v>
      </c>
      <c r="S988" s="28" t="str">
        <f t="shared" si="156"/>
        <v>0</v>
      </c>
      <c r="T988" s="28">
        <f t="shared" si="157"/>
        <v>0</v>
      </c>
      <c r="U988" s="88"/>
      <c r="V988" s="177">
        <f>SUMIF('Reporte de salida'!C$6:C$958,Inventario!B988,'Reporte de salida'!H$6:H$958)</f>
        <v>0</v>
      </c>
      <c r="W988" s="221">
        <f t="shared" si="158"/>
        <v>0</v>
      </c>
      <c r="X988" s="22"/>
      <c r="Y988" s="87">
        <f t="shared" si="159"/>
        <v>0</v>
      </c>
      <c r="Z988" s="28">
        <f t="shared" si="160"/>
        <v>0</v>
      </c>
      <c r="AA988" s="56">
        <v>0</v>
      </c>
      <c r="AB988" s="22"/>
      <c r="AC988" s="96"/>
      <c r="AD988" s="96"/>
      <c r="AE988" s="96"/>
      <c r="AF988" s="22"/>
    </row>
    <row r="989" spans="1:32" ht="15" hidden="1" customHeight="1" x14ac:dyDescent="0.25">
      <c r="A989" s="24"/>
      <c r="B989" s="174" t="s">
        <v>1992</v>
      </c>
      <c r="C989" s="24"/>
      <c r="D989" s="179" t="s">
        <v>1992</v>
      </c>
      <c r="E989" s="33" t="s">
        <v>721</v>
      </c>
      <c r="F989" s="21"/>
      <c r="G989" s="169" t="s">
        <v>314</v>
      </c>
      <c r="H989" s="32">
        <v>1</v>
      </c>
      <c r="I989" s="95"/>
      <c r="J989" s="57">
        <f>[1]Inventario!Y989</f>
        <v>0</v>
      </c>
      <c r="K989" s="99">
        <f>[1]Inventario!AA989</f>
        <v>0</v>
      </c>
      <c r="L989" s="86">
        <f t="shared" si="153"/>
        <v>0</v>
      </c>
      <c r="M989" s="91"/>
      <c r="N989" s="87">
        <f>SUMIF('Compras del Mes'!D$6:D$307,Inventario!D989,'Compras del Mes'!H$6:H$307)</f>
        <v>0</v>
      </c>
      <c r="O989" s="28" t="str">
        <f t="shared" si="154"/>
        <v/>
      </c>
      <c r="P989" s="28">
        <f>SUMIF('Compras del Mes'!D$6:D$307,Inventario!D989,'Compras del Mes'!I$6:I$307)</f>
        <v>0</v>
      </c>
      <c r="Q989" s="88"/>
      <c r="R989" s="87">
        <f t="shared" si="155"/>
        <v>0</v>
      </c>
      <c r="S989" s="28" t="str">
        <f t="shared" si="156"/>
        <v>0</v>
      </c>
      <c r="T989" s="28">
        <f t="shared" si="157"/>
        <v>0</v>
      </c>
      <c r="U989" s="88"/>
      <c r="V989" s="177">
        <f>SUMIF('Reporte de salida'!C$6:C$958,Inventario!B989,'Reporte de salida'!H$6:H$958)</f>
        <v>0</v>
      </c>
      <c r="W989" s="221">
        <f t="shared" si="158"/>
        <v>0</v>
      </c>
      <c r="X989" s="22"/>
      <c r="Y989" s="87">
        <f t="shared" si="159"/>
        <v>0</v>
      </c>
      <c r="Z989" s="28">
        <f t="shared" si="160"/>
        <v>0</v>
      </c>
      <c r="AA989" s="56">
        <v>0</v>
      </c>
      <c r="AB989" s="22"/>
      <c r="AC989" s="96"/>
      <c r="AD989" s="96"/>
      <c r="AE989" s="96"/>
      <c r="AF989" s="22"/>
    </row>
    <row r="990" spans="1:32" ht="15" hidden="1" customHeight="1" x14ac:dyDescent="0.25">
      <c r="A990" s="24"/>
      <c r="B990" s="174" t="s">
        <v>1993</v>
      </c>
      <c r="C990" s="24"/>
      <c r="D990" s="179" t="s">
        <v>1993</v>
      </c>
      <c r="E990" s="33" t="s">
        <v>721</v>
      </c>
      <c r="F990" s="21"/>
      <c r="G990" s="169" t="s">
        <v>314</v>
      </c>
      <c r="H990" s="32">
        <v>1</v>
      </c>
      <c r="I990" s="95"/>
      <c r="J990" s="57">
        <f>[1]Inventario!Y990</f>
        <v>0</v>
      </c>
      <c r="K990" s="99">
        <f>[1]Inventario!AA990</f>
        <v>0</v>
      </c>
      <c r="L990" s="86">
        <f t="shared" si="153"/>
        <v>0</v>
      </c>
      <c r="M990" s="91"/>
      <c r="N990" s="87">
        <f>SUMIF('Compras del Mes'!D$6:D$307,Inventario!D990,'Compras del Mes'!H$6:H$307)</f>
        <v>0</v>
      </c>
      <c r="O990" s="28" t="str">
        <f t="shared" si="154"/>
        <v/>
      </c>
      <c r="P990" s="28">
        <f>SUMIF('Compras del Mes'!D$6:D$307,Inventario!D990,'Compras del Mes'!I$6:I$307)</f>
        <v>0</v>
      </c>
      <c r="Q990" s="88"/>
      <c r="R990" s="87">
        <f t="shared" si="155"/>
        <v>0</v>
      </c>
      <c r="S990" s="28" t="str">
        <f t="shared" si="156"/>
        <v>0</v>
      </c>
      <c r="T990" s="28">
        <f t="shared" si="157"/>
        <v>0</v>
      </c>
      <c r="U990" s="88"/>
      <c r="V990" s="177">
        <f>SUMIF('Reporte de salida'!C$6:C$958,Inventario!B990,'Reporte de salida'!H$6:H$958)</f>
        <v>0</v>
      </c>
      <c r="W990" s="221">
        <f t="shared" si="158"/>
        <v>0</v>
      </c>
      <c r="X990" s="22"/>
      <c r="Y990" s="87">
        <f t="shared" si="159"/>
        <v>0</v>
      </c>
      <c r="Z990" s="28">
        <f t="shared" si="160"/>
        <v>0</v>
      </c>
      <c r="AA990" s="56">
        <v>0</v>
      </c>
      <c r="AB990" s="22"/>
      <c r="AC990" s="96"/>
      <c r="AD990" s="96"/>
      <c r="AE990" s="96"/>
      <c r="AF990" s="22"/>
    </row>
    <row r="991" spans="1:32" ht="15" hidden="1" customHeight="1" x14ac:dyDescent="0.25">
      <c r="A991" s="24"/>
      <c r="B991" s="174" t="s">
        <v>1994</v>
      </c>
      <c r="C991" s="24"/>
      <c r="D991" s="179" t="s">
        <v>1994</v>
      </c>
      <c r="E991" s="33" t="s">
        <v>721</v>
      </c>
      <c r="F991" s="21"/>
      <c r="G991" s="169" t="s">
        <v>314</v>
      </c>
      <c r="H991" s="32">
        <v>1</v>
      </c>
      <c r="I991" s="95"/>
      <c r="J991" s="57">
        <f>[1]Inventario!Y991</f>
        <v>0</v>
      </c>
      <c r="K991" s="99">
        <f>[1]Inventario!AA991</f>
        <v>0</v>
      </c>
      <c r="L991" s="86">
        <f t="shared" si="153"/>
        <v>0</v>
      </c>
      <c r="M991" s="91"/>
      <c r="N991" s="87">
        <f>SUMIF('Compras del Mes'!D$6:D$307,Inventario!D991,'Compras del Mes'!H$6:H$307)</f>
        <v>0</v>
      </c>
      <c r="O991" s="28" t="str">
        <f t="shared" si="154"/>
        <v/>
      </c>
      <c r="P991" s="28">
        <f>SUMIF('Compras del Mes'!D$6:D$307,Inventario!D991,'Compras del Mes'!I$6:I$307)</f>
        <v>0</v>
      </c>
      <c r="Q991" s="88"/>
      <c r="R991" s="87">
        <f t="shared" si="155"/>
        <v>0</v>
      </c>
      <c r="S991" s="28" t="str">
        <f t="shared" si="156"/>
        <v>0</v>
      </c>
      <c r="T991" s="28">
        <f t="shared" si="157"/>
        <v>0</v>
      </c>
      <c r="U991" s="88"/>
      <c r="V991" s="177">
        <f>SUMIF('Reporte de salida'!C$6:C$958,Inventario!B991,'Reporte de salida'!H$6:H$958)</f>
        <v>0</v>
      </c>
      <c r="W991" s="221">
        <f t="shared" si="158"/>
        <v>0</v>
      </c>
      <c r="X991" s="22"/>
      <c r="Y991" s="87">
        <f t="shared" si="159"/>
        <v>0</v>
      </c>
      <c r="Z991" s="28">
        <f t="shared" si="160"/>
        <v>0</v>
      </c>
      <c r="AA991" s="56">
        <v>0</v>
      </c>
      <c r="AB991" s="22"/>
      <c r="AC991" s="96"/>
      <c r="AD991" s="96"/>
      <c r="AE991" s="96"/>
      <c r="AF991" s="22"/>
    </row>
    <row r="992" spans="1:32" ht="15" hidden="1" customHeight="1" x14ac:dyDescent="0.25">
      <c r="A992" s="24"/>
      <c r="B992" s="174" t="s">
        <v>1995</v>
      </c>
      <c r="C992" s="24"/>
      <c r="D992" s="179" t="s">
        <v>1995</v>
      </c>
      <c r="E992" s="33" t="s">
        <v>721</v>
      </c>
      <c r="F992" s="21"/>
      <c r="G992" s="169" t="s">
        <v>314</v>
      </c>
      <c r="H992" s="32">
        <v>1</v>
      </c>
      <c r="I992" s="95"/>
      <c r="J992" s="57">
        <f>[1]Inventario!Y992</f>
        <v>0</v>
      </c>
      <c r="K992" s="99">
        <f>[1]Inventario!AA992</f>
        <v>0</v>
      </c>
      <c r="L992" s="86">
        <f t="shared" si="153"/>
        <v>0</v>
      </c>
      <c r="M992" s="91"/>
      <c r="N992" s="87">
        <f>SUMIF('Compras del Mes'!D$6:D$307,Inventario!D992,'Compras del Mes'!H$6:H$307)</f>
        <v>4</v>
      </c>
      <c r="O992" s="28">
        <f t="shared" si="154"/>
        <v>2956.4924999999998</v>
      </c>
      <c r="P992" s="28">
        <f>SUMIF('Compras del Mes'!D$6:D$307,Inventario!D992,'Compras del Mes'!I$6:I$307)</f>
        <v>11825.97</v>
      </c>
      <c r="Q992" s="88"/>
      <c r="R992" s="87">
        <f t="shared" si="155"/>
        <v>4</v>
      </c>
      <c r="S992" s="28">
        <f t="shared" si="156"/>
        <v>2956.4924999999998</v>
      </c>
      <c r="T992" s="28">
        <f t="shared" si="157"/>
        <v>11825.97</v>
      </c>
      <c r="U992" s="88"/>
      <c r="V992" s="177">
        <f>SUMIF('Reporte de salida'!C$6:C$958,Inventario!B992,'Reporte de salida'!H$6:H$958)</f>
        <v>0</v>
      </c>
      <c r="W992" s="221">
        <f t="shared" si="158"/>
        <v>0</v>
      </c>
      <c r="X992" s="22"/>
      <c r="Y992" s="87">
        <f t="shared" si="159"/>
        <v>4</v>
      </c>
      <c r="Z992" s="28">
        <f t="shared" si="160"/>
        <v>11825.97</v>
      </c>
      <c r="AA992" s="56">
        <f t="shared" si="161"/>
        <v>2956.4924999999998</v>
      </c>
      <c r="AB992" s="22"/>
      <c r="AC992" s="96"/>
      <c r="AD992" s="96"/>
      <c r="AE992" s="96"/>
      <c r="AF992" s="22"/>
    </row>
    <row r="993" spans="1:32" ht="15" hidden="1" customHeight="1" x14ac:dyDescent="0.25">
      <c r="A993" s="24"/>
      <c r="B993" s="174" t="s">
        <v>1996</v>
      </c>
      <c r="C993" s="24"/>
      <c r="D993" s="179" t="s">
        <v>1996</v>
      </c>
      <c r="E993" s="33" t="s">
        <v>721</v>
      </c>
      <c r="F993" s="21"/>
      <c r="G993" s="169" t="s">
        <v>314</v>
      </c>
      <c r="H993" s="32">
        <v>1</v>
      </c>
      <c r="I993" s="95"/>
      <c r="J993" s="57">
        <f>[1]Inventario!Y993</f>
        <v>0</v>
      </c>
      <c r="K993" s="99">
        <f>[1]Inventario!AA993</f>
        <v>0</v>
      </c>
      <c r="L993" s="86">
        <f t="shared" si="153"/>
        <v>0</v>
      </c>
      <c r="M993" s="91"/>
      <c r="N993" s="87">
        <f>SUMIF('Compras del Mes'!D$6:D$307,Inventario!D993,'Compras del Mes'!H$6:H$307)</f>
        <v>0</v>
      </c>
      <c r="O993" s="28" t="str">
        <f t="shared" si="154"/>
        <v/>
      </c>
      <c r="P993" s="28">
        <f>SUMIF('Compras del Mes'!D$6:D$307,Inventario!D993,'Compras del Mes'!I$6:I$307)</f>
        <v>0</v>
      </c>
      <c r="Q993" s="88"/>
      <c r="R993" s="87">
        <f t="shared" si="155"/>
        <v>0</v>
      </c>
      <c r="S993" s="28" t="str">
        <f t="shared" si="156"/>
        <v>0</v>
      </c>
      <c r="T993" s="28">
        <f t="shared" si="157"/>
        <v>0</v>
      </c>
      <c r="U993" s="88"/>
      <c r="V993" s="177">
        <f>SUMIF('Reporte de salida'!C$6:C$958,Inventario!B993,'Reporte de salida'!H$6:H$958)</f>
        <v>0</v>
      </c>
      <c r="W993" s="221">
        <f t="shared" si="158"/>
        <v>0</v>
      </c>
      <c r="X993" s="22"/>
      <c r="Y993" s="87">
        <f t="shared" si="159"/>
        <v>0</v>
      </c>
      <c r="Z993" s="28">
        <f t="shared" si="160"/>
        <v>0</v>
      </c>
      <c r="AA993" s="56">
        <v>0</v>
      </c>
      <c r="AB993" s="22"/>
      <c r="AC993" s="96"/>
      <c r="AD993" s="96"/>
      <c r="AE993" s="96"/>
      <c r="AF993" s="22"/>
    </row>
    <row r="994" spans="1:32" ht="15" hidden="1" customHeight="1" x14ac:dyDescent="0.25">
      <c r="A994" s="24"/>
      <c r="B994" s="174" t="s">
        <v>1997</v>
      </c>
      <c r="C994" s="24"/>
      <c r="D994" s="179" t="s">
        <v>1997</v>
      </c>
      <c r="E994" s="33" t="s">
        <v>721</v>
      </c>
      <c r="F994" s="21"/>
      <c r="G994" s="169" t="s">
        <v>314</v>
      </c>
      <c r="H994" s="32">
        <v>1</v>
      </c>
      <c r="I994" s="95"/>
      <c r="J994" s="57">
        <f>[1]Inventario!Y994</f>
        <v>0</v>
      </c>
      <c r="K994" s="99">
        <f>[1]Inventario!AA994</f>
        <v>0</v>
      </c>
      <c r="L994" s="86">
        <f t="shared" si="153"/>
        <v>0</v>
      </c>
      <c r="M994" s="91"/>
      <c r="N994" s="87">
        <f>SUMIF('Compras del Mes'!D$6:D$307,Inventario!D994,'Compras del Mes'!H$6:H$307)</f>
        <v>0</v>
      </c>
      <c r="O994" s="28" t="str">
        <f t="shared" si="154"/>
        <v/>
      </c>
      <c r="P994" s="28">
        <f>SUMIF('Compras del Mes'!D$6:D$307,Inventario!D994,'Compras del Mes'!I$6:I$307)</f>
        <v>0</v>
      </c>
      <c r="Q994" s="88"/>
      <c r="R994" s="87">
        <f t="shared" si="155"/>
        <v>0</v>
      </c>
      <c r="S994" s="28" t="str">
        <f t="shared" si="156"/>
        <v>0</v>
      </c>
      <c r="T994" s="28">
        <f t="shared" si="157"/>
        <v>0</v>
      </c>
      <c r="U994" s="88"/>
      <c r="V994" s="177">
        <f>SUMIF('Reporte de salida'!C$6:C$958,Inventario!B994,'Reporte de salida'!H$6:H$958)</f>
        <v>0</v>
      </c>
      <c r="W994" s="221">
        <f t="shared" si="158"/>
        <v>0</v>
      </c>
      <c r="X994" s="22"/>
      <c r="Y994" s="87">
        <f t="shared" si="159"/>
        <v>0</v>
      </c>
      <c r="Z994" s="28">
        <f t="shared" si="160"/>
        <v>0</v>
      </c>
      <c r="AA994" s="56">
        <v>0</v>
      </c>
      <c r="AB994" s="22"/>
      <c r="AC994" s="96"/>
      <c r="AD994" s="96"/>
      <c r="AE994" s="96"/>
      <c r="AF994" s="22"/>
    </row>
    <row r="995" spans="1:32" ht="15" hidden="1" customHeight="1" x14ac:dyDescent="0.25">
      <c r="A995" s="24"/>
      <c r="B995" s="174" t="s">
        <v>1998</v>
      </c>
      <c r="C995" s="24"/>
      <c r="D995" s="179" t="s">
        <v>1998</v>
      </c>
      <c r="E995" s="33" t="s">
        <v>721</v>
      </c>
      <c r="F995" s="21"/>
      <c r="G995" s="169" t="s">
        <v>314</v>
      </c>
      <c r="H995" s="32">
        <v>1</v>
      </c>
      <c r="I995" s="95"/>
      <c r="J995" s="57">
        <f>[1]Inventario!Y995</f>
        <v>0</v>
      </c>
      <c r="K995" s="99">
        <f>[1]Inventario!AA995</f>
        <v>0</v>
      </c>
      <c r="L995" s="86">
        <f t="shared" si="153"/>
        <v>0</v>
      </c>
      <c r="M995" s="91"/>
      <c r="N995" s="87">
        <f>SUMIF('Compras del Mes'!D$6:D$307,Inventario!D995,'Compras del Mes'!H$6:H$307)</f>
        <v>0</v>
      </c>
      <c r="O995" s="28" t="str">
        <f t="shared" si="154"/>
        <v/>
      </c>
      <c r="P995" s="28">
        <f>SUMIF('Compras del Mes'!D$6:D$307,Inventario!D995,'Compras del Mes'!I$6:I$307)</f>
        <v>0</v>
      </c>
      <c r="Q995" s="88"/>
      <c r="R995" s="87">
        <f t="shared" si="155"/>
        <v>0</v>
      </c>
      <c r="S995" s="28" t="str">
        <f t="shared" si="156"/>
        <v>0</v>
      </c>
      <c r="T995" s="28">
        <f t="shared" si="157"/>
        <v>0</v>
      </c>
      <c r="U995" s="88"/>
      <c r="V995" s="177">
        <f>SUMIF('Reporte de salida'!C$6:C$958,Inventario!B995,'Reporte de salida'!H$6:H$958)</f>
        <v>0</v>
      </c>
      <c r="W995" s="221">
        <f t="shared" si="158"/>
        <v>0</v>
      </c>
      <c r="X995" s="22"/>
      <c r="Y995" s="87">
        <f t="shared" si="159"/>
        <v>0</v>
      </c>
      <c r="Z995" s="28">
        <f t="shared" si="160"/>
        <v>0</v>
      </c>
      <c r="AA995" s="56">
        <v>0</v>
      </c>
      <c r="AB995" s="22"/>
      <c r="AC995" s="96"/>
      <c r="AD995" s="96"/>
      <c r="AE995" s="96"/>
      <c r="AF995" s="22"/>
    </row>
    <row r="996" spans="1:32" ht="15" hidden="1" customHeight="1" x14ac:dyDescent="0.25">
      <c r="A996" s="24"/>
      <c r="B996" s="174" t="s">
        <v>1999</v>
      </c>
      <c r="C996" s="24"/>
      <c r="D996" s="179" t="s">
        <v>1999</v>
      </c>
      <c r="E996" s="33" t="s">
        <v>721</v>
      </c>
      <c r="F996" s="21"/>
      <c r="G996" s="169" t="s">
        <v>314</v>
      </c>
      <c r="H996" s="32">
        <v>1</v>
      </c>
      <c r="I996" s="95"/>
      <c r="J996" s="57">
        <f>[1]Inventario!Y996</f>
        <v>0</v>
      </c>
      <c r="K996" s="99">
        <f>[1]Inventario!AA996</f>
        <v>0</v>
      </c>
      <c r="L996" s="86">
        <f t="shared" si="153"/>
        <v>0</v>
      </c>
      <c r="M996" s="91"/>
      <c r="N996" s="87">
        <f>SUMIF('Compras del Mes'!D$6:D$307,Inventario!D996,'Compras del Mes'!H$6:H$307)</f>
        <v>0</v>
      </c>
      <c r="O996" s="28" t="str">
        <f t="shared" si="154"/>
        <v/>
      </c>
      <c r="P996" s="28">
        <f>SUMIF('Compras del Mes'!D$6:D$307,Inventario!D996,'Compras del Mes'!I$6:I$307)</f>
        <v>0</v>
      </c>
      <c r="Q996" s="88"/>
      <c r="R996" s="87">
        <f t="shared" si="155"/>
        <v>0</v>
      </c>
      <c r="S996" s="28" t="str">
        <f t="shared" si="156"/>
        <v>0</v>
      </c>
      <c r="T996" s="28">
        <f t="shared" si="157"/>
        <v>0</v>
      </c>
      <c r="U996" s="88"/>
      <c r="V996" s="177">
        <f>SUMIF('Reporte de salida'!C$6:C$958,Inventario!B996,'Reporte de salida'!H$6:H$958)</f>
        <v>0</v>
      </c>
      <c r="W996" s="221">
        <f t="shared" si="158"/>
        <v>0</v>
      </c>
      <c r="X996" s="22"/>
      <c r="Y996" s="87">
        <f t="shared" si="159"/>
        <v>0</v>
      </c>
      <c r="Z996" s="28">
        <f t="shared" si="160"/>
        <v>0</v>
      </c>
      <c r="AA996" s="56">
        <v>0</v>
      </c>
      <c r="AB996" s="22"/>
      <c r="AC996" s="96"/>
      <c r="AD996" s="96"/>
      <c r="AE996" s="96"/>
      <c r="AF996" s="22"/>
    </row>
    <row r="997" spans="1:32" ht="15" hidden="1" customHeight="1" x14ac:dyDescent="0.25">
      <c r="A997" s="24"/>
      <c r="B997" s="174" t="s">
        <v>2000</v>
      </c>
      <c r="C997" s="24"/>
      <c r="D997" s="179" t="s">
        <v>2000</v>
      </c>
      <c r="E997" s="33" t="s">
        <v>721</v>
      </c>
      <c r="F997" s="21"/>
      <c r="G997" s="169" t="s">
        <v>314</v>
      </c>
      <c r="H997" s="32">
        <v>1</v>
      </c>
      <c r="I997" s="95"/>
      <c r="J997" s="57">
        <f>[1]Inventario!Y997</f>
        <v>0</v>
      </c>
      <c r="K997" s="99">
        <f>[1]Inventario!AA997</f>
        <v>0</v>
      </c>
      <c r="L997" s="86">
        <f t="shared" si="153"/>
        <v>0</v>
      </c>
      <c r="M997" s="91"/>
      <c r="N997" s="87">
        <f>SUMIF('Compras del Mes'!D$6:D$307,Inventario!D997,'Compras del Mes'!H$6:H$307)</f>
        <v>0</v>
      </c>
      <c r="O997" s="28" t="str">
        <f t="shared" si="154"/>
        <v/>
      </c>
      <c r="P997" s="28">
        <f>SUMIF('Compras del Mes'!D$6:D$307,Inventario!D997,'Compras del Mes'!I$6:I$307)</f>
        <v>0</v>
      </c>
      <c r="Q997" s="88"/>
      <c r="R997" s="87">
        <f t="shared" si="155"/>
        <v>0</v>
      </c>
      <c r="S997" s="28" t="str">
        <f t="shared" si="156"/>
        <v>0</v>
      </c>
      <c r="T997" s="28">
        <f t="shared" si="157"/>
        <v>0</v>
      </c>
      <c r="U997" s="88"/>
      <c r="V997" s="177">
        <f>SUMIF('Reporte de salida'!C$6:C$958,Inventario!B997,'Reporte de salida'!H$6:H$958)</f>
        <v>0</v>
      </c>
      <c r="W997" s="221">
        <f t="shared" si="158"/>
        <v>0</v>
      </c>
      <c r="X997" s="22"/>
      <c r="Y997" s="87">
        <f t="shared" si="159"/>
        <v>0</v>
      </c>
      <c r="Z997" s="28">
        <f t="shared" si="160"/>
        <v>0</v>
      </c>
      <c r="AA997" s="56">
        <v>0</v>
      </c>
      <c r="AB997" s="22"/>
      <c r="AC997" s="96"/>
      <c r="AD997" s="96"/>
      <c r="AE997" s="96"/>
      <c r="AF997" s="22"/>
    </row>
    <row r="998" spans="1:32" ht="15" hidden="1" customHeight="1" x14ac:dyDescent="0.25">
      <c r="A998" s="24"/>
      <c r="B998" s="174" t="s">
        <v>2001</v>
      </c>
      <c r="C998" s="24"/>
      <c r="D998" s="179" t="s">
        <v>2001</v>
      </c>
      <c r="E998" s="33" t="s">
        <v>721</v>
      </c>
      <c r="F998" s="21"/>
      <c r="G998" s="169" t="s">
        <v>314</v>
      </c>
      <c r="H998" s="32">
        <v>1</v>
      </c>
      <c r="I998" s="95"/>
      <c r="J998" s="57">
        <f>[1]Inventario!Y998</f>
        <v>0</v>
      </c>
      <c r="K998" s="99">
        <f>[1]Inventario!AA998</f>
        <v>0</v>
      </c>
      <c r="L998" s="86">
        <f t="shared" si="153"/>
        <v>0</v>
      </c>
      <c r="M998" s="91"/>
      <c r="N998" s="87">
        <f>SUMIF('Compras del Mes'!D$6:D$307,Inventario!D998,'Compras del Mes'!H$6:H$307)</f>
        <v>0</v>
      </c>
      <c r="O998" s="28" t="str">
        <f t="shared" si="154"/>
        <v/>
      </c>
      <c r="P998" s="28">
        <f>SUMIF('Compras del Mes'!D$6:D$307,Inventario!D998,'Compras del Mes'!I$6:I$307)</f>
        <v>0</v>
      </c>
      <c r="Q998" s="88"/>
      <c r="R998" s="87">
        <f t="shared" si="155"/>
        <v>0</v>
      </c>
      <c r="S998" s="28" t="str">
        <f t="shared" si="156"/>
        <v>0</v>
      </c>
      <c r="T998" s="28">
        <f t="shared" si="157"/>
        <v>0</v>
      </c>
      <c r="U998" s="88"/>
      <c r="V998" s="177">
        <f>SUMIF('Reporte de salida'!C$6:C$958,Inventario!B998,'Reporte de salida'!H$6:H$958)</f>
        <v>0</v>
      </c>
      <c r="W998" s="221">
        <f t="shared" si="158"/>
        <v>0</v>
      </c>
      <c r="X998" s="22"/>
      <c r="Y998" s="87">
        <f t="shared" si="159"/>
        <v>0</v>
      </c>
      <c r="Z998" s="28">
        <f t="shared" si="160"/>
        <v>0</v>
      </c>
      <c r="AA998" s="56">
        <v>0</v>
      </c>
      <c r="AB998" s="22"/>
      <c r="AC998" s="96"/>
      <c r="AD998" s="96"/>
      <c r="AE998" s="96"/>
      <c r="AF998" s="22"/>
    </row>
    <row r="999" spans="1:32" ht="15" hidden="1" customHeight="1" x14ac:dyDescent="0.25">
      <c r="A999" s="24"/>
      <c r="B999" s="174" t="s">
        <v>2002</v>
      </c>
      <c r="C999" s="24"/>
      <c r="D999" s="179" t="s">
        <v>2002</v>
      </c>
      <c r="E999" s="33" t="s">
        <v>721</v>
      </c>
      <c r="F999" s="21"/>
      <c r="G999" s="169" t="s">
        <v>314</v>
      </c>
      <c r="H999" s="32">
        <v>1</v>
      </c>
      <c r="I999" s="95"/>
      <c r="J999" s="57">
        <f>[1]Inventario!Y999</f>
        <v>0</v>
      </c>
      <c r="K999" s="99">
        <f>[1]Inventario!AA999</f>
        <v>0</v>
      </c>
      <c r="L999" s="86">
        <f t="shared" si="153"/>
        <v>0</v>
      </c>
      <c r="M999" s="91"/>
      <c r="N999" s="87">
        <f>SUMIF('Compras del Mes'!D$6:D$307,Inventario!D999,'Compras del Mes'!H$6:H$307)</f>
        <v>0</v>
      </c>
      <c r="O999" s="28" t="str">
        <f t="shared" si="154"/>
        <v/>
      </c>
      <c r="P999" s="28">
        <f>SUMIF('Compras del Mes'!D$6:D$307,Inventario!D999,'Compras del Mes'!I$6:I$307)</f>
        <v>0</v>
      </c>
      <c r="Q999" s="88"/>
      <c r="R999" s="87">
        <f t="shared" si="155"/>
        <v>0</v>
      </c>
      <c r="S999" s="28" t="str">
        <f t="shared" si="156"/>
        <v>0</v>
      </c>
      <c r="T999" s="28">
        <f t="shared" si="157"/>
        <v>0</v>
      </c>
      <c r="U999" s="88"/>
      <c r="V999" s="177">
        <f>SUMIF('Reporte de salida'!C$6:C$958,Inventario!B999,'Reporte de salida'!H$6:H$958)</f>
        <v>0</v>
      </c>
      <c r="W999" s="221">
        <f t="shared" si="158"/>
        <v>0</v>
      </c>
      <c r="X999" s="22"/>
      <c r="Y999" s="87">
        <f t="shared" si="159"/>
        <v>0</v>
      </c>
      <c r="Z999" s="28">
        <f t="shared" si="160"/>
        <v>0</v>
      </c>
      <c r="AA999" s="56">
        <v>0</v>
      </c>
      <c r="AB999" s="22"/>
      <c r="AC999" s="96"/>
      <c r="AD999" s="96"/>
      <c r="AE999" s="96"/>
      <c r="AF999" s="22"/>
    </row>
    <row r="1000" spans="1:32" ht="15" hidden="1" customHeight="1" x14ac:dyDescent="0.25">
      <c r="A1000" s="24"/>
      <c r="B1000" s="174" t="s">
        <v>2003</v>
      </c>
      <c r="C1000" s="24"/>
      <c r="D1000" s="179" t="s">
        <v>2003</v>
      </c>
      <c r="E1000" s="33" t="s">
        <v>721</v>
      </c>
      <c r="F1000" s="21"/>
      <c r="G1000" s="169" t="s">
        <v>314</v>
      </c>
      <c r="H1000" s="32">
        <v>1</v>
      </c>
      <c r="I1000" s="95"/>
      <c r="J1000" s="57">
        <f>[1]Inventario!Y1000</f>
        <v>0</v>
      </c>
      <c r="K1000" s="99">
        <f>[1]Inventario!AA1000</f>
        <v>0</v>
      </c>
      <c r="L1000" s="86">
        <f t="shared" si="153"/>
        <v>0</v>
      </c>
      <c r="M1000" s="91"/>
      <c r="N1000" s="87">
        <f>SUMIF('Compras del Mes'!D$6:D$307,Inventario!D1000,'Compras del Mes'!H$6:H$307)</f>
        <v>0</v>
      </c>
      <c r="O1000" s="28" t="str">
        <f t="shared" si="154"/>
        <v/>
      </c>
      <c r="P1000" s="28">
        <f>SUMIF('Compras del Mes'!D$6:D$307,Inventario!D1000,'Compras del Mes'!I$6:I$307)</f>
        <v>0</v>
      </c>
      <c r="Q1000" s="88"/>
      <c r="R1000" s="87">
        <f t="shared" si="155"/>
        <v>0</v>
      </c>
      <c r="S1000" s="28" t="str">
        <f t="shared" si="156"/>
        <v>0</v>
      </c>
      <c r="T1000" s="28">
        <f t="shared" si="157"/>
        <v>0</v>
      </c>
      <c r="U1000" s="88"/>
      <c r="V1000" s="177">
        <f>SUMIF('Reporte de salida'!C$6:C$958,Inventario!B1000,'Reporte de salida'!H$6:H$958)</f>
        <v>0</v>
      </c>
      <c r="W1000" s="221">
        <f t="shared" si="158"/>
        <v>0</v>
      </c>
      <c r="X1000" s="22"/>
      <c r="Y1000" s="87">
        <f t="shared" si="159"/>
        <v>0</v>
      </c>
      <c r="Z1000" s="28">
        <f t="shared" si="160"/>
        <v>0</v>
      </c>
      <c r="AA1000" s="56">
        <v>0</v>
      </c>
      <c r="AB1000" s="22"/>
      <c r="AC1000" s="96"/>
      <c r="AD1000" s="96"/>
      <c r="AE1000" s="96"/>
      <c r="AF1000" s="22"/>
    </row>
    <row r="1001" spans="1:32" ht="15" hidden="1" customHeight="1" x14ac:dyDescent="0.25">
      <c r="A1001" s="24"/>
      <c r="B1001" s="174" t="s">
        <v>2049</v>
      </c>
      <c r="C1001" s="24"/>
      <c r="D1001" s="179" t="s">
        <v>2049</v>
      </c>
      <c r="E1001" s="33" t="s">
        <v>721</v>
      </c>
      <c r="F1001" s="21"/>
      <c r="G1001" s="169" t="s">
        <v>314</v>
      </c>
      <c r="H1001" s="32">
        <v>1</v>
      </c>
      <c r="I1001" s="95"/>
      <c r="J1001" s="57">
        <f>[1]Inventario!Y1001</f>
        <v>1</v>
      </c>
      <c r="K1001" s="99">
        <f>[1]Inventario!AA1001</f>
        <v>770</v>
      </c>
      <c r="L1001" s="86">
        <f t="shared" si="153"/>
        <v>770</v>
      </c>
      <c r="M1001" s="91"/>
      <c r="N1001" s="87">
        <f>SUMIF('Compras del Mes'!D$6:D$307,Inventario!D1001,'Compras del Mes'!H$6:H$307)</f>
        <v>0</v>
      </c>
      <c r="O1001" s="28" t="str">
        <f t="shared" si="154"/>
        <v/>
      </c>
      <c r="P1001" s="28">
        <f>SUMIF('Compras del Mes'!D$6:D$307,Inventario!D1001,'Compras del Mes'!I$6:I$307)</f>
        <v>0</v>
      </c>
      <c r="Q1001" s="88"/>
      <c r="R1001" s="87">
        <f t="shared" si="155"/>
        <v>1</v>
      </c>
      <c r="S1001" s="28">
        <f t="shared" si="156"/>
        <v>770</v>
      </c>
      <c r="T1001" s="28">
        <f t="shared" si="157"/>
        <v>770</v>
      </c>
      <c r="U1001" s="88"/>
      <c r="V1001" s="177">
        <f>SUMIF('Reporte de salida'!C$6:C$958,Inventario!B1001,'Reporte de salida'!H$6:H$958)</f>
        <v>0</v>
      </c>
      <c r="W1001" s="221">
        <f t="shared" si="158"/>
        <v>0</v>
      </c>
      <c r="X1001" s="22"/>
      <c r="Y1001" s="87">
        <f t="shared" si="159"/>
        <v>1</v>
      </c>
      <c r="Z1001" s="28">
        <f t="shared" si="160"/>
        <v>770</v>
      </c>
      <c r="AA1001" s="56">
        <f t="shared" si="161"/>
        <v>770</v>
      </c>
      <c r="AB1001" s="22"/>
      <c r="AC1001" s="96"/>
      <c r="AD1001" s="96"/>
      <c r="AE1001" s="96"/>
      <c r="AF1001" s="22"/>
    </row>
    <row r="1002" spans="1:32" ht="15" hidden="1" customHeight="1" x14ac:dyDescent="0.25">
      <c r="A1002" s="24"/>
      <c r="B1002" s="174" t="s">
        <v>2050</v>
      </c>
      <c r="C1002" s="24"/>
      <c r="D1002" s="179" t="s">
        <v>2050</v>
      </c>
      <c r="E1002" s="33" t="s">
        <v>721</v>
      </c>
      <c r="F1002" s="21"/>
      <c r="G1002" s="169" t="s">
        <v>771</v>
      </c>
      <c r="H1002" s="32">
        <v>1</v>
      </c>
      <c r="I1002" s="95"/>
      <c r="J1002" s="57">
        <f>[1]Inventario!Y1002</f>
        <v>0</v>
      </c>
      <c r="K1002" s="99">
        <f>[1]Inventario!AA1002</f>
        <v>0</v>
      </c>
      <c r="L1002" s="86">
        <f t="shared" si="153"/>
        <v>0</v>
      </c>
      <c r="M1002" s="91"/>
      <c r="N1002" s="87">
        <f>SUMIF('Compras del Mes'!D$6:D$307,Inventario!D1002,'Compras del Mes'!H$6:H$307)</f>
        <v>1.0900000000000001</v>
      </c>
      <c r="O1002" s="28">
        <f t="shared" si="154"/>
        <v>125.32110091743118</v>
      </c>
      <c r="P1002" s="28">
        <f>SUMIF('Compras del Mes'!D$6:D$307,Inventario!D1002,'Compras del Mes'!I$6:I$307)</f>
        <v>136.6</v>
      </c>
      <c r="Q1002" s="88"/>
      <c r="R1002" s="87">
        <f t="shared" si="155"/>
        <v>1.0900000000000001</v>
      </c>
      <c r="S1002" s="28">
        <f t="shared" si="156"/>
        <v>125.32110091743118</v>
      </c>
      <c r="T1002" s="28">
        <f t="shared" si="157"/>
        <v>136.6</v>
      </c>
      <c r="U1002" s="88"/>
      <c r="V1002" s="177">
        <f>SUMIF('Reporte de salida'!C$6:C$958,Inventario!B1002,'Reporte de salida'!H$6:H$958)</f>
        <v>1.0900000000000001</v>
      </c>
      <c r="W1002" s="221">
        <f t="shared" si="158"/>
        <v>136.6</v>
      </c>
      <c r="X1002" s="22"/>
      <c r="Y1002" s="87">
        <f t="shared" si="159"/>
        <v>0</v>
      </c>
      <c r="Z1002" s="28">
        <f t="shared" si="160"/>
        <v>0</v>
      </c>
      <c r="AA1002" s="56">
        <v>0</v>
      </c>
      <c r="AB1002" s="22"/>
      <c r="AC1002" s="96"/>
      <c r="AD1002" s="96"/>
      <c r="AE1002" s="96"/>
      <c r="AF1002" s="22"/>
    </row>
    <row r="1003" spans="1:32" ht="15" hidden="1" customHeight="1" x14ac:dyDescent="0.25">
      <c r="A1003" s="24"/>
      <c r="B1003" s="174" t="s">
        <v>2076</v>
      </c>
      <c r="C1003" s="24"/>
      <c r="D1003" s="179" t="s">
        <v>2076</v>
      </c>
      <c r="E1003" s="33" t="s">
        <v>721</v>
      </c>
      <c r="F1003" s="21"/>
      <c r="G1003" s="169" t="s">
        <v>314</v>
      </c>
      <c r="H1003" s="32">
        <v>1</v>
      </c>
      <c r="I1003" s="95"/>
      <c r="J1003" s="57">
        <f>[1]Inventario!Y1003</f>
        <v>1</v>
      </c>
      <c r="K1003" s="99">
        <f>[1]Inventario!AA1003</f>
        <v>200</v>
      </c>
      <c r="L1003" s="86">
        <f t="shared" si="153"/>
        <v>200</v>
      </c>
      <c r="M1003" s="91"/>
      <c r="N1003" s="87">
        <f>SUMIF('Compras del Mes'!D$6:D$307,Inventario!D1003,'Compras del Mes'!H$6:H$307)</f>
        <v>0</v>
      </c>
      <c r="O1003" s="28" t="str">
        <f t="shared" si="154"/>
        <v/>
      </c>
      <c r="P1003" s="28">
        <f>SUMIF('Compras del Mes'!D$6:D$307,Inventario!D1003,'Compras del Mes'!I$6:I$307)</f>
        <v>0</v>
      </c>
      <c r="Q1003" s="88"/>
      <c r="R1003" s="87">
        <f t="shared" si="155"/>
        <v>1</v>
      </c>
      <c r="S1003" s="28">
        <f t="shared" si="156"/>
        <v>200</v>
      </c>
      <c r="T1003" s="28">
        <f t="shared" si="157"/>
        <v>200</v>
      </c>
      <c r="U1003" s="88"/>
      <c r="V1003" s="177">
        <f>SUMIF('Reporte de salida'!C$6:C$958,Inventario!B1003,'Reporte de salida'!H$6:H$958)</f>
        <v>1</v>
      </c>
      <c r="W1003" s="221">
        <f t="shared" si="158"/>
        <v>200</v>
      </c>
      <c r="X1003" s="22"/>
      <c r="Y1003" s="87">
        <f t="shared" si="159"/>
        <v>0</v>
      </c>
      <c r="Z1003" s="28">
        <f t="shared" si="160"/>
        <v>0</v>
      </c>
      <c r="AA1003" s="56">
        <v>0</v>
      </c>
      <c r="AB1003" s="22"/>
      <c r="AC1003" s="96"/>
      <c r="AD1003" s="96"/>
      <c r="AE1003" s="96"/>
      <c r="AF1003" s="22"/>
    </row>
    <row r="1004" spans="1:32" ht="15" hidden="1" customHeight="1" x14ac:dyDescent="0.25">
      <c r="A1004" s="24"/>
      <c r="B1004" s="174" t="s">
        <v>2286</v>
      </c>
      <c r="C1004" s="24"/>
      <c r="D1004" s="179" t="s">
        <v>2286</v>
      </c>
      <c r="E1004" s="33" t="s">
        <v>721</v>
      </c>
      <c r="F1004" s="21"/>
      <c r="G1004" s="169" t="s">
        <v>314</v>
      </c>
      <c r="H1004" s="32">
        <v>1</v>
      </c>
      <c r="I1004" s="95"/>
      <c r="J1004" s="57">
        <f>[1]Inventario!Y1004</f>
        <v>0</v>
      </c>
      <c r="K1004" s="99">
        <f>[1]Inventario!AA1004</f>
        <v>0</v>
      </c>
      <c r="L1004" s="86">
        <f t="shared" si="153"/>
        <v>0</v>
      </c>
      <c r="M1004" s="91"/>
      <c r="N1004" s="87">
        <f>SUMIF('Compras del Mes'!D$6:D$307,Inventario!D1004,'Compras del Mes'!H$6:H$307)</f>
        <v>4</v>
      </c>
      <c r="O1004" s="28">
        <f t="shared" si="154"/>
        <v>46.75</v>
      </c>
      <c r="P1004" s="28">
        <f>SUMIF('Compras del Mes'!D$6:D$307,Inventario!D1004,'Compras del Mes'!I$6:I$307)</f>
        <v>187</v>
      </c>
      <c r="Q1004" s="88"/>
      <c r="R1004" s="87">
        <f t="shared" si="155"/>
        <v>4</v>
      </c>
      <c r="S1004" s="28">
        <f t="shared" si="156"/>
        <v>46.75</v>
      </c>
      <c r="T1004" s="28">
        <f t="shared" si="157"/>
        <v>187</v>
      </c>
      <c r="U1004" s="88"/>
      <c r="V1004" s="177">
        <f>SUMIF('Reporte de salida'!C$6:C$958,Inventario!B1004,'Reporte de salida'!H$6:H$958)</f>
        <v>4</v>
      </c>
      <c r="W1004" s="221">
        <f t="shared" si="158"/>
        <v>187</v>
      </c>
      <c r="X1004" s="22"/>
      <c r="Y1004" s="87">
        <f t="shared" si="159"/>
        <v>0</v>
      </c>
      <c r="Z1004" s="28">
        <f t="shared" si="160"/>
        <v>0</v>
      </c>
      <c r="AA1004" s="56">
        <v>0</v>
      </c>
      <c r="AB1004" s="22"/>
      <c r="AC1004" s="96"/>
      <c r="AD1004" s="96"/>
      <c r="AE1004" s="96"/>
      <c r="AF1004" s="22"/>
    </row>
    <row r="1005" spans="1:32" ht="15" hidden="1" customHeight="1" x14ac:dyDescent="0.25">
      <c r="A1005" s="24"/>
      <c r="B1005" s="174" t="s">
        <v>2152</v>
      </c>
      <c r="C1005" s="24"/>
      <c r="D1005" s="179" t="s">
        <v>2152</v>
      </c>
      <c r="E1005" s="33" t="s">
        <v>721</v>
      </c>
      <c r="F1005" s="21"/>
      <c r="G1005" s="169" t="s">
        <v>314</v>
      </c>
      <c r="H1005" s="32">
        <v>1</v>
      </c>
      <c r="I1005" s="95"/>
      <c r="J1005" s="57">
        <f>[1]Inventario!Y1005</f>
        <v>0</v>
      </c>
      <c r="K1005" s="99">
        <f>[1]Inventario!AA1005</f>
        <v>0</v>
      </c>
      <c r="L1005" s="86">
        <f t="shared" si="153"/>
        <v>0</v>
      </c>
      <c r="M1005" s="91"/>
      <c r="N1005" s="87">
        <f>SUMIF('Compras del Mes'!D$6:D$307,Inventario!D1005,'Compras del Mes'!H$6:H$307)</f>
        <v>1</v>
      </c>
      <c r="O1005" s="28">
        <f t="shared" si="154"/>
        <v>1000</v>
      </c>
      <c r="P1005" s="28">
        <f>SUMIF('Compras del Mes'!D$6:D$307,Inventario!D1005,'Compras del Mes'!I$6:I$307)</f>
        <v>1000</v>
      </c>
      <c r="Q1005" s="88"/>
      <c r="R1005" s="87">
        <f t="shared" si="155"/>
        <v>1</v>
      </c>
      <c r="S1005" s="28">
        <f t="shared" si="156"/>
        <v>1000</v>
      </c>
      <c r="T1005" s="28">
        <f t="shared" si="157"/>
        <v>1000</v>
      </c>
      <c r="U1005" s="88"/>
      <c r="V1005" s="177">
        <f>SUMIF('Reporte de salida'!C$6:C$958,Inventario!B1005,'Reporte de salida'!H$6:H$958)</f>
        <v>1</v>
      </c>
      <c r="W1005" s="221">
        <f t="shared" si="158"/>
        <v>1000</v>
      </c>
      <c r="X1005" s="22"/>
      <c r="Y1005" s="87">
        <f t="shared" si="159"/>
        <v>0</v>
      </c>
      <c r="Z1005" s="28">
        <f t="shared" si="160"/>
        <v>0</v>
      </c>
      <c r="AA1005" s="56">
        <v>0</v>
      </c>
      <c r="AB1005" s="22"/>
      <c r="AC1005" s="96"/>
      <c r="AD1005" s="96"/>
      <c r="AE1005" s="96"/>
      <c r="AF1005" s="22"/>
    </row>
    <row r="1006" spans="1:32" ht="15" hidden="1" customHeight="1" x14ac:dyDescent="0.25">
      <c r="A1006" s="24"/>
      <c r="B1006" s="174" t="s">
        <v>2160</v>
      </c>
      <c r="C1006" s="24"/>
      <c r="D1006" s="179" t="s">
        <v>2160</v>
      </c>
      <c r="E1006" s="33" t="s">
        <v>721</v>
      </c>
      <c r="F1006" s="21"/>
      <c r="G1006" s="169" t="s">
        <v>314</v>
      </c>
      <c r="H1006" s="32">
        <v>1</v>
      </c>
      <c r="I1006" s="95"/>
      <c r="J1006" s="57">
        <f>[1]Inventario!Y1006</f>
        <v>0</v>
      </c>
      <c r="K1006" s="99">
        <f>[1]Inventario!AA1006</f>
        <v>0</v>
      </c>
      <c r="L1006" s="86">
        <f t="shared" si="153"/>
        <v>0</v>
      </c>
      <c r="M1006" s="91"/>
      <c r="N1006" s="87">
        <f>SUMIF('Compras del Mes'!D$6:D$307,Inventario!D1006,'Compras del Mes'!H$6:H$307)</f>
        <v>10</v>
      </c>
      <c r="O1006" s="28">
        <f t="shared" si="154"/>
        <v>4.6899999999999995</v>
      </c>
      <c r="P1006" s="28">
        <f>SUMIF('Compras del Mes'!D$6:D$307,Inventario!D1006,'Compras del Mes'!I$6:I$307)</f>
        <v>46.9</v>
      </c>
      <c r="Q1006" s="88"/>
      <c r="R1006" s="87">
        <f t="shared" si="155"/>
        <v>10</v>
      </c>
      <c r="S1006" s="28">
        <f t="shared" si="156"/>
        <v>4.6899999999999995</v>
      </c>
      <c r="T1006" s="28">
        <f t="shared" si="157"/>
        <v>46.9</v>
      </c>
      <c r="U1006" s="88"/>
      <c r="V1006" s="177">
        <f>SUMIF('Reporte de salida'!C$6:C$958,Inventario!B1006,'Reporte de salida'!H$6:H$958)</f>
        <v>10</v>
      </c>
      <c r="W1006" s="221">
        <f t="shared" si="158"/>
        <v>46.899999999999991</v>
      </c>
      <c r="X1006" s="22"/>
      <c r="Y1006" s="87">
        <f t="shared" si="159"/>
        <v>0</v>
      </c>
      <c r="Z1006" s="28">
        <f t="shared" si="160"/>
        <v>0</v>
      </c>
      <c r="AA1006" s="56">
        <v>0</v>
      </c>
      <c r="AB1006" s="22"/>
      <c r="AC1006" s="96"/>
      <c r="AD1006" s="96"/>
      <c r="AE1006" s="96"/>
      <c r="AF1006" s="22"/>
    </row>
    <row r="1007" spans="1:32" ht="15" hidden="1" customHeight="1" x14ac:dyDescent="0.25">
      <c r="A1007" s="24"/>
      <c r="B1007" s="174" t="s">
        <v>2199</v>
      </c>
      <c r="C1007" s="24"/>
      <c r="D1007" s="179" t="s">
        <v>2199</v>
      </c>
      <c r="E1007" s="33" t="s">
        <v>721</v>
      </c>
      <c r="F1007" s="21"/>
      <c r="G1007" s="169" t="s">
        <v>314</v>
      </c>
      <c r="H1007" s="32">
        <v>1</v>
      </c>
      <c r="I1007" s="95"/>
      <c r="J1007" s="57">
        <f>[1]Inventario!Y1007</f>
        <v>0</v>
      </c>
      <c r="K1007" s="99">
        <f>[1]Inventario!AA1007</f>
        <v>0</v>
      </c>
      <c r="L1007" s="86">
        <f t="shared" si="153"/>
        <v>0</v>
      </c>
      <c r="M1007" s="91"/>
      <c r="N1007" s="87">
        <f>SUMIF('Compras del Mes'!D$6:D$307,Inventario!D1007,'Compras del Mes'!H$6:H$307)</f>
        <v>10</v>
      </c>
      <c r="O1007" s="28">
        <f t="shared" si="154"/>
        <v>36.298000000000002</v>
      </c>
      <c r="P1007" s="28">
        <f>SUMIF('Compras del Mes'!D$6:D$307,Inventario!D1007,'Compras del Mes'!I$6:I$307)</f>
        <v>362.98</v>
      </c>
      <c r="Q1007" s="88"/>
      <c r="R1007" s="87">
        <f t="shared" si="155"/>
        <v>10</v>
      </c>
      <c r="S1007" s="28">
        <f t="shared" si="156"/>
        <v>36.298000000000002</v>
      </c>
      <c r="T1007" s="28">
        <f t="shared" si="157"/>
        <v>362.98</v>
      </c>
      <c r="U1007" s="88"/>
      <c r="V1007" s="177">
        <f>SUMIF('Reporte de salida'!C$6:C$958,Inventario!B1007,'Reporte de salida'!H$6:H$958)</f>
        <v>0</v>
      </c>
      <c r="W1007" s="221">
        <f t="shared" si="158"/>
        <v>0</v>
      </c>
      <c r="X1007" s="22"/>
      <c r="Y1007" s="87">
        <f t="shared" si="159"/>
        <v>10</v>
      </c>
      <c r="Z1007" s="28">
        <f t="shared" si="160"/>
        <v>362.98</v>
      </c>
      <c r="AA1007" s="56">
        <f t="shared" si="161"/>
        <v>36.298000000000002</v>
      </c>
      <c r="AB1007" s="22"/>
      <c r="AC1007" s="96"/>
      <c r="AD1007" s="96"/>
      <c r="AE1007" s="96"/>
      <c r="AF1007" s="22"/>
    </row>
    <row r="1008" spans="1:32" ht="15" hidden="1" customHeight="1" x14ac:dyDescent="0.25">
      <c r="A1008" s="24"/>
      <c r="B1008" s="174" t="s">
        <v>2211</v>
      </c>
      <c r="C1008" s="24"/>
      <c r="D1008" s="179" t="s">
        <v>2211</v>
      </c>
      <c r="E1008" s="33" t="s">
        <v>721</v>
      </c>
      <c r="F1008" s="21"/>
      <c r="G1008" s="169" t="s">
        <v>315</v>
      </c>
      <c r="H1008" s="32">
        <v>1</v>
      </c>
      <c r="I1008" s="95"/>
      <c r="J1008" s="57">
        <f>[1]Inventario!Y1008</f>
        <v>0</v>
      </c>
      <c r="K1008" s="99">
        <f>[1]Inventario!AA1008</f>
        <v>0</v>
      </c>
      <c r="L1008" s="86">
        <f t="shared" si="153"/>
        <v>0</v>
      </c>
      <c r="M1008" s="91"/>
      <c r="N1008" s="87">
        <f>SUMIF('Compras del Mes'!D$6:D$307,Inventario!D1008,'Compras del Mes'!H$6:H$307)</f>
        <v>450</v>
      </c>
      <c r="O1008" s="28">
        <f t="shared" si="154"/>
        <v>90.75</v>
      </c>
      <c r="P1008" s="28">
        <f>SUMIF('Compras del Mes'!D$6:D$307,Inventario!D1008,'Compras del Mes'!I$6:I$307)</f>
        <v>40837.5</v>
      </c>
      <c r="Q1008" s="88"/>
      <c r="R1008" s="87">
        <f t="shared" si="155"/>
        <v>450</v>
      </c>
      <c r="S1008" s="28">
        <f t="shared" si="156"/>
        <v>90.75</v>
      </c>
      <c r="T1008" s="28">
        <f t="shared" si="157"/>
        <v>40837.5</v>
      </c>
      <c r="U1008" s="88"/>
      <c r="V1008" s="177">
        <f>SUMIF('Reporte de salida'!C$6:C$958,Inventario!B1008,'Reporte de salida'!H$6:H$958)</f>
        <v>0</v>
      </c>
      <c r="W1008" s="221">
        <f t="shared" si="158"/>
        <v>0</v>
      </c>
      <c r="X1008" s="22"/>
      <c r="Y1008" s="87">
        <f t="shared" si="159"/>
        <v>450</v>
      </c>
      <c r="Z1008" s="28">
        <f t="shared" si="160"/>
        <v>40837.5</v>
      </c>
      <c r="AA1008" s="56">
        <f t="shared" si="161"/>
        <v>90.75</v>
      </c>
      <c r="AB1008" s="22"/>
      <c r="AC1008" s="96"/>
      <c r="AD1008" s="96"/>
      <c r="AE1008" s="96"/>
      <c r="AF1008" s="22"/>
    </row>
    <row r="1009" spans="1:32" ht="15" hidden="1" customHeight="1" x14ac:dyDescent="0.25">
      <c r="A1009" s="24"/>
      <c r="B1009" s="174" t="s">
        <v>2212</v>
      </c>
      <c r="C1009" s="24"/>
      <c r="D1009" s="218" t="s">
        <v>2212</v>
      </c>
      <c r="E1009" s="33" t="s">
        <v>721</v>
      </c>
      <c r="F1009" s="21"/>
      <c r="G1009" s="169" t="s">
        <v>314</v>
      </c>
      <c r="H1009" s="32">
        <v>1</v>
      </c>
      <c r="I1009" s="95"/>
      <c r="J1009" s="57">
        <f>[1]Inventario!Y1009</f>
        <v>0</v>
      </c>
      <c r="K1009" s="99">
        <f>[1]Inventario!AA1009</f>
        <v>0</v>
      </c>
      <c r="L1009" s="86">
        <f t="shared" si="153"/>
        <v>0</v>
      </c>
      <c r="M1009" s="91"/>
      <c r="N1009" s="87">
        <f>SUMIF('Compras del Mes'!D$6:D$307,Inventario!D1009,'Compras del Mes'!H$6:H$307)</f>
        <v>22</v>
      </c>
      <c r="O1009" s="28">
        <f t="shared" si="154"/>
        <v>417.0322727272727</v>
      </c>
      <c r="P1009" s="28">
        <f>SUMIF('Compras del Mes'!D$6:D$307,Inventario!D1009,'Compras del Mes'!I$6:I$307)</f>
        <v>9174.7099999999991</v>
      </c>
      <c r="Q1009" s="88"/>
      <c r="R1009" s="87">
        <f t="shared" si="155"/>
        <v>22</v>
      </c>
      <c r="S1009" s="28">
        <f t="shared" si="156"/>
        <v>417.0322727272727</v>
      </c>
      <c r="T1009" s="28">
        <f t="shared" si="157"/>
        <v>9174.7099999999991</v>
      </c>
      <c r="U1009" s="88"/>
      <c r="V1009" s="177">
        <f>SUMIF('Reporte de salida'!C$6:C$958,Inventario!B1009,'Reporte de salida'!H$6:H$958)</f>
        <v>22</v>
      </c>
      <c r="W1009" s="221">
        <f t="shared" si="158"/>
        <v>9174.7099999999991</v>
      </c>
      <c r="X1009" s="22"/>
      <c r="Y1009" s="87">
        <f t="shared" si="159"/>
        <v>0</v>
      </c>
      <c r="Z1009" s="28">
        <f t="shared" si="160"/>
        <v>0</v>
      </c>
      <c r="AA1009" s="56">
        <v>0</v>
      </c>
      <c r="AB1009" s="22"/>
      <c r="AC1009" s="96"/>
      <c r="AD1009" s="96"/>
      <c r="AE1009" s="96"/>
      <c r="AF1009" s="22"/>
    </row>
    <row r="1010" spans="1:32" ht="15" hidden="1" customHeight="1" x14ac:dyDescent="0.25">
      <c r="A1010" s="24"/>
      <c r="B1010" s="174" t="s">
        <v>773</v>
      </c>
      <c r="C1010" s="24"/>
      <c r="D1010" s="218" t="s">
        <v>773</v>
      </c>
      <c r="E1010" s="33" t="s">
        <v>772</v>
      </c>
      <c r="F1010" s="21"/>
      <c r="G1010" s="169" t="s">
        <v>315</v>
      </c>
      <c r="H1010" s="32">
        <v>1</v>
      </c>
      <c r="I1010" s="95"/>
      <c r="J1010" s="57">
        <f>[1]Inventario!Y1010</f>
        <v>4.76</v>
      </c>
      <c r="K1010" s="99">
        <f>[1]Inventario!AA1010</f>
        <v>0</v>
      </c>
      <c r="L1010" s="86">
        <f t="shared" si="153"/>
        <v>0</v>
      </c>
      <c r="M1010" s="91"/>
      <c r="N1010" s="87">
        <f>SUMIF('Compras del Mes'!D$6:D$307,Inventario!D1010,'Compras del Mes'!H$6:H$307)</f>
        <v>0</v>
      </c>
      <c r="O1010" s="28" t="str">
        <f t="shared" si="154"/>
        <v/>
      </c>
      <c r="P1010" s="28">
        <f>SUMIF('Compras del Mes'!D$6:D$307,Inventario!D1010,'Compras del Mes'!I$6:I$307)</f>
        <v>0</v>
      </c>
      <c r="Q1010" s="88"/>
      <c r="R1010" s="87">
        <f t="shared" si="155"/>
        <v>4.76</v>
      </c>
      <c r="S1010" s="28" t="str">
        <f t="shared" si="156"/>
        <v>0</v>
      </c>
      <c r="T1010" s="28">
        <f t="shared" si="157"/>
        <v>0</v>
      </c>
      <c r="U1010" s="88"/>
      <c r="V1010" s="177">
        <f>SUMIF('Reporte de salida'!C$6:C$958,Inventario!B1010,'Reporte de salida'!H$6:H$958)</f>
        <v>0</v>
      </c>
      <c r="W1010" s="221">
        <f t="shared" si="158"/>
        <v>0</v>
      </c>
      <c r="X1010" s="22"/>
      <c r="Y1010" s="87">
        <f t="shared" si="159"/>
        <v>4.76</v>
      </c>
      <c r="Z1010" s="28">
        <f t="shared" si="160"/>
        <v>0</v>
      </c>
      <c r="AA1010" s="56">
        <f t="shared" si="161"/>
        <v>0</v>
      </c>
      <c r="AB1010" s="22"/>
      <c r="AC1010" s="96"/>
      <c r="AD1010" s="96"/>
      <c r="AE1010" s="96"/>
      <c r="AF1010" s="22"/>
    </row>
    <row r="1011" spans="1:32" ht="15" hidden="1" customHeight="1" x14ac:dyDescent="0.25">
      <c r="A1011" s="24"/>
      <c r="B1011" s="174" t="s">
        <v>774</v>
      </c>
      <c r="C1011" s="24"/>
      <c r="D1011" s="218" t="s">
        <v>774</v>
      </c>
      <c r="E1011" s="33" t="s">
        <v>772</v>
      </c>
      <c r="F1011" s="21"/>
      <c r="G1011" s="169" t="s">
        <v>315</v>
      </c>
      <c r="H1011" s="32">
        <v>1</v>
      </c>
      <c r="I1011" s="95"/>
      <c r="J1011" s="57">
        <f>[1]Inventario!Y1011</f>
        <v>18</v>
      </c>
      <c r="K1011" s="99">
        <f>[1]Inventario!AA1011</f>
        <v>0</v>
      </c>
      <c r="L1011" s="86">
        <f t="shared" si="153"/>
        <v>0</v>
      </c>
      <c r="M1011" s="91"/>
      <c r="N1011" s="87">
        <f>SUMIF('Compras del Mes'!D$6:D$307,Inventario!D1011,'Compras del Mes'!H$6:H$307)</f>
        <v>0</v>
      </c>
      <c r="O1011" s="28" t="str">
        <f t="shared" si="154"/>
        <v/>
      </c>
      <c r="P1011" s="28">
        <f>SUMIF('Compras del Mes'!D$6:D$307,Inventario!D1011,'Compras del Mes'!I$6:I$307)</f>
        <v>0</v>
      </c>
      <c r="Q1011" s="88"/>
      <c r="R1011" s="87">
        <f t="shared" si="155"/>
        <v>18</v>
      </c>
      <c r="S1011" s="28" t="str">
        <f t="shared" si="156"/>
        <v>0</v>
      </c>
      <c r="T1011" s="28">
        <f t="shared" si="157"/>
        <v>0</v>
      </c>
      <c r="U1011" s="88"/>
      <c r="V1011" s="177">
        <f>SUMIF('Reporte de salida'!C$6:C$958,Inventario!B1011,'Reporte de salida'!H$6:H$958)</f>
        <v>0</v>
      </c>
      <c r="W1011" s="221">
        <f t="shared" si="158"/>
        <v>0</v>
      </c>
      <c r="X1011" s="22"/>
      <c r="Y1011" s="87">
        <f t="shared" si="159"/>
        <v>18</v>
      </c>
      <c r="Z1011" s="28">
        <f t="shared" si="160"/>
        <v>0</v>
      </c>
      <c r="AA1011" s="56">
        <f t="shared" si="161"/>
        <v>0</v>
      </c>
      <c r="AB1011" s="22"/>
      <c r="AC1011" s="96"/>
      <c r="AD1011" s="96"/>
      <c r="AE1011" s="96"/>
      <c r="AF1011" s="22"/>
    </row>
    <row r="1012" spans="1:32" ht="15" hidden="1" customHeight="1" x14ac:dyDescent="0.25">
      <c r="A1012" s="24"/>
      <c r="B1012" s="174" t="s">
        <v>773</v>
      </c>
      <c r="C1012" s="24"/>
      <c r="D1012" s="218" t="s">
        <v>773</v>
      </c>
      <c r="E1012" s="33" t="s">
        <v>772</v>
      </c>
      <c r="F1012" s="21"/>
      <c r="G1012" s="169" t="s">
        <v>315</v>
      </c>
      <c r="H1012" s="32">
        <v>1</v>
      </c>
      <c r="I1012" s="95"/>
      <c r="J1012" s="57">
        <f>[1]Inventario!Y1012</f>
        <v>1.63</v>
      </c>
      <c r="K1012" s="99">
        <f>[1]Inventario!AA1012</f>
        <v>0</v>
      </c>
      <c r="L1012" s="86">
        <f t="shared" si="153"/>
        <v>0</v>
      </c>
      <c r="M1012" s="91"/>
      <c r="N1012" s="87">
        <f>SUMIF('Compras del Mes'!D$6:D$307,Inventario!D1012,'Compras del Mes'!H$6:H$307)</f>
        <v>0</v>
      </c>
      <c r="O1012" s="28" t="str">
        <f t="shared" si="154"/>
        <v/>
      </c>
      <c r="P1012" s="28">
        <f>SUMIF('Compras del Mes'!D$6:D$307,Inventario!D1012,'Compras del Mes'!I$6:I$307)</f>
        <v>0</v>
      </c>
      <c r="Q1012" s="88"/>
      <c r="R1012" s="87">
        <f t="shared" si="155"/>
        <v>1.63</v>
      </c>
      <c r="S1012" s="28" t="str">
        <f t="shared" si="156"/>
        <v>0</v>
      </c>
      <c r="T1012" s="28">
        <f t="shared" si="157"/>
        <v>0</v>
      </c>
      <c r="U1012" s="88"/>
      <c r="V1012" s="177">
        <f>SUMIF('Reporte de salida'!C$6:C$958,Inventario!B1012,'Reporte de salida'!H$6:H$958)</f>
        <v>0</v>
      </c>
      <c r="W1012" s="221">
        <f t="shared" si="158"/>
        <v>0</v>
      </c>
      <c r="X1012" s="22"/>
      <c r="Y1012" s="87">
        <f t="shared" si="159"/>
        <v>1.63</v>
      </c>
      <c r="Z1012" s="28">
        <f t="shared" si="160"/>
        <v>0</v>
      </c>
      <c r="AA1012" s="56">
        <f t="shared" si="161"/>
        <v>0</v>
      </c>
      <c r="AB1012" s="22"/>
      <c r="AC1012" s="96"/>
      <c r="AD1012" s="96"/>
      <c r="AE1012" s="96"/>
      <c r="AF1012" s="22"/>
    </row>
    <row r="1013" spans="1:32" ht="15" hidden="1" customHeight="1" x14ac:dyDescent="0.25">
      <c r="A1013" s="24"/>
      <c r="B1013" s="174" t="s">
        <v>773</v>
      </c>
      <c r="C1013" s="24"/>
      <c r="D1013" s="218" t="s">
        <v>773</v>
      </c>
      <c r="E1013" s="33" t="s">
        <v>772</v>
      </c>
      <c r="F1013" s="21"/>
      <c r="G1013" s="169" t="s">
        <v>315</v>
      </c>
      <c r="H1013" s="32">
        <v>1</v>
      </c>
      <c r="I1013" s="95"/>
      <c r="J1013" s="57">
        <f>[1]Inventario!Y1013</f>
        <v>1.86</v>
      </c>
      <c r="K1013" s="99">
        <f>[1]Inventario!AA1013</f>
        <v>0</v>
      </c>
      <c r="L1013" s="86">
        <f t="shared" si="153"/>
        <v>0</v>
      </c>
      <c r="M1013" s="91"/>
      <c r="N1013" s="87">
        <f>SUMIF('Compras del Mes'!D$6:D$307,Inventario!D1013,'Compras del Mes'!H$6:H$307)</f>
        <v>0</v>
      </c>
      <c r="O1013" s="28" t="str">
        <f t="shared" si="154"/>
        <v/>
      </c>
      <c r="P1013" s="28">
        <f>SUMIF('Compras del Mes'!D$6:D$307,Inventario!D1013,'Compras del Mes'!I$6:I$307)</f>
        <v>0</v>
      </c>
      <c r="Q1013" s="88"/>
      <c r="R1013" s="87">
        <f t="shared" si="155"/>
        <v>1.86</v>
      </c>
      <c r="S1013" s="28" t="str">
        <f t="shared" si="156"/>
        <v>0</v>
      </c>
      <c r="T1013" s="28">
        <f t="shared" si="157"/>
        <v>0</v>
      </c>
      <c r="U1013" s="88"/>
      <c r="V1013" s="177">
        <f>SUMIF('Reporte de salida'!C$6:C$958,Inventario!B1013,'Reporte de salida'!H$6:H$958)</f>
        <v>0</v>
      </c>
      <c r="W1013" s="221">
        <f t="shared" si="158"/>
        <v>0</v>
      </c>
      <c r="X1013" s="22"/>
      <c r="Y1013" s="87">
        <f t="shared" si="159"/>
        <v>1.86</v>
      </c>
      <c r="Z1013" s="28">
        <f t="shared" si="160"/>
        <v>0</v>
      </c>
      <c r="AA1013" s="56">
        <f t="shared" si="161"/>
        <v>0</v>
      </c>
      <c r="AB1013" s="22"/>
      <c r="AC1013" s="96"/>
      <c r="AD1013" s="96"/>
      <c r="AE1013" s="96"/>
      <c r="AF1013" s="22"/>
    </row>
    <row r="1014" spans="1:32" ht="15" hidden="1" customHeight="1" x14ac:dyDescent="0.25">
      <c r="A1014" s="24"/>
      <c r="B1014" s="174" t="s">
        <v>775</v>
      </c>
      <c r="C1014" s="24"/>
      <c r="D1014" s="218" t="s">
        <v>775</v>
      </c>
      <c r="E1014" s="33" t="s">
        <v>772</v>
      </c>
      <c r="F1014" s="21"/>
      <c r="G1014" s="169" t="s">
        <v>315</v>
      </c>
      <c r="H1014" s="32">
        <v>1</v>
      </c>
      <c r="I1014" s="95"/>
      <c r="J1014" s="57">
        <f>[1]Inventario!Y1014</f>
        <v>6</v>
      </c>
      <c r="K1014" s="99">
        <f>[1]Inventario!AA1014</f>
        <v>0</v>
      </c>
      <c r="L1014" s="86">
        <f t="shared" si="153"/>
        <v>0</v>
      </c>
      <c r="M1014" s="91"/>
      <c r="N1014" s="87">
        <f>SUMIF('Compras del Mes'!D$6:D$307,Inventario!D1014,'Compras del Mes'!H$6:H$307)</f>
        <v>0</v>
      </c>
      <c r="O1014" s="28" t="str">
        <f t="shared" si="154"/>
        <v/>
      </c>
      <c r="P1014" s="28">
        <f>SUMIF('Compras del Mes'!D$6:D$307,Inventario!D1014,'Compras del Mes'!I$6:I$307)</f>
        <v>0</v>
      </c>
      <c r="Q1014" s="88"/>
      <c r="R1014" s="87">
        <f t="shared" si="155"/>
        <v>6</v>
      </c>
      <c r="S1014" s="28" t="str">
        <f t="shared" si="156"/>
        <v>0</v>
      </c>
      <c r="T1014" s="28">
        <f t="shared" si="157"/>
        <v>0</v>
      </c>
      <c r="U1014" s="88"/>
      <c r="V1014" s="177">
        <f>SUMIF('Reporte de salida'!C$6:C$958,Inventario!B1014,'Reporte de salida'!H$6:H$958)</f>
        <v>6</v>
      </c>
      <c r="W1014" s="221">
        <f t="shared" si="158"/>
        <v>0</v>
      </c>
      <c r="X1014" s="22"/>
      <c r="Y1014" s="87">
        <f t="shared" si="159"/>
        <v>0</v>
      </c>
      <c r="Z1014" s="28">
        <f t="shared" si="160"/>
        <v>0</v>
      </c>
      <c r="AA1014" s="56">
        <v>0</v>
      </c>
      <c r="AB1014" s="22"/>
      <c r="AC1014" s="96"/>
      <c r="AD1014" s="96"/>
      <c r="AE1014" s="96"/>
      <c r="AF1014" s="22"/>
    </row>
    <row r="1015" spans="1:32" ht="15" hidden="1" customHeight="1" x14ac:dyDescent="0.25">
      <c r="A1015" s="24"/>
      <c r="B1015" s="174" t="s">
        <v>776</v>
      </c>
      <c r="C1015" s="24"/>
      <c r="D1015" s="218" t="s">
        <v>776</v>
      </c>
      <c r="E1015" s="33" t="s">
        <v>772</v>
      </c>
      <c r="F1015" s="21"/>
      <c r="G1015" s="169" t="s">
        <v>315</v>
      </c>
      <c r="H1015" s="32">
        <v>1</v>
      </c>
      <c r="I1015" s="95"/>
      <c r="J1015" s="57">
        <f>[1]Inventario!Y1015</f>
        <v>7.83</v>
      </c>
      <c r="K1015" s="99">
        <f>[1]Inventario!AA1015</f>
        <v>0</v>
      </c>
      <c r="L1015" s="86">
        <f t="shared" si="153"/>
        <v>0</v>
      </c>
      <c r="M1015" s="91"/>
      <c r="N1015" s="87">
        <f>SUMIF('Compras del Mes'!D$6:D$307,Inventario!D1015,'Compras del Mes'!H$6:H$307)</f>
        <v>0</v>
      </c>
      <c r="O1015" s="28" t="str">
        <f t="shared" si="154"/>
        <v/>
      </c>
      <c r="P1015" s="28">
        <f>SUMIF('Compras del Mes'!D$6:D$307,Inventario!D1015,'Compras del Mes'!I$6:I$307)</f>
        <v>0</v>
      </c>
      <c r="Q1015" s="88"/>
      <c r="R1015" s="87">
        <f t="shared" si="155"/>
        <v>7.83</v>
      </c>
      <c r="S1015" s="28" t="str">
        <f t="shared" si="156"/>
        <v>0</v>
      </c>
      <c r="T1015" s="28">
        <f t="shared" si="157"/>
        <v>0</v>
      </c>
      <c r="U1015" s="88"/>
      <c r="V1015" s="177">
        <f>SUMIF('Reporte de salida'!C$6:C$958,Inventario!B1015,'Reporte de salida'!H$6:H$958)</f>
        <v>0</v>
      </c>
      <c r="W1015" s="221">
        <f t="shared" si="158"/>
        <v>0</v>
      </c>
      <c r="X1015" s="22"/>
      <c r="Y1015" s="87">
        <f t="shared" si="159"/>
        <v>7.83</v>
      </c>
      <c r="Z1015" s="28">
        <f t="shared" si="160"/>
        <v>0</v>
      </c>
      <c r="AA1015" s="56">
        <f t="shared" si="161"/>
        <v>0</v>
      </c>
      <c r="AB1015" s="22"/>
      <c r="AC1015" s="96"/>
      <c r="AD1015" s="96"/>
      <c r="AE1015" s="96"/>
      <c r="AF1015" s="22"/>
    </row>
    <row r="1016" spans="1:32" ht="15" hidden="1" customHeight="1" x14ac:dyDescent="0.25">
      <c r="A1016" s="24"/>
      <c r="B1016" s="174" t="s">
        <v>777</v>
      </c>
      <c r="C1016" s="24"/>
      <c r="D1016" s="218" t="s">
        <v>777</v>
      </c>
      <c r="E1016" s="33" t="s">
        <v>772</v>
      </c>
      <c r="F1016" s="21"/>
      <c r="G1016" s="169" t="s">
        <v>315</v>
      </c>
      <c r="H1016" s="32">
        <v>1</v>
      </c>
      <c r="I1016" s="95"/>
      <c r="J1016" s="57">
        <f>[1]Inventario!Y1016</f>
        <v>10.94</v>
      </c>
      <c r="K1016" s="99">
        <f>[1]Inventario!AA1016</f>
        <v>0</v>
      </c>
      <c r="L1016" s="86">
        <f t="shared" si="153"/>
        <v>0</v>
      </c>
      <c r="M1016" s="91"/>
      <c r="N1016" s="87">
        <f>SUMIF('Compras del Mes'!D$6:D$307,Inventario!D1016,'Compras del Mes'!H$6:H$307)</f>
        <v>0</v>
      </c>
      <c r="O1016" s="28" t="str">
        <f t="shared" si="154"/>
        <v/>
      </c>
      <c r="P1016" s="28">
        <f>SUMIF('Compras del Mes'!D$6:D$307,Inventario!D1016,'Compras del Mes'!I$6:I$307)</f>
        <v>0</v>
      </c>
      <c r="Q1016" s="88"/>
      <c r="R1016" s="87">
        <f t="shared" si="155"/>
        <v>10.94</v>
      </c>
      <c r="S1016" s="28" t="str">
        <f t="shared" si="156"/>
        <v>0</v>
      </c>
      <c r="T1016" s="28">
        <f t="shared" si="157"/>
        <v>0</v>
      </c>
      <c r="U1016" s="88"/>
      <c r="V1016" s="177">
        <f>SUMIF('Reporte de salida'!C$6:C$958,Inventario!B1016,'Reporte de salida'!H$6:H$958)</f>
        <v>0</v>
      </c>
      <c r="W1016" s="221">
        <f t="shared" si="158"/>
        <v>0</v>
      </c>
      <c r="X1016" s="22"/>
      <c r="Y1016" s="87">
        <f t="shared" si="159"/>
        <v>10.94</v>
      </c>
      <c r="Z1016" s="28">
        <f t="shared" si="160"/>
        <v>0</v>
      </c>
      <c r="AA1016" s="56">
        <f t="shared" si="161"/>
        <v>0</v>
      </c>
      <c r="AB1016" s="22"/>
      <c r="AC1016" s="96"/>
      <c r="AD1016" s="96"/>
      <c r="AE1016" s="96"/>
      <c r="AF1016" s="22"/>
    </row>
    <row r="1017" spans="1:32" ht="15" hidden="1" customHeight="1" x14ac:dyDescent="0.25">
      <c r="A1017" s="24"/>
      <c r="B1017" s="174" t="s">
        <v>778</v>
      </c>
      <c r="C1017" s="24"/>
      <c r="D1017" s="218" t="s">
        <v>778</v>
      </c>
      <c r="E1017" s="33" t="s">
        <v>772</v>
      </c>
      <c r="F1017" s="21"/>
      <c r="G1017" s="169" t="s">
        <v>315</v>
      </c>
      <c r="H1017" s="32">
        <v>1</v>
      </c>
      <c r="I1017" s="95"/>
      <c r="J1017" s="57">
        <f>[1]Inventario!Y1017</f>
        <v>3.1</v>
      </c>
      <c r="K1017" s="99">
        <f>[1]Inventario!AA1017</f>
        <v>0</v>
      </c>
      <c r="L1017" s="86">
        <f t="shared" si="153"/>
        <v>0</v>
      </c>
      <c r="M1017" s="91"/>
      <c r="N1017" s="87">
        <f>SUMIF('Compras del Mes'!D$6:D$307,Inventario!D1017,'Compras del Mes'!H$6:H$307)</f>
        <v>0</v>
      </c>
      <c r="O1017" s="28" t="str">
        <f t="shared" si="154"/>
        <v/>
      </c>
      <c r="P1017" s="28">
        <f>SUMIF('Compras del Mes'!D$6:D$307,Inventario!D1017,'Compras del Mes'!I$6:I$307)</f>
        <v>0</v>
      </c>
      <c r="Q1017" s="88"/>
      <c r="R1017" s="87">
        <f t="shared" si="155"/>
        <v>3.1</v>
      </c>
      <c r="S1017" s="28" t="str">
        <f t="shared" si="156"/>
        <v>0</v>
      </c>
      <c r="T1017" s="28">
        <f t="shared" si="157"/>
        <v>0</v>
      </c>
      <c r="U1017" s="88"/>
      <c r="V1017" s="177">
        <f>SUMIF('Reporte de salida'!C$6:C$958,Inventario!B1017,'Reporte de salida'!H$6:H$958)</f>
        <v>0</v>
      </c>
      <c r="W1017" s="221">
        <f t="shared" si="158"/>
        <v>0</v>
      </c>
      <c r="X1017" s="22"/>
      <c r="Y1017" s="87">
        <f t="shared" si="159"/>
        <v>3.1</v>
      </c>
      <c r="Z1017" s="28">
        <f t="shared" si="160"/>
        <v>0</v>
      </c>
      <c r="AA1017" s="56">
        <f t="shared" si="161"/>
        <v>0</v>
      </c>
      <c r="AB1017" s="22"/>
      <c r="AC1017" s="96"/>
      <c r="AD1017" s="96"/>
      <c r="AE1017" s="96"/>
      <c r="AF1017" s="22"/>
    </row>
    <row r="1018" spans="1:32" ht="15" hidden="1" customHeight="1" x14ac:dyDescent="0.25">
      <c r="A1018" s="24"/>
      <c r="B1018" s="174" t="s">
        <v>779</v>
      </c>
      <c r="C1018" s="24"/>
      <c r="D1018" s="218" t="s">
        <v>779</v>
      </c>
      <c r="E1018" s="33" t="s">
        <v>772</v>
      </c>
      <c r="F1018" s="21"/>
      <c r="G1018" s="169" t="s">
        <v>315</v>
      </c>
      <c r="H1018" s="32">
        <v>1</v>
      </c>
      <c r="I1018" s="95"/>
      <c r="J1018" s="57">
        <f>[1]Inventario!Y1018</f>
        <v>13.58</v>
      </c>
      <c r="K1018" s="99">
        <f>[1]Inventario!AA1018</f>
        <v>0</v>
      </c>
      <c r="L1018" s="86">
        <f t="shared" si="153"/>
        <v>0</v>
      </c>
      <c r="M1018" s="91"/>
      <c r="N1018" s="87">
        <f>SUMIF('Compras del Mes'!D$6:D$307,Inventario!D1018,'Compras del Mes'!H$6:H$307)</f>
        <v>0</v>
      </c>
      <c r="O1018" s="28" t="str">
        <f t="shared" si="154"/>
        <v/>
      </c>
      <c r="P1018" s="28">
        <f>SUMIF('Compras del Mes'!D$6:D$307,Inventario!D1018,'Compras del Mes'!I$6:I$307)</f>
        <v>0</v>
      </c>
      <c r="Q1018" s="88"/>
      <c r="R1018" s="87">
        <f t="shared" si="155"/>
        <v>13.58</v>
      </c>
      <c r="S1018" s="28" t="str">
        <f t="shared" si="156"/>
        <v>0</v>
      </c>
      <c r="T1018" s="28">
        <f t="shared" si="157"/>
        <v>0</v>
      </c>
      <c r="U1018" s="88"/>
      <c r="V1018" s="177">
        <f>SUMIF('Reporte de salida'!C$6:C$958,Inventario!B1018,'Reporte de salida'!H$6:H$958)</f>
        <v>0</v>
      </c>
      <c r="W1018" s="221">
        <f t="shared" si="158"/>
        <v>0</v>
      </c>
      <c r="X1018" s="22"/>
      <c r="Y1018" s="87">
        <f t="shared" si="159"/>
        <v>13.58</v>
      </c>
      <c r="Z1018" s="28">
        <f t="shared" si="160"/>
        <v>0</v>
      </c>
      <c r="AA1018" s="56">
        <f t="shared" si="161"/>
        <v>0</v>
      </c>
      <c r="AB1018" s="22"/>
      <c r="AC1018" s="96"/>
      <c r="AD1018" s="96"/>
      <c r="AE1018" s="96"/>
      <c r="AF1018" s="22"/>
    </row>
    <row r="1019" spans="1:32" ht="15" hidden="1" customHeight="1" x14ac:dyDescent="0.25">
      <c r="A1019" s="24"/>
      <c r="B1019" s="174" t="s">
        <v>780</v>
      </c>
      <c r="C1019" s="24"/>
      <c r="D1019" s="218" t="s">
        <v>780</v>
      </c>
      <c r="E1019" s="33" t="s">
        <v>772</v>
      </c>
      <c r="F1019" s="21"/>
      <c r="G1019" s="169" t="s">
        <v>315</v>
      </c>
      <c r="H1019" s="32">
        <v>1</v>
      </c>
      <c r="I1019" s="95"/>
      <c r="J1019" s="57">
        <f>[1]Inventario!Y1019</f>
        <v>4.66</v>
      </c>
      <c r="K1019" s="99">
        <f>[1]Inventario!AA1019</f>
        <v>0</v>
      </c>
      <c r="L1019" s="86">
        <f t="shared" si="153"/>
        <v>0</v>
      </c>
      <c r="M1019" s="91"/>
      <c r="N1019" s="87">
        <f>SUMIF('Compras del Mes'!D$6:D$307,Inventario!D1019,'Compras del Mes'!H$6:H$307)</f>
        <v>0</v>
      </c>
      <c r="O1019" s="28" t="str">
        <f t="shared" si="154"/>
        <v/>
      </c>
      <c r="P1019" s="28">
        <f>SUMIF('Compras del Mes'!D$6:D$307,Inventario!D1019,'Compras del Mes'!I$6:I$307)</f>
        <v>0</v>
      </c>
      <c r="Q1019" s="88"/>
      <c r="R1019" s="87">
        <f t="shared" si="155"/>
        <v>4.66</v>
      </c>
      <c r="S1019" s="28" t="str">
        <f t="shared" si="156"/>
        <v>0</v>
      </c>
      <c r="T1019" s="28">
        <f t="shared" si="157"/>
        <v>0</v>
      </c>
      <c r="U1019" s="88"/>
      <c r="V1019" s="177">
        <f>SUMIF('Reporte de salida'!C$6:C$958,Inventario!B1019,'Reporte de salida'!H$6:H$958)</f>
        <v>0</v>
      </c>
      <c r="W1019" s="221">
        <f t="shared" si="158"/>
        <v>0</v>
      </c>
      <c r="X1019" s="22"/>
      <c r="Y1019" s="87">
        <f t="shared" si="159"/>
        <v>4.66</v>
      </c>
      <c r="Z1019" s="28">
        <f t="shared" si="160"/>
        <v>0</v>
      </c>
      <c r="AA1019" s="56">
        <f t="shared" si="161"/>
        <v>0</v>
      </c>
      <c r="AB1019" s="22"/>
      <c r="AC1019" s="96"/>
      <c r="AD1019" s="96"/>
      <c r="AE1019" s="96"/>
      <c r="AF1019" s="22"/>
    </row>
    <row r="1020" spans="1:32" ht="15" hidden="1" customHeight="1" x14ac:dyDescent="0.25">
      <c r="A1020" s="24"/>
      <c r="B1020" s="174" t="s">
        <v>781</v>
      </c>
      <c r="C1020" s="24"/>
      <c r="D1020" s="218" t="s">
        <v>781</v>
      </c>
      <c r="E1020" s="33" t="s">
        <v>772</v>
      </c>
      <c r="F1020" s="21"/>
      <c r="G1020" s="169" t="s">
        <v>315</v>
      </c>
      <c r="H1020" s="32">
        <v>1</v>
      </c>
      <c r="I1020" s="95"/>
      <c r="J1020" s="57">
        <f>[1]Inventario!Y1020</f>
        <v>11.9</v>
      </c>
      <c r="K1020" s="99">
        <f>[1]Inventario!AA1020</f>
        <v>0</v>
      </c>
      <c r="L1020" s="86">
        <f t="shared" si="153"/>
        <v>0</v>
      </c>
      <c r="M1020" s="91"/>
      <c r="N1020" s="87">
        <f>SUMIF('Compras del Mes'!D$6:D$307,Inventario!D1020,'Compras del Mes'!H$6:H$307)</f>
        <v>0</v>
      </c>
      <c r="O1020" s="28" t="str">
        <f t="shared" si="154"/>
        <v/>
      </c>
      <c r="P1020" s="28">
        <f>SUMIF('Compras del Mes'!D$6:D$307,Inventario!D1020,'Compras del Mes'!I$6:I$307)</f>
        <v>0</v>
      </c>
      <c r="Q1020" s="88"/>
      <c r="R1020" s="87">
        <f t="shared" si="155"/>
        <v>11.9</v>
      </c>
      <c r="S1020" s="28" t="str">
        <f t="shared" si="156"/>
        <v>0</v>
      </c>
      <c r="T1020" s="28">
        <f t="shared" si="157"/>
        <v>0</v>
      </c>
      <c r="U1020" s="88"/>
      <c r="V1020" s="177">
        <f>SUMIF('Reporte de salida'!C$6:C$958,Inventario!B1020,'Reporte de salida'!H$6:H$958)</f>
        <v>0</v>
      </c>
      <c r="W1020" s="221">
        <f t="shared" si="158"/>
        <v>0</v>
      </c>
      <c r="X1020" s="22"/>
      <c r="Y1020" s="87">
        <f t="shared" si="159"/>
        <v>11.9</v>
      </c>
      <c r="Z1020" s="28">
        <f t="shared" si="160"/>
        <v>0</v>
      </c>
      <c r="AA1020" s="56">
        <f t="shared" si="161"/>
        <v>0</v>
      </c>
      <c r="AB1020" s="22"/>
      <c r="AC1020" s="96"/>
      <c r="AD1020" s="96"/>
      <c r="AE1020" s="96"/>
      <c r="AF1020" s="22"/>
    </row>
    <row r="1021" spans="1:32" ht="15" hidden="1" customHeight="1" x14ac:dyDescent="0.25">
      <c r="A1021" s="24"/>
      <c r="B1021" s="174" t="s">
        <v>782</v>
      </c>
      <c r="C1021" s="24"/>
      <c r="D1021" s="218" t="s">
        <v>782</v>
      </c>
      <c r="E1021" s="33" t="s">
        <v>772</v>
      </c>
      <c r="F1021" s="21"/>
      <c r="G1021" s="169" t="s">
        <v>315</v>
      </c>
      <c r="H1021" s="32">
        <v>1</v>
      </c>
      <c r="I1021" s="95"/>
      <c r="J1021" s="57">
        <f>[1]Inventario!Y1021</f>
        <v>6</v>
      </c>
      <c r="K1021" s="99">
        <f>[1]Inventario!AA1021</f>
        <v>0</v>
      </c>
      <c r="L1021" s="86">
        <f t="shared" si="153"/>
        <v>0</v>
      </c>
      <c r="M1021" s="91"/>
      <c r="N1021" s="87">
        <f>SUMIF('Compras del Mes'!D$6:D$307,Inventario!D1021,'Compras del Mes'!H$6:H$307)</f>
        <v>0</v>
      </c>
      <c r="O1021" s="28" t="str">
        <f t="shared" si="154"/>
        <v/>
      </c>
      <c r="P1021" s="28">
        <f>SUMIF('Compras del Mes'!D$6:D$307,Inventario!D1021,'Compras del Mes'!I$6:I$307)</f>
        <v>0</v>
      </c>
      <c r="Q1021" s="88"/>
      <c r="R1021" s="87">
        <f t="shared" si="155"/>
        <v>6</v>
      </c>
      <c r="S1021" s="28" t="str">
        <f t="shared" si="156"/>
        <v>0</v>
      </c>
      <c r="T1021" s="28">
        <f t="shared" si="157"/>
        <v>0</v>
      </c>
      <c r="U1021" s="88"/>
      <c r="V1021" s="177">
        <f>SUMIF('Reporte de salida'!C$6:C$958,Inventario!B1021,'Reporte de salida'!H$6:H$958)</f>
        <v>0</v>
      </c>
      <c r="W1021" s="221">
        <f t="shared" si="158"/>
        <v>0</v>
      </c>
      <c r="X1021" s="22"/>
      <c r="Y1021" s="87">
        <f t="shared" si="159"/>
        <v>6</v>
      </c>
      <c r="Z1021" s="28">
        <f t="shared" si="160"/>
        <v>0</v>
      </c>
      <c r="AA1021" s="56">
        <f t="shared" si="161"/>
        <v>0</v>
      </c>
      <c r="AB1021" s="22"/>
      <c r="AC1021" s="96"/>
      <c r="AD1021" s="96"/>
      <c r="AE1021" s="96"/>
      <c r="AF1021" s="22"/>
    </row>
    <row r="1022" spans="1:32" ht="15" hidden="1" customHeight="1" x14ac:dyDescent="0.25">
      <c r="A1022" s="24"/>
      <c r="B1022" s="174" t="s">
        <v>783</v>
      </c>
      <c r="C1022" s="24"/>
      <c r="D1022" s="218" t="s">
        <v>783</v>
      </c>
      <c r="E1022" s="33" t="s">
        <v>772</v>
      </c>
      <c r="F1022" s="21"/>
      <c r="G1022" s="169" t="s">
        <v>315</v>
      </c>
      <c r="H1022" s="32">
        <v>1</v>
      </c>
      <c r="I1022" s="95"/>
      <c r="J1022" s="57">
        <f>[1]Inventario!Y1022</f>
        <v>2.2400000000000002</v>
      </c>
      <c r="K1022" s="99">
        <f>[1]Inventario!AA1022</f>
        <v>0</v>
      </c>
      <c r="L1022" s="86">
        <f t="shared" si="153"/>
        <v>0</v>
      </c>
      <c r="M1022" s="91"/>
      <c r="N1022" s="87">
        <f>SUMIF('Compras del Mes'!D$6:D$307,Inventario!D1022,'Compras del Mes'!H$6:H$307)</f>
        <v>0</v>
      </c>
      <c r="O1022" s="28" t="str">
        <f t="shared" si="154"/>
        <v/>
      </c>
      <c r="P1022" s="28">
        <f>SUMIF('Compras del Mes'!D$6:D$307,Inventario!D1022,'Compras del Mes'!I$6:I$307)</f>
        <v>0</v>
      </c>
      <c r="Q1022" s="88"/>
      <c r="R1022" s="87">
        <f t="shared" si="155"/>
        <v>2.2400000000000002</v>
      </c>
      <c r="S1022" s="28" t="str">
        <f t="shared" si="156"/>
        <v>0</v>
      </c>
      <c r="T1022" s="28">
        <f t="shared" si="157"/>
        <v>0</v>
      </c>
      <c r="U1022" s="88"/>
      <c r="V1022" s="177">
        <f>SUMIF('Reporte de salida'!C$6:C$958,Inventario!B1022,'Reporte de salida'!H$6:H$958)</f>
        <v>0</v>
      </c>
      <c r="W1022" s="221">
        <f t="shared" si="158"/>
        <v>0</v>
      </c>
      <c r="X1022" s="22"/>
      <c r="Y1022" s="87">
        <f t="shared" si="159"/>
        <v>2.2400000000000002</v>
      </c>
      <c r="Z1022" s="28">
        <f t="shared" si="160"/>
        <v>0</v>
      </c>
      <c r="AA1022" s="56">
        <f t="shared" si="161"/>
        <v>0</v>
      </c>
      <c r="AB1022" s="22"/>
      <c r="AC1022" s="96"/>
      <c r="AD1022" s="96"/>
      <c r="AE1022" s="96"/>
      <c r="AF1022" s="22"/>
    </row>
    <row r="1023" spans="1:32" ht="15" hidden="1" customHeight="1" x14ac:dyDescent="0.25">
      <c r="A1023" s="24"/>
      <c r="B1023" s="174" t="s">
        <v>784</v>
      </c>
      <c r="C1023" s="24"/>
      <c r="D1023" s="218" t="s">
        <v>784</v>
      </c>
      <c r="E1023" s="33" t="s">
        <v>772</v>
      </c>
      <c r="F1023" s="21"/>
      <c r="G1023" s="169" t="s">
        <v>315</v>
      </c>
      <c r="H1023" s="32">
        <v>1</v>
      </c>
      <c r="I1023" s="95"/>
      <c r="J1023" s="57">
        <f>[1]Inventario!Y1023</f>
        <v>6.8</v>
      </c>
      <c r="K1023" s="99">
        <f>[1]Inventario!AA1023</f>
        <v>0</v>
      </c>
      <c r="L1023" s="86">
        <f t="shared" si="153"/>
        <v>0</v>
      </c>
      <c r="M1023" s="91"/>
      <c r="N1023" s="87">
        <f>SUMIF('Compras del Mes'!D$6:D$307,Inventario!D1023,'Compras del Mes'!H$6:H$307)</f>
        <v>0</v>
      </c>
      <c r="O1023" s="28" t="str">
        <f t="shared" si="154"/>
        <v/>
      </c>
      <c r="P1023" s="28">
        <f>SUMIF('Compras del Mes'!D$6:D$307,Inventario!D1023,'Compras del Mes'!I$6:I$307)</f>
        <v>0</v>
      </c>
      <c r="Q1023" s="88"/>
      <c r="R1023" s="87">
        <f t="shared" si="155"/>
        <v>6.8</v>
      </c>
      <c r="S1023" s="28" t="str">
        <f t="shared" si="156"/>
        <v>0</v>
      </c>
      <c r="T1023" s="28">
        <f t="shared" si="157"/>
        <v>0</v>
      </c>
      <c r="U1023" s="88"/>
      <c r="V1023" s="177">
        <f>SUMIF('Reporte de salida'!C$6:C$958,Inventario!B1023,'Reporte de salida'!H$6:H$958)</f>
        <v>0</v>
      </c>
      <c r="W1023" s="221">
        <f t="shared" si="158"/>
        <v>0</v>
      </c>
      <c r="X1023" s="22"/>
      <c r="Y1023" s="87">
        <f t="shared" si="159"/>
        <v>6.8</v>
      </c>
      <c r="Z1023" s="28">
        <f t="shared" si="160"/>
        <v>0</v>
      </c>
      <c r="AA1023" s="56">
        <f t="shared" si="161"/>
        <v>0</v>
      </c>
      <c r="AB1023" s="22"/>
      <c r="AC1023" s="96"/>
      <c r="AD1023" s="96"/>
      <c r="AE1023" s="96"/>
      <c r="AF1023" s="22"/>
    </row>
    <row r="1024" spans="1:32" ht="15" hidden="1" customHeight="1" x14ac:dyDescent="0.25">
      <c r="A1024" s="24"/>
      <c r="B1024" s="174" t="s">
        <v>785</v>
      </c>
      <c r="C1024" s="24"/>
      <c r="D1024" s="218" t="s">
        <v>785</v>
      </c>
      <c r="E1024" s="33" t="s">
        <v>772</v>
      </c>
      <c r="F1024" s="21"/>
      <c r="G1024" s="169" t="s">
        <v>315</v>
      </c>
      <c r="H1024" s="32">
        <v>1</v>
      </c>
      <c r="I1024" s="95"/>
      <c r="J1024" s="57">
        <f>[1]Inventario!Y1024</f>
        <v>1.5</v>
      </c>
      <c r="K1024" s="99">
        <f>[1]Inventario!AA1024</f>
        <v>0</v>
      </c>
      <c r="L1024" s="86">
        <f t="shared" si="153"/>
        <v>0</v>
      </c>
      <c r="M1024" s="91"/>
      <c r="N1024" s="87">
        <f>SUMIF('Compras del Mes'!D$6:D$307,Inventario!D1024,'Compras del Mes'!H$6:H$307)</f>
        <v>0</v>
      </c>
      <c r="O1024" s="28" t="str">
        <f t="shared" si="154"/>
        <v/>
      </c>
      <c r="P1024" s="28">
        <f>SUMIF('Compras del Mes'!D$6:D$307,Inventario!D1024,'Compras del Mes'!I$6:I$307)</f>
        <v>0</v>
      </c>
      <c r="Q1024" s="88"/>
      <c r="R1024" s="87">
        <f t="shared" si="155"/>
        <v>1.5</v>
      </c>
      <c r="S1024" s="28" t="str">
        <f t="shared" si="156"/>
        <v>0</v>
      </c>
      <c r="T1024" s="28">
        <f t="shared" si="157"/>
        <v>0</v>
      </c>
      <c r="U1024" s="88"/>
      <c r="V1024" s="177">
        <f>SUMIF('Reporte de salida'!C$6:C$958,Inventario!B1024,'Reporte de salida'!H$6:H$958)</f>
        <v>0</v>
      </c>
      <c r="W1024" s="221">
        <f t="shared" si="158"/>
        <v>0</v>
      </c>
      <c r="X1024" s="22"/>
      <c r="Y1024" s="87">
        <f t="shared" si="159"/>
        <v>1.5</v>
      </c>
      <c r="Z1024" s="28">
        <f t="shared" si="160"/>
        <v>0</v>
      </c>
      <c r="AA1024" s="56">
        <f t="shared" si="161"/>
        <v>0</v>
      </c>
      <c r="AB1024" s="22"/>
      <c r="AC1024" s="96"/>
      <c r="AD1024" s="96"/>
      <c r="AE1024" s="96"/>
      <c r="AF1024" s="22"/>
    </row>
    <row r="1025" spans="1:32" ht="15" hidden="1" customHeight="1" x14ac:dyDescent="0.25">
      <c r="A1025" s="24"/>
      <c r="B1025" s="174" t="s">
        <v>786</v>
      </c>
      <c r="C1025" s="24"/>
      <c r="D1025" s="218" t="s">
        <v>786</v>
      </c>
      <c r="E1025" s="33" t="s">
        <v>772</v>
      </c>
      <c r="F1025" s="21"/>
      <c r="G1025" s="169" t="s">
        <v>315</v>
      </c>
      <c r="H1025" s="32">
        <v>1</v>
      </c>
      <c r="I1025" s="95"/>
      <c r="J1025" s="57">
        <f>[1]Inventario!Y1025</f>
        <v>11.75</v>
      </c>
      <c r="K1025" s="99">
        <f>[1]Inventario!AA1025</f>
        <v>0</v>
      </c>
      <c r="L1025" s="86">
        <f t="shared" si="153"/>
        <v>0</v>
      </c>
      <c r="M1025" s="91"/>
      <c r="N1025" s="87">
        <f>SUMIF('Compras del Mes'!D$6:D$307,Inventario!D1025,'Compras del Mes'!H$6:H$307)</f>
        <v>0</v>
      </c>
      <c r="O1025" s="28" t="str">
        <f t="shared" si="154"/>
        <v/>
      </c>
      <c r="P1025" s="28">
        <f>SUMIF('Compras del Mes'!D$6:D$307,Inventario!D1025,'Compras del Mes'!I$6:I$307)</f>
        <v>0</v>
      </c>
      <c r="Q1025" s="88"/>
      <c r="R1025" s="87">
        <f t="shared" si="155"/>
        <v>11.75</v>
      </c>
      <c r="S1025" s="28" t="str">
        <f t="shared" si="156"/>
        <v>0</v>
      </c>
      <c r="T1025" s="28">
        <f t="shared" si="157"/>
        <v>0</v>
      </c>
      <c r="U1025" s="88"/>
      <c r="V1025" s="177">
        <f>SUMIF('Reporte de salida'!C$6:C$958,Inventario!B1025,'Reporte de salida'!H$6:H$958)</f>
        <v>0</v>
      </c>
      <c r="W1025" s="221">
        <f t="shared" si="158"/>
        <v>0</v>
      </c>
      <c r="X1025" s="22"/>
      <c r="Y1025" s="87">
        <f t="shared" si="159"/>
        <v>11.75</v>
      </c>
      <c r="Z1025" s="28">
        <f t="shared" si="160"/>
        <v>0</v>
      </c>
      <c r="AA1025" s="56">
        <f t="shared" si="161"/>
        <v>0</v>
      </c>
      <c r="AB1025" s="22"/>
      <c r="AC1025" s="96"/>
      <c r="AD1025" s="96"/>
      <c r="AE1025" s="96"/>
      <c r="AF1025" s="22"/>
    </row>
    <row r="1026" spans="1:32" ht="15" hidden="1" customHeight="1" x14ac:dyDescent="0.25">
      <c r="A1026" s="24"/>
      <c r="B1026" s="174" t="s">
        <v>787</v>
      </c>
      <c r="C1026" s="24"/>
      <c r="D1026" s="218" t="s">
        <v>787</v>
      </c>
      <c r="E1026" s="33" t="s">
        <v>772</v>
      </c>
      <c r="F1026" s="21"/>
      <c r="G1026" s="169" t="s">
        <v>315</v>
      </c>
      <c r="H1026" s="32">
        <v>1</v>
      </c>
      <c r="I1026" s="95"/>
      <c r="J1026" s="57">
        <f>[1]Inventario!Y1026</f>
        <v>14.079999999999997</v>
      </c>
      <c r="K1026" s="99">
        <f>[1]Inventario!AA1026</f>
        <v>43.938320959451751</v>
      </c>
      <c r="L1026" s="86">
        <f t="shared" si="153"/>
        <v>618.65155910908049</v>
      </c>
      <c r="M1026" s="91"/>
      <c r="N1026" s="87">
        <f>SUMIF('Compras del Mes'!D$6:D$307,Inventario!D1026,'Compras del Mes'!H$6:H$307)</f>
        <v>0</v>
      </c>
      <c r="O1026" s="28" t="str">
        <f t="shared" si="154"/>
        <v/>
      </c>
      <c r="P1026" s="28">
        <f>SUMIF('Compras del Mes'!D$6:D$307,Inventario!D1026,'Compras del Mes'!I$6:I$307)</f>
        <v>0</v>
      </c>
      <c r="Q1026" s="88"/>
      <c r="R1026" s="87">
        <f t="shared" si="155"/>
        <v>14.079999999999997</v>
      </c>
      <c r="S1026" s="28">
        <f t="shared" si="156"/>
        <v>43.938320959451751</v>
      </c>
      <c r="T1026" s="28">
        <f t="shared" si="157"/>
        <v>618.65155910908049</v>
      </c>
      <c r="U1026" s="88"/>
      <c r="V1026" s="177">
        <f>SUMIF('Reporte de salida'!C$6:C$958,Inventario!B1026,'Reporte de salida'!H$6:H$958)</f>
        <v>0</v>
      </c>
      <c r="W1026" s="221">
        <f t="shared" si="158"/>
        <v>0</v>
      </c>
      <c r="X1026" s="22"/>
      <c r="Y1026" s="87">
        <f t="shared" si="159"/>
        <v>14.079999999999997</v>
      </c>
      <c r="Z1026" s="28">
        <f t="shared" si="160"/>
        <v>618.65155910908049</v>
      </c>
      <c r="AA1026" s="56">
        <f t="shared" si="161"/>
        <v>43.938320959451751</v>
      </c>
      <c r="AB1026" s="22"/>
      <c r="AC1026" s="96"/>
      <c r="AD1026" s="96"/>
      <c r="AE1026" s="96"/>
      <c r="AF1026" s="22"/>
    </row>
    <row r="1027" spans="1:32" ht="15" hidden="1" customHeight="1" x14ac:dyDescent="0.25">
      <c r="A1027" s="24"/>
      <c r="B1027" s="174" t="s">
        <v>1712</v>
      </c>
      <c r="C1027" s="24"/>
      <c r="D1027" s="218" t="s">
        <v>1712</v>
      </c>
      <c r="E1027" s="33" t="s">
        <v>772</v>
      </c>
      <c r="F1027" s="21"/>
      <c r="G1027" s="169" t="s">
        <v>315</v>
      </c>
      <c r="H1027" s="32">
        <v>1</v>
      </c>
      <c r="I1027" s="95"/>
      <c r="J1027" s="57">
        <f>[1]Inventario!Y1027</f>
        <v>0</v>
      </c>
      <c r="K1027" s="99">
        <f>[1]Inventario!AA1027</f>
        <v>0</v>
      </c>
      <c r="L1027" s="86">
        <f t="shared" si="153"/>
        <v>0</v>
      </c>
      <c r="M1027" s="91"/>
      <c r="N1027" s="87">
        <f>SUMIF('Compras del Mes'!D$6:D$307,Inventario!D1027,'Compras del Mes'!H$6:H$307)</f>
        <v>0</v>
      </c>
      <c r="O1027" s="28" t="str">
        <f t="shared" si="154"/>
        <v/>
      </c>
      <c r="P1027" s="28">
        <f>SUMIF('Compras del Mes'!D$6:D$307,Inventario!D1027,'Compras del Mes'!I$6:I$307)</f>
        <v>0</v>
      </c>
      <c r="Q1027" s="88"/>
      <c r="R1027" s="87">
        <f t="shared" si="155"/>
        <v>0</v>
      </c>
      <c r="S1027" s="28" t="str">
        <f t="shared" si="156"/>
        <v>0</v>
      </c>
      <c r="T1027" s="28">
        <f t="shared" si="157"/>
        <v>0</v>
      </c>
      <c r="U1027" s="88"/>
      <c r="V1027" s="177">
        <f>SUMIF('Reporte de salida'!C$6:C$958,Inventario!B1027,'Reporte de salida'!H$6:H$958)</f>
        <v>0</v>
      </c>
      <c r="W1027" s="221">
        <f t="shared" si="158"/>
        <v>0</v>
      </c>
      <c r="X1027" s="22"/>
      <c r="Y1027" s="87">
        <f t="shared" si="159"/>
        <v>0</v>
      </c>
      <c r="Z1027" s="28">
        <f t="shared" si="160"/>
        <v>0</v>
      </c>
      <c r="AA1027" s="56">
        <v>0</v>
      </c>
      <c r="AB1027" s="22"/>
      <c r="AC1027" s="96"/>
      <c r="AD1027" s="96"/>
      <c r="AE1027" s="96"/>
      <c r="AF1027" s="22"/>
    </row>
    <row r="1028" spans="1:32" ht="15" hidden="1" customHeight="1" x14ac:dyDescent="0.25">
      <c r="A1028" s="24"/>
      <c r="B1028" s="174" t="s">
        <v>788</v>
      </c>
      <c r="C1028" s="24"/>
      <c r="D1028" s="218" t="s">
        <v>788</v>
      </c>
      <c r="E1028" s="33" t="s">
        <v>772</v>
      </c>
      <c r="F1028" s="21"/>
      <c r="G1028" s="169" t="s">
        <v>315</v>
      </c>
      <c r="H1028" s="32">
        <v>1</v>
      </c>
      <c r="I1028" s="95"/>
      <c r="J1028" s="57">
        <f>[1]Inventario!Y1028</f>
        <v>10.7</v>
      </c>
      <c r="K1028" s="99">
        <f>[1]Inventario!AA1028</f>
        <v>0</v>
      </c>
      <c r="L1028" s="86">
        <f t="shared" si="153"/>
        <v>0</v>
      </c>
      <c r="M1028" s="91"/>
      <c r="N1028" s="87">
        <f>SUMIF('Compras del Mes'!D$6:D$307,Inventario!D1028,'Compras del Mes'!H$6:H$307)</f>
        <v>0</v>
      </c>
      <c r="O1028" s="28" t="str">
        <f t="shared" si="154"/>
        <v/>
      </c>
      <c r="P1028" s="28">
        <f>SUMIF('Compras del Mes'!D$6:D$307,Inventario!D1028,'Compras del Mes'!I$6:I$307)</f>
        <v>0</v>
      </c>
      <c r="Q1028" s="88"/>
      <c r="R1028" s="87">
        <f t="shared" si="155"/>
        <v>10.7</v>
      </c>
      <c r="S1028" s="28" t="str">
        <f t="shared" si="156"/>
        <v>0</v>
      </c>
      <c r="T1028" s="28">
        <f t="shared" si="157"/>
        <v>0</v>
      </c>
      <c r="U1028" s="88"/>
      <c r="V1028" s="177">
        <f>SUMIF('Reporte de salida'!C$6:C$958,Inventario!B1028,'Reporte de salida'!H$6:H$958)</f>
        <v>0</v>
      </c>
      <c r="W1028" s="221">
        <f t="shared" si="158"/>
        <v>0</v>
      </c>
      <c r="X1028" s="22"/>
      <c r="Y1028" s="87">
        <f t="shared" si="159"/>
        <v>10.7</v>
      </c>
      <c r="Z1028" s="28">
        <f t="shared" si="160"/>
        <v>0</v>
      </c>
      <c r="AA1028" s="56">
        <f t="shared" si="161"/>
        <v>0</v>
      </c>
      <c r="AB1028" s="22"/>
      <c r="AC1028" s="96"/>
      <c r="AD1028" s="96"/>
      <c r="AE1028" s="96"/>
      <c r="AF1028" s="22"/>
    </row>
    <row r="1029" spans="1:32" ht="15" hidden="1" customHeight="1" x14ac:dyDescent="0.25">
      <c r="A1029" s="24"/>
      <c r="B1029" s="174" t="s">
        <v>789</v>
      </c>
      <c r="C1029" s="24"/>
      <c r="D1029" s="218" t="s">
        <v>789</v>
      </c>
      <c r="E1029" s="33" t="s">
        <v>772</v>
      </c>
      <c r="F1029" s="21"/>
      <c r="G1029" s="169" t="s">
        <v>315</v>
      </c>
      <c r="H1029" s="32">
        <v>1</v>
      </c>
      <c r="I1029" s="95"/>
      <c r="J1029" s="57">
        <f>[1]Inventario!Y1029</f>
        <v>0</v>
      </c>
      <c r="K1029" s="99">
        <f>[1]Inventario!AA1029</f>
        <v>0</v>
      </c>
      <c r="L1029" s="86">
        <f t="shared" si="153"/>
        <v>0</v>
      </c>
      <c r="M1029" s="91"/>
      <c r="N1029" s="87">
        <f>SUMIF('Compras del Mes'!D$6:D$307,Inventario!D1029,'Compras del Mes'!H$6:H$307)</f>
        <v>0</v>
      </c>
      <c r="O1029" s="28" t="str">
        <f t="shared" si="154"/>
        <v/>
      </c>
      <c r="P1029" s="28">
        <f>SUMIF('Compras del Mes'!D$6:D$307,Inventario!D1029,'Compras del Mes'!I$6:I$307)</f>
        <v>0</v>
      </c>
      <c r="Q1029" s="88"/>
      <c r="R1029" s="87">
        <f t="shared" si="155"/>
        <v>0</v>
      </c>
      <c r="S1029" s="28" t="str">
        <f t="shared" si="156"/>
        <v>0</v>
      </c>
      <c r="T1029" s="28">
        <f t="shared" si="157"/>
        <v>0</v>
      </c>
      <c r="U1029" s="88"/>
      <c r="V1029" s="177">
        <f>SUMIF('Reporte de salida'!C$6:C$958,Inventario!B1029,'Reporte de salida'!H$6:H$958)</f>
        <v>0.5</v>
      </c>
      <c r="W1029" s="221">
        <f t="shared" si="158"/>
        <v>0</v>
      </c>
      <c r="X1029" s="22"/>
      <c r="Y1029" s="87">
        <f t="shared" si="159"/>
        <v>-0.5</v>
      </c>
      <c r="Z1029" s="28">
        <f t="shared" si="160"/>
        <v>0</v>
      </c>
      <c r="AA1029" s="56">
        <f t="shared" si="161"/>
        <v>0</v>
      </c>
      <c r="AB1029" s="22"/>
      <c r="AC1029" s="96"/>
      <c r="AD1029" s="96"/>
      <c r="AE1029" s="96"/>
      <c r="AF1029" s="22"/>
    </row>
    <row r="1030" spans="1:32" ht="15" hidden="1" customHeight="1" x14ac:dyDescent="0.25">
      <c r="A1030" s="24"/>
      <c r="B1030" s="174" t="s">
        <v>790</v>
      </c>
      <c r="C1030" s="24"/>
      <c r="D1030" s="218" t="s">
        <v>790</v>
      </c>
      <c r="E1030" s="33" t="s">
        <v>772</v>
      </c>
      <c r="F1030" s="21"/>
      <c r="G1030" s="169" t="s">
        <v>315</v>
      </c>
      <c r="H1030" s="32">
        <v>1</v>
      </c>
      <c r="I1030" s="95"/>
      <c r="J1030" s="57">
        <f>[1]Inventario!Y1030</f>
        <v>16.190000000000001</v>
      </c>
      <c r="K1030" s="99">
        <f>[1]Inventario!AA1030</f>
        <v>0</v>
      </c>
      <c r="L1030" s="86">
        <f t="shared" si="153"/>
        <v>0</v>
      </c>
      <c r="M1030" s="91"/>
      <c r="N1030" s="87">
        <f>SUMIF('Compras del Mes'!D$6:D$307,Inventario!D1030,'Compras del Mes'!H$6:H$307)</f>
        <v>0</v>
      </c>
      <c r="O1030" s="28" t="str">
        <f t="shared" si="154"/>
        <v/>
      </c>
      <c r="P1030" s="28">
        <f>SUMIF('Compras del Mes'!D$6:D$307,Inventario!D1030,'Compras del Mes'!I$6:I$307)</f>
        <v>0</v>
      </c>
      <c r="Q1030" s="88"/>
      <c r="R1030" s="87">
        <f t="shared" si="155"/>
        <v>16.190000000000001</v>
      </c>
      <c r="S1030" s="28" t="str">
        <f t="shared" si="156"/>
        <v>0</v>
      </c>
      <c r="T1030" s="28">
        <f t="shared" si="157"/>
        <v>0</v>
      </c>
      <c r="U1030" s="88"/>
      <c r="V1030" s="177">
        <f>SUMIF('Reporte de salida'!C$6:C$958,Inventario!B1030,'Reporte de salida'!H$6:H$958)</f>
        <v>0</v>
      </c>
      <c r="W1030" s="221">
        <f t="shared" si="158"/>
        <v>0</v>
      </c>
      <c r="X1030" s="22"/>
      <c r="Y1030" s="87">
        <f t="shared" si="159"/>
        <v>16.190000000000001</v>
      </c>
      <c r="Z1030" s="28">
        <f t="shared" si="160"/>
        <v>0</v>
      </c>
      <c r="AA1030" s="56">
        <f t="shared" si="161"/>
        <v>0</v>
      </c>
      <c r="AB1030" s="22"/>
      <c r="AC1030" s="96"/>
      <c r="AD1030" s="96"/>
      <c r="AE1030" s="96"/>
      <c r="AF1030" s="22"/>
    </row>
    <row r="1031" spans="1:32" ht="15" hidden="1" customHeight="1" x14ac:dyDescent="0.25">
      <c r="A1031" s="24"/>
      <c r="B1031" s="174" t="s">
        <v>791</v>
      </c>
      <c r="C1031" s="24"/>
      <c r="D1031" s="218" t="s">
        <v>791</v>
      </c>
      <c r="E1031" s="33" t="s">
        <v>772</v>
      </c>
      <c r="F1031" s="21"/>
      <c r="G1031" s="169" t="s">
        <v>315</v>
      </c>
      <c r="H1031" s="32">
        <v>1</v>
      </c>
      <c r="I1031" s="95"/>
      <c r="J1031" s="57">
        <f>[1]Inventario!Y1031</f>
        <v>7.94</v>
      </c>
      <c r="K1031" s="99">
        <f>[1]Inventario!AA1031</f>
        <v>0</v>
      </c>
      <c r="L1031" s="86">
        <f t="shared" ref="L1031:L1094" si="162">+K1031*J1031</f>
        <v>0</v>
      </c>
      <c r="M1031" s="91"/>
      <c r="N1031" s="87">
        <f>SUMIF('Compras del Mes'!D$6:D$307,Inventario!D1031,'Compras del Mes'!H$6:H$307)</f>
        <v>0</v>
      </c>
      <c r="O1031" s="28" t="str">
        <f t="shared" ref="O1031:O1094" si="163">IF(P1031=0,"",P1031/N1031)</f>
        <v/>
      </c>
      <c r="P1031" s="28">
        <f>SUMIF('Compras del Mes'!D$6:D$307,Inventario!D1031,'Compras del Mes'!I$6:I$307)</f>
        <v>0</v>
      </c>
      <c r="Q1031" s="88"/>
      <c r="R1031" s="87">
        <f t="shared" ref="R1031:R1094" si="164">+N1031+J1031</f>
        <v>7.94</v>
      </c>
      <c r="S1031" s="28" t="str">
        <f t="shared" ref="S1031:S1094" si="165">IF(T1031=0,"0",T1031/R1031)</f>
        <v>0</v>
      </c>
      <c r="T1031" s="28">
        <f t="shared" ref="T1031:T1094" si="166">+P1031+L1031</f>
        <v>0</v>
      </c>
      <c r="U1031" s="88"/>
      <c r="V1031" s="177">
        <f>SUMIF('Reporte de salida'!C$6:C$958,Inventario!B1031,'Reporte de salida'!H$6:H$958)</f>
        <v>0</v>
      </c>
      <c r="W1031" s="221">
        <f t="shared" ref="W1031:W1094" si="167">+V1031*S1031</f>
        <v>0</v>
      </c>
      <c r="X1031" s="22"/>
      <c r="Y1031" s="87">
        <f t="shared" ref="Y1031:Y1094" si="168">R1031-V1031</f>
        <v>7.94</v>
      </c>
      <c r="Z1031" s="28">
        <f t="shared" ref="Z1031:Z1094" si="169">+S1031*Y1031</f>
        <v>0</v>
      </c>
      <c r="AA1031" s="56">
        <f t="shared" ref="AA1031:AA1093" si="170">Z1031/Y1031</f>
        <v>0</v>
      </c>
      <c r="AB1031" s="22"/>
      <c r="AC1031" s="96"/>
      <c r="AD1031" s="96"/>
      <c r="AE1031" s="96"/>
      <c r="AF1031" s="22"/>
    </row>
    <row r="1032" spans="1:32" ht="15" hidden="1" customHeight="1" x14ac:dyDescent="0.25">
      <c r="A1032" s="24"/>
      <c r="B1032" s="174" t="s">
        <v>792</v>
      </c>
      <c r="C1032" s="24"/>
      <c r="D1032" s="218" t="s">
        <v>792</v>
      </c>
      <c r="E1032" s="33" t="s">
        <v>772</v>
      </c>
      <c r="F1032" s="21"/>
      <c r="G1032" s="169" t="s">
        <v>315</v>
      </c>
      <c r="H1032" s="32">
        <v>1</v>
      </c>
      <c r="I1032" s="95"/>
      <c r="J1032" s="57">
        <f>[1]Inventario!Y1032</f>
        <v>6</v>
      </c>
      <c r="K1032" s="99">
        <f>[1]Inventario!AA1032</f>
        <v>0</v>
      </c>
      <c r="L1032" s="86">
        <f t="shared" si="162"/>
        <v>0</v>
      </c>
      <c r="M1032" s="91"/>
      <c r="N1032" s="87">
        <f>SUMIF('Compras del Mes'!D$6:D$307,Inventario!D1032,'Compras del Mes'!H$6:H$307)</f>
        <v>0</v>
      </c>
      <c r="O1032" s="28" t="str">
        <f t="shared" si="163"/>
        <v/>
      </c>
      <c r="P1032" s="28">
        <f>SUMIF('Compras del Mes'!D$6:D$307,Inventario!D1032,'Compras del Mes'!I$6:I$307)</f>
        <v>0</v>
      </c>
      <c r="Q1032" s="88"/>
      <c r="R1032" s="87">
        <f t="shared" si="164"/>
        <v>6</v>
      </c>
      <c r="S1032" s="28" t="str">
        <f t="shared" si="165"/>
        <v>0</v>
      </c>
      <c r="T1032" s="28">
        <f t="shared" si="166"/>
        <v>0</v>
      </c>
      <c r="U1032" s="88"/>
      <c r="V1032" s="177">
        <f>SUMIF('Reporte de salida'!C$6:C$958,Inventario!B1032,'Reporte de salida'!H$6:H$958)</f>
        <v>0</v>
      </c>
      <c r="W1032" s="221">
        <f t="shared" si="167"/>
        <v>0</v>
      </c>
      <c r="X1032" s="22"/>
      <c r="Y1032" s="87">
        <f t="shared" si="168"/>
        <v>6</v>
      </c>
      <c r="Z1032" s="28">
        <f t="shared" si="169"/>
        <v>0</v>
      </c>
      <c r="AA1032" s="56">
        <f t="shared" si="170"/>
        <v>0</v>
      </c>
      <c r="AB1032" s="22"/>
      <c r="AC1032" s="96"/>
      <c r="AD1032" s="96"/>
      <c r="AE1032" s="96"/>
      <c r="AF1032" s="22"/>
    </row>
    <row r="1033" spans="1:32" ht="15" hidden="1" customHeight="1" x14ac:dyDescent="0.25">
      <c r="A1033" s="24"/>
      <c r="B1033" s="174" t="s">
        <v>793</v>
      </c>
      <c r="C1033" s="24"/>
      <c r="D1033" s="218" t="s">
        <v>793</v>
      </c>
      <c r="E1033" s="33" t="s">
        <v>772</v>
      </c>
      <c r="F1033" s="21"/>
      <c r="G1033" s="169" t="s">
        <v>315</v>
      </c>
      <c r="H1033" s="32">
        <v>1</v>
      </c>
      <c r="I1033" s="95"/>
      <c r="J1033" s="57">
        <f>[1]Inventario!Y1033</f>
        <v>9.1300000000000008</v>
      </c>
      <c r="K1033" s="99">
        <f>[1]Inventario!AA1033</f>
        <v>0</v>
      </c>
      <c r="L1033" s="86">
        <f t="shared" si="162"/>
        <v>0</v>
      </c>
      <c r="M1033" s="91"/>
      <c r="N1033" s="87">
        <f>SUMIF('Compras del Mes'!D$6:D$307,Inventario!D1033,'Compras del Mes'!H$6:H$307)</f>
        <v>0</v>
      </c>
      <c r="O1033" s="28" t="str">
        <f t="shared" si="163"/>
        <v/>
      </c>
      <c r="P1033" s="28">
        <f>SUMIF('Compras del Mes'!D$6:D$307,Inventario!D1033,'Compras del Mes'!I$6:I$307)</f>
        <v>0</v>
      </c>
      <c r="Q1033" s="88"/>
      <c r="R1033" s="87">
        <f t="shared" si="164"/>
        <v>9.1300000000000008</v>
      </c>
      <c r="S1033" s="28" t="str">
        <f t="shared" si="165"/>
        <v>0</v>
      </c>
      <c r="T1033" s="28">
        <f t="shared" si="166"/>
        <v>0</v>
      </c>
      <c r="U1033" s="88"/>
      <c r="V1033" s="177">
        <f>SUMIF('Reporte de salida'!C$6:C$958,Inventario!B1033,'Reporte de salida'!H$6:H$958)</f>
        <v>0</v>
      </c>
      <c r="W1033" s="221">
        <f t="shared" si="167"/>
        <v>0</v>
      </c>
      <c r="X1033" s="22"/>
      <c r="Y1033" s="87">
        <f t="shared" si="168"/>
        <v>9.1300000000000008</v>
      </c>
      <c r="Z1033" s="28">
        <f t="shared" si="169"/>
        <v>0</v>
      </c>
      <c r="AA1033" s="56">
        <f t="shared" si="170"/>
        <v>0</v>
      </c>
      <c r="AB1033" s="22"/>
      <c r="AC1033" s="96"/>
      <c r="AD1033" s="96"/>
      <c r="AE1033" s="96"/>
      <c r="AF1033" s="22"/>
    </row>
    <row r="1034" spans="1:32" ht="15" hidden="1" customHeight="1" x14ac:dyDescent="0.25">
      <c r="A1034" s="24"/>
      <c r="B1034" s="174" t="s">
        <v>794</v>
      </c>
      <c r="C1034" s="24"/>
      <c r="D1034" s="218" t="s">
        <v>794</v>
      </c>
      <c r="E1034" s="33" t="s">
        <v>772</v>
      </c>
      <c r="F1034" s="21"/>
      <c r="G1034" s="169" t="s">
        <v>315</v>
      </c>
      <c r="H1034" s="32">
        <v>1</v>
      </c>
      <c r="I1034" s="95"/>
      <c r="J1034" s="57">
        <f>[1]Inventario!Y1034</f>
        <v>2.2599999999999998</v>
      </c>
      <c r="K1034" s="99">
        <f>[1]Inventario!AA1034</f>
        <v>0</v>
      </c>
      <c r="L1034" s="86">
        <f t="shared" si="162"/>
        <v>0</v>
      </c>
      <c r="M1034" s="91"/>
      <c r="N1034" s="87">
        <f>SUMIF('Compras del Mes'!D$6:D$307,Inventario!D1034,'Compras del Mes'!H$6:H$307)</f>
        <v>0</v>
      </c>
      <c r="O1034" s="28" t="str">
        <f t="shared" si="163"/>
        <v/>
      </c>
      <c r="P1034" s="28">
        <f>SUMIF('Compras del Mes'!D$6:D$307,Inventario!D1034,'Compras del Mes'!I$6:I$307)</f>
        <v>0</v>
      </c>
      <c r="Q1034" s="88"/>
      <c r="R1034" s="87">
        <f t="shared" si="164"/>
        <v>2.2599999999999998</v>
      </c>
      <c r="S1034" s="28" t="str">
        <f t="shared" si="165"/>
        <v>0</v>
      </c>
      <c r="T1034" s="28">
        <f t="shared" si="166"/>
        <v>0</v>
      </c>
      <c r="U1034" s="88"/>
      <c r="V1034" s="177">
        <f>SUMIF('Reporte de salida'!C$6:C$958,Inventario!B1034,'Reporte de salida'!H$6:H$958)</f>
        <v>0</v>
      </c>
      <c r="W1034" s="221">
        <f t="shared" si="167"/>
        <v>0</v>
      </c>
      <c r="X1034" s="22"/>
      <c r="Y1034" s="87">
        <f t="shared" si="168"/>
        <v>2.2599999999999998</v>
      </c>
      <c r="Z1034" s="28">
        <f t="shared" si="169"/>
        <v>0</v>
      </c>
      <c r="AA1034" s="56">
        <f t="shared" si="170"/>
        <v>0</v>
      </c>
      <c r="AB1034" s="22"/>
      <c r="AC1034" s="96"/>
      <c r="AD1034" s="96"/>
      <c r="AE1034" s="96"/>
      <c r="AF1034" s="22"/>
    </row>
    <row r="1035" spans="1:32" ht="15" hidden="1" customHeight="1" x14ac:dyDescent="0.25">
      <c r="A1035" s="24"/>
      <c r="B1035" s="174" t="s">
        <v>795</v>
      </c>
      <c r="C1035" s="24"/>
      <c r="D1035" s="218" t="s">
        <v>795</v>
      </c>
      <c r="E1035" s="33" t="s">
        <v>772</v>
      </c>
      <c r="F1035" s="21"/>
      <c r="G1035" s="169" t="s">
        <v>315</v>
      </c>
      <c r="H1035" s="32">
        <v>1</v>
      </c>
      <c r="I1035" s="95"/>
      <c r="J1035" s="57">
        <f>[1]Inventario!Y1035</f>
        <v>43.7</v>
      </c>
      <c r="K1035" s="99">
        <f>[1]Inventario!AA1035</f>
        <v>0</v>
      </c>
      <c r="L1035" s="86">
        <f t="shared" si="162"/>
        <v>0</v>
      </c>
      <c r="M1035" s="91"/>
      <c r="N1035" s="87">
        <f>SUMIF('Compras del Mes'!D$6:D$307,Inventario!D1035,'Compras del Mes'!H$6:H$307)</f>
        <v>0</v>
      </c>
      <c r="O1035" s="28" t="str">
        <f t="shared" si="163"/>
        <v/>
      </c>
      <c r="P1035" s="28">
        <f>SUMIF('Compras del Mes'!D$6:D$307,Inventario!D1035,'Compras del Mes'!I$6:I$307)</f>
        <v>0</v>
      </c>
      <c r="Q1035" s="88"/>
      <c r="R1035" s="87">
        <f t="shared" si="164"/>
        <v>43.7</v>
      </c>
      <c r="S1035" s="28" t="str">
        <f t="shared" si="165"/>
        <v>0</v>
      </c>
      <c r="T1035" s="28">
        <f t="shared" si="166"/>
        <v>0</v>
      </c>
      <c r="U1035" s="88"/>
      <c r="V1035" s="177">
        <f>SUMIF('Reporte de salida'!C$6:C$958,Inventario!B1035,'Reporte de salida'!H$6:H$958)</f>
        <v>0</v>
      </c>
      <c r="W1035" s="221">
        <f t="shared" si="167"/>
        <v>0</v>
      </c>
      <c r="X1035" s="22"/>
      <c r="Y1035" s="87">
        <f t="shared" si="168"/>
        <v>43.7</v>
      </c>
      <c r="Z1035" s="28">
        <f t="shared" si="169"/>
        <v>0</v>
      </c>
      <c r="AA1035" s="56">
        <f t="shared" si="170"/>
        <v>0</v>
      </c>
      <c r="AB1035" s="22"/>
      <c r="AC1035" s="96"/>
      <c r="AD1035" s="96"/>
      <c r="AE1035" s="96"/>
      <c r="AF1035" s="22"/>
    </row>
    <row r="1036" spans="1:32" ht="15" hidden="1" customHeight="1" x14ac:dyDescent="0.25">
      <c r="A1036" s="24"/>
      <c r="B1036" s="174" t="s">
        <v>796</v>
      </c>
      <c r="C1036" s="24"/>
      <c r="D1036" s="218" t="s">
        <v>796</v>
      </c>
      <c r="E1036" s="33" t="s">
        <v>772</v>
      </c>
      <c r="F1036" s="21"/>
      <c r="G1036" s="169" t="s">
        <v>315</v>
      </c>
      <c r="H1036" s="32">
        <v>1</v>
      </c>
      <c r="I1036" s="95"/>
      <c r="J1036" s="57">
        <f>[1]Inventario!Y1036</f>
        <v>2.4</v>
      </c>
      <c r="K1036" s="99">
        <f>[1]Inventario!AA1036</f>
        <v>0</v>
      </c>
      <c r="L1036" s="86">
        <f t="shared" si="162"/>
        <v>0</v>
      </c>
      <c r="M1036" s="91"/>
      <c r="N1036" s="87">
        <f>SUMIF('Compras del Mes'!D$6:D$307,Inventario!D1036,'Compras del Mes'!H$6:H$307)</f>
        <v>0</v>
      </c>
      <c r="O1036" s="28" t="str">
        <f t="shared" si="163"/>
        <v/>
      </c>
      <c r="P1036" s="28">
        <f>SUMIF('Compras del Mes'!D$6:D$307,Inventario!D1036,'Compras del Mes'!I$6:I$307)</f>
        <v>0</v>
      </c>
      <c r="Q1036" s="88"/>
      <c r="R1036" s="87">
        <f t="shared" si="164"/>
        <v>2.4</v>
      </c>
      <c r="S1036" s="28" t="str">
        <f t="shared" si="165"/>
        <v>0</v>
      </c>
      <c r="T1036" s="28">
        <f t="shared" si="166"/>
        <v>0</v>
      </c>
      <c r="U1036" s="88"/>
      <c r="V1036" s="177">
        <f>SUMIF('Reporte de salida'!C$6:C$958,Inventario!B1036,'Reporte de salida'!H$6:H$958)</f>
        <v>0</v>
      </c>
      <c r="W1036" s="221">
        <f t="shared" si="167"/>
        <v>0</v>
      </c>
      <c r="X1036" s="22"/>
      <c r="Y1036" s="87">
        <f t="shared" si="168"/>
        <v>2.4</v>
      </c>
      <c r="Z1036" s="28">
        <f t="shared" si="169"/>
        <v>0</v>
      </c>
      <c r="AA1036" s="56">
        <f t="shared" si="170"/>
        <v>0</v>
      </c>
      <c r="AB1036" s="22"/>
      <c r="AC1036" s="96"/>
      <c r="AD1036" s="96"/>
      <c r="AE1036" s="96"/>
      <c r="AF1036" s="22"/>
    </row>
    <row r="1037" spans="1:32" ht="15" hidden="1" customHeight="1" x14ac:dyDescent="0.25">
      <c r="A1037" s="24"/>
      <c r="B1037" s="174" t="s">
        <v>797</v>
      </c>
      <c r="C1037" s="24"/>
      <c r="D1037" s="218" t="s">
        <v>797</v>
      </c>
      <c r="E1037" s="33" t="s">
        <v>772</v>
      </c>
      <c r="F1037" s="21"/>
      <c r="G1037" s="169" t="s">
        <v>315</v>
      </c>
      <c r="H1037" s="32">
        <v>1</v>
      </c>
      <c r="I1037" s="95"/>
      <c r="J1037" s="57">
        <f>[1]Inventario!Y1037</f>
        <v>6</v>
      </c>
      <c r="K1037" s="99">
        <f>[1]Inventario!AA1037</f>
        <v>0</v>
      </c>
      <c r="L1037" s="86">
        <f t="shared" si="162"/>
        <v>0</v>
      </c>
      <c r="M1037" s="91"/>
      <c r="N1037" s="87">
        <f>SUMIF('Compras del Mes'!D$6:D$307,Inventario!D1037,'Compras del Mes'!H$6:H$307)</f>
        <v>0</v>
      </c>
      <c r="O1037" s="28" t="str">
        <f t="shared" si="163"/>
        <v/>
      </c>
      <c r="P1037" s="28">
        <f>SUMIF('Compras del Mes'!D$6:D$307,Inventario!D1037,'Compras del Mes'!I$6:I$307)</f>
        <v>0</v>
      </c>
      <c r="Q1037" s="88"/>
      <c r="R1037" s="87">
        <f t="shared" si="164"/>
        <v>6</v>
      </c>
      <c r="S1037" s="28" t="str">
        <f t="shared" si="165"/>
        <v>0</v>
      </c>
      <c r="T1037" s="28">
        <f t="shared" si="166"/>
        <v>0</v>
      </c>
      <c r="U1037" s="88"/>
      <c r="V1037" s="177">
        <f>SUMIF('Reporte de salida'!C$6:C$958,Inventario!B1037,'Reporte de salida'!H$6:H$958)</f>
        <v>0</v>
      </c>
      <c r="W1037" s="221">
        <f t="shared" si="167"/>
        <v>0</v>
      </c>
      <c r="X1037" s="22"/>
      <c r="Y1037" s="87">
        <f t="shared" si="168"/>
        <v>6</v>
      </c>
      <c r="Z1037" s="28">
        <f t="shared" si="169"/>
        <v>0</v>
      </c>
      <c r="AA1037" s="56">
        <f t="shared" si="170"/>
        <v>0</v>
      </c>
      <c r="AB1037" s="22"/>
      <c r="AC1037" s="96"/>
      <c r="AD1037" s="96"/>
      <c r="AE1037" s="96"/>
      <c r="AF1037" s="22"/>
    </row>
    <row r="1038" spans="1:32" ht="15" hidden="1" customHeight="1" x14ac:dyDescent="0.25">
      <c r="A1038" s="24"/>
      <c r="B1038" s="174" t="s">
        <v>798</v>
      </c>
      <c r="C1038" s="24"/>
      <c r="D1038" s="218" t="s">
        <v>798</v>
      </c>
      <c r="E1038" s="33" t="s">
        <v>772</v>
      </c>
      <c r="F1038" s="21"/>
      <c r="G1038" s="169" t="s">
        <v>315</v>
      </c>
      <c r="H1038" s="32">
        <v>1</v>
      </c>
      <c r="I1038" s="95"/>
      <c r="J1038" s="57">
        <f>[1]Inventario!Y1038</f>
        <v>13.8</v>
      </c>
      <c r="K1038" s="99">
        <f>[1]Inventario!AA1038</f>
        <v>0</v>
      </c>
      <c r="L1038" s="86">
        <f t="shared" si="162"/>
        <v>0</v>
      </c>
      <c r="M1038" s="91"/>
      <c r="N1038" s="87">
        <f>SUMIF('Compras del Mes'!D$6:D$307,Inventario!D1038,'Compras del Mes'!H$6:H$307)</f>
        <v>0</v>
      </c>
      <c r="O1038" s="28" t="str">
        <f t="shared" si="163"/>
        <v/>
      </c>
      <c r="P1038" s="28">
        <f>SUMIF('Compras del Mes'!D$6:D$307,Inventario!D1038,'Compras del Mes'!I$6:I$307)</f>
        <v>0</v>
      </c>
      <c r="Q1038" s="88"/>
      <c r="R1038" s="87">
        <f t="shared" si="164"/>
        <v>13.8</v>
      </c>
      <c r="S1038" s="28" t="str">
        <f t="shared" si="165"/>
        <v>0</v>
      </c>
      <c r="T1038" s="28">
        <f t="shared" si="166"/>
        <v>0</v>
      </c>
      <c r="U1038" s="88"/>
      <c r="V1038" s="177">
        <f>SUMIF('Reporte de salida'!C$6:C$958,Inventario!B1038,'Reporte de salida'!H$6:H$958)</f>
        <v>0</v>
      </c>
      <c r="W1038" s="221">
        <f t="shared" si="167"/>
        <v>0</v>
      </c>
      <c r="X1038" s="22"/>
      <c r="Y1038" s="87">
        <f t="shared" si="168"/>
        <v>13.8</v>
      </c>
      <c r="Z1038" s="28">
        <f t="shared" si="169"/>
        <v>0</v>
      </c>
      <c r="AA1038" s="56">
        <f t="shared" si="170"/>
        <v>0</v>
      </c>
      <c r="AB1038" s="22"/>
      <c r="AC1038" s="96"/>
      <c r="AD1038" s="96"/>
      <c r="AE1038" s="96"/>
      <c r="AF1038" s="22"/>
    </row>
    <row r="1039" spans="1:32" ht="15" hidden="1" customHeight="1" x14ac:dyDescent="0.25">
      <c r="A1039" s="24"/>
      <c r="B1039" s="174" t="s">
        <v>799</v>
      </c>
      <c r="C1039" s="24"/>
      <c r="D1039" s="218" t="s">
        <v>799</v>
      </c>
      <c r="E1039" s="33" t="s">
        <v>772</v>
      </c>
      <c r="F1039" s="21"/>
      <c r="G1039" s="169" t="s">
        <v>315</v>
      </c>
      <c r="H1039" s="32">
        <v>1</v>
      </c>
      <c r="I1039" s="95"/>
      <c r="J1039" s="57">
        <f>[1]Inventario!Y1039</f>
        <v>2</v>
      </c>
      <c r="K1039" s="99">
        <f>[1]Inventario!AA1039</f>
        <v>0</v>
      </c>
      <c r="L1039" s="86">
        <f t="shared" si="162"/>
        <v>0</v>
      </c>
      <c r="M1039" s="91"/>
      <c r="N1039" s="87">
        <f>SUMIF('Compras del Mes'!D$6:D$307,Inventario!D1039,'Compras del Mes'!H$6:H$307)</f>
        <v>0</v>
      </c>
      <c r="O1039" s="28" t="str">
        <f t="shared" si="163"/>
        <v/>
      </c>
      <c r="P1039" s="28">
        <f>SUMIF('Compras del Mes'!D$6:D$307,Inventario!D1039,'Compras del Mes'!I$6:I$307)</f>
        <v>0</v>
      </c>
      <c r="Q1039" s="88"/>
      <c r="R1039" s="87">
        <f t="shared" si="164"/>
        <v>2</v>
      </c>
      <c r="S1039" s="28" t="str">
        <f t="shared" si="165"/>
        <v>0</v>
      </c>
      <c r="T1039" s="28">
        <f t="shared" si="166"/>
        <v>0</v>
      </c>
      <c r="U1039" s="88"/>
      <c r="V1039" s="177">
        <f>SUMIF('Reporte de salida'!C$6:C$958,Inventario!B1039,'Reporte de salida'!H$6:H$958)</f>
        <v>0</v>
      </c>
      <c r="W1039" s="221">
        <f t="shared" si="167"/>
        <v>0</v>
      </c>
      <c r="X1039" s="22"/>
      <c r="Y1039" s="87">
        <f t="shared" si="168"/>
        <v>2</v>
      </c>
      <c r="Z1039" s="28">
        <f t="shared" si="169"/>
        <v>0</v>
      </c>
      <c r="AA1039" s="56">
        <f t="shared" si="170"/>
        <v>0</v>
      </c>
      <c r="AB1039" s="22"/>
      <c r="AC1039" s="96"/>
      <c r="AD1039" s="96"/>
      <c r="AE1039" s="96"/>
      <c r="AF1039" s="22"/>
    </row>
    <row r="1040" spans="1:32" ht="15" hidden="1" customHeight="1" x14ac:dyDescent="0.25">
      <c r="A1040" s="24"/>
      <c r="B1040" s="174" t="s">
        <v>800</v>
      </c>
      <c r="C1040" s="24"/>
      <c r="D1040" s="218" t="s">
        <v>800</v>
      </c>
      <c r="E1040" s="33" t="s">
        <v>772</v>
      </c>
      <c r="F1040" s="21"/>
      <c r="G1040" s="169" t="s">
        <v>315</v>
      </c>
      <c r="H1040" s="32">
        <v>1</v>
      </c>
      <c r="I1040" s="95"/>
      <c r="J1040" s="57">
        <f>[1]Inventario!Y1040</f>
        <v>2.5</v>
      </c>
      <c r="K1040" s="99">
        <f>[1]Inventario!AA1040</f>
        <v>0</v>
      </c>
      <c r="L1040" s="86">
        <f t="shared" si="162"/>
        <v>0</v>
      </c>
      <c r="M1040" s="91"/>
      <c r="N1040" s="87">
        <f>SUMIF('Compras del Mes'!D$6:D$307,Inventario!D1040,'Compras del Mes'!H$6:H$307)</f>
        <v>0</v>
      </c>
      <c r="O1040" s="28" t="str">
        <f t="shared" si="163"/>
        <v/>
      </c>
      <c r="P1040" s="28">
        <f>SUMIF('Compras del Mes'!D$6:D$307,Inventario!D1040,'Compras del Mes'!I$6:I$307)</f>
        <v>0</v>
      </c>
      <c r="Q1040" s="88"/>
      <c r="R1040" s="87">
        <f t="shared" si="164"/>
        <v>2.5</v>
      </c>
      <c r="S1040" s="28" t="str">
        <f t="shared" si="165"/>
        <v>0</v>
      </c>
      <c r="T1040" s="28">
        <f t="shared" si="166"/>
        <v>0</v>
      </c>
      <c r="U1040" s="88"/>
      <c r="V1040" s="177">
        <f>SUMIF('Reporte de salida'!C$6:C$958,Inventario!B1040,'Reporte de salida'!H$6:H$958)</f>
        <v>0</v>
      </c>
      <c r="W1040" s="221">
        <f t="shared" si="167"/>
        <v>0</v>
      </c>
      <c r="X1040" s="22"/>
      <c r="Y1040" s="87">
        <f t="shared" si="168"/>
        <v>2.5</v>
      </c>
      <c r="Z1040" s="28">
        <f t="shared" si="169"/>
        <v>0</v>
      </c>
      <c r="AA1040" s="56">
        <f t="shared" si="170"/>
        <v>0</v>
      </c>
      <c r="AB1040" s="22"/>
      <c r="AC1040" s="96"/>
      <c r="AD1040" s="96"/>
      <c r="AE1040" s="96"/>
      <c r="AF1040" s="22"/>
    </row>
    <row r="1041" spans="1:32" ht="15" hidden="1" customHeight="1" x14ac:dyDescent="0.25">
      <c r="A1041" s="24"/>
      <c r="B1041" s="174" t="s">
        <v>801</v>
      </c>
      <c r="C1041" s="24"/>
      <c r="D1041" s="218" t="s">
        <v>801</v>
      </c>
      <c r="E1041" s="33" t="s">
        <v>772</v>
      </c>
      <c r="F1041" s="21"/>
      <c r="G1041" s="169" t="s">
        <v>315</v>
      </c>
      <c r="H1041" s="32">
        <v>1</v>
      </c>
      <c r="I1041" s="95"/>
      <c r="J1041" s="57">
        <f>[1]Inventario!Y1041</f>
        <v>4</v>
      </c>
      <c r="K1041" s="99">
        <f>[1]Inventario!AA1041</f>
        <v>0</v>
      </c>
      <c r="L1041" s="86">
        <f t="shared" si="162"/>
        <v>0</v>
      </c>
      <c r="M1041" s="91"/>
      <c r="N1041" s="87">
        <f>SUMIF('Compras del Mes'!D$6:D$307,Inventario!D1041,'Compras del Mes'!H$6:H$307)</f>
        <v>0</v>
      </c>
      <c r="O1041" s="28" t="str">
        <f t="shared" si="163"/>
        <v/>
      </c>
      <c r="P1041" s="28">
        <f>SUMIF('Compras del Mes'!D$6:D$307,Inventario!D1041,'Compras del Mes'!I$6:I$307)</f>
        <v>0</v>
      </c>
      <c r="Q1041" s="88"/>
      <c r="R1041" s="87">
        <f t="shared" si="164"/>
        <v>4</v>
      </c>
      <c r="S1041" s="28" t="str">
        <f t="shared" si="165"/>
        <v>0</v>
      </c>
      <c r="T1041" s="28">
        <f t="shared" si="166"/>
        <v>0</v>
      </c>
      <c r="U1041" s="88"/>
      <c r="V1041" s="177">
        <f>SUMIF('Reporte de salida'!C$6:C$958,Inventario!B1041,'Reporte de salida'!H$6:H$958)</f>
        <v>0</v>
      </c>
      <c r="W1041" s="221">
        <f t="shared" si="167"/>
        <v>0</v>
      </c>
      <c r="X1041" s="22"/>
      <c r="Y1041" s="87">
        <f t="shared" si="168"/>
        <v>4</v>
      </c>
      <c r="Z1041" s="28">
        <f t="shared" si="169"/>
        <v>0</v>
      </c>
      <c r="AA1041" s="56">
        <f t="shared" si="170"/>
        <v>0</v>
      </c>
      <c r="AB1041" s="22"/>
      <c r="AC1041" s="96"/>
      <c r="AD1041" s="96"/>
      <c r="AE1041" s="96"/>
      <c r="AF1041" s="22"/>
    </row>
    <row r="1042" spans="1:32" ht="15" hidden="1" customHeight="1" x14ac:dyDescent="0.25">
      <c r="A1042" s="24"/>
      <c r="B1042" s="174" t="s">
        <v>802</v>
      </c>
      <c r="C1042" s="24"/>
      <c r="D1042" s="218" t="s">
        <v>802</v>
      </c>
      <c r="E1042" s="33" t="s">
        <v>772</v>
      </c>
      <c r="F1042" s="21"/>
      <c r="G1042" s="169" t="s">
        <v>315</v>
      </c>
      <c r="H1042" s="32">
        <v>1</v>
      </c>
      <c r="I1042" s="95"/>
      <c r="J1042" s="57">
        <f>[1]Inventario!Y1042</f>
        <v>3.04</v>
      </c>
      <c r="K1042" s="99">
        <f>[1]Inventario!AA1042</f>
        <v>0</v>
      </c>
      <c r="L1042" s="86">
        <f t="shared" si="162"/>
        <v>0</v>
      </c>
      <c r="M1042" s="91"/>
      <c r="N1042" s="87">
        <f>SUMIF('Compras del Mes'!D$6:D$307,Inventario!D1042,'Compras del Mes'!H$6:H$307)</f>
        <v>0</v>
      </c>
      <c r="O1042" s="28" t="str">
        <f t="shared" si="163"/>
        <v/>
      </c>
      <c r="P1042" s="28">
        <f>SUMIF('Compras del Mes'!D$6:D$307,Inventario!D1042,'Compras del Mes'!I$6:I$307)</f>
        <v>0</v>
      </c>
      <c r="Q1042" s="88"/>
      <c r="R1042" s="87">
        <f t="shared" si="164"/>
        <v>3.04</v>
      </c>
      <c r="S1042" s="28" t="str">
        <f t="shared" si="165"/>
        <v>0</v>
      </c>
      <c r="T1042" s="28">
        <f t="shared" si="166"/>
        <v>0</v>
      </c>
      <c r="U1042" s="88"/>
      <c r="V1042" s="177">
        <f>SUMIF('Reporte de salida'!C$6:C$958,Inventario!B1042,'Reporte de salida'!H$6:H$958)</f>
        <v>0</v>
      </c>
      <c r="W1042" s="221">
        <f t="shared" si="167"/>
        <v>0</v>
      </c>
      <c r="X1042" s="22"/>
      <c r="Y1042" s="87">
        <f t="shared" si="168"/>
        <v>3.04</v>
      </c>
      <c r="Z1042" s="28">
        <f t="shared" si="169"/>
        <v>0</v>
      </c>
      <c r="AA1042" s="56">
        <f t="shared" si="170"/>
        <v>0</v>
      </c>
      <c r="AB1042" s="22"/>
      <c r="AC1042" s="96"/>
      <c r="AD1042" s="96"/>
      <c r="AE1042" s="96"/>
      <c r="AF1042" s="22"/>
    </row>
    <row r="1043" spans="1:32" ht="15" hidden="1" customHeight="1" x14ac:dyDescent="0.25">
      <c r="A1043" s="24"/>
      <c r="B1043" s="174" t="s">
        <v>803</v>
      </c>
      <c r="C1043" s="24"/>
      <c r="D1043" s="218" t="s">
        <v>803</v>
      </c>
      <c r="E1043" s="33" t="s">
        <v>772</v>
      </c>
      <c r="F1043" s="21"/>
      <c r="G1043" s="169" t="s">
        <v>315</v>
      </c>
      <c r="H1043" s="32">
        <v>1</v>
      </c>
      <c r="I1043" s="95"/>
      <c r="J1043" s="57">
        <f>[1]Inventario!Y1043</f>
        <v>1.83</v>
      </c>
      <c r="K1043" s="99">
        <f>[1]Inventario!AA1043</f>
        <v>0</v>
      </c>
      <c r="L1043" s="86">
        <f t="shared" si="162"/>
        <v>0</v>
      </c>
      <c r="M1043" s="91"/>
      <c r="N1043" s="87">
        <f>SUMIF('Compras del Mes'!D$6:D$307,Inventario!D1043,'Compras del Mes'!H$6:H$307)</f>
        <v>0</v>
      </c>
      <c r="O1043" s="28" t="str">
        <f t="shared" si="163"/>
        <v/>
      </c>
      <c r="P1043" s="28">
        <f>SUMIF('Compras del Mes'!D$6:D$307,Inventario!D1043,'Compras del Mes'!I$6:I$307)</f>
        <v>0</v>
      </c>
      <c r="Q1043" s="88"/>
      <c r="R1043" s="87">
        <f t="shared" si="164"/>
        <v>1.83</v>
      </c>
      <c r="S1043" s="28" t="str">
        <f t="shared" si="165"/>
        <v>0</v>
      </c>
      <c r="T1043" s="28">
        <f t="shared" si="166"/>
        <v>0</v>
      </c>
      <c r="U1043" s="88"/>
      <c r="V1043" s="177">
        <f>SUMIF('Reporte de salida'!C$6:C$958,Inventario!B1043,'Reporte de salida'!H$6:H$958)</f>
        <v>0</v>
      </c>
      <c r="W1043" s="221">
        <f t="shared" si="167"/>
        <v>0</v>
      </c>
      <c r="X1043" s="22"/>
      <c r="Y1043" s="87">
        <f t="shared" si="168"/>
        <v>1.83</v>
      </c>
      <c r="Z1043" s="28">
        <f t="shared" si="169"/>
        <v>0</v>
      </c>
      <c r="AA1043" s="56">
        <f t="shared" si="170"/>
        <v>0</v>
      </c>
      <c r="AB1043" s="22">
        <f t="shared" ref="AB1043:AB1120" si="171">(LEN(D1043))</f>
        <v>21</v>
      </c>
      <c r="AC1043" s="96"/>
      <c r="AD1043" s="97"/>
      <c r="AE1043" s="96"/>
      <c r="AF1043" s="22"/>
    </row>
    <row r="1044" spans="1:32" ht="15" hidden="1" customHeight="1" x14ac:dyDescent="0.25">
      <c r="A1044" s="24"/>
      <c r="B1044" s="174" t="s">
        <v>804</v>
      </c>
      <c r="C1044" s="24"/>
      <c r="D1044" s="218" t="s">
        <v>804</v>
      </c>
      <c r="E1044" s="33" t="s">
        <v>772</v>
      </c>
      <c r="F1044" s="21"/>
      <c r="G1044" s="169" t="s">
        <v>315</v>
      </c>
      <c r="H1044" s="32">
        <v>1</v>
      </c>
      <c r="I1044" s="95"/>
      <c r="J1044" s="57">
        <f>[1]Inventario!Y1044</f>
        <v>2.6</v>
      </c>
      <c r="K1044" s="99">
        <f>[1]Inventario!AA1044</f>
        <v>0</v>
      </c>
      <c r="L1044" s="86">
        <f t="shared" si="162"/>
        <v>0</v>
      </c>
      <c r="M1044" s="91"/>
      <c r="N1044" s="87">
        <f>SUMIF('Compras del Mes'!D$6:D$307,Inventario!D1044,'Compras del Mes'!H$6:H$307)</f>
        <v>0</v>
      </c>
      <c r="O1044" s="28" t="str">
        <f t="shared" si="163"/>
        <v/>
      </c>
      <c r="P1044" s="28">
        <f>SUMIF('Compras del Mes'!D$6:D$307,Inventario!D1044,'Compras del Mes'!I$6:I$307)</f>
        <v>0</v>
      </c>
      <c r="Q1044" s="88"/>
      <c r="R1044" s="87">
        <f t="shared" si="164"/>
        <v>2.6</v>
      </c>
      <c r="S1044" s="28" t="str">
        <f t="shared" si="165"/>
        <v>0</v>
      </c>
      <c r="T1044" s="28">
        <f t="shared" si="166"/>
        <v>0</v>
      </c>
      <c r="U1044" s="88"/>
      <c r="V1044" s="177">
        <f>SUMIF('Reporte de salida'!C$6:C$958,Inventario!B1044,'Reporte de salida'!H$6:H$958)</f>
        <v>0</v>
      </c>
      <c r="W1044" s="221">
        <f t="shared" si="167"/>
        <v>0</v>
      </c>
      <c r="X1044" s="22"/>
      <c r="Y1044" s="87">
        <f t="shared" si="168"/>
        <v>2.6</v>
      </c>
      <c r="Z1044" s="28">
        <f t="shared" si="169"/>
        <v>0</v>
      </c>
      <c r="AA1044" s="56">
        <f t="shared" si="170"/>
        <v>0</v>
      </c>
      <c r="AB1044" s="22">
        <f t="shared" si="171"/>
        <v>29</v>
      </c>
      <c r="AC1044" s="96"/>
      <c r="AD1044" s="96"/>
      <c r="AE1044" s="96"/>
      <c r="AF1044" s="22"/>
    </row>
    <row r="1045" spans="1:32" ht="15" hidden="1" customHeight="1" x14ac:dyDescent="0.25">
      <c r="A1045" s="24"/>
      <c r="B1045" s="174" t="s">
        <v>805</v>
      </c>
      <c r="C1045" s="24"/>
      <c r="D1045" s="218" t="s">
        <v>805</v>
      </c>
      <c r="E1045" s="33" t="s">
        <v>772</v>
      </c>
      <c r="F1045" s="21"/>
      <c r="G1045" s="169" t="s">
        <v>315</v>
      </c>
      <c r="H1045" s="32">
        <v>1</v>
      </c>
      <c r="I1045" s="95"/>
      <c r="J1045" s="57">
        <f>[1]Inventario!Y1045</f>
        <v>2.13</v>
      </c>
      <c r="K1045" s="99">
        <f>[1]Inventario!AA1045</f>
        <v>0</v>
      </c>
      <c r="L1045" s="86">
        <f t="shared" si="162"/>
        <v>0</v>
      </c>
      <c r="M1045" s="91"/>
      <c r="N1045" s="87">
        <f>SUMIF('Compras del Mes'!D$6:D$307,Inventario!D1045,'Compras del Mes'!H$6:H$307)</f>
        <v>0</v>
      </c>
      <c r="O1045" s="28" t="str">
        <f t="shared" si="163"/>
        <v/>
      </c>
      <c r="P1045" s="28">
        <f>SUMIF('Compras del Mes'!D$6:D$307,Inventario!D1045,'Compras del Mes'!I$6:I$307)</f>
        <v>0</v>
      </c>
      <c r="Q1045" s="88"/>
      <c r="R1045" s="87">
        <f t="shared" si="164"/>
        <v>2.13</v>
      </c>
      <c r="S1045" s="28" t="str">
        <f t="shared" si="165"/>
        <v>0</v>
      </c>
      <c r="T1045" s="28">
        <f t="shared" si="166"/>
        <v>0</v>
      </c>
      <c r="U1045" s="88"/>
      <c r="V1045" s="177">
        <f>SUMIF('Reporte de salida'!C$6:C$958,Inventario!B1045,'Reporte de salida'!H$6:H$958)</f>
        <v>0</v>
      </c>
      <c r="W1045" s="221">
        <f t="shared" si="167"/>
        <v>0</v>
      </c>
      <c r="X1045" s="22"/>
      <c r="Y1045" s="87">
        <f t="shared" si="168"/>
        <v>2.13</v>
      </c>
      <c r="Z1045" s="28">
        <f t="shared" si="169"/>
        <v>0</v>
      </c>
      <c r="AA1045" s="56">
        <f t="shared" si="170"/>
        <v>0</v>
      </c>
      <c r="AB1045" s="22">
        <f t="shared" si="171"/>
        <v>33</v>
      </c>
      <c r="AC1045" s="96"/>
      <c r="AD1045" s="97"/>
      <c r="AE1045" s="96"/>
      <c r="AF1045" s="22"/>
    </row>
    <row r="1046" spans="1:32" ht="15" hidden="1" customHeight="1" x14ac:dyDescent="0.25">
      <c r="A1046" s="24"/>
      <c r="B1046" s="174" t="s">
        <v>806</v>
      </c>
      <c r="C1046" s="24"/>
      <c r="D1046" s="218" t="s">
        <v>806</v>
      </c>
      <c r="E1046" s="33" t="s">
        <v>772</v>
      </c>
      <c r="F1046" s="21"/>
      <c r="G1046" s="169" t="s">
        <v>315</v>
      </c>
      <c r="H1046" s="32">
        <v>1</v>
      </c>
      <c r="I1046" s="95"/>
      <c r="J1046" s="57">
        <f>[1]Inventario!Y1046</f>
        <v>7</v>
      </c>
      <c r="K1046" s="99">
        <f>[1]Inventario!AA1046</f>
        <v>0</v>
      </c>
      <c r="L1046" s="86">
        <f t="shared" si="162"/>
        <v>0</v>
      </c>
      <c r="M1046" s="91"/>
      <c r="N1046" s="87">
        <f>SUMIF('Compras del Mes'!D$6:D$307,Inventario!D1046,'Compras del Mes'!H$6:H$307)</f>
        <v>0</v>
      </c>
      <c r="O1046" s="28" t="str">
        <f t="shared" si="163"/>
        <v/>
      </c>
      <c r="P1046" s="28">
        <f>SUMIF('Compras del Mes'!D$6:D$307,Inventario!D1046,'Compras del Mes'!I$6:I$307)</f>
        <v>0</v>
      </c>
      <c r="Q1046" s="88"/>
      <c r="R1046" s="87">
        <f t="shared" si="164"/>
        <v>7</v>
      </c>
      <c r="S1046" s="28" t="str">
        <f t="shared" si="165"/>
        <v>0</v>
      </c>
      <c r="T1046" s="28">
        <f t="shared" si="166"/>
        <v>0</v>
      </c>
      <c r="U1046" s="88"/>
      <c r="V1046" s="177">
        <f>SUMIF('Reporte de salida'!C$6:C$958,Inventario!B1046,'Reporte de salida'!H$6:H$958)</f>
        <v>0</v>
      </c>
      <c r="W1046" s="221">
        <f t="shared" si="167"/>
        <v>0</v>
      </c>
      <c r="X1046" s="22"/>
      <c r="Y1046" s="87">
        <f t="shared" si="168"/>
        <v>7</v>
      </c>
      <c r="Z1046" s="28">
        <f t="shared" si="169"/>
        <v>0</v>
      </c>
      <c r="AA1046" s="56">
        <f t="shared" si="170"/>
        <v>0</v>
      </c>
      <c r="AB1046" s="22">
        <f t="shared" si="171"/>
        <v>16</v>
      </c>
      <c r="AC1046" s="96"/>
      <c r="AD1046" s="97"/>
      <c r="AE1046" s="96"/>
      <c r="AF1046" s="22"/>
    </row>
    <row r="1047" spans="1:32" ht="15" hidden="1" customHeight="1" x14ac:dyDescent="0.25">
      <c r="A1047" s="24"/>
      <c r="B1047" s="174" t="s">
        <v>807</v>
      </c>
      <c r="C1047" s="24"/>
      <c r="D1047" s="218" t="s">
        <v>807</v>
      </c>
      <c r="E1047" s="33" t="s">
        <v>772</v>
      </c>
      <c r="F1047" s="21"/>
      <c r="G1047" s="169" t="s">
        <v>315</v>
      </c>
      <c r="H1047" s="32">
        <v>1</v>
      </c>
      <c r="I1047" s="95"/>
      <c r="J1047" s="57">
        <f>[1]Inventario!Y1047</f>
        <v>3.5</v>
      </c>
      <c r="K1047" s="99">
        <f>[1]Inventario!AA1047</f>
        <v>0</v>
      </c>
      <c r="L1047" s="86">
        <f t="shared" si="162"/>
        <v>0</v>
      </c>
      <c r="M1047" s="91"/>
      <c r="N1047" s="87">
        <f>SUMIF('Compras del Mes'!D$6:D$307,Inventario!D1047,'Compras del Mes'!H$6:H$307)</f>
        <v>0</v>
      </c>
      <c r="O1047" s="28" t="str">
        <f t="shared" si="163"/>
        <v/>
      </c>
      <c r="P1047" s="28">
        <f>SUMIF('Compras del Mes'!D$6:D$307,Inventario!D1047,'Compras del Mes'!I$6:I$307)</f>
        <v>0</v>
      </c>
      <c r="Q1047" s="88"/>
      <c r="R1047" s="87">
        <f t="shared" si="164"/>
        <v>3.5</v>
      </c>
      <c r="S1047" s="28" t="str">
        <f t="shared" si="165"/>
        <v>0</v>
      </c>
      <c r="T1047" s="28">
        <f t="shared" si="166"/>
        <v>0</v>
      </c>
      <c r="U1047" s="88"/>
      <c r="V1047" s="177">
        <f>SUMIF('Reporte de salida'!C$6:C$958,Inventario!B1047,'Reporte de salida'!H$6:H$958)</f>
        <v>0</v>
      </c>
      <c r="W1047" s="221">
        <f t="shared" si="167"/>
        <v>0</v>
      </c>
      <c r="X1047" s="22"/>
      <c r="Y1047" s="87">
        <f t="shared" si="168"/>
        <v>3.5</v>
      </c>
      <c r="Z1047" s="28">
        <f t="shared" si="169"/>
        <v>0</v>
      </c>
      <c r="AA1047" s="56">
        <f t="shared" si="170"/>
        <v>0</v>
      </c>
      <c r="AB1047" s="22"/>
      <c r="AC1047" s="96"/>
      <c r="AD1047" s="97"/>
      <c r="AE1047" s="96"/>
      <c r="AF1047" s="22"/>
    </row>
    <row r="1048" spans="1:32" ht="15" hidden="1" customHeight="1" x14ac:dyDescent="0.25">
      <c r="A1048" s="24"/>
      <c r="B1048" s="174" t="s">
        <v>808</v>
      </c>
      <c r="C1048" s="24"/>
      <c r="D1048" s="218" t="s">
        <v>808</v>
      </c>
      <c r="E1048" s="33" t="s">
        <v>772</v>
      </c>
      <c r="F1048" s="21"/>
      <c r="G1048" s="169"/>
      <c r="H1048" s="32">
        <v>1</v>
      </c>
      <c r="I1048" s="95"/>
      <c r="J1048" s="57">
        <f>[1]Inventario!Y1048</f>
        <v>0</v>
      </c>
      <c r="K1048" s="99">
        <f>[1]Inventario!AA1048</f>
        <v>0</v>
      </c>
      <c r="L1048" s="86">
        <f t="shared" si="162"/>
        <v>0</v>
      </c>
      <c r="M1048" s="91"/>
      <c r="N1048" s="87">
        <f>SUMIF('Compras del Mes'!D$6:D$307,Inventario!D1048,'Compras del Mes'!H$6:H$307)</f>
        <v>0</v>
      </c>
      <c r="O1048" s="28" t="str">
        <f t="shared" si="163"/>
        <v/>
      </c>
      <c r="P1048" s="28">
        <f>SUMIF('Compras del Mes'!D$6:D$307,Inventario!D1048,'Compras del Mes'!I$6:I$307)</f>
        <v>0</v>
      </c>
      <c r="Q1048" s="88"/>
      <c r="R1048" s="87">
        <f t="shared" si="164"/>
        <v>0</v>
      </c>
      <c r="S1048" s="28" t="str">
        <f t="shared" si="165"/>
        <v>0</v>
      </c>
      <c r="T1048" s="28">
        <f t="shared" si="166"/>
        <v>0</v>
      </c>
      <c r="U1048" s="88"/>
      <c r="V1048" s="177">
        <f>SUMIF('Reporte de salida'!C$6:C$958,Inventario!B1048,'Reporte de salida'!H$6:H$958)</f>
        <v>0</v>
      </c>
      <c r="W1048" s="221">
        <f t="shared" si="167"/>
        <v>0</v>
      </c>
      <c r="X1048" s="22"/>
      <c r="Y1048" s="87">
        <f t="shared" si="168"/>
        <v>0</v>
      </c>
      <c r="Z1048" s="28">
        <f t="shared" si="169"/>
        <v>0</v>
      </c>
      <c r="AA1048" s="56">
        <v>0</v>
      </c>
      <c r="AB1048" s="22"/>
      <c r="AC1048" s="96"/>
      <c r="AD1048" s="97"/>
      <c r="AE1048" s="96"/>
      <c r="AF1048" s="22"/>
    </row>
    <row r="1049" spans="1:32" ht="15" hidden="1" customHeight="1" x14ac:dyDescent="0.25">
      <c r="A1049" s="24"/>
      <c r="B1049" s="174" t="s">
        <v>809</v>
      </c>
      <c r="C1049" s="24"/>
      <c r="D1049" s="218" t="s">
        <v>809</v>
      </c>
      <c r="E1049" s="33" t="s">
        <v>772</v>
      </c>
      <c r="F1049" s="21"/>
      <c r="G1049" s="169" t="s">
        <v>315</v>
      </c>
      <c r="H1049" s="32">
        <v>1</v>
      </c>
      <c r="I1049" s="95"/>
      <c r="J1049" s="57">
        <f>[1]Inventario!Y1049</f>
        <v>0.35</v>
      </c>
      <c r="K1049" s="99">
        <f>[1]Inventario!AA1049</f>
        <v>0</v>
      </c>
      <c r="L1049" s="86">
        <f t="shared" si="162"/>
        <v>0</v>
      </c>
      <c r="M1049" s="91"/>
      <c r="N1049" s="87">
        <f>SUMIF('Compras del Mes'!D$6:D$307,Inventario!D1049,'Compras del Mes'!H$6:H$307)</f>
        <v>0</v>
      </c>
      <c r="O1049" s="28" t="str">
        <f t="shared" si="163"/>
        <v/>
      </c>
      <c r="P1049" s="28">
        <f>SUMIF('Compras del Mes'!D$6:D$307,Inventario!D1049,'Compras del Mes'!I$6:I$307)</f>
        <v>0</v>
      </c>
      <c r="Q1049" s="88"/>
      <c r="R1049" s="87">
        <f t="shared" si="164"/>
        <v>0.35</v>
      </c>
      <c r="S1049" s="28" t="str">
        <f t="shared" si="165"/>
        <v>0</v>
      </c>
      <c r="T1049" s="28">
        <f t="shared" si="166"/>
        <v>0</v>
      </c>
      <c r="U1049" s="88"/>
      <c r="V1049" s="177">
        <f>SUMIF('Reporte de salida'!C$6:C$958,Inventario!B1049,'Reporte de salida'!H$6:H$958)</f>
        <v>0</v>
      </c>
      <c r="W1049" s="221">
        <f t="shared" si="167"/>
        <v>0</v>
      </c>
      <c r="X1049" s="22"/>
      <c r="Y1049" s="87">
        <f t="shared" si="168"/>
        <v>0.35</v>
      </c>
      <c r="Z1049" s="28">
        <f t="shared" si="169"/>
        <v>0</v>
      </c>
      <c r="AA1049" s="56">
        <f t="shared" si="170"/>
        <v>0</v>
      </c>
      <c r="AB1049" s="22"/>
      <c r="AC1049" s="96"/>
      <c r="AD1049" s="97"/>
      <c r="AE1049" s="96"/>
      <c r="AF1049" s="22"/>
    </row>
    <row r="1050" spans="1:32" ht="15" hidden="1" customHeight="1" x14ac:dyDescent="0.25">
      <c r="A1050" s="24"/>
      <c r="B1050" s="174" t="s">
        <v>810</v>
      </c>
      <c r="C1050" s="24"/>
      <c r="D1050" s="218" t="s">
        <v>810</v>
      </c>
      <c r="E1050" s="33" t="s">
        <v>772</v>
      </c>
      <c r="F1050" s="21"/>
      <c r="G1050" s="169" t="s">
        <v>315</v>
      </c>
      <c r="H1050" s="32">
        <v>1</v>
      </c>
      <c r="I1050" s="95"/>
      <c r="J1050" s="57">
        <f>[1]Inventario!Y1050</f>
        <v>0.64</v>
      </c>
      <c r="K1050" s="99">
        <f>[1]Inventario!AA1050</f>
        <v>0</v>
      </c>
      <c r="L1050" s="86">
        <f t="shared" si="162"/>
        <v>0</v>
      </c>
      <c r="M1050" s="91"/>
      <c r="N1050" s="87">
        <f>SUMIF('Compras del Mes'!D$6:D$307,Inventario!D1050,'Compras del Mes'!H$6:H$307)</f>
        <v>0</v>
      </c>
      <c r="O1050" s="28" t="str">
        <f t="shared" si="163"/>
        <v/>
      </c>
      <c r="P1050" s="28">
        <f>SUMIF('Compras del Mes'!D$6:D$307,Inventario!D1050,'Compras del Mes'!I$6:I$307)</f>
        <v>0</v>
      </c>
      <c r="Q1050" s="88"/>
      <c r="R1050" s="87">
        <f t="shared" si="164"/>
        <v>0.64</v>
      </c>
      <c r="S1050" s="28" t="str">
        <f t="shared" si="165"/>
        <v>0</v>
      </c>
      <c r="T1050" s="28">
        <f t="shared" si="166"/>
        <v>0</v>
      </c>
      <c r="U1050" s="88"/>
      <c r="V1050" s="177">
        <f>SUMIF('Reporte de salida'!C$6:C$958,Inventario!B1050,'Reporte de salida'!H$6:H$958)</f>
        <v>0</v>
      </c>
      <c r="W1050" s="221">
        <f t="shared" si="167"/>
        <v>0</v>
      </c>
      <c r="X1050" s="22"/>
      <c r="Y1050" s="87">
        <f t="shared" si="168"/>
        <v>0.64</v>
      </c>
      <c r="Z1050" s="28">
        <f t="shared" si="169"/>
        <v>0</v>
      </c>
      <c r="AA1050" s="56">
        <f t="shared" si="170"/>
        <v>0</v>
      </c>
      <c r="AB1050" s="22"/>
      <c r="AC1050" s="96"/>
      <c r="AD1050" s="97"/>
      <c r="AE1050" s="96"/>
      <c r="AF1050" s="22"/>
    </row>
    <row r="1051" spans="1:32" ht="15" hidden="1" customHeight="1" x14ac:dyDescent="0.25">
      <c r="A1051" s="24"/>
      <c r="B1051" s="174" t="s">
        <v>811</v>
      </c>
      <c r="C1051" s="24"/>
      <c r="D1051" s="218" t="s">
        <v>811</v>
      </c>
      <c r="E1051" s="33" t="s">
        <v>772</v>
      </c>
      <c r="F1051" s="21"/>
      <c r="G1051" s="169"/>
      <c r="H1051" s="32">
        <v>1</v>
      </c>
      <c r="I1051" s="95"/>
      <c r="J1051" s="57">
        <f>[1]Inventario!Y1051</f>
        <v>0</v>
      </c>
      <c r="K1051" s="99">
        <f>[1]Inventario!AA1051</f>
        <v>0</v>
      </c>
      <c r="L1051" s="86">
        <f t="shared" si="162"/>
        <v>0</v>
      </c>
      <c r="M1051" s="91"/>
      <c r="N1051" s="87">
        <f>SUMIF('Compras del Mes'!D$6:D$307,Inventario!D1051,'Compras del Mes'!H$6:H$307)</f>
        <v>0</v>
      </c>
      <c r="O1051" s="28" t="str">
        <f t="shared" si="163"/>
        <v/>
      </c>
      <c r="P1051" s="28">
        <f>SUMIF('Compras del Mes'!D$6:D$307,Inventario!D1051,'Compras del Mes'!I$6:I$307)</f>
        <v>0</v>
      </c>
      <c r="Q1051" s="88"/>
      <c r="R1051" s="87">
        <f t="shared" si="164"/>
        <v>0</v>
      </c>
      <c r="S1051" s="28" t="str">
        <f t="shared" si="165"/>
        <v>0</v>
      </c>
      <c r="T1051" s="28">
        <f t="shared" si="166"/>
        <v>0</v>
      </c>
      <c r="U1051" s="88"/>
      <c r="V1051" s="177">
        <f>SUMIF('Reporte de salida'!C$6:C$958,Inventario!B1051,'Reporte de salida'!H$6:H$958)</f>
        <v>0</v>
      </c>
      <c r="W1051" s="221">
        <f t="shared" si="167"/>
        <v>0</v>
      </c>
      <c r="X1051" s="22"/>
      <c r="Y1051" s="87">
        <f t="shared" si="168"/>
        <v>0</v>
      </c>
      <c r="Z1051" s="28">
        <f t="shared" si="169"/>
        <v>0</v>
      </c>
      <c r="AA1051" s="56">
        <v>0</v>
      </c>
      <c r="AB1051" s="22"/>
      <c r="AC1051" s="96"/>
      <c r="AD1051" s="97"/>
      <c r="AE1051" s="96"/>
      <c r="AF1051" s="22"/>
    </row>
    <row r="1052" spans="1:32" ht="15" hidden="1" customHeight="1" x14ac:dyDescent="0.25">
      <c r="A1052" s="24"/>
      <c r="B1052" s="174" t="s">
        <v>812</v>
      </c>
      <c r="C1052" s="24"/>
      <c r="D1052" s="218" t="s">
        <v>812</v>
      </c>
      <c r="E1052" s="33" t="s">
        <v>772</v>
      </c>
      <c r="F1052" s="21"/>
      <c r="G1052" s="169" t="s">
        <v>315</v>
      </c>
      <c r="H1052" s="32">
        <v>1</v>
      </c>
      <c r="I1052" s="95"/>
      <c r="J1052" s="57">
        <f>[1]Inventario!Y1052</f>
        <v>190</v>
      </c>
      <c r="K1052" s="99">
        <f>[1]Inventario!AA1052</f>
        <v>0</v>
      </c>
      <c r="L1052" s="86">
        <f t="shared" si="162"/>
        <v>0</v>
      </c>
      <c r="M1052" s="91"/>
      <c r="N1052" s="87">
        <f>SUMIF('Compras del Mes'!D$6:D$307,Inventario!D1052,'Compras del Mes'!H$6:H$307)</f>
        <v>0</v>
      </c>
      <c r="O1052" s="28" t="str">
        <f t="shared" si="163"/>
        <v/>
      </c>
      <c r="P1052" s="28">
        <f>SUMIF('Compras del Mes'!D$6:D$307,Inventario!D1052,'Compras del Mes'!I$6:I$307)</f>
        <v>0</v>
      </c>
      <c r="Q1052" s="88"/>
      <c r="R1052" s="87">
        <f t="shared" si="164"/>
        <v>190</v>
      </c>
      <c r="S1052" s="28" t="str">
        <f t="shared" si="165"/>
        <v>0</v>
      </c>
      <c r="T1052" s="28">
        <f t="shared" si="166"/>
        <v>0</v>
      </c>
      <c r="U1052" s="88"/>
      <c r="V1052" s="177">
        <f>SUMIF('Reporte de salida'!C$6:C$958,Inventario!B1052,'Reporte de salida'!H$6:H$958)</f>
        <v>0</v>
      </c>
      <c r="W1052" s="221">
        <f t="shared" si="167"/>
        <v>0</v>
      </c>
      <c r="X1052" s="22"/>
      <c r="Y1052" s="87">
        <f t="shared" si="168"/>
        <v>190</v>
      </c>
      <c r="Z1052" s="28">
        <f t="shared" si="169"/>
        <v>0</v>
      </c>
      <c r="AA1052" s="56">
        <f t="shared" si="170"/>
        <v>0</v>
      </c>
      <c r="AB1052" s="22"/>
      <c r="AC1052" s="96"/>
      <c r="AD1052" s="97"/>
      <c r="AE1052" s="96"/>
      <c r="AF1052" s="22"/>
    </row>
    <row r="1053" spans="1:32" ht="15" hidden="1" customHeight="1" x14ac:dyDescent="0.25">
      <c r="A1053" s="24"/>
      <c r="B1053" s="174" t="s">
        <v>977</v>
      </c>
      <c r="C1053" s="24"/>
      <c r="D1053" s="218" t="s">
        <v>977</v>
      </c>
      <c r="E1053" s="33" t="s">
        <v>772</v>
      </c>
      <c r="F1053" s="21"/>
      <c r="G1053" s="169" t="s">
        <v>315</v>
      </c>
      <c r="H1053" s="32">
        <v>1</v>
      </c>
      <c r="I1053" s="95"/>
      <c r="J1053" s="57">
        <f>[1]Inventario!Y1053</f>
        <v>0</v>
      </c>
      <c r="K1053" s="99">
        <f>[1]Inventario!AA1053</f>
        <v>0</v>
      </c>
      <c r="L1053" s="86">
        <f t="shared" si="162"/>
        <v>0</v>
      </c>
      <c r="M1053" s="91"/>
      <c r="N1053" s="87">
        <f>SUMIF('Compras del Mes'!D$6:D$307,Inventario!D1053,'Compras del Mes'!H$6:H$307)</f>
        <v>0</v>
      </c>
      <c r="O1053" s="28" t="str">
        <f t="shared" si="163"/>
        <v/>
      </c>
      <c r="P1053" s="28">
        <f>SUMIF('Compras del Mes'!D$6:D$307,Inventario!D1053,'Compras del Mes'!I$6:I$307)</f>
        <v>0</v>
      </c>
      <c r="Q1053" s="88"/>
      <c r="R1053" s="87">
        <f t="shared" si="164"/>
        <v>0</v>
      </c>
      <c r="S1053" s="28" t="str">
        <f t="shared" si="165"/>
        <v>0</v>
      </c>
      <c r="T1053" s="28">
        <f t="shared" si="166"/>
        <v>0</v>
      </c>
      <c r="U1053" s="88"/>
      <c r="V1053" s="177">
        <f>SUMIF('Reporte de salida'!C$6:C$958,Inventario!B1053,'Reporte de salida'!H$6:H$958)</f>
        <v>0</v>
      </c>
      <c r="W1053" s="221">
        <f t="shared" si="167"/>
        <v>0</v>
      </c>
      <c r="X1053" s="22"/>
      <c r="Y1053" s="87">
        <f t="shared" si="168"/>
        <v>0</v>
      </c>
      <c r="Z1053" s="28">
        <f t="shared" si="169"/>
        <v>0</v>
      </c>
      <c r="AA1053" s="56">
        <v>0</v>
      </c>
      <c r="AB1053" s="22"/>
      <c r="AC1053" s="96"/>
      <c r="AD1053" s="97"/>
      <c r="AE1053" s="96"/>
      <c r="AF1053" s="22"/>
    </row>
    <row r="1054" spans="1:32" ht="15" hidden="1" customHeight="1" x14ac:dyDescent="0.25">
      <c r="A1054" s="24"/>
      <c r="B1054" s="174" t="s">
        <v>978</v>
      </c>
      <c r="C1054" s="24"/>
      <c r="D1054" s="218" t="s">
        <v>978</v>
      </c>
      <c r="E1054" s="33" t="s">
        <v>772</v>
      </c>
      <c r="F1054" s="21"/>
      <c r="G1054" s="169" t="s">
        <v>315</v>
      </c>
      <c r="H1054" s="32">
        <v>1</v>
      </c>
      <c r="I1054" s="95"/>
      <c r="J1054" s="57">
        <f>[1]Inventario!Y1054</f>
        <v>0</v>
      </c>
      <c r="K1054" s="99">
        <f>[1]Inventario!AA1054</f>
        <v>0</v>
      </c>
      <c r="L1054" s="86">
        <f t="shared" si="162"/>
        <v>0</v>
      </c>
      <c r="M1054" s="91"/>
      <c r="N1054" s="87">
        <f>SUMIF('Compras del Mes'!D$6:D$307,Inventario!D1054,'Compras del Mes'!H$6:H$307)</f>
        <v>0</v>
      </c>
      <c r="O1054" s="28" t="str">
        <f t="shared" si="163"/>
        <v/>
      </c>
      <c r="P1054" s="28">
        <f>SUMIF('Compras del Mes'!D$6:D$307,Inventario!D1054,'Compras del Mes'!I$6:I$307)</f>
        <v>0</v>
      </c>
      <c r="Q1054" s="88"/>
      <c r="R1054" s="87">
        <f t="shared" si="164"/>
        <v>0</v>
      </c>
      <c r="S1054" s="28" t="str">
        <f t="shared" si="165"/>
        <v>0</v>
      </c>
      <c r="T1054" s="28">
        <f t="shared" si="166"/>
        <v>0</v>
      </c>
      <c r="U1054" s="88"/>
      <c r="V1054" s="177">
        <f>SUMIF('Reporte de salida'!C$6:C$958,Inventario!B1054,'Reporte de salida'!H$6:H$958)</f>
        <v>0</v>
      </c>
      <c r="W1054" s="221">
        <f t="shared" si="167"/>
        <v>0</v>
      </c>
      <c r="X1054" s="22"/>
      <c r="Y1054" s="87">
        <f t="shared" si="168"/>
        <v>0</v>
      </c>
      <c r="Z1054" s="28">
        <f t="shared" si="169"/>
        <v>0</v>
      </c>
      <c r="AA1054" s="56">
        <v>0</v>
      </c>
      <c r="AB1054" s="22"/>
      <c r="AC1054" s="96"/>
      <c r="AD1054" s="97"/>
      <c r="AE1054" s="96"/>
      <c r="AF1054" s="22"/>
    </row>
    <row r="1055" spans="1:32" ht="15" hidden="1" customHeight="1" x14ac:dyDescent="0.25">
      <c r="A1055" s="24"/>
      <c r="B1055" s="174" t="s">
        <v>1089</v>
      </c>
      <c r="C1055" s="24"/>
      <c r="D1055" s="218" t="s">
        <v>1089</v>
      </c>
      <c r="E1055" s="33" t="s">
        <v>772</v>
      </c>
      <c r="F1055" s="21"/>
      <c r="G1055" s="169" t="s">
        <v>315</v>
      </c>
      <c r="H1055" s="32">
        <v>1</v>
      </c>
      <c r="I1055" s="95"/>
      <c r="J1055" s="57">
        <f>[1]Inventario!Y1055</f>
        <v>0</v>
      </c>
      <c r="K1055" s="99">
        <f>[1]Inventario!AA1055</f>
        <v>0</v>
      </c>
      <c r="L1055" s="86">
        <f t="shared" si="162"/>
        <v>0</v>
      </c>
      <c r="M1055" s="91"/>
      <c r="N1055" s="87">
        <f>SUMIF('Compras del Mes'!D$6:D$307,Inventario!D1055,'Compras del Mes'!H$6:H$307)</f>
        <v>0</v>
      </c>
      <c r="O1055" s="28" t="str">
        <f t="shared" si="163"/>
        <v/>
      </c>
      <c r="P1055" s="28">
        <f>SUMIF('Compras del Mes'!D$6:D$307,Inventario!D1055,'Compras del Mes'!I$6:I$307)</f>
        <v>0</v>
      </c>
      <c r="Q1055" s="88"/>
      <c r="R1055" s="87">
        <f t="shared" si="164"/>
        <v>0</v>
      </c>
      <c r="S1055" s="28" t="str">
        <f t="shared" si="165"/>
        <v>0</v>
      </c>
      <c r="T1055" s="28">
        <f t="shared" si="166"/>
        <v>0</v>
      </c>
      <c r="U1055" s="88"/>
      <c r="V1055" s="177">
        <f>SUMIF('Reporte de salida'!C$6:C$958,Inventario!B1055,'Reporte de salida'!H$6:H$958)</f>
        <v>0</v>
      </c>
      <c r="W1055" s="221">
        <f t="shared" si="167"/>
        <v>0</v>
      </c>
      <c r="X1055" s="22"/>
      <c r="Y1055" s="87">
        <f t="shared" si="168"/>
        <v>0</v>
      </c>
      <c r="Z1055" s="28">
        <f t="shared" si="169"/>
        <v>0</v>
      </c>
      <c r="AA1055" s="56">
        <v>0</v>
      </c>
      <c r="AB1055" s="22"/>
      <c r="AC1055" s="96"/>
      <c r="AD1055" s="97"/>
      <c r="AE1055" s="96"/>
      <c r="AF1055" s="22"/>
    </row>
    <row r="1056" spans="1:32" ht="15" hidden="1" customHeight="1" x14ac:dyDescent="0.25">
      <c r="A1056" s="24"/>
      <c r="B1056" s="174" t="s">
        <v>1173</v>
      </c>
      <c r="C1056" s="24"/>
      <c r="D1056" s="218" t="s">
        <v>1173</v>
      </c>
      <c r="E1056" s="33" t="s">
        <v>772</v>
      </c>
      <c r="F1056" s="21"/>
      <c r="G1056" s="169" t="s">
        <v>315</v>
      </c>
      <c r="H1056" s="32">
        <v>1</v>
      </c>
      <c r="I1056" s="95"/>
      <c r="J1056" s="57">
        <f>[1]Inventario!Y1056</f>
        <v>1680</v>
      </c>
      <c r="K1056" s="99">
        <f>[1]Inventario!AA1056</f>
        <v>45.494669680747933</v>
      </c>
      <c r="L1056" s="86">
        <f t="shared" si="162"/>
        <v>76431.045063656522</v>
      </c>
      <c r="M1056" s="91"/>
      <c r="N1056" s="87">
        <f>SUMIF('Compras del Mes'!D$6:D$307,Inventario!D1056,'Compras del Mes'!H$6:H$307)</f>
        <v>0</v>
      </c>
      <c r="O1056" s="28" t="str">
        <f t="shared" si="163"/>
        <v/>
      </c>
      <c r="P1056" s="28">
        <f>SUMIF('Compras del Mes'!D$6:D$307,Inventario!D1056,'Compras del Mes'!I$6:I$307)</f>
        <v>0</v>
      </c>
      <c r="Q1056" s="88"/>
      <c r="R1056" s="87">
        <f t="shared" si="164"/>
        <v>1680</v>
      </c>
      <c r="S1056" s="28">
        <f t="shared" si="165"/>
        <v>45.494669680747933</v>
      </c>
      <c r="T1056" s="28">
        <f t="shared" si="166"/>
        <v>76431.045063656522</v>
      </c>
      <c r="U1056" s="88"/>
      <c r="V1056" s="177">
        <f>SUMIF('Reporte de salida'!C$6:C$958,Inventario!B1056,'Reporte de salida'!H$6:H$958)</f>
        <v>0</v>
      </c>
      <c r="W1056" s="221">
        <f t="shared" si="167"/>
        <v>0</v>
      </c>
      <c r="X1056" s="22"/>
      <c r="Y1056" s="87">
        <f t="shared" si="168"/>
        <v>1680</v>
      </c>
      <c r="Z1056" s="28">
        <f t="shared" si="169"/>
        <v>76431.045063656522</v>
      </c>
      <c r="AA1056" s="56">
        <f t="shared" si="170"/>
        <v>45.494669680747933</v>
      </c>
      <c r="AB1056" s="22"/>
      <c r="AC1056" s="96"/>
      <c r="AD1056" s="97"/>
      <c r="AE1056" s="96"/>
      <c r="AF1056" s="22"/>
    </row>
    <row r="1057" spans="1:32" ht="15" hidden="1" customHeight="1" x14ac:dyDescent="0.25">
      <c r="A1057" s="24"/>
      <c r="B1057" s="174" t="s">
        <v>1350</v>
      </c>
      <c r="C1057" s="24"/>
      <c r="D1057" s="218" t="s">
        <v>1350</v>
      </c>
      <c r="E1057" s="33" t="s">
        <v>772</v>
      </c>
      <c r="F1057" s="21"/>
      <c r="G1057" s="169" t="s">
        <v>315</v>
      </c>
      <c r="H1057" s="32">
        <v>1</v>
      </c>
      <c r="I1057" s="95"/>
      <c r="J1057" s="57">
        <f>[1]Inventario!Y1057</f>
        <v>74.400000000000006</v>
      </c>
      <c r="K1057" s="99">
        <f>[1]Inventario!AA1057</f>
        <v>37.494188582600188</v>
      </c>
      <c r="L1057" s="86">
        <f t="shared" si="162"/>
        <v>2789.567630545454</v>
      </c>
      <c r="M1057" s="91"/>
      <c r="N1057" s="87">
        <f>SUMIF('Compras del Mes'!D$6:D$307,Inventario!D1057,'Compras del Mes'!H$6:H$307)</f>
        <v>0</v>
      </c>
      <c r="O1057" s="28" t="str">
        <f t="shared" si="163"/>
        <v/>
      </c>
      <c r="P1057" s="28">
        <f>SUMIF('Compras del Mes'!D$6:D$307,Inventario!D1057,'Compras del Mes'!I$6:I$307)</f>
        <v>0</v>
      </c>
      <c r="Q1057" s="88"/>
      <c r="R1057" s="87">
        <f t="shared" si="164"/>
        <v>74.400000000000006</v>
      </c>
      <c r="S1057" s="28">
        <f t="shared" si="165"/>
        <v>37.494188582600188</v>
      </c>
      <c r="T1057" s="28">
        <f t="shared" si="166"/>
        <v>2789.567630545454</v>
      </c>
      <c r="U1057" s="88"/>
      <c r="V1057" s="177">
        <f>SUMIF('Reporte de salida'!C$6:C$958,Inventario!B1057,'Reporte de salida'!H$6:H$958)</f>
        <v>0</v>
      </c>
      <c r="W1057" s="221">
        <f t="shared" si="167"/>
        <v>0</v>
      </c>
      <c r="X1057" s="22"/>
      <c r="Y1057" s="87">
        <f t="shared" si="168"/>
        <v>74.400000000000006</v>
      </c>
      <c r="Z1057" s="28">
        <f t="shared" si="169"/>
        <v>2789.567630545454</v>
      </c>
      <c r="AA1057" s="56">
        <f t="shared" si="170"/>
        <v>37.494188582600188</v>
      </c>
      <c r="AB1057" s="22"/>
      <c r="AC1057" s="96"/>
      <c r="AD1057" s="97"/>
      <c r="AE1057" s="96"/>
      <c r="AF1057" s="22"/>
    </row>
    <row r="1058" spans="1:32" ht="15" hidden="1" customHeight="1" x14ac:dyDescent="0.25">
      <c r="A1058" s="24"/>
      <c r="B1058" s="174" t="s">
        <v>1174</v>
      </c>
      <c r="C1058" s="24"/>
      <c r="D1058" s="218" t="s">
        <v>1174</v>
      </c>
      <c r="E1058" s="33" t="s">
        <v>772</v>
      </c>
      <c r="F1058" s="21"/>
      <c r="G1058" s="169" t="s">
        <v>315</v>
      </c>
      <c r="H1058" s="32">
        <v>1</v>
      </c>
      <c r="I1058" s="95"/>
      <c r="J1058" s="57">
        <f>[1]Inventario!Y1058</f>
        <v>326</v>
      </c>
      <c r="K1058" s="99">
        <f>[1]Inventario!AA1058</f>
        <v>35.272884315207378</v>
      </c>
      <c r="L1058" s="86">
        <f t="shared" si="162"/>
        <v>11498.960286757605</v>
      </c>
      <c r="M1058" s="91"/>
      <c r="N1058" s="87">
        <f>SUMIF('Compras del Mes'!D$6:D$307,Inventario!D1058,'Compras del Mes'!H$6:H$307)</f>
        <v>12</v>
      </c>
      <c r="O1058" s="28">
        <f t="shared" si="163"/>
        <v>36.811666666666667</v>
      </c>
      <c r="P1058" s="28">
        <f>SUMIF('Compras del Mes'!D$6:D$307,Inventario!D1058,'Compras del Mes'!I$6:I$307)</f>
        <v>441.74</v>
      </c>
      <c r="Q1058" s="88"/>
      <c r="R1058" s="87">
        <f t="shared" si="164"/>
        <v>338</v>
      </c>
      <c r="S1058" s="28">
        <f t="shared" si="165"/>
        <v>35.327515641294688</v>
      </c>
      <c r="T1058" s="28">
        <f t="shared" si="166"/>
        <v>11940.700286757605</v>
      </c>
      <c r="U1058" s="88"/>
      <c r="V1058" s="177">
        <f>SUMIF('Reporte de salida'!C$6:C$958,Inventario!B1058,'Reporte de salida'!H$6:H$958)</f>
        <v>0</v>
      </c>
      <c r="W1058" s="221">
        <f t="shared" si="167"/>
        <v>0</v>
      </c>
      <c r="X1058" s="22"/>
      <c r="Y1058" s="87">
        <f t="shared" si="168"/>
        <v>338</v>
      </c>
      <c r="Z1058" s="28">
        <f t="shared" si="169"/>
        <v>11940.700286757605</v>
      </c>
      <c r="AA1058" s="56">
        <f t="shared" si="170"/>
        <v>35.327515641294688</v>
      </c>
      <c r="AB1058" s="22"/>
      <c r="AC1058" s="96"/>
      <c r="AD1058" s="97"/>
      <c r="AE1058" s="96"/>
      <c r="AF1058" s="22"/>
    </row>
    <row r="1059" spans="1:32" ht="15" hidden="1" customHeight="1" x14ac:dyDescent="0.25">
      <c r="A1059" s="24"/>
      <c r="B1059" s="174" t="s">
        <v>2064</v>
      </c>
      <c r="C1059" s="24"/>
      <c r="D1059" s="218" t="s">
        <v>2064</v>
      </c>
      <c r="E1059" s="33" t="s">
        <v>772</v>
      </c>
      <c r="F1059" s="21"/>
      <c r="G1059" s="169" t="s">
        <v>315</v>
      </c>
      <c r="H1059" s="32">
        <v>1</v>
      </c>
      <c r="I1059" s="95"/>
      <c r="J1059" s="57">
        <f>[1]Inventario!Y1059</f>
        <v>0</v>
      </c>
      <c r="K1059" s="99">
        <f>[1]Inventario!AA1059</f>
        <v>0</v>
      </c>
      <c r="L1059" s="86">
        <f t="shared" si="162"/>
        <v>0</v>
      </c>
      <c r="M1059" s="91"/>
      <c r="N1059" s="87">
        <f>SUMIF('Compras del Mes'!D$6:D$307,Inventario!D1059,'Compras del Mes'!H$6:H$307)</f>
        <v>30</v>
      </c>
      <c r="O1059" s="28">
        <f t="shared" si="163"/>
        <v>78.666666666666671</v>
      </c>
      <c r="P1059" s="28">
        <f>SUMIF('Compras del Mes'!D$6:D$307,Inventario!D1059,'Compras del Mes'!I$6:I$307)</f>
        <v>2360</v>
      </c>
      <c r="Q1059" s="88"/>
      <c r="R1059" s="87">
        <f t="shared" si="164"/>
        <v>30</v>
      </c>
      <c r="S1059" s="28">
        <f t="shared" si="165"/>
        <v>78.666666666666671</v>
      </c>
      <c r="T1059" s="28">
        <f t="shared" si="166"/>
        <v>2360</v>
      </c>
      <c r="U1059" s="88"/>
      <c r="V1059" s="177">
        <f>SUMIF('Reporte de salida'!C$6:C$958,Inventario!B1059,'Reporte de salida'!H$6:H$958)</f>
        <v>30</v>
      </c>
      <c r="W1059" s="221">
        <f t="shared" si="167"/>
        <v>2360</v>
      </c>
      <c r="X1059" s="22"/>
      <c r="Y1059" s="87">
        <f t="shared" si="168"/>
        <v>0</v>
      </c>
      <c r="Z1059" s="28">
        <f t="shared" si="169"/>
        <v>0</v>
      </c>
      <c r="AA1059" s="56">
        <v>0</v>
      </c>
      <c r="AB1059" s="22"/>
      <c r="AC1059" s="96"/>
      <c r="AD1059" s="97"/>
      <c r="AE1059" s="96"/>
      <c r="AF1059" s="22"/>
    </row>
    <row r="1060" spans="1:32" ht="15" hidden="1" customHeight="1" x14ac:dyDescent="0.25">
      <c r="A1060" s="24"/>
      <c r="B1060" s="174" t="s">
        <v>1191</v>
      </c>
      <c r="C1060" s="24"/>
      <c r="D1060" s="218" t="s">
        <v>1191</v>
      </c>
      <c r="E1060" s="33" t="s">
        <v>772</v>
      </c>
      <c r="F1060" s="21"/>
      <c r="G1060" s="169" t="s">
        <v>315</v>
      </c>
      <c r="H1060" s="32">
        <v>1</v>
      </c>
      <c r="I1060" s="95"/>
      <c r="J1060" s="57">
        <f>[1]Inventario!Y1060</f>
        <v>312</v>
      </c>
      <c r="K1060" s="99">
        <f>[1]Inventario!AA1060</f>
        <v>88.039071373899716</v>
      </c>
      <c r="L1060" s="86">
        <f t="shared" si="162"/>
        <v>27468.190268656712</v>
      </c>
      <c r="M1060" s="91"/>
      <c r="N1060" s="87">
        <f>SUMIF('Compras del Mes'!D$6:D$307,Inventario!D1060,'Compras del Mes'!H$6:H$307)</f>
        <v>0</v>
      </c>
      <c r="O1060" s="28" t="str">
        <f t="shared" si="163"/>
        <v/>
      </c>
      <c r="P1060" s="28">
        <f>SUMIF('Compras del Mes'!D$6:D$307,Inventario!D1060,'Compras del Mes'!I$6:I$307)</f>
        <v>0</v>
      </c>
      <c r="Q1060" s="88"/>
      <c r="R1060" s="87">
        <f t="shared" si="164"/>
        <v>312</v>
      </c>
      <c r="S1060" s="28">
        <f t="shared" si="165"/>
        <v>88.039071373899716</v>
      </c>
      <c r="T1060" s="28">
        <f t="shared" si="166"/>
        <v>27468.190268656712</v>
      </c>
      <c r="U1060" s="88"/>
      <c r="V1060" s="177">
        <f>SUMIF('Reporte de salida'!C$6:C$958,Inventario!B1060,'Reporte de salida'!H$6:H$958)</f>
        <v>0</v>
      </c>
      <c r="W1060" s="221">
        <f t="shared" si="167"/>
        <v>0</v>
      </c>
      <c r="X1060" s="22"/>
      <c r="Y1060" s="87">
        <f t="shared" si="168"/>
        <v>312</v>
      </c>
      <c r="Z1060" s="28">
        <f t="shared" si="169"/>
        <v>27468.190268656712</v>
      </c>
      <c r="AA1060" s="56">
        <f t="shared" si="170"/>
        <v>88.039071373899716</v>
      </c>
      <c r="AB1060" s="22">
        <f t="shared" si="171"/>
        <v>22</v>
      </c>
      <c r="AC1060" s="96"/>
      <c r="AD1060" s="97"/>
      <c r="AE1060" s="96"/>
      <c r="AF1060" s="22"/>
    </row>
    <row r="1061" spans="1:32" ht="15" hidden="1" customHeight="1" x14ac:dyDescent="0.25">
      <c r="A1061" s="24"/>
      <c r="B1061" s="174" t="s">
        <v>1491</v>
      </c>
      <c r="C1061" s="24"/>
      <c r="D1061" s="218" t="s">
        <v>1491</v>
      </c>
      <c r="E1061" s="33" t="s">
        <v>772</v>
      </c>
      <c r="F1061" s="21"/>
      <c r="G1061" s="169" t="s">
        <v>1081</v>
      </c>
      <c r="H1061" s="32">
        <v>1</v>
      </c>
      <c r="I1061" s="95"/>
      <c r="J1061" s="57">
        <f>[1]Inventario!Y1061</f>
        <v>0</v>
      </c>
      <c r="K1061" s="99">
        <f>[1]Inventario!AA1061</f>
        <v>0</v>
      </c>
      <c r="L1061" s="86">
        <f t="shared" si="162"/>
        <v>0</v>
      </c>
      <c r="M1061" s="91"/>
      <c r="N1061" s="87">
        <f>SUMIF('Compras del Mes'!D$6:D$307,Inventario!D1061,'Compras del Mes'!H$6:H$307)</f>
        <v>0</v>
      </c>
      <c r="O1061" s="28" t="str">
        <f t="shared" si="163"/>
        <v/>
      </c>
      <c r="P1061" s="28">
        <f>SUMIF('Compras del Mes'!D$6:D$307,Inventario!D1061,'Compras del Mes'!I$6:I$307)</f>
        <v>0</v>
      </c>
      <c r="Q1061" s="88"/>
      <c r="R1061" s="87">
        <f t="shared" si="164"/>
        <v>0</v>
      </c>
      <c r="S1061" s="28" t="str">
        <f t="shared" si="165"/>
        <v>0</v>
      </c>
      <c r="T1061" s="28">
        <f t="shared" si="166"/>
        <v>0</v>
      </c>
      <c r="U1061" s="88"/>
      <c r="V1061" s="177">
        <f>SUMIF('Reporte de salida'!C$6:C$958,Inventario!B1061,'Reporte de salida'!H$6:H$958)</f>
        <v>0</v>
      </c>
      <c r="W1061" s="221">
        <f t="shared" si="167"/>
        <v>0</v>
      </c>
      <c r="X1061" s="22"/>
      <c r="Y1061" s="87">
        <f t="shared" si="168"/>
        <v>0</v>
      </c>
      <c r="Z1061" s="28">
        <f t="shared" si="169"/>
        <v>0</v>
      </c>
      <c r="AA1061" s="56">
        <v>0</v>
      </c>
      <c r="AB1061" s="22">
        <f t="shared" si="171"/>
        <v>33</v>
      </c>
      <c r="AC1061" s="96"/>
      <c r="AD1061" s="97"/>
      <c r="AE1061" s="96"/>
      <c r="AF1061" s="22"/>
    </row>
    <row r="1062" spans="1:32" ht="15" hidden="1" customHeight="1" x14ac:dyDescent="0.25">
      <c r="A1062" s="24"/>
      <c r="B1062" s="174" t="s">
        <v>1492</v>
      </c>
      <c r="C1062" s="24"/>
      <c r="D1062" s="218" t="s">
        <v>1492</v>
      </c>
      <c r="E1062" s="33" t="s">
        <v>772</v>
      </c>
      <c r="F1062" s="21"/>
      <c r="G1062" s="169" t="s">
        <v>1081</v>
      </c>
      <c r="H1062" s="32">
        <v>1</v>
      </c>
      <c r="I1062" s="95"/>
      <c r="J1062" s="57">
        <f>[1]Inventario!Y1062</f>
        <v>0</v>
      </c>
      <c r="K1062" s="99">
        <f>[1]Inventario!AA1062</f>
        <v>0</v>
      </c>
      <c r="L1062" s="86">
        <f t="shared" si="162"/>
        <v>0</v>
      </c>
      <c r="M1062" s="91"/>
      <c r="N1062" s="87">
        <f>SUMIF('Compras del Mes'!D$6:D$307,Inventario!D1062,'Compras del Mes'!H$6:H$307)</f>
        <v>0</v>
      </c>
      <c r="O1062" s="28" t="str">
        <f t="shared" si="163"/>
        <v/>
      </c>
      <c r="P1062" s="28">
        <f>SUMIF('Compras del Mes'!D$6:D$307,Inventario!D1062,'Compras del Mes'!I$6:I$307)</f>
        <v>0</v>
      </c>
      <c r="Q1062" s="88"/>
      <c r="R1062" s="87">
        <f t="shared" si="164"/>
        <v>0</v>
      </c>
      <c r="S1062" s="28" t="str">
        <f t="shared" si="165"/>
        <v>0</v>
      </c>
      <c r="T1062" s="28">
        <f t="shared" si="166"/>
        <v>0</v>
      </c>
      <c r="U1062" s="88"/>
      <c r="V1062" s="177">
        <f>SUMIF('Reporte de salida'!C$6:C$958,Inventario!B1062,'Reporte de salida'!H$6:H$958)</f>
        <v>0</v>
      </c>
      <c r="W1062" s="221">
        <f t="shared" si="167"/>
        <v>0</v>
      </c>
      <c r="X1062" s="22"/>
      <c r="Y1062" s="87">
        <f t="shared" si="168"/>
        <v>0</v>
      </c>
      <c r="Z1062" s="28">
        <f t="shared" si="169"/>
        <v>0</v>
      </c>
      <c r="AA1062" s="56">
        <v>0</v>
      </c>
      <c r="AB1062" s="22">
        <f t="shared" si="171"/>
        <v>39</v>
      </c>
      <c r="AC1062" s="96"/>
      <c r="AD1062" s="97"/>
      <c r="AE1062" s="96"/>
      <c r="AF1062" s="22"/>
    </row>
    <row r="1063" spans="1:32" ht="15" hidden="1" customHeight="1" x14ac:dyDescent="0.25">
      <c r="A1063" s="24"/>
      <c r="B1063" s="174" t="s">
        <v>1493</v>
      </c>
      <c r="C1063" s="24"/>
      <c r="D1063" s="218" t="s">
        <v>1493</v>
      </c>
      <c r="E1063" s="33" t="s">
        <v>772</v>
      </c>
      <c r="F1063" s="21"/>
      <c r="G1063" s="169" t="s">
        <v>314</v>
      </c>
      <c r="H1063" s="32">
        <v>1</v>
      </c>
      <c r="I1063" s="95"/>
      <c r="J1063" s="57">
        <f>[1]Inventario!Y1063</f>
        <v>0</v>
      </c>
      <c r="K1063" s="99">
        <f>[1]Inventario!AA1063</f>
        <v>0</v>
      </c>
      <c r="L1063" s="86">
        <f t="shared" si="162"/>
        <v>0</v>
      </c>
      <c r="M1063" s="91"/>
      <c r="N1063" s="87">
        <f>SUMIF('Compras del Mes'!D$6:D$307,Inventario!D1063,'Compras del Mes'!H$6:H$307)</f>
        <v>0</v>
      </c>
      <c r="O1063" s="28" t="str">
        <f t="shared" si="163"/>
        <v/>
      </c>
      <c r="P1063" s="28">
        <f>SUMIF('Compras del Mes'!D$6:D$307,Inventario!D1063,'Compras del Mes'!I$6:I$307)</f>
        <v>0</v>
      </c>
      <c r="Q1063" s="88"/>
      <c r="R1063" s="87">
        <f t="shared" si="164"/>
        <v>0</v>
      </c>
      <c r="S1063" s="28" t="str">
        <f t="shared" si="165"/>
        <v>0</v>
      </c>
      <c r="T1063" s="28">
        <f t="shared" si="166"/>
        <v>0</v>
      </c>
      <c r="U1063" s="88"/>
      <c r="V1063" s="177">
        <f>SUMIF('Reporte de salida'!C$6:C$958,Inventario!B1063,'Reporte de salida'!H$6:H$958)</f>
        <v>0</v>
      </c>
      <c r="W1063" s="221">
        <f t="shared" si="167"/>
        <v>0</v>
      </c>
      <c r="X1063" s="22"/>
      <c r="Y1063" s="87">
        <f t="shared" si="168"/>
        <v>0</v>
      </c>
      <c r="Z1063" s="28">
        <f t="shared" si="169"/>
        <v>0</v>
      </c>
      <c r="AA1063" s="56">
        <v>0</v>
      </c>
      <c r="AB1063" s="22">
        <f t="shared" si="171"/>
        <v>27</v>
      </c>
      <c r="AC1063" s="96"/>
      <c r="AD1063" s="97"/>
      <c r="AE1063" s="96"/>
      <c r="AF1063" s="22"/>
    </row>
    <row r="1064" spans="1:32" ht="15" hidden="1" customHeight="1" x14ac:dyDescent="0.25">
      <c r="A1064" s="24"/>
      <c r="B1064" s="174" t="s">
        <v>1499</v>
      </c>
      <c r="C1064" s="24"/>
      <c r="D1064" s="218" t="s">
        <v>1499</v>
      </c>
      <c r="E1064" s="33" t="s">
        <v>772</v>
      </c>
      <c r="F1064" s="21"/>
      <c r="G1064" s="169" t="s">
        <v>315</v>
      </c>
      <c r="H1064" s="32">
        <v>1</v>
      </c>
      <c r="I1064" s="95"/>
      <c r="J1064" s="57">
        <f>[1]Inventario!Y1064</f>
        <v>18</v>
      </c>
      <c r="K1064" s="99">
        <f>[1]Inventario!AA1064</f>
        <v>64.638333333333335</v>
      </c>
      <c r="L1064" s="86">
        <f t="shared" si="162"/>
        <v>1163.49</v>
      </c>
      <c r="M1064" s="91"/>
      <c r="N1064" s="87">
        <f>SUMIF('Compras del Mes'!D$6:D$307,Inventario!D1064,'Compras del Mes'!H$6:H$307)</f>
        <v>0</v>
      </c>
      <c r="O1064" s="28" t="str">
        <f t="shared" si="163"/>
        <v/>
      </c>
      <c r="P1064" s="28">
        <f>SUMIF('Compras del Mes'!D$6:D$307,Inventario!D1064,'Compras del Mes'!I$6:I$307)</f>
        <v>0</v>
      </c>
      <c r="Q1064" s="88"/>
      <c r="R1064" s="87">
        <f t="shared" si="164"/>
        <v>18</v>
      </c>
      <c r="S1064" s="28">
        <f t="shared" si="165"/>
        <v>64.638333333333335</v>
      </c>
      <c r="T1064" s="28">
        <f t="shared" si="166"/>
        <v>1163.49</v>
      </c>
      <c r="U1064" s="88"/>
      <c r="V1064" s="177">
        <f>SUMIF('Reporte de salida'!C$6:C$958,Inventario!B1064,'Reporte de salida'!H$6:H$958)</f>
        <v>0</v>
      </c>
      <c r="W1064" s="221">
        <f t="shared" si="167"/>
        <v>0</v>
      </c>
      <c r="X1064" s="22"/>
      <c r="Y1064" s="87">
        <f t="shared" si="168"/>
        <v>18</v>
      </c>
      <c r="Z1064" s="28">
        <f t="shared" si="169"/>
        <v>1163.49</v>
      </c>
      <c r="AA1064" s="56">
        <f t="shared" si="170"/>
        <v>64.638333333333335</v>
      </c>
      <c r="AB1064" s="22">
        <f t="shared" si="171"/>
        <v>28</v>
      </c>
      <c r="AC1064" s="96"/>
      <c r="AD1064" s="97"/>
      <c r="AE1064" s="96"/>
      <c r="AF1064" s="22"/>
    </row>
    <row r="1065" spans="1:32" ht="15" hidden="1" customHeight="1" x14ac:dyDescent="0.25">
      <c r="A1065" s="24"/>
      <c r="B1065" s="174" t="s">
        <v>1500</v>
      </c>
      <c r="C1065" s="24"/>
      <c r="D1065" s="218" t="s">
        <v>1500</v>
      </c>
      <c r="E1065" s="33" t="s">
        <v>772</v>
      </c>
      <c r="F1065" s="21"/>
      <c r="G1065" s="169" t="s">
        <v>315</v>
      </c>
      <c r="H1065" s="32">
        <v>1</v>
      </c>
      <c r="I1065" s="95"/>
      <c r="J1065" s="57">
        <f>[1]Inventario!Y1065</f>
        <v>12</v>
      </c>
      <c r="K1065" s="99">
        <f>[1]Inventario!AA1065</f>
        <v>91.305000000000007</v>
      </c>
      <c r="L1065" s="86">
        <f t="shared" si="162"/>
        <v>1095.6600000000001</v>
      </c>
      <c r="M1065" s="91"/>
      <c r="N1065" s="87">
        <f>SUMIF('Compras del Mes'!D$6:D$307,Inventario!D1065,'Compras del Mes'!H$6:H$307)</f>
        <v>0</v>
      </c>
      <c r="O1065" s="28" t="str">
        <f t="shared" si="163"/>
        <v/>
      </c>
      <c r="P1065" s="28">
        <f>SUMIF('Compras del Mes'!D$6:D$307,Inventario!D1065,'Compras del Mes'!I$6:I$307)</f>
        <v>0</v>
      </c>
      <c r="Q1065" s="88"/>
      <c r="R1065" s="87">
        <f t="shared" si="164"/>
        <v>12</v>
      </c>
      <c r="S1065" s="28">
        <f t="shared" si="165"/>
        <v>91.305000000000007</v>
      </c>
      <c r="T1065" s="28">
        <f t="shared" si="166"/>
        <v>1095.6600000000001</v>
      </c>
      <c r="U1065" s="88"/>
      <c r="V1065" s="177">
        <f>SUMIF('Reporte de salida'!C$6:C$958,Inventario!B1065,'Reporte de salida'!H$6:H$958)</f>
        <v>0</v>
      </c>
      <c r="W1065" s="221">
        <f t="shared" si="167"/>
        <v>0</v>
      </c>
      <c r="X1065" s="22"/>
      <c r="Y1065" s="87">
        <f t="shared" si="168"/>
        <v>12</v>
      </c>
      <c r="Z1065" s="28">
        <f t="shared" si="169"/>
        <v>1095.6600000000001</v>
      </c>
      <c r="AA1065" s="56">
        <f t="shared" si="170"/>
        <v>91.305000000000007</v>
      </c>
      <c r="AB1065" s="22"/>
      <c r="AC1065" s="96"/>
      <c r="AD1065" s="97"/>
      <c r="AE1065" s="96"/>
      <c r="AF1065" s="22"/>
    </row>
    <row r="1066" spans="1:32" ht="15" hidden="1" customHeight="1" x14ac:dyDescent="0.25">
      <c r="A1066" s="24"/>
      <c r="B1066" s="174" t="s">
        <v>1532</v>
      </c>
      <c r="C1066" s="24"/>
      <c r="D1066" s="218" t="s">
        <v>1532</v>
      </c>
      <c r="E1066" s="33" t="s">
        <v>772</v>
      </c>
      <c r="F1066" s="21"/>
      <c r="G1066" s="169" t="s">
        <v>315</v>
      </c>
      <c r="H1066" s="32">
        <v>1</v>
      </c>
      <c r="I1066" s="95"/>
      <c r="J1066" s="57">
        <f>[1]Inventario!Y1066</f>
        <v>5.3800000000000008</v>
      </c>
      <c r="K1066" s="99">
        <f>[1]Inventario!AA1066</f>
        <v>31.500751879699244</v>
      </c>
      <c r="L1066" s="86">
        <f t="shared" si="162"/>
        <v>169.47404511278197</v>
      </c>
      <c r="M1066" s="91"/>
      <c r="N1066" s="87">
        <f>SUMIF('Compras del Mes'!D$6:D$307,Inventario!D1066,'Compras del Mes'!H$6:H$307)</f>
        <v>0</v>
      </c>
      <c r="O1066" s="28" t="str">
        <f t="shared" si="163"/>
        <v/>
      </c>
      <c r="P1066" s="28">
        <f>SUMIF('Compras del Mes'!D$6:D$307,Inventario!D1066,'Compras del Mes'!I$6:I$307)</f>
        <v>0</v>
      </c>
      <c r="Q1066" s="88"/>
      <c r="R1066" s="87">
        <f t="shared" si="164"/>
        <v>5.3800000000000008</v>
      </c>
      <c r="S1066" s="28">
        <f t="shared" si="165"/>
        <v>31.500751879699244</v>
      </c>
      <c r="T1066" s="28">
        <f t="shared" si="166"/>
        <v>169.47404511278197</v>
      </c>
      <c r="U1066" s="88"/>
      <c r="V1066" s="177">
        <f>SUMIF('Reporte de salida'!C$6:C$958,Inventario!B1066,'Reporte de salida'!H$6:H$958)</f>
        <v>0.73</v>
      </c>
      <c r="W1066" s="221">
        <f t="shared" si="167"/>
        <v>22.995548872180446</v>
      </c>
      <c r="X1066" s="22"/>
      <c r="Y1066" s="87">
        <f t="shared" si="168"/>
        <v>4.6500000000000004</v>
      </c>
      <c r="Z1066" s="28">
        <f t="shared" si="169"/>
        <v>146.47849624060149</v>
      </c>
      <c r="AA1066" s="56">
        <f t="shared" si="170"/>
        <v>31.500751879699241</v>
      </c>
      <c r="AB1066" s="22">
        <f t="shared" si="171"/>
        <v>20</v>
      </c>
      <c r="AC1066" s="96"/>
      <c r="AD1066" s="97"/>
      <c r="AE1066" s="96"/>
      <c r="AF1066" s="22"/>
    </row>
    <row r="1067" spans="1:32" ht="15" hidden="1" customHeight="1" x14ac:dyDescent="0.25">
      <c r="A1067" s="24"/>
      <c r="B1067" s="174" t="s">
        <v>2059</v>
      </c>
      <c r="C1067" s="24"/>
      <c r="D1067" s="33" t="s">
        <v>2059</v>
      </c>
      <c r="E1067" s="33" t="s">
        <v>772</v>
      </c>
      <c r="F1067" s="21"/>
      <c r="G1067" s="169" t="s">
        <v>315</v>
      </c>
      <c r="H1067" s="32">
        <v>1</v>
      </c>
      <c r="I1067" s="95"/>
      <c r="J1067" s="57">
        <f>[1]Inventario!Y1067</f>
        <v>0</v>
      </c>
      <c r="K1067" s="99">
        <f>[1]Inventario!AA1067</f>
        <v>0</v>
      </c>
      <c r="L1067" s="86">
        <f t="shared" si="162"/>
        <v>0</v>
      </c>
      <c r="M1067" s="91"/>
      <c r="N1067" s="87">
        <f>SUMIF('Compras del Mes'!D$6:D$307,Inventario!D1067,'Compras del Mes'!H$6:H$307)</f>
        <v>37.6</v>
      </c>
      <c r="O1067" s="28">
        <f t="shared" si="163"/>
        <v>273.70744680851061</v>
      </c>
      <c r="P1067" s="28">
        <f>SUMIF('Compras del Mes'!D$6:D$307,Inventario!D1067,'Compras del Mes'!I$6:I$307)</f>
        <v>10291.4</v>
      </c>
      <c r="Q1067" s="88"/>
      <c r="R1067" s="87">
        <f t="shared" si="164"/>
        <v>37.6</v>
      </c>
      <c r="S1067" s="28">
        <f t="shared" si="165"/>
        <v>273.70744680851061</v>
      </c>
      <c r="T1067" s="28">
        <f t="shared" si="166"/>
        <v>10291.4</v>
      </c>
      <c r="U1067" s="88"/>
      <c r="V1067" s="177">
        <f>SUMIF('Reporte de salida'!C$6:C$958,Inventario!B1067,'Reporte de salida'!H$6:H$958)</f>
        <v>43</v>
      </c>
      <c r="W1067" s="221">
        <f t="shared" si="167"/>
        <v>11769.420212765956</v>
      </c>
      <c r="X1067" s="22"/>
      <c r="Y1067" s="87">
        <f t="shared" si="168"/>
        <v>-5.3999999999999986</v>
      </c>
      <c r="Z1067" s="28">
        <f t="shared" si="169"/>
        <v>-1478.020212765957</v>
      </c>
      <c r="AA1067" s="56">
        <f t="shared" si="170"/>
        <v>273.70744680851061</v>
      </c>
      <c r="AB1067" s="22">
        <f t="shared" si="171"/>
        <v>25</v>
      </c>
      <c r="AC1067" s="96"/>
      <c r="AD1067" s="97"/>
      <c r="AE1067" s="96"/>
      <c r="AF1067" s="22"/>
    </row>
    <row r="1068" spans="1:32" ht="15" hidden="1" customHeight="1" x14ac:dyDescent="0.25">
      <c r="A1068" s="24"/>
      <c r="B1068" s="174" t="s">
        <v>1622</v>
      </c>
      <c r="C1068" s="24"/>
      <c r="D1068" s="33" t="s">
        <v>1634</v>
      </c>
      <c r="E1068" s="33" t="s">
        <v>772</v>
      </c>
      <c r="F1068" s="21"/>
      <c r="G1068" s="169" t="s">
        <v>315</v>
      </c>
      <c r="H1068" s="32">
        <v>1</v>
      </c>
      <c r="I1068" s="95"/>
      <c r="J1068" s="57">
        <f>[1]Inventario!Y1068</f>
        <v>0.98000000000000043</v>
      </c>
      <c r="K1068" s="99">
        <f>[1]Inventario!AA1068</f>
        <v>98.11</v>
      </c>
      <c r="L1068" s="86">
        <f t="shared" si="162"/>
        <v>96.147800000000046</v>
      </c>
      <c r="M1068" s="91"/>
      <c r="N1068" s="87">
        <f>SUMIF('Compras del Mes'!D$6:D$307,Inventario!D1068,'Compras del Mes'!H$6:H$307)</f>
        <v>0</v>
      </c>
      <c r="O1068" s="28" t="str">
        <f t="shared" si="163"/>
        <v/>
      </c>
      <c r="P1068" s="28">
        <f>SUMIF('Compras del Mes'!D$6:D$307,Inventario!D1068,'Compras del Mes'!I$6:I$307)</f>
        <v>0</v>
      </c>
      <c r="Q1068" s="88"/>
      <c r="R1068" s="87">
        <f t="shared" si="164"/>
        <v>0.98000000000000043</v>
      </c>
      <c r="S1068" s="28">
        <f t="shared" si="165"/>
        <v>98.11</v>
      </c>
      <c r="T1068" s="28">
        <f t="shared" si="166"/>
        <v>96.147800000000046</v>
      </c>
      <c r="U1068" s="88"/>
      <c r="V1068" s="177">
        <f>SUMIF('Reporte de salida'!C$6:C$958,Inventario!B1068,'Reporte de salida'!H$6:H$958)</f>
        <v>0</v>
      </c>
      <c r="W1068" s="221">
        <f t="shared" si="167"/>
        <v>0</v>
      </c>
      <c r="X1068" s="22"/>
      <c r="Y1068" s="87">
        <f t="shared" si="168"/>
        <v>0.98000000000000043</v>
      </c>
      <c r="Z1068" s="28">
        <f t="shared" si="169"/>
        <v>96.147800000000046</v>
      </c>
      <c r="AA1068" s="56">
        <f t="shared" si="170"/>
        <v>98.11</v>
      </c>
      <c r="AB1068" s="22">
        <f t="shared" si="171"/>
        <v>23</v>
      </c>
      <c r="AC1068" s="96"/>
      <c r="AD1068" s="97"/>
      <c r="AE1068" s="96"/>
      <c r="AF1068" s="22"/>
    </row>
    <row r="1069" spans="1:32" ht="15" hidden="1" customHeight="1" x14ac:dyDescent="0.25">
      <c r="A1069" s="24"/>
      <c r="B1069" s="174" t="s">
        <v>2004</v>
      </c>
      <c r="C1069" s="24"/>
      <c r="D1069" s="33" t="s">
        <v>2004</v>
      </c>
      <c r="E1069" s="33" t="s">
        <v>772</v>
      </c>
      <c r="F1069" s="21"/>
      <c r="G1069" s="169" t="s">
        <v>315</v>
      </c>
      <c r="H1069" s="32">
        <v>1</v>
      </c>
      <c r="I1069" s="95"/>
      <c r="J1069" s="57">
        <f>[1]Inventario!Y1069</f>
        <v>0</v>
      </c>
      <c r="K1069" s="99">
        <f>[1]Inventario!AA1069</f>
        <v>0</v>
      </c>
      <c r="L1069" s="86">
        <f t="shared" si="162"/>
        <v>0</v>
      </c>
      <c r="M1069" s="91"/>
      <c r="N1069" s="87">
        <f>SUMIF('Compras del Mes'!D$6:D$307,Inventario!D1069,'Compras del Mes'!H$6:H$307)</f>
        <v>0</v>
      </c>
      <c r="O1069" s="28" t="str">
        <f t="shared" si="163"/>
        <v/>
      </c>
      <c r="P1069" s="28">
        <f>SUMIF('Compras del Mes'!D$6:D$307,Inventario!D1069,'Compras del Mes'!I$6:I$307)</f>
        <v>0</v>
      </c>
      <c r="Q1069" s="88"/>
      <c r="R1069" s="87">
        <f t="shared" si="164"/>
        <v>0</v>
      </c>
      <c r="S1069" s="28" t="str">
        <f t="shared" si="165"/>
        <v>0</v>
      </c>
      <c r="T1069" s="28">
        <f t="shared" si="166"/>
        <v>0</v>
      </c>
      <c r="U1069" s="88"/>
      <c r="V1069" s="177">
        <f>SUMIF('Reporte de salida'!C$6:C$958,Inventario!B1069,'Reporte de salida'!H$6:H$958)</f>
        <v>0</v>
      </c>
      <c r="W1069" s="221">
        <f t="shared" si="167"/>
        <v>0</v>
      </c>
      <c r="X1069" s="22"/>
      <c r="Y1069" s="87">
        <f t="shared" si="168"/>
        <v>0</v>
      </c>
      <c r="Z1069" s="28">
        <f t="shared" si="169"/>
        <v>0</v>
      </c>
      <c r="AA1069" s="56">
        <v>0</v>
      </c>
      <c r="AB1069" s="22">
        <f t="shared" si="171"/>
        <v>26</v>
      </c>
      <c r="AC1069" s="96"/>
      <c r="AD1069" s="97"/>
      <c r="AE1069" s="96"/>
      <c r="AF1069" s="22"/>
    </row>
    <row r="1070" spans="1:32" ht="15" hidden="1" customHeight="1" x14ac:dyDescent="0.25">
      <c r="A1070" s="24"/>
      <c r="B1070" s="174" t="s">
        <v>1625</v>
      </c>
      <c r="C1070" s="24"/>
      <c r="D1070" s="33" t="s">
        <v>1625</v>
      </c>
      <c r="E1070" s="33" t="s">
        <v>772</v>
      </c>
      <c r="F1070" s="21"/>
      <c r="G1070" s="169" t="s">
        <v>315</v>
      </c>
      <c r="H1070" s="32">
        <v>1</v>
      </c>
      <c r="I1070" s="95"/>
      <c r="J1070" s="57">
        <f>[1]Inventario!Y1070</f>
        <v>0</v>
      </c>
      <c r="K1070" s="99">
        <f>[1]Inventario!AA1070</f>
        <v>0</v>
      </c>
      <c r="L1070" s="86">
        <f t="shared" si="162"/>
        <v>0</v>
      </c>
      <c r="M1070" s="91"/>
      <c r="N1070" s="87">
        <f>SUMIF('Compras del Mes'!D$6:D$307,Inventario!D1070,'Compras del Mes'!H$6:H$307)</f>
        <v>0</v>
      </c>
      <c r="O1070" s="28" t="str">
        <f t="shared" si="163"/>
        <v/>
      </c>
      <c r="P1070" s="28">
        <f>SUMIF('Compras del Mes'!D$6:D$307,Inventario!D1070,'Compras del Mes'!I$6:I$307)</f>
        <v>0</v>
      </c>
      <c r="Q1070" s="88"/>
      <c r="R1070" s="87">
        <f t="shared" si="164"/>
        <v>0</v>
      </c>
      <c r="S1070" s="28" t="str">
        <f t="shared" si="165"/>
        <v>0</v>
      </c>
      <c r="T1070" s="28">
        <f t="shared" si="166"/>
        <v>0</v>
      </c>
      <c r="U1070" s="88"/>
      <c r="V1070" s="177">
        <f>SUMIF('Reporte de salida'!C$6:C$958,Inventario!B1070,'Reporte de salida'!H$6:H$958)</f>
        <v>0</v>
      </c>
      <c r="W1070" s="221">
        <f t="shared" si="167"/>
        <v>0</v>
      </c>
      <c r="X1070" s="22"/>
      <c r="Y1070" s="87">
        <f t="shared" si="168"/>
        <v>0</v>
      </c>
      <c r="Z1070" s="28">
        <f t="shared" si="169"/>
        <v>0</v>
      </c>
      <c r="AA1070" s="56">
        <v>0</v>
      </c>
      <c r="AB1070" s="22">
        <f t="shared" si="171"/>
        <v>23</v>
      </c>
      <c r="AC1070" s="96"/>
      <c r="AD1070" s="97"/>
      <c r="AE1070" s="96"/>
      <c r="AF1070" s="22"/>
    </row>
    <row r="1071" spans="1:32" ht="15" hidden="1" customHeight="1" x14ac:dyDescent="0.25">
      <c r="A1071" s="24"/>
      <c r="B1071" s="174" t="s">
        <v>1629</v>
      </c>
      <c r="C1071" s="24"/>
      <c r="D1071" s="179" t="s">
        <v>1629</v>
      </c>
      <c r="E1071" s="33" t="s">
        <v>772</v>
      </c>
      <c r="F1071" s="21"/>
      <c r="G1071" s="169" t="s">
        <v>314</v>
      </c>
      <c r="H1071" s="32">
        <v>1</v>
      </c>
      <c r="I1071" s="95"/>
      <c r="J1071" s="57">
        <f>[1]Inventario!Y1071</f>
        <v>0</v>
      </c>
      <c r="K1071" s="99">
        <f>[1]Inventario!AA1071</f>
        <v>0</v>
      </c>
      <c r="L1071" s="86">
        <f t="shared" si="162"/>
        <v>0</v>
      </c>
      <c r="M1071" s="91"/>
      <c r="N1071" s="87">
        <f>SUMIF('Compras del Mes'!D$6:D$307,Inventario!D1071,'Compras del Mes'!H$6:H$307)</f>
        <v>0</v>
      </c>
      <c r="O1071" s="28" t="str">
        <f t="shared" si="163"/>
        <v/>
      </c>
      <c r="P1071" s="28">
        <f>SUMIF('Compras del Mes'!D$6:D$307,Inventario!D1071,'Compras del Mes'!I$6:I$307)</f>
        <v>0</v>
      </c>
      <c r="Q1071" s="88"/>
      <c r="R1071" s="87">
        <f t="shared" si="164"/>
        <v>0</v>
      </c>
      <c r="S1071" s="28" t="str">
        <f t="shared" si="165"/>
        <v>0</v>
      </c>
      <c r="T1071" s="28">
        <f t="shared" si="166"/>
        <v>0</v>
      </c>
      <c r="U1071" s="88"/>
      <c r="V1071" s="177">
        <f>SUMIF('Reporte de salida'!C$6:C$958,Inventario!B1071,'Reporte de salida'!H$6:H$958)</f>
        <v>0</v>
      </c>
      <c r="W1071" s="221">
        <f t="shared" si="167"/>
        <v>0</v>
      </c>
      <c r="X1071" s="22"/>
      <c r="Y1071" s="87">
        <f t="shared" si="168"/>
        <v>0</v>
      </c>
      <c r="Z1071" s="28">
        <f t="shared" si="169"/>
        <v>0</v>
      </c>
      <c r="AA1071" s="56">
        <v>0</v>
      </c>
      <c r="AB1071" s="22">
        <f t="shared" si="171"/>
        <v>41</v>
      </c>
      <c r="AC1071" s="96"/>
      <c r="AD1071" s="97"/>
      <c r="AE1071" s="96"/>
      <c r="AF1071" s="22"/>
    </row>
    <row r="1072" spans="1:32" ht="15" hidden="1" customHeight="1" x14ac:dyDescent="0.25">
      <c r="A1072" s="24"/>
      <c r="B1072" s="174" t="s">
        <v>1630</v>
      </c>
      <c r="C1072" s="24"/>
      <c r="D1072" s="179" t="s">
        <v>1630</v>
      </c>
      <c r="E1072" s="33" t="s">
        <v>772</v>
      </c>
      <c r="F1072" s="21"/>
      <c r="G1072" s="169" t="s">
        <v>314</v>
      </c>
      <c r="H1072" s="32">
        <v>1</v>
      </c>
      <c r="I1072" s="95"/>
      <c r="J1072" s="57">
        <f>[1]Inventario!Y1072</f>
        <v>0</v>
      </c>
      <c r="K1072" s="99">
        <f>[1]Inventario!AA1072</f>
        <v>0</v>
      </c>
      <c r="L1072" s="86">
        <f t="shared" si="162"/>
        <v>0</v>
      </c>
      <c r="M1072" s="91"/>
      <c r="N1072" s="87">
        <f>SUMIF('Compras del Mes'!D$6:D$307,Inventario!D1072,'Compras del Mes'!H$6:H$307)</f>
        <v>0</v>
      </c>
      <c r="O1072" s="28" t="str">
        <f t="shared" si="163"/>
        <v/>
      </c>
      <c r="P1072" s="28">
        <f>SUMIF('Compras del Mes'!D$6:D$307,Inventario!D1072,'Compras del Mes'!I$6:I$307)</f>
        <v>0</v>
      </c>
      <c r="Q1072" s="88"/>
      <c r="R1072" s="87">
        <f t="shared" si="164"/>
        <v>0</v>
      </c>
      <c r="S1072" s="28" t="str">
        <f t="shared" si="165"/>
        <v>0</v>
      </c>
      <c r="T1072" s="28">
        <f t="shared" si="166"/>
        <v>0</v>
      </c>
      <c r="U1072" s="88"/>
      <c r="V1072" s="177">
        <f>SUMIF('Reporte de salida'!C$6:C$958,Inventario!B1072,'Reporte de salida'!H$6:H$958)</f>
        <v>0</v>
      </c>
      <c r="W1072" s="221">
        <f t="shared" si="167"/>
        <v>0</v>
      </c>
      <c r="X1072" s="22"/>
      <c r="Y1072" s="87">
        <f t="shared" si="168"/>
        <v>0</v>
      </c>
      <c r="Z1072" s="28">
        <f t="shared" si="169"/>
        <v>0</v>
      </c>
      <c r="AA1072" s="56">
        <v>0</v>
      </c>
      <c r="AB1072" s="22">
        <f t="shared" si="171"/>
        <v>41</v>
      </c>
      <c r="AC1072" s="96"/>
      <c r="AD1072" s="97"/>
      <c r="AE1072" s="96"/>
      <c r="AF1072" s="22"/>
    </row>
    <row r="1073" spans="1:32" ht="15" hidden="1" customHeight="1" x14ac:dyDescent="0.25">
      <c r="A1073" s="24"/>
      <c r="B1073" s="174" t="s">
        <v>1631</v>
      </c>
      <c r="C1073" s="24"/>
      <c r="D1073" s="179" t="s">
        <v>1631</v>
      </c>
      <c r="E1073" s="33" t="s">
        <v>772</v>
      </c>
      <c r="F1073" s="21"/>
      <c r="G1073" s="169" t="s">
        <v>314</v>
      </c>
      <c r="H1073" s="32">
        <v>1</v>
      </c>
      <c r="I1073" s="95"/>
      <c r="J1073" s="57">
        <f>[1]Inventario!Y1073</f>
        <v>0</v>
      </c>
      <c r="K1073" s="99">
        <f>[1]Inventario!AA1073</f>
        <v>0</v>
      </c>
      <c r="L1073" s="86">
        <f t="shared" si="162"/>
        <v>0</v>
      </c>
      <c r="M1073" s="91"/>
      <c r="N1073" s="87">
        <f>SUMIF('Compras del Mes'!D$6:D$307,Inventario!D1073,'Compras del Mes'!H$6:H$307)</f>
        <v>0</v>
      </c>
      <c r="O1073" s="28" t="str">
        <f t="shared" si="163"/>
        <v/>
      </c>
      <c r="P1073" s="28">
        <f>SUMIF('Compras del Mes'!D$6:D$307,Inventario!D1073,'Compras del Mes'!I$6:I$307)</f>
        <v>0</v>
      </c>
      <c r="Q1073" s="88"/>
      <c r="R1073" s="87">
        <f t="shared" si="164"/>
        <v>0</v>
      </c>
      <c r="S1073" s="28" t="str">
        <f t="shared" si="165"/>
        <v>0</v>
      </c>
      <c r="T1073" s="28">
        <f t="shared" si="166"/>
        <v>0</v>
      </c>
      <c r="U1073" s="88"/>
      <c r="V1073" s="177">
        <f>SUMIF('Reporte de salida'!C$6:C$958,Inventario!B1073,'Reporte de salida'!H$6:H$958)</f>
        <v>0</v>
      </c>
      <c r="W1073" s="221">
        <f t="shared" si="167"/>
        <v>0</v>
      </c>
      <c r="X1073" s="22"/>
      <c r="Y1073" s="87">
        <f t="shared" si="168"/>
        <v>0</v>
      </c>
      <c r="Z1073" s="28">
        <f t="shared" si="169"/>
        <v>0</v>
      </c>
      <c r="AA1073" s="56">
        <v>0</v>
      </c>
      <c r="AB1073" s="22">
        <f t="shared" si="171"/>
        <v>41</v>
      </c>
      <c r="AC1073" s="96"/>
      <c r="AD1073" s="97"/>
      <c r="AE1073" s="96"/>
      <c r="AF1073" s="22"/>
    </row>
    <row r="1074" spans="1:32" ht="15" hidden="1" customHeight="1" x14ac:dyDescent="0.25">
      <c r="A1074" s="24"/>
      <c r="B1074" s="174" t="s">
        <v>1632</v>
      </c>
      <c r="C1074" s="24"/>
      <c r="D1074" s="179" t="s">
        <v>1632</v>
      </c>
      <c r="E1074" s="33" t="s">
        <v>772</v>
      </c>
      <c r="F1074" s="21"/>
      <c r="G1074" s="169" t="s">
        <v>314</v>
      </c>
      <c r="H1074" s="32">
        <v>1</v>
      </c>
      <c r="I1074" s="95"/>
      <c r="J1074" s="57">
        <f>[1]Inventario!Y1074</f>
        <v>0</v>
      </c>
      <c r="K1074" s="99">
        <f>[1]Inventario!AA1074</f>
        <v>0</v>
      </c>
      <c r="L1074" s="86">
        <f t="shared" si="162"/>
        <v>0</v>
      </c>
      <c r="M1074" s="91"/>
      <c r="N1074" s="87">
        <f>SUMIF('Compras del Mes'!D$6:D$307,Inventario!D1074,'Compras del Mes'!H$6:H$307)</f>
        <v>0</v>
      </c>
      <c r="O1074" s="28" t="str">
        <f t="shared" si="163"/>
        <v/>
      </c>
      <c r="P1074" s="28">
        <f>SUMIF('Compras del Mes'!D$6:D$307,Inventario!D1074,'Compras del Mes'!I$6:I$307)</f>
        <v>0</v>
      </c>
      <c r="Q1074" s="88"/>
      <c r="R1074" s="87">
        <f t="shared" si="164"/>
        <v>0</v>
      </c>
      <c r="S1074" s="28" t="str">
        <f t="shared" si="165"/>
        <v>0</v>
      </c>
      <c r="T1074" s="28">
        <f t="shared" si="166"/>
        <v>0</v>
      </c>
      <c r="U1074" s="88"/>
      <c r="V1074" s="177">
        <f>SUMIF('Reporte de salida'!C$6:C$958,Inventario!B1074,'Reporte de salida'!H$6:H$958)</f>
        <v>0</v>
      </c>
      <c r="W1074" s="221">
        <f t="shared" si="167"/>
        <v>0</v>
      </c>
      <c r="X1074" s="22"/>
      <c r="Y1074" s="87">
        <f t="shared" si="168"/>
        <v>0</v>
      </c>
      <c r="Z1074" s="28">
        <f t="shared" si="169"/>
        <v>0</v>
      </c>
      <c r="AA1074" s="56">
        <v>0</v>
      </c>
      <c r="AB1074" s="22">
        <f t="shared" si="171"/>
        <v>41</v>
      </c>
      <c r="AC1074" s="96"/>
      <c r="AD1074" s="97"/>
      <c r="AE1074" s="96"/>
      <c r="AF1074" s="22"/>
    </row>
    <row r="1075" spans="1:32" ht="15" hidden="1" customHeight="1" x14ac:dyDescent="0.25">
      <c r="A1075" s="24"/>
      <c r="B1075" s="174" t="s">
        <v>1717</v>
      </c>
      <c r="C1075" s="24"/>
      <c r="D1075" s="179" t="s">
        <v>1717</v>
      </c>
      <c r="E1075" s="33" t="s">
        <v>772</v>
      </c>
      <c r="F1075" s="21"/>
      <c r="G1075" s="169" t="s">
        <v>315</v>
      </c>
      <c r="H1075" s="32">
        <v>1</v>
      </c>
      <c r="I1075" s="95"/>
      <c r="J1075" s="57">
        <f>[1]Inventario!Y1075</f>
        <v>144</v>
      </c>
      <c r="K1075" s="99">
        <f>[1]Inventario!AA1075</f>
        <v>90.435000000000002</v>
      </c>
      <c r="L1075" s="86">
        <f t="shared" si="162"/>
        <v>13022.64</v>
      </c>
      <c r="M1075" s="91"/>
      <c r="N1075" s="87">
        <f>SUMIF('Compras del Mes'!D$6:D$307,Inventario!D1075,'Compras del Mes'!H$6:H$307)</f>
        <v>0</v>
      </c>
      <c r="O1075" s="28" t="str">
        <f t="shared" si="163"/>
        <v/>
      </c>
      <c r="P1075" s="28">
        <f>SUMIF('Compras del Mes'!D$6:D$307,Inventario!D1075,'Compras del Mes'!I$6:I$307)</f>
        <v>0</v>
      </c>
      <c r="Q1075" s="88"/>
      <c r="R1075" s="87">
        <f t="shared" si="164"/>
        <v>144</v>
      </c>
      <c r="S1075" s="28">
        <f t="shared" si="165"/>
        <v>90.435000000000002</v>
      </c>
      <c r="T1075" s="28">
        <f t="shared" si="166"/>
        <v>13022.64</v>
      </c>
      <c r="U1075" s="88"/>
      <c r="V1075" s="177">
        <f>SUMIF('Reporte de salida'!C$6:C$958,Inventario!B1075,'Reporte de salida'!H$6:H$958)</f>
        <v>0</v>
      </c>
      <c r="W1075" s="221">
        <f t="shared" si="167"/>
        <v>0</v>
      </c>
      <c r="X1075" s="22"/>
      <c r="Y1075" s="87">
        <f t="shared" si="168"/>
        <v>144</v>
      </c>
      <c r="Z1075" s="28">
        <f t="shared" si="169"/>
        <v>13022.64</v>
      </c>
      <c r="AA1075" s="56">
        <f t="shared" si="170"/>
        <v>90.435000000000002</v>
      </c>
      <c r="AB1075" s="22">
        <f t="shared" si="171"/>
        <v>25</v>
      </c>
      <c r="AC1075" s="96"/>
      <c r="AD1075" s="97"/>
      <c r="AE1075" s="96"/>
      <c r="AF1075" s="22"/>
    </row>
    <row r="1076" spans="1:32" ht="15" hidden="1" customHeight="1" x14ac:dyDescent="0.25">
      <c r="A1076" s="24">
        <v>3356</v>
      </c>
      <c r="B1076" s="174" t="s">
        <v>1723</v>
      </c>
      <c r="C1076" s="24"/>
      <c r="D1076" s="179" t="s">
        <v>1723</v>
      </c>
      <c r="E1076" s="33" t="s">
        <v>772</v>
      </c>
      <c r="F1076" s="21"/>
      <c r="G1076" s="169" t="s">
        <v>1081</v>
      </c>
      <c r="H1076" s="32">
        <v>1</v>
      </c>
      <c r="I1076" s="95"/>
      <c r="J1076" s="57">
        <f>[1]Inventario!Y1076</f>
        <v>72.240000000000009</v>
      </c>
      <c r="K1076" s="99">
        <f>[1]Inventario!AA1076</f>
        <v>30.405961538461536</v>
      </c>
      <c r="L1076" s="86">
        <f t="shared" si="162"/>
        <v>2196.5266615384617</v>
      </c>
      <c r="M1076" s="91"/>
      <c r="N1076" s="87">
        <f>SUMIF('Compras del Mes'!D$6:D$307,Inventario!D1076,'Compras del Mes'!H$6:H$307)</f>
        <v>0</v>
      </c>
      <c r="O1076" s="28" t="str">
        <f t="shared" si="163"/>
        <v/>
      </c>
      <c r="P1076" s="28">
        <f>SUMIF('Compras del Mes'!D$6:D$307,Inventario!D1076,'Compras del Mes'!I$6:I$307)</f>
        <v>0</v>
      </c>
      <c r="Q1076" s="88"/>
      <c r="R1076" s="87">
        <f t="shared" si="164"/>
        <v>72.240000000000009</v>
      </c>
      <c r="S1076" s="28">
        <f t="shared" si="165"/>
        <v>30.405961538461536</v>
      </c>
      <c r="T1076" s="28">
        <f t="shared" si="166"/>
        <v>2196.5266615384617</v>
      </c>
      <c r="U1076" s="88"/>
      <c r="V1076" s="177">
        <f>SUMIF('Reporte de salida'!C$6:C$958,Inventario!B1076,'Reporte de salida'!H$6:H$958)</f>
        <v>0</v>
      </c>
      <c r="W1076" s="221">
        <f t="shared" si="167"/>
        <v>0</v>
      </c>
      <c r="X1076" s="22"/>
      <c r="Y1076" s="87">
        <f t="shared" si="168"/>
        <v>72.240000000000009</v>
      </c>
      <c r="Z1076" s="28">
        <f t="shared" si="169"/>
        <v>2196.5266615384617</v>
      </c>
      <c r="AA1076" s="56">
        <f t="shared" si="170"/>
        <v>30.405961538461536</v>
      </c>
      <c r="AB1076" s="22">
        <f t="shared" si="171"/>
        <v>43</v>
      </c>
      <c r="AC1076" s="96"/>
      <c r="AD1076" s="97"/>
      <c r="AE1076" s="96"/>
      <c r="AF1076" s="22"/>
    </row>
    <row r="1077" spans="1:32" ht="15" hidden="1" customHeight="1" x14ac:dyDescent="0.25">
      <c r="A1077" s="24">
        <v>1000</v>
      </c>
      <c r="B1077" s="174" t="s">
        <v>1724</v>
      </c>
      <c r="C1077" s="24"/>
      <c r="D1077" s="179" t="s">
        <v>1724</v>
      </c>
      <c r="E1077" s="33" t="s">
        <v>772</v>
      </c>
      <c r="F1077" s="21"/>
      <c r="G1077" s="169" t="s">
        <v>1081</v>
      </c>
      <c r="H1077" s="32">
        <v>1</v>
      </c>
      <c r="I1077" s="95"/>
      <c r="J1077" s="57">
        <f>[1]Inventario!Y1077</f>
        <v>53.4</v>
      </c>
      <c r="K1077" s="99">
        <f>[1]Inventario!AA1077</f>
        <v>32.249250000000004</v>
      </c>
      <c r="L1077" s="86">
        <f t="shared" si="162"/>
        <v>1722.1099500000003</v>
      </c>
      <c r="M1077" s="91"/>
      <c r="N1077" s="87">
        <f>SUMIF('Compras del Mes'!D$6:D$307,Inventario!D1077,'Compras del Mes'!H$6:H$307)</f>
        <v>0</v>
      </c>
      <c r="O1077" s="28" t="str">
        <f t="shared" si="163"/>
        <v/>
      </c>
      <c r="P1077" s="28">
        <f>SUMIF('Compras del Mes'!D$6:D$307,Inventario!D1077,'Compras del Mes'!I$6:I$307)</f>
        <v>0</v>
      </c>
      <c r="Q1077" s="88"/>
      <c r="R1077" s="87">
        <f t="shared" si="164"/>
        <v>53.4</v>
      </c>
      <c r="S1077" s="28">
        <f t="shared" si="165"/>
        <v>32.249250000000004</v>
      </c>
      <c r="T1077" s="28">
        <f t="shared" si="166"/>
        <v>1722.1099500000003</v>
      </c>
      <c r="U1077" s="88"/>
      <c r="V1077" s="177">
        <f>SUMIF('Reporte de salida'!C$6:C$958,Inventario!B1077,'Reporte de salida'!H$6:H$958)</f>
        <v>0</v>
      </c>
      <c r="W1077" s="221">
        <f t="shared" si="167"/>
        <v>0</v>
      </c>
      <c r="X1077" s="22"/>
      <c r="Y1077" s="87">
        <f t="shared" si="168"/>
        <v>53.4</v>
      </c>
      <c r="Z1077" s="28">
        <f t="shared" si="169"/>
        <v>1722.1099500000003</v>
      </c>
      <c r="AA1077" s="56">
        <f t="shared" si="170"/>
        <v>32.249250000000004</v>
      </c>
      <c r="AB1077" s="22">
        <f t="shared" si="171"/>
        <v>44</v>
      </c>
      <c r="AC1077" s="96"/>
      <c r="AD1077" s="97"/>
      <c r="AE1077" s="96"/>
      <c r="AF1077" s="22"/>
    </row>
    <row r="1078" spans="1:32" ht="15" hidden="1" customHeight="1" x14ac:dyDescent="0.25">
      <c r="A1078" s="24">
        <v>3358</v>
      </c>
      <c r="B1078" s="174" t="s">
        <v>1725</v>
      </c>
      <c r="C1078" s="24"/>
      <c r="D1078" s="179" t="s">
        <v>1725</v>
      </c>
      <c r="E1078" s="33" t="s">
        <v>772</v>
      </c>
      <c r="F1078" s="21"/>
      <c r="G1078" s="169" t="s">
        <v>1081</v>
      </c>
      <c r="H1078" s="32">
        <v>1</v>
      </c>
      <c r="I1078" s="95"/>
      <c r="J1078" s="57">
        <f>[1]Inventario!Y1078</f>
        <v>24</v>
      </c>
      <c r="K1078" s="99">
        <f>[1]Inventario!AA1078</f>
        <v>78.5625</v>
      </c>
      <c r="L1078" s="86">
        <f t="shared" si="162"/>
        <v>1885.5</v>
      </c>
      <c r="M1078" s="91"/>
      <c r="N1078" s="87">
        <f>SUMIF('Compras del Mes'!D$6:D$307,Inventario!D1078,'Compras del Mes'!H$6:H$307)</f>
        <v>0</v>
      </c>
      <c r="O1078" s="28" t="str">
        <f t="shared" si="163"/>
        <v/>
      </c>
      <c r="P1078" s="28">
        <f>SUMIF('Compras del Mes'!D$6:D$307,Inventario!D1078,'Compras del Mes'!I$6:I$307)</f>
        <v>0</v>
      </c>
      <c r="Q1078" s="88"/>
      <c r="R1078" s="87">
        <f t="shared" si="164"/>
        <v>24</v>
      </c>
      <c r="S1078" s="28">
        <f t="shared" si="165"/>
        <v>78.5625</v>
      </c>
      <c r="T1078" s="28">
        <f t="shared" si="166"/>
        <v>1885.5</v>
      </c>
      <c r="U1078" s="88"/>
      <c r="V1078" s="177">
        <f>SUMIF('Reporte de salida'!C$6:C$958,Inventario!B1078,'Reporte de salida'!H$6:H$958)</f>
        <v>0</v>
      </c>
      <c r="W1078" s="221">
        <f t="shared" si="167"/>
        <v>0</v>
      </c>
      <c r="X1078" s="22"/>
      <c r="Y1078" s="87">
        <f t="shared" si="168"/>
        <v>24</v>
      </c>
      <c r="Z1078" s="28">
        <f t="shared" si="169"/>
        <v>1885.5</v>
      </c>
      <c r="AA1078" s="56">
        <f t="shared" si="170"/>
        <v>78.5625</v>
      </c>
      <c r="AB1078" s="22">
        <f t="shared" si="171"/>
        <v>37</v>
      </c>
      <c r="AC1078" s="96"/>
      <c r="AD1078" s="97"/>
      <c r="AE1078" s="96"/>
      <c r="AF1078" s="22"/>
    </row>
    <row r="1079" spans="1:32" ht="15" hidden="1" customHeight="1" x14ac:dyDescent="0.25">
      <c r="A1079" s="24">
        <v>3359</v>
      </c>
      <c r="B1079" s="174" t="s">
        <v>1726</v>
      </c>
      <c r="C1079" s="24"/>
      <c r="D1079" s="179" t="s">
        <v>1726</v>
      </c>
      <c r="E1079" s="33" t="s">
        <v>772</v>
      </c>
      <c r="F1079" s="21"/>
      <c r="G1079" s="169" t="s">
        <v>1081</v>
      </c>
      <c r="H1079" s="32">
        <v>1</v>
      </c>
      <c r="I1079" s="95"/>
      <c r="J1079" s="57">
        <f>[1]Inventario!Y1079</f>
        <v>20</v>
      </c>
      <c r="K1079" s="99">
        <f>[1]Inventario!AA1079</f>
        <v>43.152499999999996</v>
      </c>
      <c r="L1079" s="86">
        <f t="shared" si="162"/>
        <v>863.05</v>
      </c>
      <c r="M1079" s="91"/>
      <c r="N1079" s="87">
        <f>SUMIF('Compras del Mes'!D$6:D$307,Inventario!D1079,'Compras del Mes'!H$6:H$307)</f>
        <v>0</v>
      </c>
      <c r="O1079" s="28" t="str">
        <f t="shared" si="163"/>
        <v/>
      </c>
      <c r="P1079" s="28">
        <f>SUMIF('Compras del Mes'!D$6:D$307,Inventario!D1079,'Compras del Mes'!I$6:I$307)</f>
        <v>0</v>
      </c>
      <c r="Q1079" s="88"/>
      <c r="R1079" s="87">
        <f t="shared" si="164"/>
        <v>20</v>
      </c>
      <c r="S1079" s="28">
        <f t="shared" si="165"/>
        <v>43.152499999999996</v>
      </c>
      <c r="T1079" s="28">
        <f t="shared" si="166"/>
        <v>863.05</v>
      </c>
      <c r="U1079" s="88"/>
      <c r="V1079" s="177">
        <f>SUMIF('Reporte de salida'!C$6:C$958,Inventario!B1079,'Reporte de salida'!H$6:H$958)</f>
        <v>0</v>
      </c>
      <c r="W1079" s="221">
        <f t="shared" si="167"/>
        <v>0</v>
      </c>
      <c r="X1079" s="22"/>
      <c r="Y1079" s="87">
        <f t="shared" si="168"/>
        <v>20</v>
      </c>
      <c r="Z1079" s="28">
        <f t="shared" si="169"/>
        <v>863.05</v>
      </c>
      <c r="AA1079" s="56">
        <f t="shared" si="170"/>
        <v>43.152499999999996</v>
      </c>
      <c r="AB1079" s="22">
        <f t="shared" si="171"/>
        <v>22</v>
      </c>
      <c r="AC1079" s="96"/>
      <c r="AD1079" s="97"/>
      <c r="AE1079" s="96"/>
      <c r="AF1079" s="22"/>
    </row>
    <row r="1080" spans="1:32" ht="15" hidden="1" customHeight="1" x14ac:dyDescent="0.25">
      <c r="A1080" s="24">
        <v>3360</v>
      </c>
      <c r="B1080" s="174" t="s">
        <v>1727</v>
      </c>
      <c r="C1080" s="24"/>
      <c r="D1080" s="179" t="s">
        <v>1727</v>
      </c>
      <c r="E1080" s="33" t="s">
        <v>772</v>
      </c>
      <c r="F1080" s="21"/>
      <c r="G1080" s="169" t="s">
        <v>1081</v>
      </c>
      <c r="H1080" s="32">
        <v>1</v>
      </c>
      <c r="I1080" s="95"/>
      <c r="J1080" s="57">
        <f>[1]Inventario!Y1080</f>
        <v>144</v>
      </c>
      <c r="K1080" s="99">
        <f>[1]Inventario!AA1080</f>
        <v>63.623055555555553</v>
      </c>
      <c r="L1080" s="86">
        <f t="shared" si="162"/>
        <v>9161.7199999999993</v>
      </c>
      <c r="M1080" s="91"/>
      <c r="N1080" s="87">
        <f>SUMIF('Compras del Mes'!D$6:D$307,Inventario!D1080,'Compras del Mes'!H$6:H$307)</f>
        <v>0</v>
      </c>
      <c r="O1080" s="28" t="str">
        <f t="shared" si="163"/>
        <v/>
      </c>
      <c r="P1080" s="28">
        <f>SUMIF('Compras del Mes'!D$6:D$307,Inventario!D1080,'Compras del Mes'!I$6:I$307)</f>
        <v>0</v>
      </c>
      <c r="Q1080" s="88"/>
      <c r="R1080" s="87">
        <f t="shared" si="164"/>
        <v>144</v>
      </c>
      <c r="S1080" s="28">
        <f t="shared" si="165"/>
        <v>63.623055555555553</v>
      </c>
      <c r="T1080" s="28">
        <f t="shared" si="166"/>
        <v>9161.7199999999993</v>
      </c>
      <c r="U1080" s="88"/>
      <c r="V1080" s="177">
        <f>SUMIF('Reporte de salida'!C$6:C$958,Inventario!B1080,'Reporte de salida'!H$6:H$958)</f>
        <v>0</v>
      </c>
      <c r="W1080" s="221">
        <f t="shared" si="167"/>
        <v>0</v>
      </c>
      <c r="X1080" s="22"/>
      <c r="Y1080" s="87">
        <f t="shared" si="168"/>
        <v>144</v>
      </c>
      <c r="Z1080" s="28">
        <f t="shared" si="169"/>
        <v>9161.7199999999993</v>
      </c>
      <c r="AA1080" s="56">
        <f t="shared" si="170"/>
        <v>63.623055555555553</v>
      </c>
      <c r="AB1080" s="22">
        <f t="shared" si="171"/>
        <v>43</v>
      </c>
      <c r="AC1080" s="96"/>
      <c r="AD1080" s="97"/>
      <c r="AE1080" s="96"/>
      <c r="AF1080" s="22"/>
    </row>
    <row r="1081" spans="1:32" ht="15" hidden="1" customHeight="1" x14ac:dyDescent="0.25">
      <c r="A1081" s="24"/>
      <c r="B1081" s="174" t="s">
        <v>1769</v>
      </c>
      <c r="C1081" s="24"/>
      <c r="D1081" s="179" t="s">
        <v>1769</v>
      </c>
      <c r="E1081" s="33" t="s">
        <v>772</v>
      </c>
      <c r="F1081" s="21"/>
      <c r="G1081" s="169" t="s">
        <v>315</v>
      </c>
      <c r="H1081" s="32">
        <v>1</v>
      </c>
      <c r="I1081" s="95"/>
      <c r="J1081" s="57">
        <f>[1]Inventario!Y1081</f>
        <v>0</v>
      </c>
      <c r="K1081" s="99">
        <f>[1]Inventario!AA1081</f>
        <v>0</v>
      </c>
      <c r="L1081" s="86">
        <f t="shared" si="162"/>
        <v>0</v>
      </c>
      <c r="M1081" s="91"/>
      <c r="N1081" s="87">
        <f>SUMIF('Compras del Mes'!D$6:D$307,Inventario!D1081,'Compras del Mes'!H$6:H$307)</f>
        <v>0</v>
      </c>
      <c r="O1081" s="28" t="str">
        <f t="shared" si="163"/>
        <v/>
      </c>
      <c r="P1081" s="28">
        <f>SUMIF('Compras del Mes'!D$6:D$307,Inventario!D1081,'Compras del Mes'!I$6:I$307)</f>
        <v>0</v>
      </c>
      <c r="Q1081" s="88"/>
      <c r="R1081" s="87">
        <f t="shared" si="164"/>
        <v>0</v>
      </c>
      <c r="S1081" s="28" t="str">
        <f t="shared" si="165"/>
        <v>0</v>
      </c>
      <c r="T1081" s="28">
        <f t="shared" si="166"/>
        <v>0</v>
      </c>
      <c r="U1081" s="88"/>
      <c r="V1081" s="177">
        <f>SUMIF('Reporte de salida'!C$6:C$958,Inventario!B1081,'Reporte de salida'!H$6:H$958)</f>
        <v>0</v>
      </c>
      <c r="W1081" s="221">
        <f t="shared" si="167"/>
        <v>0</v>
      </c>
      <c r="X1081" s="22"/>
      <c r="Y1081" s="87">
        <f t="shared" si="168"/>
        <v>0</v>
      </c>
      <c r="Z1081" s="28">
        <f t="shared" si="169"/>
        <v>0</v>
      </c>
      <c r="AA1081" s="56">
        <v>0</v>
      </c>
      <c r="AB1081" s="22">
        <f t="shared" si="171"/>
        <v>23</v>
      </c>
      <c r="AC1081" s="96"/>
      <c r="AD1081" s="97"/>
      <c r="AE1081" s="96"/>
      <c r="AF1081" s="22"/>
    </row>
    <row r="1082" spans="1:32" ht="15" hidden="1" customHeight="1" x14ac:dyDescent="0.25">
      <c r="A1082" s="24" t="s">
        <v>1832</v>
      </c>
      <c r="B1082" s="174" t="s">
        <v>1833</v>
      </c>
      <c r="C1082" s="24"/>
      <c r="D1082" s="179" t="s">
        <v>1833</v>
      </c>
      <c r="E1082" s="33" t="s">
        <v>772</v>
      </c>
      <c r="F1082" s="21"/>
      <c r="G1082" s="169" t="s">
        <v>315</v>
      </c>
      <c r="H1082" s="32">
        <v>1</v>
      </c>
      <c r="I1082" s="95"/>
      <c r="J1082" s="57">
        <f>[1]Inventario!Y1082</f>
        <v>0</v>
      </c>
      <c r="K1082" s="99">
        <f>[1]Inventario!AA1082</f>
        <v>0</v>
      </c>
      <c r="L1082" s="86">
        <f t="shared" si="162"/>
        <v>0</v>
      </c>
      <c r="M1082" s="91"/>
      <c r="N1082" s="87">
        <f>SUMIF('Compras del Mes'!D$6:D$307,Inventario!D1082,'Compras del Mes'!H$6:H$307)</f>
        <v>108</v>
      </c>
      <c r="O1082" s="28">
        <f t="shared" si="163"/>
        <v>33.381895925925932</v>
      </c>
      <c r="P1082" s="28">
        <f>SUMIF('Compras del Mes'!D$6:D$307,Inventario!D1082,'Compras del Mes'!I$6:I$307)</f>
        <v>3605.2447600000005</v>
      </c>
      <c r="Q1082" s="88"/>
      <c r="R1082" s="87">
        <f t="shared" si="164"/>
        <v>108</v>
      </c>
      <c r="S1082" s="28">
        <f t="shared" si="165"/>
        <v>33.381895925925932</v>
      </c>
      <c r="T1082" s="28">
        <f t="shared" si="166"/>
        <v>3605.2447600000005</v>
      </c>
      <c r="U1082" s="88"/>
      <c r="V1082" s="177">
        <f>SUMIF('Reporte de salida'!C$6:C$958,Inventario!B1082,'Reporte de salida'!H$6:H$958)</f>
        <v>102</v>
      </c>
      <c r="W1082" s="221">
        <f t="shared" si="167"/>
        <v>3404.953384444445</v>
      </c>
      <c r="X1082" s="22"/>
      <c r="Y1082" s="87">
        <f t="shared" si="168"/>
        <v>6</v>
      </c>
      <c r="Z1082" s="28">
        <f t="shared" si="169"/>
        <v>200.29137555555559</v>
      </c>
      <c r="AA1082" s="56">
        <f t="shared" si="170"/>
        <v>33.381895925925932</v>
      </c>
      <c r="AB1082" s="22">
        <f t="shared" si="171"/>
        <v>33</v>
      </c>
      <c r="AC1082" s="96"/>
      <c r="AD1082" s="97"/>
      <c r="AE1082" s="96"/>
      <c r="AF1082" s="22"/>
    </row>
    <row r="1083" spans="1:32" ht="15" hidden="1" customHeight="1" x14ac:dyDescent="0.25">
      <c r="A1083" s="24" t="s">
        <v>1832</v>
      </c>
      <c r="B1083" s="174" t="s">
        <v>1834</v>
      </c>
      <c r="C1083" s="24"/>
      <c r="D1083" s="179" t="s">
        <v>1834</v>
      </c>
      <c r="E1083" s="33" t="s">
        <v>772</v>
      </c>
      <c r="F1083" s="21"/>
      <c r="G1083" s="169" t="s">
        <v>315</v>
      </c>
      <c r="H1083" s="32">
        <v>1</v>
      </c>
      <c r="I1083" s="95"/>
      <c r="J1083" s="57">
        <f>[1]Inventario!Y1083</f>
        <v>0</v>
      </c>
      <c r="K1083" s="99">
        <f>[1]Inventario!AA1083</f>
        <v>0</v>
      </c>
      <c r="L1083" s="86">
        <f t="shared" si="162"/>
        <v>0</v>
      </c>
      <c r="M1083" s="91"/>
      <c r="N1083" s="87">
        <f>SUMIF('Compras del Mes'!D$6:D$307,Inventario!D1083,'Compras del Mes'!H$6:H$307)</f>
        <v>6</v>
      </c>
      <c r="O1083" s="28">
        <f t="shared" si="163"/>
        <v>49.951108000000005</v>
      </c>
      <c r="P1083" s="28">
        <f>SUMIF('Compras del Mes'!D$6:D$307,Inventario!D1083,'Compras del Mes'!I$6:I$307)</f>
        <v>299.70664800000003</v>
      </c>
      <c r="Q1083" s="88"/>
      <c r="R1083" s="87">
        <f t="shared" si="164"/>
        <v>6</v>
      </c>
      <c r="S1083" s="28">
        <f t="shared" si="165"/>
        <v>49.951108000000005</v>
      </c>
      <c r="T1083" s="28">
        <f t="shared" si="166"/>
        <v>299.70664800000003</v>
      </c>
      <c r="U1083" s="88"/>
      <c r="V1083" s="177">
        <f>SUMIF('Reporte de salida'!C$6:C$958,Inventario!B1083,'Reporte de salida'!H$6:H$958)</f>
        <v>6</v>
      </c>
      <c r="W1083" s="221">
        <f t="shared" si="167"/>
        <v>299.70664800000003</v>
      </c>
      <c r="X1083" s="22"/>
      <c r="Y1083" s="87">
        <f t="shared" si="168"/>
        <v>0</v>
      </c>
      <c r="Z1083" s="28">
        <f t="shared" si="169"/>
        <v>0</v>
      </c>
      <c r="AA1083" s="56">
        <v>0</v>
      </c>
      <c r="AB1083" s="22">
        <f t="shared" si="171"/>
        <v>37</v>
      </c>
      <c r="AC1083" s="96"/>
      <c r="AD1083" s="97"/>
      <c r="AE1083" s="96"/>
      <c r="AF1083" s="22"/>
    </row>
    <row r="1084" spans="1:32" ht="15" hidden="1" customHeight="1" x14ac:dyDescent="0.25">
      <c r="A1084" s="24" t="s">
        <v>1832</v>
      </c>
      <c r="B1084" s="174" t="s">
        <v>1835</v>
      </c>
      <c r="C1084" s="24"/>
      <c r="D1084" s="179" t="s">
        <v>1835</v>
      </c>
      <c r="E1084" s="33" t="s">
        <v>772</v>
      </c>
      <c r="F1084" s="21"/>
      <c r="G1084" s="169" t="s">
        <v>315</v>
      </c>
      <c r="H1084" s="32">
        <v>1</v>
      </c>
      <c r="I1084" s="95"/>
      <c r="J1084" s="57">
        <f>[1]Inventario!Y1084</f>
        <v>6</v>
      </c>
      <c r="K1084" s="99">
        <f>[1]Inventario!AA1084</f>
        <v>36.995934651685403</v>
      </c>
      <c r="L1084" s="86">
        <f t="shared" si="162"/>
        <v>221.97560791011242</v>
      </c>
      <c r="M1084" s="91"/>
      <c r="N1084" s="87">
        <f>SUMIF('Compras del Mes'!D$6:D$307,Inventario!D1084,'Compras del Mes'!H$6:H$307)</f>
        <v>0</v>
      </c>
      <c r="O1084" s="28" t="str">
        <f t="shared" si="163"/>
        <v/>
      </c>
      <c r="P1084" s="28">
        <f>SUMIF('Compras del Mes'!D$6:D$307,Inventario!D1084,'Compras del Mes'!I$6:I$307)</f>
        <v>0</v>
      </c>
      <c r="Q1084" s="88"/>
      <c r="R1084" s="87">
        <f t="shared" si="164"/>
        <v>6</v>
      </c>
      <c r="S1084" s="28">
        <f t="shared" si="165"/>
        <v>36.995934651685403</v>
      </c>
      <c r="T1084" s="28">
        <f t="shared" si="166"/>
        <v>221.97560791011242</v>
      </c>
      <c r="U1084" s="88"/>
      <c r="V1084" s="177">
        <f>SUMIF('Reporte de salida'!C$6:C$958,Inventario!B1084,'Reporte de salida'!H$6:H$958)</f>
        <v>6</v>
      </c>
      <c r="W1084" s="221">
        <f t="shared" si="167"/>
        <v>221.97560791011242</v>
      </c>
      <c r="X1084" s="22"/>
      <c r="Y1084" s="87">
        <f t="shared" si="168"/>
        <v>0</v>
      </c>
      <c r="Z1084" s="28">
        <f t="shared" si="169"/>
        <v>0</v>
      </c>
      <c r="AA1084" s="56">
        <v>0</v>
      </c>
      <c r="AB1084" s="22">
        <f t="shared" si="171"/>
        <v>25</v>
      </c>
      <c r="AC1084" s="22"/>
      <c r="AD1084" s="22"/>
      <c r="AE1084" s="22"/>
      <c r="AF1084" s="22"/>
    </row>
    <row r="1085" spans="1:32" ht="15" hidden="1" customHeight="1" x14ac:dyDescent="0.25">
      <c r="A1085" s="24"/>
      <c r="B1085" s="174" t="s">
        <v>1836</v>
      </c>
      <c r="C1085" s="24"/>
      <c r="D1085" s="33" t="s">
        <v>1836</v>
      </c>
      <c r="E1085" s="33" t="s">
        <v>772</v>
      </c>
      <c r="F1085" s="21"/>
      <c r="G1085" s="169" t="s">
        <v>315</v>
      </c>
      <c r="H1085" s="32">
        <v>1</v>
      </c>
      <c r="I1085" s="95"/>
      <c r="J1085" s="57">
        <f>[1]Inventario!Y1085</f>
        <v>0</v>
      </c>
      <c r="K1085" s="99">
        <f>[1]Inventario!AA1085</f>
        <v>0</v>
      </c>
      <c r="L1085" s="86">
        <f t="shared" si="162"/>
        <v>0</v>
      </c>
      <c r="M1085" s="91"/>
      <c r="N1085" s="87">
        <f>SUMIF('Compras del Mes'!D$6:D$307,Inventario!D1085,'Compras del Mes'!H$6:H$307)</f>
        <v>0</v>
      </c>
      <c r="O1085" s="28" t="str">
        <f t="shared" si="163"/>
        <v/>
      </c>
      <c r="P1085" s="28">
        <f>SUMIF('Compras del Mes'!D$6:D$307,Inventario!D1085,'Compras del Mes'!I$6:I$307)</f>
        <v>0</v>
      </c>
      <c r="Q1085" s="88"/>
      <c r="R1085" s="87">
        <f t="shared" si="164"/>
        <v>0</v>
      </c>
      <c r="S1085" s="28" t="str">
        <f t="shared" si="165"/>
        <v>0</v>
      </c>
      <c r="T1085" s="28">
        <f t="shared" si="166"/>
        <v>0</v>
      </c>
      <c r="U1085" s="88"/>
      <c r="V1085" s="177">
        <f>SUMIF('Reporte de salida'!C$6:C$958,Inventario!B1085,'Reporte de salida'!H$6:H$958)</f>
        <v>0</v>
      </c>
      <c r="W1085" s="221">
        <f t="shared" si="167"/>
        <v>0</v>
      </c>
      <c r="X1085" s="22"/>
      <c r="Y1085" s="87">
        <f t="shared" si="168"/>
        <v>0</v>
      </c>
      <c r="Z1085" s="28">
        <f t="shared" si="169"/>
        <v>0</v>
      </c>
      <c r="AA1085" s="56">
        <v>0</v>
      </c>
      <c r="AB1085" s="22">
        <f t="shared" si="171"/>
        <v>23</v>
      </c>
      <c r="AC1085" s="22"/>
      <c r="AD1085" s="22"/>
      <c r="AE1085" s="22"/>
      <c r="AF1085" s="22"/>
    </row>
    <row r="1086" spans="1:32" ht="15" hidden="1" customHeight="1" x14ac:dyDescent="0.25">
      <c r="A1086" s="24"/>
      <c r="B1086" s="174" t="s">
        <v>1837</v>
      </c>
      <c r="C1086" s="24"/>
      <c r="D1086" s="33" t="s">
        <v>1837</v>
      </c>
      <c r="E1086" s="33" t="s">
        <v>772</v>
      </c>
      <c r="F1086" s="21"/>
      <c r="G1086" s="169" t="s">
        <v>315</v>
      </c>
      <c r="H1086" s="32">
        <v>1</v>
      </c>
      <c r="I1086" s="95"/>
      <c r="J1086" s="57">
        <f>[1]Inventario!Y1086</f>
        <v>3.66</v>
      </c>
      <c r="K1086" s="99">
        <f>[1]Inventario!AA1086</f>
        <v>678.1366120218579</v>
      </c>
      <c r="L1086" s="86">
        <f t="shared" si="162"/>
        <v>2481.98</v>
      </c>
      <c r="M1086" s="91"/>
      <c r="N1086" s="87">
        <f>SUMIF('Compras del Mes'!D$6:D$307,Inventario!D1086,'Compras del Mes'!H$6:H$307)</f>
        <v>0</v>
      </c>
      <c r="O1086" s="28" t="str">
        <f t="shared" si="163"/>
        <v/>
      </c>
      <c r="P1086" s="28">
        <f>SUMIF('Compras del Mes'!D$6:D$307,Inventario!D1086,'Compras del Mes'!I$6:I$307)</f>
        <v>0</v>
      </c>
      <c r="Q1086" s="88"/>
      <c r="R1086" s="87">
        <f t="shared" si="164"/>
        <v>3.66</v>
      </c>
      <c r="S1086" s="28">
        <f t="shared" si="165"/>
        <v>678.1366120218579</v>
      </c>
      <c r="T1086" s="28">
        <f t="shared" si="166"/>
        <v>2481.98</v>
      </c>
      <c r="U1086" s="88"/>
      <c r="V1086" s="177">
        <f>SUMIF('Reporte de salida'!C$6:C$958,Inventario!B1086,'Reporte de salida'!H$6:H$958)</f>
        <v>0</v>
      </c>
      <c r="W1086" s="221">
        <f t="shared" si="167"/>
        <v>0</v>
      </c>
      <c r="X1086" s="22"/>
      <c r="Y1086" s="87">
        <f t="shared" si="168"/>
        <v>3.66</v>
      </c>
      <c r="Z1086" s="28">
        <f t="shared" si="169"/>
        <v>2481.98</v>
      </c>
      <c r="AA1086" s="56">
        <f t="shared" si="170"/>
        <v>678.1366120218579</v>
      </c>
      <c r="AB1086" s="22">
        <f t="shared" si="171"/>
        <v>31</v>
      </c>
      <c r="AC1086" s="22"/>
      <c r="AD1086" s="22"/>
      <c r="AE1086" s="22"/>
      <c r="AF1086" s="22"/>
    </row>
    <row r="1087" spans="1:32" ht="15" hidden="1" customHeight="1" x14ac:dyDescent="0.25">
      <c r="A1087" s="24"/>
      <c r="B1087" s="174" t="s">
        <v>1838</v>
      </c>
      <c r="C1087" s="24"/>
      <c r="D1087" s="33" t="s">
        <v>1838</v>
      </c>
      <c r="E1087" s="33" t="s">
        <v>772</v>
      </c>
      <c r="F1087" s="21"/>
      <c r="G1087" s="169" t="s">
        <v>315</v>
      </c>
      <c r="H1087" s="32">
        <v>1</v>
      </c>
      <c r="I1087" s="95"/>
      <c r="J1087" s="57">
        <f>[1]Inventario!Y1087</f>
        <v>0</v>
      </c>
      <c r="K1087" s="99">
        <f>[1]Inventario!AA1087</f>
        <v>0</v>
      </c>
      <c r="L1087" s="86">
        <f t="shared" si="162"/>
        <v>0</v>
      </c>
      <c r="M1087" s="91"/>
      <c r="N1087" s="87">
        <f>SUMIF('Compras del Mes'!D$6:D$307,Inventario!D1087,'Compras del Mes'!H$6:H$307)</f>
        <v>0</v>
      </c>
      <c r="O1087" s="28" t="str">
        <f t="shared" si="163"/>
        <v/>
      </c>
      <c r="P1087" s="28">
        <f>SUMIF('Compras del Mes'!D$6:D$307,Inventario!D1087,'Compras del Mes'!I$6:I$307)</f>
        <v>0</v>
      </c>
      <c r="Q1087" s="88"/>
      <c r="R1087" s="87">
        <f t="shared" si="164"/>
        <v>0</v>
      </c>
      <c r="S1087" s="28" t="str">
        <f t="shared" si="165"/>
        <v>0</v>
      </c>
      <c r="T1087" s="28">
        <f t="shared" si="166"/>
        <v>0</v>
      </c>
      <c r="U1087" s="88"/>
      <c r="V1087" s="177">
        <f>SUMIF('Reporte de salida'!C$6:C$958,Inventario!B1087,'Reporte de salida'!H$6:H$958)</f>
        <v>0</v>
      </c>
      <c r="W1087" s="221">
        <f t="shared" si="167"/>
        <v>0</v>
      </c>
      <c r="X1087" s="22"/>
      <c r="Y1087" s="87">
        <f t="shared" si="168"/>
        <v>0</v>
      </c>
      <c r="Z1087" s="28">
        <f t="shared" si="169"/>
        <v>0</v>
      </c>
      <c r="AA1087" s="56">
        <v>0</v>
      </c>
      <c r="AB1087" s="22">
        <f t="shared" si="171"/>
        <v>36</v>
      </c>
      <c r="AC1087" s="22"/>
      <c r="AD1087" s="22"/>
      <c r="AE1087" s="22"/>
      <c r="AF1087" s="22"/>
    </row>
    <row r="1088" spans="1:32" ht="15" hidden="1" customHeight="1" x14ac:dyDescent="0.25">
      <c r="A1088" s="24" t="s">
        <v>1934</v>
      </c>
      <c r="B1088" s="174" t="s">
        <v>1935</v>
      </c>
      <c r="C1088" s="24"/>
      <c r="D1088" s="33" t="s">
        <v>1935</v>
      </c>
      <c r="E1088" s="33" t="s">
        <v>772</v>
      </c>
      <c r="F1088" s="21"/>
      <c r="G1088" s="169" t="s">
        <v>315</v>
      </c>
      <c r="H1088" s="32">
        <v>1</v>
      </c>
      <c r="I1088" s="95"/>
      <c r="J1088" s="57">
        <f>[1]Inventario!Y1088</f>
        <v>0</v>
      </c>
      <c r="K1088" s="99">
        <f>[1]Inventario!AA1088</f>
        <v>0</v>
      </c>
      <c r="L1088" s="86">
        <f t="shared" si="162"/>
        <v>0</v>
      </c>
      <c r="M1088" s="91"/>
      <c r="N1088" s="87">
        <f>SUMIF('Compras del Mes'!D$6:D$307,Inventario!D1088,'Compras del Mes'!H$6:H$307)</f>
        <v>0</v>
      </c>
      <c r="O1088" s="28" t="str">
        <f t="shared" si="163"/>
        <v/>
      </c>
      <c r="P1088" s="28">
        <f>SUMIF('Compras del Mes'!D$6:D$307,Inventario!D1088,'Compras del Mes'!I$6:I$307)</f>
        <v>0</v>
      </c>
      <c r="Q1088" s="88"/>
      <c r="R1088" s="87">
        <f t="shared" si="164"/>
        <v>0</v>
      </c>
      <c r="S1088" s="28" t="str">
        <f t="shared" si="165"/>
        <v>0</v>
      </c>
      <c r="T1088" s="28">
        <f t="shared" si="166"/>
        <v>0</v>
      </c>
      <c r="U1088" s="88"/>
      <c r="V1088" s="177">
        <f>SUMIF('Reporte de salida'!C$6:C$958,Inventario!B1088,'Reporte de salida'!H$6:H$958)</f>
        <v>0</v>
      </c>
      <c r="W1088" s="221">
        <f t="shared" si="167"/>
        <v>0</v>
      </c>
      <c r="X1088" s="22"/>
      <c r="Y1088" s="87">
        <f t="shared" si="168"/>
        <v>0</v>
      </c>
      <c r="Z1088" s="28">
        <f t="shared" si="169"/>
        <v>0</v>
      </c>
      <c r="AA1088" s="56">
        <v>0</v>
      </c>
      <c r="AB1088" s="22">
        <f t="shared" si="171"/>
        <v>31</v>
      </c>
      <c r="AC1088" s="22"/>
      <c r="AD1088" s="22"/>
      <c r="AE1088" s="22"/>
      <c r="AF1088" s="22"/>
    </row>
    <row r="1089" spans="1:32" ht="15" hidden="1" customHeight="1" x14ac:dyDescent="0.25">
      <c r="A1089" s="24"/>
      <c r="B1089" s="174" t="s">
        <v>2005</v>
      </c>
      <c r="C1089" s="24"/>
      <c r="D1089" s="33" t="s">
        <v>2005</v>
      </c>
      <c r="E1089" s="33" t="s">
        <v>772</v>
      </c>
      <c r="F1089" s="21"/>
      <c r="G1089" s="169" t="s">
        <v>315</v>
      </c>
      <c r="H1089" s="32">
        <v>1</v>
      </c>
      <c r="I1089" s="95"/>
      <c r="J1089" s="57">
        <f>[1]Inventario!Y1089</f>
        <v>0</v>
      </c>
      <c r="K1089" s="99">
        <f>[1]Inventario!AA1089</f>
        <v>0</v>
      </c>
      <c r="L1089" s="86">
        <f t="shared" si="162"/>
        <v>0</v>
      </c>
      <c r="M1089" s="91"/>
      <c r="N1089" s="87">
        <f>SUMIF('Compras del Mes'!D$6:D$307,Inventario!D1089,'Compras del Mes'!H$6:H$307)</f>
        <v>0</v>
      </c>
      <c r="O1089" s="28" t="str">
        <f t="shared" si="163"/>
        <v/>
      </c>
      <c r="P1089" s="28">
        <f>SUMIF('Compras del Mes'!D$6:D$307,Inventario!D1089,'Compras del Mes'!I$6:I$307)</f>
        <v>0</v>
      </c>
      <c r="Q1089" s="88"/>
      <c r="R1089" s="87">
        <f t="shared" si="164"/>
        <v>0</v>
      </c>
      <c r="S1089" s="28" t="str">
        <f t="shared" si="165"/>
        <v>0</v>
      </c>
      <c r="T1089" s="28">
        <f t="shared" si="166"/>
        <v>0</v>
      </c>
      <c r="U1089" s="88"/>
      <c r="V1089" s="177">
        <f>SUMIF('Reporte de salida'!C$6:C$958,Inventario!B1089,'Reporte de salida'!H$6:H$958)</f>
        <v>0</v>
      </c>
      <c r="W1089" s="221">
        <f t="shared" si="167"/>
        <v>0</v>
      </c>
      <c r="X1089" s="22"/>
      <c r="Y1089" s="87">
        <f t="shared" si="168"/>
        <v>0</v>
      </c>
      <c r="Z1089" s="28">
        <f t="shared" si="169"/>
        <v>0</v>
      </c>
      <c r="AA1089" s="56">
        <v>0</v>
      </c>
      <c r="AB1089" s="22">
        <f t="shared" si="171"/>
        <v>32</v>
      </c>
      <c r="AC1089" s="22"/>
      <c r="AD1089" s="22"/>
      <c r="AE1089" s="22"/>
      <c r="AF1089" s="22"/>
    </row>
    <row r="1090" spans="1:32" ht="15" hidden="1" customHeight="1" x14ac:dyDescent="0.25">
      <c r="A1090" s="24"/>
      <c r="B1090" s="174" t="s">
        <v>2006</v>
      </c>
      <c r="C1090" s="24"/>
      <c r="D1090" s="33" t="s">
        <v>2006</v>
      </c>
      <c r="E1090" s="33" t="s">
        <v>772</v>
      </c>
      <c r="F1090" s="21"/>
      <c r="G1090" s="169" t="s">
        <v>315</v>
      </c>
      <c r="H1090" s="32">
        <v>1</v>
      </c>
      <c r="I1090" s="95"/>
      <c r="J1090" s="57">
        <f>[1]Inventario!Y1090</f>
        <v>12</v>
      </c>
      <c r="K1090" s="99">
        <f>[1]Inventario!AA1090</f>
        <v>99.897714583333325</v>
      </c>
      <c r="L1090" s="86">
        <f t="shared" si="162"/>
        <v>1198.772575</v>
      </c>
      <c r="M1090" s="91"/>
      <c r="N1090" s="87">
        <f>SUMIF('Compras del Mes'!D$6:D$307,Inventario!D1090,'Compras del Mes'!H$6:H$307)</f>
        <v>18</v>
      </c>
      <c r="O1090" s="28">
        <f t="shared" si="163"/>
        <v>99.01173277777778</v>
      </c>
      <c r="P1090" s="28">
        <f>SUMIF('Compras del Mes'!D$6:D$307,Inventario!D1090,'Compras del Mes'!I$6:I$307)</f>
        <v>1782.21119</v>
      </c>
      <c r="Q1090" s="88"/>
      <c r="R1090" s="87">
        <f t="shared" si="164"/>
        <v>30</v>
      </c>
      <c r="S1090" s="28">
        <f t="shared" si="165"/>
        <v>99.366125499999995</v>
      </c>
      <c r="T1090" s="28">
        <f t="shared" si="166"/>
        <v>2980.9837649999999</v>
      </c>
      <c r="U1090" s="88"/>
      <c r="V1090" s="177">
        <f>SUMIF('Reporte de salida'!C$6:C$958,Inventario!B1090,'Reporte de salida'!H$6:H$958)</f>
        <v>24</v>
      </c>
      <c r="W1090" s="221">
        <f t="shared" si="167"/>
        <v>2384.7870119999998</v>
      </c>
      <c r="X1090" s="22"/>
      <c r="Y1090" s="87">
        <f t="shared" si="168"/>
        <v>6</v>
      </c>
      <c r="Z1090" s="28">
        <f t="shared" si="169"/>
        <v>596.19675299999994</v>
      </c>
      <c r="AA1090" s="56">
        <f t="shared" si="170"/>
        <v>99.366125499999995</v>
      </c>
      <c r="AB1090" s="22">
        <f t="shared" si="171"/>
        <v>36</v>
      </c>
      <c r="AC1090" s="22"/>
      <c r="AD1090" s="22"/>
      <c r="AE1090" s="22"/>
      <c r="AF1090" s="22"/>
    </row>
    <row r="1091" spans="1:32" ht="15" hidden="1" customHeight="1" x14ac:dyDescent="0.25">
      <c r="A1091" s="24"/>
      <c r="B1091" s="174" t="s">
        <v>2007</v>
      </c>
      <c r="C1091" s="24"/>
      <c r="D1091" s="33" t="s">
        <v>2007</v>
      </c>
      <c r="E1091" s="33" t="s">
        <v>772</v>
      </c>
      <c r="F1091" s="21"/>
      <c r="G1091" s="169" t="s">
        <v>315</v>
      </c>
      <c r="H1091" s="32">
        <v>1</v>
      </c>
      <c r="I1091" s="95"/>
      <c r="J1091" s="57">
        <f>[1]Inventario!Y1091</f>
        <v>2</v>
      </c>
      <c r="K1091" s="99">
        <f>[1]Inventario!AA1091</f>
        <v>4780</v>
      </c>
      <c r="L1091" s="86">
        <f t="shared" si="162"/>
        <v>9560</v>
      </c>
      <c r="M1091" s="91"/>
      <c r="N1091" s="87">
        <f>SUMIF('Compras del Mes'!D$6:D$307,Inventario!D1091,'Compras del Mes'!H$6:H$307)</f>
        <v>2</v>
      </c>
      <c r="O1091" s="28">
        <f t="shared" si="163"/>
        <v>4780</v>
      </c>
      <c r="P1091" s="28">
        <f>SUMIF('Compras del Mes'!D$6:D$307,Inventario!D1091,'Compras del Mes'!I$6:I$307)</f>
        <v>9560</v>
      </c>
      <c r="Q1091" s="88"/>
      <c r="R1091" s="87">
        <f t="shared" si="164"/>
        <v>4</v>
      </c>
      <c r="S1091" s="28">
        <f t="shared" si="165"/>
        <v>4780</v>
      </c>
      <c r="T1091" s="28">
        <f t="shared" si="166"/>
        <v>19120</v>
      </c>
      <c r="U1091" s="88"/>
      <c r="V1091" s="177">
        <f>SUMIF('Reporte de salida'!C$6:C$958,Inventario!B1091,'Reporte de salida'!H$6:H$958)</f>
        <v>3</v>
      </c>
      <c r="W1091" s="221">
        <f t="shared" si="167"/>
        <v>14340</v>
      </c>
      <c r="X1091" s="22"/>
      <c r="Y1091" s="87">
        <f t="shared" si="168"/>
        <v>1</v>
      </c>
      <c r="Z1091" s="28">
        <f t="shared" si="169"/>
        <v>4780</v>
      </c>
      <c r="AA1091" s="56">
        <f t="shared" si="170"/>
        <v>4780</v>
      </c>
      <c r="AB1091" s="22">
        <f t="shared" si="171"/>
        <v>31</v>
      </c>
      <c r="AC1091" s="22"/>
      <c r="AD1091" s="22"/>
      <c r="AE1091" s="22"/>
      <c r="AF1091" s="22"/>
    </row>
    <row r="1092" spans="1:32" ht="15" hidden="1" customHeight="1" x14ac:dyDescent="0.25">
      <c r="A1092" s="24" t="s">
        <v>2247</v>
      </c>
      <c r="B1092" s="174" t="s">
        <v>2079</v>
      </c>
      <c r="C1092" s="24"/>
      <c r="D1092" s="33" t="s">
        <v>2079</v>
      </c>
      <c r="E1092" s="33" t="s">
        <v>772</v>
      </c>
      <c r="F1092" s="21"/>
      <c r="G1092" s="169" t="s">
        <v>315</v>
      </c>
      <c r="H1092" s="32">
        <v>1</v>
      </c>
      <c r="I1092" s="95"/>
      <c r="J1092" s="57">
        <f>[1]Inventario!Y1092</f>
        <v>0</v>
      </c>
      <c r="K1092" s="99">
        <f>[1]Inventario!AA1092</f>
        <v>0</v>
      </c>
      <c r="L1092" s="86">
        <f t="shared" si="162"/>
        <v>0</v>
      </c>
      <c r="M1092" s="91"/>
      <c r="N1092" s="87">
        <f>SUMIF('Compras del Mes'!D$6:D$307,Inventario!D1092,'Compras del Mes'!H$6:H$307)</f>
        <v>51.1</v>
      </c>
      <c r="O1092" s="28">
        <f t="shared" si="163"/>
        <v>62.353228962818001</v>
      </c>
      <c r="P1092" s="28">
        <f>SUMIF('Compras del Mes'!D$6:D$307,Inventario!D1092,'Compras del Mes'!I$6:I$307)</f>
        <v>3186.25</v>
      </c>
      <c r="Q1092" s="88"/>
      <c r="R1092" s="87">
        <f t="shared" si="164"/>
        <v>51.1</v>
      </c>
      <c r="S1092" s="28">
        <f t="shared" si="165"/>
        <v>62.353228962818001</v>
      </c>
      <c r="T1092" s="28">
        <f t="shared" si="166"/>
        <v>3186.25</v>
      </c>
      <c r="U1092" s="88"/>
      <c r="V1092" s="177">
        <f>SUMIF('Reporte de salida'!C$6:C$958,Inventario!B1092,'Reporte de salida'!H$6:H$958)</f>
        <v>7.3</v>
      </c>
      <c r="W1092" s="221">
        <f t="shared" si="167"/>
        <v>455.17857142857139</v>
      </c>
      <c r="X1092" s="22"/>
      <c r="Y1092" s="87">
        <f t="shared" si="168"/>
        <v>43.800000000000004</v>
      </c>
      <c r="Z1092" s="28">
        <f t="shared" si="169"/>
        <v>2731.0714285714289</v>
      </c>
      <c r="AA1092" s="56">
        <f t="shared" si="170"/>
        <v>62.353228962818008</v>
      </c>
      <c r="AB1092" s="22">
        <f t="shared" si="171"/>
        <v>57</v>
      </c>
      <c r="AC1092" s="22"/>
      <c r="AD1092" s="22"/>
      <c r="AE1092" s="22"/>
      <c r="AF1092" s="22"/>
    </row>
    <row r="1093" spans="1:32" ht="15" hidden="1" customHeight="1" x14ac:dyDescent="0.25">
      <c r="A1093" s="24" t="s">
        <v>2247</v>
      </c>
      <c r="B1093" s="174" t="s">
        <v>2080</v>
      </c>
      <c r="C1093" s="24"/>
      <c r="D1093" s="33" t="s">
        <v>2080</v>
      </c>
      <c r="E1093" s="33" t="s">
        <v>772</v>
      </c>
      <c r="F1093" s="21"/>
      <c r="G1093" s="169" t="s">
        <v>315</v>
      </c>
      <c r="H1093" s="32">
        <v>1</v>
      </c>
      <c r="I1093" s="95"/>
      <c r="J1093" s="57">
        <f>[1]Inventario!Y1093</f>
        <v>0</v>
      </c>
      <c r="K1093" s="99">
        <f>[1]Inventario!AA1093</f>
        <v>0</v>
      </c>
      <c r="L1093" s="86">
        <f t="shared" si="162"/>
        <v>0</v>
      </c>
      <c r="M1093" s="91"/>
      <c r="N1093" s="87">
        <f>SUMIF('Compras del Mes'!D$6:D$307,Inventario!D1093,'Compras del Mes'!H$6:H$307)</f>
        <v>12</v>
      </c>
      <c r="O1093" s="28">
        <f t="shared" si="163"/>
        <v>145.43583333333333</v>
      </c>
      <c r="P1093" s="28">
        <f>SUMIF('Compras del Mes'!D$6:D$307,Inventario!D1093,'Compras del Mes'!I$6:I$307)</f>
        <v>1745.23</v>
      </c>
      <c r="Q1093" s="88"/>
      <c r="R1093" s="87">
        <f t="shared" si="164"/>
        <v>12</v>
      </c>
      <c r="S1093" s="28">
        <f t="shared" si="165"/>
        <v>145.43583333333333</v>
      </c>
      <c r="T1093" s="28">
        <f t="shared" si="166"/>
        <v>1745.23</v>
      </c>
      <c r="U1093" s="88"/>
      <c r="V1093" s="177">
        <f>SUMIF('Reporte de salida'!C$6:C$958,Inventario!B1093,'Reporte de salida'!H$6:H$958)</f>
        <v>0</v>
      </c>
      <c r="W1093" s="221">
        <f t="shared" si="167"/>
        <v>0</v>
      </c>
      <c r="X1093" s="22"/>
      <c r="Y1093" s="87">
        <f t="shared" si="168"/>
        <v>12</v>
      </c>
      <c r="Z1093" s="28">
        <f t="shared" si="169"/>
        <v>1745.23</v>
      </c>
      <c r="AA1093" s="56">
        <f t="shared" si="170"/>
        <v>145.43583333333333</v>
      </c>
      <c r="AB1093" s="22">
        <f t="shared" si="171"/>
        <v>43</v>
      </c>
      <c r="AC1093" s="92"/>
      <c r="AD1093" s="92"/>
      <c r="AE1093" s="92"/>
      <c r="AF1093" s="22"/>
    </row>
    <row r="1094" spans="1:32" ht="15" hidden="1" customHeight="1" x14ac:dyDescent="0.25">
      <c r="A1094" s="24"/>
      <c r="B1094" s="174" t="s">
        <v>2366</v>
      </c>
      <c r="C1094" s="24"/>
      <c r="D1094" s="33" t="s">
        <v>2366</v>
      </c>
      <c r="E1094" s="33" t="s">
        <v>772</v>
      </c>
      <c r="F1094" s="21"/>
      <c r="G1094" s="169" t="s">
        <v>1081</v>
      </c>
      <c r="H1094" s="32">
        <v>1</v>
      </c>
      <c r="I1094" s="95"/>
      <c r="J1094" s="57">
        <f>[1]Inventario!Y1094</f>
        <v>0</v>
      </c>
      <c r="K1094" s="99">
        <f>[1]Inventario!AA1094</f>
        <v>0</v>
      </c>
      <c r="L1094" s="86">
        <f t="shared" si="162"/>
        <v>0</v>
      </c>
      <c r="M1094" s="91"/>
      <c r="N1094" s="87">
        <f>SUMIF('Compras del Mes'!D$6:D$307,Inventario!D1094,'Compras del Mes'!H$6:H$307)</f>
        <v>1</v>
      </c>
      <c r="O1094" s="28">
        <f t="shared" si="163"/>
        <v>15341.48</v>
      </c>
      <c r="P1094" s="28">
        <f>SUMIF('Compras del Mes'!D$6:D$307,Inventario!D1094,'Compras del Mes'!I$6:I$307)</f>
        <v>15341.48</v>
      </c>
      <c r="Q1094" s="88"/>
      <c r="R1094" s="87">
        <f t="shared" si="164"/>
        <v>1</v>
      </c>
      <c r="S1094" s="28">
        <f t="shared" si="165"/>
        <v>15341.48</v>
      </c>
      <c r="T1094" s="28">
        <f t="shared" si="166"/>
        <v>15341.48</v>
      </c>
      <c r="U1094" s="88"/>
      <c r="V1094" s="177">
        <f>SUMIF('Reporte de salida'!C$6:C$958,Inventario!B1094,'Reporte de salida'!H$6:H$958)</f>
        <v>1</v>
      </c>
      <c r="W1094" s="221">
        <f t="shared" si="167"/>
        <v>15341.48</v>
      </c>
      <c r="X1094" s="22"/>
      <c r="Y1094" s="87">
        <f t="shared" si="168"/>
        <v>0</v>
      </c>
      <c r="Z1094" s="28">
        <f t="shared" si="169"/>
        <v>0</v>
      </c>
      <c r="AA1094" s="56">
        <v>0</v>
      </c>
      <c r="AB1094" s="22">
        <f t="shared" si="171"/>
        <v>44</v>
      </c>
      <c r="AC1094" s="22"/>
      <c r="AD1094" s="22"/>
      <c r="AE1094" s="22"/>
      <c r="AF1094" s="22"/>
    </row>
    <row r="1095" spans="1:32" ht="15" hidden="1" customHeight="1" x14ac:dyDescent="0.25">
      <c r="A1095" s="24"/>
      <c r="B1095" s="174" t="s">
        <v>2369</v>
      </c>
      <c r="C1095" s="24"/>
      <c r="D1095" s="33" t="s">
        <v>2369</v>
      </c>
      <c r="E1095" s="33" t="s">
        <v>772</v>
      </c>
      <c r="F1095" s="21"/>
      <c r="G1095" s="169" t="s">
        <v>1081</v>
      </c>
      <c r="H1095" s="32">
        <v>1</v>
      </c>
      <c r="I1095" s="95"/>
      <c r="J1095" s="57">
        <f>[1]Inventario!Y1095</f>
        <v>0</v>
      </c>
      <c r="K1095" s="99">
        <f>[1]Inventario!AA1095</f>
        <v>0</v>
      </c>
      <c r="L1095" s="86">
        <f t="shared" ref="L1095:L1158" si="172">+K1095*J1095</f>
        <v>0</v>
      </c>
      <c r="M1095" s="91"/>
      <c r="N1095" s="87">
        <f>SUMIF('Compras del Mes'!D$6:D$307,Inventario!D1095,'Compras del Mes'!H$6:H$307)</f>
        <v>432</v>
      </c>
      <c r="O1095" s="28">
        <f t="shared" ref="O1095:O1158" si="173">IF(P1095=0,"",P1095/N1095)</f>
        <v>63.382037037037037</v>
      </c>
      <c r="P1095" s="28">
        <f>SUMIF('Compras del Mes'!D$6:D$307,Inventario!D1095,'Compras del Mes'!I$6:I$307)</f>
        <v>27381.040000000001</v>
      </c>
      <c r="Q1095" s="88"/>
      <c r="R1095" s="87">
        <f t="shared" ref="R1095:R1158" si="174">+N1095+J1095</f>
        <v>432</v>
      </c>
      <c r="S1095" s="28">
        <f t="shared" ref="S1095:S1158" si="175">IF(T1095=0,"0",T1095/R1095)</f>
        <v>63.382037037037037</v>
      </c>
      <c r="T1095" s="28">
        <f t="shared" ref="T1095:T1158" si="176">+P1095+L1095</f>
        <v>27381.040000000001</v>
      </c>
      <c r="U1095" s="88"/>
      <c r="V1095" s="177">
        <f>SUMIF('Reporte de salida'!C$6:C$958,Inventario!B1095,'Reporte de salida'!H$6:H$958)</f>
        <v>432</v>
      </c>
      <c r="W1095" s="221">
        <f t="shared" ref="W1095:W1158" si="177">+V1095*S1095</f>
        <v>27381.040000000001</v>
      </c>
      <c r="X1095" s="22"/>
      <c r="Y1095" s="87">
        <f t="shared" ref="Y1095:Y1158" si="178">R1095-V1095</f>
        <v>0</v>
      </c>
      <c r="Z1095" s="28">
        <f t="shared" ref="Z1095:Z1158" si="179">+S1095*Y1095</f>
        <v>0</v>
      </c>
      <c r="AA1095" s="56">
        <v>0</v>
      </c>
      <c r="AB1095" s="22">
        <f t="shared" si="171"/>
        <v>37</v>
      </c>
      <c r="AC1095" s="92"/>
      <c r="AD1095" s="92"/>
      <c r="AE1095" s="92"/>
      <c r="AF1095" s="22"/>
    </row>
    <row r="1096" spans="1:32" ht="15" hidden="1" customHeight="1" x14ac:dyDescent="0.25">
      <c r="A1096" s="24"/>
      <c r="B1096" s="174" t="s">
        <v>2370</v>
      </c>
      <c r="C1096" s="24"/>
      <c r="D1096" s="21" t="s">
        <v>2370</v>
      </c>
      <c r="E1096" s="21" t="s">
        <v>772</v>
      </c>
      <c r="F1096" s="21"/>
      <c r="G1096" s="31" t="s">
        <v>1081</v>
      </c>
      <c r="H1096" s="32">
        <v>1</v>
      </c>
      <c r="I1096" s="95"/>
      <c r="J1096" s="57">
        <f>[1]Inventario!Y1096</f>
        <v>0</v>
      </c>
      <c r="K1096" s="99">
        <f>[1]Inventario!AA1096</f>
        <v>0</v>
      </c>
      <c r="L1096" s="86">
        <f t="shared" si="172"/>
        <v>0</v>
      </c>
      <c r="M1096" s="91"/>
      <c r="N1096" s="87">
        <f>SUMIF('Compras del Mes'!D$6:D$307,Inventario!D1096,'Compras del Mes'!H$6:H$307)</f>
        <v>100</v>
      </c>
      <c r="O1096" s="28">
        <f t="shared" si="173"/>
        <v>32.439</v>
      </c>
      <c r="P1096" s="28">
        <f>SUMIF('Compras del Mes'!D$6:D$307,Inventario!D1096,'Compras del Mes'!I$6:I$307)</f>
        <v>3243.9</v>
      </c>
      <c r="Q1096" s="88"/>
      <c r="R1096" s="87">
        <f t="shared" si="174"/>
        <v>100</v>
      </c>
      <c r="S1096" s="28">
        <f t="shared" si="175"/>
        <v>32.439</v>
      </c>
      <c r="T1096" s="28">
        <f t="shared" si="176"/>
        <v>3243.9</v>
      </c>
      <c r="U1096" s="88"/>
      <c r="V1096" s="177">
        <f>SUMIF('Reporte de salida'!C$6:C$958,Inventario!B1096,'Reporte de salida'!H$6:H$958)</f>
        <v>100</v>
      </c>
      <c r="W1096" s="221">
        <f t="shared" si="177"/>
        <v>3243.9</v>
      </c>
      <c r="X1096" s="22"/>
      <c r="Y1096" s="87">
        <f t="shared" si="178"/>
        <v>0</v>
      </c>
      <c r="Z1096" s="28">
        <f t="shared" si="179"/>
        <v>0</v>
      </c>
      <c r="AA1096" s="56">
        <v>0</v>
      </c>
      <c r="AB1096" s="22">
        <f t="shared" si="171"/>
        <v>40</v>
      </c>
      <c r="AC1096" s="22"/>
      <c r="AD1096" s="22"/>
      <c r="AE1096" s="22"/>
      <c r="AF1096" s="22"/>
    </row>
    <row r="1097" spans="1:32" ht="15" hidden="1" customHeight="1" x14ac:dyDescent="0.25">
      <c r="A1097" s="24"/>
      <c r="B1097" s="174" t="s">
        <v>2171</v>
      </c>
      <c r="C1097" s="24"/>
      <c r="D1097" s="21" t="s">
        <v>2171</v>
      </c>
      <c r="E1097" s="21" t="s">
        <v>772</v>
      </c>
      <c r="F1097" s="21"/>
      <c r="G1097" s="31" t="s">
        <v>314</v>
      </c>
      <c r="H1097" s="32"/>
      <c r="I1097" s="95"/>
      <c r="J1097" s="57">
        <f>[1]Inventario!Y1097</f>
        <v>0</v>
      </c>
      <c r="K1097" s="99">
        <f>[1]Inventario!AA1097</f>
        <v>0</v>
      </c>
      <c r="L1097" s="86">
        <f t="shared" si="172"/>
        <v>0</v>
      </c>
      <c r="M1097" s="91"/>
      <c r="N1097" s="87">
        <f>SUMIF('Compras del Mes'!D$6:D$307,Inventario!D1097,'Compras del Mes'!H$6:H$307)</f>
        <v>1</v>
      </c>
      <c r="O1097" s="28">
        <f t="shared" si="173"/>
        <v>16021.667442</v>
      </c>
      <c r="P1097" s="28">
        <f>SUMIF('Compras del Mes'!D$6:D$307,Inventario!D1097,'Compras del Mes'!I$6:I$307)</f>
        <v>16021.667442</v>
      </c>
      <c r="Q1097" s="88"/>
      <c r="R1097" s="87">
        <f t="shared" si="174"/>
        <v>1</v>
      </c>
      <c r="S1097" s="28">
        <f t="shared" si="175"/>
        <v>16021.667442</v>
      </c>
      <c r="T1097" s="28">
        <f t="shared" si="176"/>
        <v>16021.667442</v>
      </c>
      <c r="U1097" s="88"/>
      <c r="V1097" s="177">
        <f>SUMIF('Reporte de salida'!C$6:C$958,Inventario!B1097,'Reporte de salida'!H$6:H$958)</f>
        <v>1</v>
      </c>
      <c r="W1097" s="221">
        <f t="shared" si="177"/>
        <v>16021.667442</v>
      </c>
      <c r="X1097" s="22"/>
      <c r="Y1097" s="87">
        <f t="shared" si="178"/>
        <v>0</v>
      </c>
      <c r="Z1097" s="28">
        <f t="shared" si="179"/>
        <v>0</v>
      </c>
      <c r="AA1097" s="56">
        <v>0</v>
      </c>
      <c r="AB1097" s="22">
        <f t="shared" si="171"/>
        <v>34</v>
      </c>
      <c r="AC1097" s="22"/>
      <c r="AD1097" s="22"/>
      <c r="AE1097" s="22"/>
      <c r="AF1097" s="22"/>
    </row>
    <row r="1098" spans="1:32" ht="15" hidden="1" customHeight="1" x14ac:dyDescent="0.25">
      <c r="A1098" s="24"/>
      <c r="B1098" s="174" t="s">
        <v>2238</v>
      </c>
      <c r="C1098" s="24"/>
      <c r="D1098" s="21" t="s">
        <v>2238</v>
      </c>
      <c r="E1098" s="21" t="s">
        <v>772</v>
      </c>
      <c r="F1098" s="21"/>
      <c r="G1098" s="31" t="s">
        <v>315</v>
      </c>
      <c r="H1098" s="32"/>
      <c r="I1098" s="95"/>
      <c r="J1098" s="57">
        <f>[1]Inventario!Y1098</f>
        <v>0</v>
      </c>
      <c r="K1098" s="99">
        <f>[1]Inventario!AA1098</f>
        <v>0</v>
      </c>
      <c r="L1098" s="86">
        <f t="shared" si="172"/>
        <v>0</v>
      </c>
      <c r="M1098" s="91"/>
      <c r="N1098" s="87">
        <f>SUMIF('Compras del Mes'!D$6:D$307,Inventario!D1098,'Compras del Mes'!H$6:H$307)</f>
        <v>36</v>
      </c>
      <c r="O1098" s="28">
        <f t="shared" si="173"/>
        <v>86.666666666666671</v>
      </c>
      <c r="P1098" s="28">
        <f>SUMIF('Compras del Mes'!D$6:D$307,Inventario!D1098,'Compras del Mes'!I$6:I$307)</f>
        <v>3120</v>
      </c>
      <c r="Q1098" s="88"/>
      <c r="R1098" s="87">
        <f t="shared" si="174"/>
        <v>36</v>
      </c>
      <c r="S1098" s="28">
        <f t="shared" si="175"/>
        <v>86.666666666666671</v>
      </c>
      <c r="T1098" s="28">
        <f t="shared" si="176"/>
        <v>3120</v>
      </c>
      <c r="U1098" s="88"/>
      <c r="V1098" s="177">
        <f>SUMIF('Reporte de salida'!C$6:C$958,Inventario!B1098,'Reporte de salida'!H$6:H$958)</f>
        <v>36</v>
      </c>
      <c r="W1098" s="221">
        <f t="shared" si="177"/>
        <v>3120</v>
      </c>
      <c r="X1098" s="22"/>
      <c r="Y1098" s="87">
        <f t="shared" si="178"/>
        <v>0</v>
      </c>
      <c r="Z1098" s="28">
        <f t="shared" si="179"/>
        <v>0</v>
      </c>
      <c r="AA1098" s="56">
        <v>0</v>
      </c>
      <c r="AB1098" s="22">
        <f t="shared" si="171"/>
        <v>29</v>
      </c>
      <c r="AC1098" s="22"/>
      <c r="AD1098" s="22"/>
      <c r="AE1098" s="22"/>
      <c r="AF1098" s="22"/>
    </row>
    <row r="1099" spans="1:32" ht="15" hidden="1" customHeight="1" x14ac:dyDescent="0.25">
      <c r="A1099" s="24"/>
      <c r="B1099" s="174" t="s">
        <v>823</v>
      </c>
      <c r="C1099" s="24"/>
      <c r="D1099" s="21" t="s">
        <v>823</v>
      </c>
      <c r="E1099" s="21" t="s">
        <v>813</v>
      </c>
      <c r="F1099" s="21"/>
      <c r="G1099" s="31" t="s">
        <v>814</v>
      </c>
      <c r="H1099" s="32">
        <v>1</v>
      </c>
      <c r="I1099" s="95"/>
      <c r="J1099" s="57">
        <f>[1]Inventario!Y1099</f>
        <v>27</v>
      </c>
      <c r="K1099" s="99">
        <f>[1]Inventario!AA1099</f>
        <v>0</v>
      </c>
      <c r="L1099" s="86">
        <f t="shared" si="172"/>
        <v>0</v>
      </c>
      <c r="M1099" s="91"/>
      <c r="N1099" s="87">
        <f>SUMIF('Compras del Mes'!D$6:D$307,Inventario!D1099,'Compras del Mes'!H$6:H$307)</f>
        <v>0</v>
      </c>
      <c r="O1099" s="28" t="str">
        <f t="shared" si="173"/>
        <v/>
      </c>
      <c r="P1099" s="28">
        <f>SUMIF('Compras del Mes'!D$6:D$307,Inventario!D1099,'Compras del Mes'!I$6:I$307)</f>
        <v>0</v>
      </c>
      <c r="Q1099" s="88"/>
      <c r="R1099" s="87">
        <f t="shared" si="174"/>
        <v>27</v>
      </c>
      <c r="S1099" s="28" t="str">
        <f t="shared" si="175"/>
        <v>0</v>
      </c>
      <c r="T1099" s="28">
        <f t="shared" si="176"/>
        <v>0</v>
      </c>
      <c r="U1099" s="88"/>
      <c r="V1099" s="177">
        <f>SUMIF('Reporte de salida'!C$6:C$958,Inventario!B1099,'Reporte de salida'!H$6:H$958)</f>
        <v>0</v>
      </c>
      <c r="W1099" s="221">
        <f t="shared" si="177"/>
        <v>0</v>
      </c>
      <c r="X1099" s="22"/>
      <c r="Y1099" s="87">
        <f t="shared" si="178"/>
        <v>27</v>
      </c>
      <c r="Z1099" s="28">
        <f t="shared" si="179"/>
        <v>0</v>
      </c>
      <c r="AA1099" s="56">
        <f t="shared" ref="AA1099:AA1158" si="180">Z1099/Y1099</f>
        <v>0</v>
      </c>
      <c r="AB1099" s="22">
        <f t="shared" si="171"/>
        <v>23</v>
      </c>
      <c r="AC1099" s="22"/>
      <c r="AD1099" s="22"/>
      <c r="AE1099" s="22"/>
      <c r="AF1099" s="22"/>
    </row>
    <row r="1100" spans="1:32" ht="15" hidden="1" customHeight="1" x14ac:dyDescent="0.25">
      <c r="A1100" s="24"/>
      <c r="B1100" s="174" t="s">
        <v>824</v>
      </c>
      <c r="C1100" s="24"/>
      <c r="D1100" s="21" t="s">
        <v>824</v>
      </c>
      <c r="E1100" s="21" t="s">
        <v>813</v>
      </c>
      <c r="F1100" s="21"/>
      <c r="G1100" s="31" t="s">
        <v>814</v>
      </c>
      <c r="H1100" s="32">
        <v>1</v>
      </c>
      <c r="I1100" s="95"/>
      <c r="J1100" s="57">
        <f>[1]Inventario!Y1100</f>
        <v>16.78125</v>
      </c>
      <c r="K1100" s="99">
        <f>[1]Inventario!AA1100</f>
        <v>1058</v>
      </c>
      <c r="L1100" s="86">
        <f t="shared" si="172"/>
        <v>17754.5625</v>
      </c>
      <c r="M1100" s="91"/>
      <c r="N1100" s="87">
        <f>SUMIF('Compras del Mes'!D$6:D$307,Inventario!D1100,'Compras del Mes'!H$6:H$307)</f>
        <v>0</v>
      </c>
      <c r="O1100" s="28" t="str">
        <f t="shared" si="173"/>
        <v/>
      </c>
      <c r="P1100" s="28">
        <f>SUMIF('Compras del Mes'!D$6:D$307,Inventario!D1100,'Compras del Mes'!I$6:I$307)</f>
        <v>0</v>
      </c>
      <c r="Q1100" s="88"/>
      <c r="R1100" s="87">
        <f t="shared" si="174"/>
        <v>16.78125</v>
      </c>
      <c r="S1100" s="28">
        <f t="shared" si="175"/>
        <v>1058</v>
      </c>
      <c r="T1100" s="28">
        <f t="shared" si="176"/>
        <v>17754.5625</v>
      </c>
      <c r="U1100" s="88"/>
      <c r="V1100" s="177">
        <f>SUMIF('Reporte de salida'!C$6:C$958,Inventario!B1100,'Reporte de salida'!H$6:H$958)</f>
        <v>1</v>
      </c>
      <c r="W1100" s="221">
        <f t="shared" si="177"/>
        <v>1058</v>
      </c>
      <c r="X1100" s="22"/>
      <c r="Y1100" s="87">
        <f t="shared" si="178"/>
        <v>15.78125</v>
      </c>
      <c r="Z1100" s="28">
        <f t="shared" si="179"/>
        <v>16696.5625</v>
      </c>
      <c r="AA1100" s="56">
        <f t="shared" si="180"/>
        <v>1058</v>
      </c>
      <c r="AB1100" s="22">
        <f t="shared" si="171"/>
        <v>22</v>
      </c>
      <c r="AC1100" s="22"/>
      <c r="AD1100" s="22"/>
      <c r="AE1100" s="22"/>
      <c r="AF1100" s="22"/>
    </row>
    <row r="1101" spans="1:32" ht="15" hidden="1" customHeight="1" x14ac:dyDescent="0.25">
      <c r="A1101" s="24"/>
      <c r="B1101" s="174" t="s">
        <v>825</v>
      </c>
      <c r="C1101" s="24"/>
      <c r="D1101" s="21" t="s">
        <v>825</v>
      </c>
      <c r="E1101" s="21" t="s">
        <v>813</v>
      </c>
      <c r="F1101" s="21"/>
      <c r="G1101" s="31" t="s">
        <v>814</v>
      </c>
      <c r="H1101" s="32">
        <v>1</v>
      </c>
      <c r="I1101" s="95"/>
      <c r="J1101" s="57">
        <f>[1]Inventario!Y1101</f>
        <v>9.375</v>
      </c>
      <c r="K1101" s="99">
        <f>[1]Inventario!AA1101</f>
        <v>1035.9985947974324</v>
      </c>
      <c r="L1101" s="86">
        <f t="shared" si="172"/>
        <v>9712.4868262259279</v>
      </c>
      <c r="M1101" s="91"/>
      <c r="N1101" s="87">
        <f>SUMIF('Compras del Mes'!D$6:D$307,Inventario!D1101,'Compras del Mes'!H$6:H$307)</f>
        <v>14</v>
      </c>
      <c r="O1101" s="28">
        <f t="shared" si="173"/>
        <v>1059.0083999999999</v>
      </c>
      <c r="P1101" s="28">
        <f>SUMIF('Compras del Mes'!D$6:D$307,Inventario!D1101,'Compras del Mes'!I$6:I$307)</f>
        <v>14826.1176</v>
      </c>
      <c r="Q1101" s="88"/>
      <c r="R1101" s="87">
        <f t="shared" si="174"/>
        <v>23.375</v>
      </c>
      <c r="S1101" s="28">
        <f t="shared" si="175"/>
        <v>1049.7798685016439</v>
      </c>
      <c r="T1101" s="28">
        <f t="shared" si="176"/>
        <v>24538.604426225927</v>
      </c>
      <c r="U1101" s="88"/>
      <c r="V1101" s="177">
        <f>SUMIF('Reporte de salida'!C$6:C$958,Inventario!B1101,'Reporte de salida'!H$6:H$958)</f>
        <v>14.5</v>
      </c>
      <c r="W1101" s="221">
        <f t="shared" si="177"/>
        <v>15221.808093273838</v>
      </c>
      <c r="X1101" s="22"/>
      <c r="Y1101" s="87">
        <f t="shared" si="178"/>
        <v>8.875</v>
      </c>
      <c r="Z1101" s="28">
        <f t="shared" si="179"/>
        <v>9316.7963329520899</v>
      </c>
      <c r="AA1101" s="56">
        <f t="shared" si="180"/>
        <v>1049.7798685016439</v>
      </c>
      <c r="AB1101" s="22">
        <f t="shared" si="171"/>
        <v>15</v>
      </c>
      <c r="AC1101" s="22"/>
      <c r="AD1101" s="22"/>
      <c r="AE1101" s="22"/>
      <c r="AF1101" s="22"/>
    </row>
    <row r="1102" spans="1:32" ht="15" hidden="1" customHeight="1" x14ac:dyDescent="0.25">
      <c r="A1102" s="24"/>
      <c r="B1102" s="174" t="s">
        <v>826</v>
      </c>
      <c r="C1102" s="24"/>
      <c r="D1102" s="21" t="s">
        <v>826</v>
      </c>
      <c r="E1102" s="21" t="s">
        <v>813</v>
      </c>
      <c r="F1102" s="21"/>
      <c r="G1102" s="31" t="s">
        <v>814</v>
      </c>
      <c r="H1102" s="32">
        <v>1</v>
      </c>
      <c r="I1102" s="95"/>
      <c r="J1102" s="57">
        <f>[1]Inventario!Y1102</f>
        <v>8.21875</v>
      </c>
      <c r="K1102" s="99">
        <f>[1]Inventario!AA1102</f>
        <v>1052.9169908256881</v>
      </c>
      <c r="L1102" s="86">
        <f t="shared" si="172"/>
        <v>8653.6615183486247</v>
      </c>
      <c r="M1102" s="91"/>
      <c r="N1102" s="87">
        <f>SUMIF('Compras del Mes'!D$6:D$307,Inventario!D1102,'Compras del Mes'!H$6:H$307)</f>
        <v>1</v>
      </c>
      <c r="O1102" s="28">
        <f t="shared" si="173"/>
        <v>1059.0083999999999</v>
      </c>
      <c r="P1102" s="28">
        <f>SUMIF('Compras del Mes'!D$6:D$307,Inventario!D1102,'Compras del Mes'!I$6:I$307)</f>
        <v>1059.0083999999999</v>
      </c>
      <c r="Q1102" s="88"/>
      <c r="R1102" s="87">
        <f t="shared" si="174"/>
        <v>9.21875</v>
      </c>
      <c r="S1102" s="28">
        <f t="shared" si="175"/>
        <v>1053.5777538547661</v>
      </c>
      <c r="T1102" s="28">
        <f t="shared" si="176"/>
        <v>9712.6699183486253</v>
      </c>
      <c r="U1102" s="88"/>
      <c r="V1102" s="177">
        <f>SUMIF('Reporte de salida'!C$6:C$958,Inventario!B1102,'Reporte de salida'!H$6:H$958)</f>
        <v>0</v>
      </c>
      <c r="W1102" s="221">
        <f t="shared" si="177"/>
        <v>0</v>
      </c>
      <c r="X1102" s="22"/>
      <c r="Y1102" s="87">
        <f t="shared" si="178"/>
        <v>9.21875</v>
      </c>
      <c r="Z1102" s="28">
        <f t="shared" si="179"/>
        <v>9712.6699183486253</v>
      </c>
      <c r="AA1102" s="56">
        <f t="shared" si="180"/>
        <v>1053.5777538547661</v>
      </c>
      <c r="AB1102" s="22">
        <f t="shared" si="171"/>
        <v>17</v>
      </c>
      <c r="AC1102" s="22"/>
      <c r="AD1102" s="22"/>
      <c r="AE1102" s="22"/>
      <c r="AF1102" s="22"/>
    </row>
    <row r="1103" spans="1:32" ht="15" hidden="1" customHeight="1" x14ac:dyDescent="0.25">
      <c r="A1103" s="24"/>
      <c r="B1103" s="174" t="s">
        <v>827</v>
      </c>
      <c r="C1103" s="24"/>
      <c r="D1103" s="21" t="s">
        <v>827</v>
      </c>
      <c r="E1103" s="21" t="s">
        <v>813</v>
      </c>
      <c r="F1103" s="21"/>
      <c r="G1103" s="31" t="s">
        <v>814</v>
      </c>
      <c r="H1103" s="32">
        <v>1</v>
      </c>
      <c r="I1103" s="95"/>
      <c r="J1103" s="57">
        <f>[1]Inventario!Y1103</f>
        <v>1.625</v>
      </c>
      <c r="K1103" s="99">
        <f>[1]Inventario!AA1103</f>
        <v>869.17936054421784</v>
      </c>
      <c r="L1103" s="86">
        <f t="shared" si="172"/>
        <v>1412.4164608843539</v>
      </c>
      <c r="M1103" s="91"/>
      <c r="N1103" s="87">
        <f>SUMIF('Compras del Mes'!D$6:D$307,Inventario!D1103,'Compras del Mes'!H$6:H$307)</f>
        <v>0</v>
      </c>
      <c r="O1103" s="28" t="str">
        <f t="shared" si="173"/>
        <v/>
      </c>
      <c r="P1103" s="28">
        <f>SUMIF('Compras del Mes'!D$6:D$307,Inventario!D1103,'Compras del Mes'!I$6:I$307)</f>
        <v>0</v>
      </c>
      <c r="Q1103" s="88"/>
      <c r="R1103" s="87">
        <f t="shared" si="174"/>
        <v>1.625</v>
      </c>
      <c r="S1103" s="28">
        <f t="shared" si="175"/>
        <v>869.17936054421784</v>
      </c>
      <c r="T1103" s="28">
        <f t="shared" si="176"/>
        <v>1412.4164608843539</v>
      </c>
      <c r="U1103" s="88"/>
      <c r="V1103" s="177">
        <f>SUMIF('Reporte de salida'!C$6:C$958,Inventario!B1103,'Reporte de salida'!H$6:H$958)</f>
        <v>1</v>
      </c>
      <c r="W1103" s="221">
        <f t="shared" si="177"/>
        <v>869.17936054421784</v>
      </c>
      <c r="X1103" s="22"/>
      <c r="Y1103" s="87">
        <f t="shared" si="178"/>
        <v>0.625</v>
      </c>
      <c r="Z1103" s="28">
        <f t="shared" si="179"/>
        <v>543.23710034013618</v>
      </c>
      <c r="AA1103" s="56">
        <f t="shared" si="180"/>
        <v>869.17936054421784</v>
      </c>
      <c r="AB1103" s="22">
        <f t="shared" si="171"/>
        <v>16</v>
      </c>
      <c r="AC1103" s="22"/>
      <c r="AD1103" s="22"/>
      <c r="AE1103" s="22"/>
      <c r="AF1103" s="22"/>
    </row>
    <row r="1104" spans="1:32" ht="15" hidden="1" customHeight="1" x14ac:dyDescent="0.25">
      <c r="A1104" s="24"/>
      <c r="B1104" s="174" t="s">
        <v>828</v>
      </c>
      <c r="C1104" s="24"/>
      <c r="D1104" s="21" t="s">
        <v>828</v>
      </c>
      <c r="E1104" s="21" t="s">
        <v>813</v>
      </c>
      <c r="F1104" s="21"/>
      <c r="G1104" s="31" t="s">
        <v>814</v>
      </c>
      <c r="H1104" s="32">
        <v>1</v>
      </c>
      <c r="I1104" s="95"/>
      <c r="J1104" s="57">
        <f>[1]Inventario!Y1104</f>
        <v>2.5625</v>
      </c>
      <c r="K1104" s="99">
        <f>[1]Inventario!AA1104</f>
        <v>1058</v>
      </c>
      <c r="L1104" s="86">
        <f t="shared" si="172"/>
        <v>2711.125</v>
      </c>
      <c r="M1104" s="91"/>
      <c r="N1104" s="87">
        <f>SUMIF('Compras del Mes'!D$6:D$307,Inventario!D1104,'Compras del Mes'!H$6:H$307)</f>
        <v>0</v>
      </c>
      <c r="O1104" s="28" t="str">
        <f t="shared" si="173"/>
        <v/>
      </c>
      <c r="P1104" s="28">
        <f>SUMIF('Compras del Mes'!D$6:D$307,Inventario!D1104,'Compras del Mes'!I$6:I$307)</f>
        <v>0</v>
      </c>
      <c r="Q1104" s="88"/>
      <c r="R1104" s="87">
        <f t="shared" si="174"/>
        <v>2.5625</v>
      </c>
      <c r="S1104" s="28">
        <f t="shared" si="175"/>
        <v>1058</v>
      </c>
      <c r="T1104" s="28">
        <f t="shared" si="176"/>
        <v>2711.125</v>
      </c>
      <c r="U1104" s="88"/>
      <c r="V1104" s="177">
        <f>SUMIF('Reporte de salida'!C$6:C$958,Inventario!B1104,'Reporte de salida'!H$6:H$958)</f>
        <v>0</v>
      </c>
      <c r="W1104" s="221">
        <f t="shared" si="177"/>
        <v>0</v>
      </c>
      <c r="X1104" s="22"/>
      <c r="Y1104" s="87">
        <f t="shared" si="178"/>
        <v>2.5625</v>
      </c>
      <c r="Z1104" s="28">
        <f t="shared" si="179"/>
        <v>2711.125</v>
      </c>
      <c r="AA1104" s="56">
        <f t="shared" si="180"/>
        <v>1058</v>
      </c>
      <c r="AB1104" s="22">
        <f t="shared" si="171"/>
        <v>16</v>
      </c>
      <c r="AC1104" s="22"/>
      <c r="AD1104" s="22"/>
      <c r="AE1104" s="22"/>
      <c r="AF1104" s="22"/>
    </row>
    <row r="1105" spans="1:32" ht="15" hidden="1" customHeight="1" x14ac:dyDescent="0.25">
      <c r="A1105" s="24"/>
      <c r="B1105" s="174" t="s">
        <v>829</v>
      </c>
      <c r="C1105" s="24"/>
      <c r="D1105" s="21" t="s">
        <v>829</v>
      </c>
      <c r="E1105" s="21" t="s">
        <v>813</v>
      </c>
      <c r="F1105" s="21"/>
      <c r="G1105" s="31" t="s">
        <v>814</v>
      </c>
      <c r="H1105" s="32">
        <v>1</v>
      </c>
      <c r="I1105" s="95"/>
      <c r="J1105" s="57">
        <f>[1]Inventario!Y1105</f>
        <v>5</v>
      </c>
      <c r="K1105" s="99">
        <f>[1]Inventario!AA1105</f>
        <v>366.9828</v>
      </c>
      <c r="L1105" s="86">
        <f t="shared" si="172"/>
        <v>1834.914</v>
      </c>
      <c r="M1105" s="91"/>
      <c r="N1105" s="87">
        <f>SUMIF('Compras del Mes'!D$6:D$307,Inventario!D1105,'Compras del Mes'!H$6:H$307)</f>
        <v>29</v>
      </c>
      <c r="O1105" s="28">
        <f t="shared" si="173"/>
        <v>643.82949999999994</v>
      </c>
      <c r="P1105" s="28">
        <f>SUMIF('Compras del Mes'!D$6:D$307,Inventario!D1105,'Compras del Mes'!I$6:I$307)</f>
        <v>18671.055499999999</v>
      </c>
      <c r="Q1105" s="88"/>
      <c r="R1105" s="87">
        <f t="shared" si="174"/>
        <v>34</v>
      </c>
      <c r="S1105" s="28">
        <f t="shared" si="175"/>
        <v>603.11675000000002</v>
      </c>
      <c r="T1105" s="28">
        <f t="shared" si="176"/>
        <v>20505.969499999999</v>
      </c>
      <c r="U1105" s="88"/>
      <c r="V1105" s="177">
        <f>SUMIF('Reporte de salida'!C$6:C$958,Inventario!B1105,'Reporte de salida'!H$6:H$958)</f>
        <v>25</v>
      </c>
      <c r="W1105" s="221">
        <f t="shared" si="177"/>
        <v>15077.918750000001</v>
      </c>
      <c r="X1105" s="22"/>
      <c r="Y1105" s="87">
        <f t="shared" si="178"/>
        <v>9</v>
      </c>
      <c r="Z1105" s="28">
        <f t="shared" si="179"/>
        <v>5428.0507500000003</v>
      </c>
      <c r="AA1105" s="56">
        <f t="shared" si="180"/>
        <v>603.11675000000002</v>
      </c>
      <c r="AB1105" s="22">
        <f t="shared" si="171"/>
        <v>26</v>
      </c>
      <c r="AC1105" s="96"/>
      <c r="AD1105" s="97"/>
      <c r="AE1105" s="96"/>
      <c r="AF1105" s="22"/>
    </row>
    <row r="1106" spans="1:32" ht="15" hidden="1" customHeight="1" x14ac:dyDescent="0.25">
      <c r="A1106" s="24"/>
      <c r="B1106" s="174" t="s">
        <v>830</v>
      </c>
      <c r="C1106" s="24"/>
      <c r="D1106" s="21" t="s">
        <v>830</v>
      </c>
      <c r="E1106" s="21" t="s">
        <v>813</v>
      </c>
      <c r="F1106" s="21"/>
      <c r="G1106" s="31" t="s">
        <v>814</v>
      </c>
      <c r="H1106" s="32">
        <v>1</v>
      </c>
      <c r="I1106" s="95"/>
      <c r="J1106" s="57">
        <f>[1]Inventario!Y1106</f>
        <v>3</v>
      </c>
      <c r="K1106" s="99">
        <f>[1]Inventario!AA1106</f>
        <v>0</v>
      </c>
      <c r="L1106" s="86">
        <f t="shared" si="172"/>
        <v>0</v>
      </c>
      <c r="M1106" s="91"/>
      <c r="N1106" s="87">
        <f>SUMIF('Compras del Mes'!D$6:D$307,Inventario!D1106,'Compras del Mes'!H$6:H$307)</f>
        <v>0</v>
      </c>
      <c r="O1106" s="28" t="str">
        <f t="shared" si="173"/>
        <v/>
      </c>
      <c r="P1106" s="28">
        <f>SUMIF('Compras del Mes'!D$6:D$307,Inventario!D1106,'Compras del Mes'!I$6:I$307)</f>
        <v>0</v>
      </c>
      <c r="Q1106" s="88"/>
      <c r="R1106" s="87">
        <f t="shared" si="174"/>
        <v>3</v>
      </c>
      <c r="S1106" s="28" t="str">
        <f t="shared" si="175"/>
        <v>0</v>
      </c>
      <c r="T1106" s="28">
        <f t="shared" si="176"/>
        <v>0</v>
      </c>
      <c r="U1106" s="88"/>
      <c r="V1106" s="177">
        <f>SUMIF('Reporte de salida'!C$6:C$958,Inventario!B1106,'Reporte de salida'!H$6:H$958)</f>
        <v>0</v>
      </c>
      <c r="W1106" s="221">
        <f t="shared" si="177"/>
        <v>0</v>
      </c>
      <c r="X1106" s="22"/>
      <c r="Y1106" s="87">
        <f t="shared" si="178"/>
        <v>3</v>
      </c>
      <c r="Z1106" s="28">
        <f t="shared" si="179"/>
        <v>0</v>
      </c>
      <c r="AA1106" s="56">
        <f t="shared" si="180"/>
        <v>0</v>
      </c>
      <c r="AB1106" s="22">
        <f t="shared" si="171"/>
        <v>50</v>
      </c>
      <c r="AC1106" s="96"/>
      <c r="AD1106" s="97"/>
      <c r="AE1106" s="96"/>
      <c r="AF1106" s="22"/>
    </row>
    <row r="1107" spans="1:32" ht="15" hidden="1" customHeight="1" x14ac:dyDescent="0.25">
      <c r="A1107" s="24"/>
      <c r="B1107" s="174" t="s">
        <v>831</v>
      </c>
      <c r="C1107" s="24"/>
      <c r="D1107" s="21" t="s">
        <v>831</v>
      </c>
      <c r="E1107" s="21" t="s">
        <v>813</v>
      </c>
      <c r="F1107" s="21"/>
      <c r="G1107" s="31" t="s">
        <v>814</v>
      </c>
      <c r="H1107" s="32">
        <v>1</v>
      </c>
      <c r="I1107" s="95"/>
      <c r="J1107" s="57">
        <f>[1]Inventario!Y1107</f>
        <v>14</v>
      </c>
      <c r="K1107" s="99">
        <f>[1]Inventario!AA1107</f>
        <v>0</v>
      </c>
      <c r="L1107" s="86">
        <f t="shared" si="172"/>
        <v>0</v>
      </c>
      <c r="M1107" s="91"/>
      <c r="N1107" s="87">
        <f>SUMIF('Compras del Mes'!D$6:D$307,Inventario!D1107,'Compras del Mes'!H$6:H$307)</f>
        <v>0</v>
      </c>
      <c r="O1107" s="28" t="str">
        <f t="shared" si="173"/>
        <v/>
      </c>
      <c r="P1107" s="28">
        <f>SUMIF('Compras del Mes'!D$6:D$307,Inventario!D1107,'Compras del Mes'!I$6:I$307)</f>
        <v>0</v>
      </c>
      <c r="Q1107" s="88"/>
      <c r="R1107" s="87">
        <f t="shared" si="174"/>
        <v>14</v>
      </c>
      <c r="S1107" s="28" t="str">
        <f t="shared" si="175"/>
        <v>0</v>
      </c>
      <c r="T1107" s="28">
        <f t="shared" si="176"/>
        <v>0</v>
      </c>
      <c r="U1107" s="88"/>
      <c r="V1107" s="177">
        <f>SUMIF('Reporte de salida'!C$6:C$958,Inventario!B1107,'Reporte de salida'!H$6:H$958)</f>
        <v>0</v>
      </c>
      <c r="W1107" s="221">
        <f t="shared" si="177"/>
        <v>0</v>
      </c>
      <c r="X1107" s="22"/>
      <c r="Y1107" s="87">
        <f t="shared" si="178"/>
        <v>14</v>
      </c>
      <c r="Z1107" s="28">
        <f t="shared" si="179"/>
        <v>0</v>
      </c>
      <c r="AA1107" s="56">
        <f t="shared" si="180"/>
        <v>0</v>
      </c>
      <c r="AB1107" s="22">
        <f t="shared" si="171"/>
        <v>50</v>
      </c>
      <c r="AC1107" s="96"/>
      <c r="AD1107" s="97"/>
      <c r="AE1107" s="96"/>
      <c r="AF1107" s="22"/>
    </row>
    <row r="1108" spans="1:32" ht="15" hidden="1" customHeight="1" x14ac:dyDescent="0.25">
      <c r="A1108" s="24"/>
      <c r="B1108" s="174" t="s">
        <v>832</v>
      </c>
      <c r="C1108" s="24"/>
      <c r="D1108" s="21" t="s">
        <v>832</v>
      </c>
      <c r="E1108" s="21" t="s">
        <v>813</v>
      </c>
      <c r="F1108" s="21"/>
      <c r="G1108" s="31" t="s">
        <v>814</v>
      </c>
      <c r="H1108" s="32">
        <v>1</v>
      </c>
      <c r="I1108" s="95"/>
      <c r="J1108" s="57">
        <f>[1]Inventario!Y1108</f>
        <v>3.3125</v>
      </c>
      <c r="K1108" s="99">
        <f>[1]Inventario!AA1108</f>
        <v>353.12802629113531</v>
      </c>
      <c r="L1108" s="86">
        <f t="shared" si="172"/>
        <v>1169.7365870893857</v>
      </c>
      <c r="M1108" s="91"/>
      <c r="N1108" s="87">
        <f>SUMIF('Compras del Mes'!D$6:D$307,Inventario!D1108,'Compras del Mes'!H$6:H$307)</f>
        <v>2</v>
      </c>
      <c r="O1108" s="28">
        <f t="shared" si="173"/>
        <v>353.12790000000001</v>
      </c>
      <c r="P1108" s="28">
        <f>SUMIF('Compras del Mes'!D$6:D$307,Inventario!D1108,'Compras del Mes'!I$6:I$307)</f>
        <v>706.25580000000002</v>
      </c>
      <c r="Q1108" s="88"/>
      <c r="R1108" s="87">
        <f t="shared" si="174"/>
        <v>5.3125</v>
      </c>
      <c r="S1108" s="28">
        <f t="shared" si="175"/>
        <v>353.12797874623732</v>
      </c>
      <c r="T1108" s="28">
        <f t="shared" si="176"/>
        <v>1875.9923870893858</v>
      </c>
      <c r="U1108" s="88"/>
      <c r="V1108" s="177">
        <f>SUMIF('Reporte de salida'!C$6:C$958,Inventario!B1108,'Reporte de salida'!H$6:H$958)</f>
        <v>6</v>
      </c>
      <c r="W1108" s="221">
        <f t="shared" si="177"/>
        <v>2118.7678724774241</v>
      </c>
      <c r="X1108" s="22"/>
      <c r="Y1108" s="87">
        <f t="shared" si="178"/>
        <v>-0.6875</v>
      </c>
      <c r="Z1108" s="28">
        <f t="shared" si="179"/>
        <v>-242.77548538803816</v>
      </c>
      <c r="AA1108" s="56">
        <f t="shared" si="180"/>
        <v>353.12797874623732</v>
      </c>
      <c r="AB1108" s="22">
        <f t="shared" si="171"/>
        <v>26</v>
      </c>
      <c r="AC1108" s="24"/>
      <c r="AD1108" s="21"/>
      <c r="AE1108" s="31"/>
      <c r="AF1108" s="22"/>
    </row>
    <row r="1109" spans="1:32" ht="15" hidden="1" customHeight="1" x14ac:dyDescent="0.25">
      <c r="A1109" s="24"/>
      <c r="B1109" s="174" t="s">
        <v>833</v>
      </c>
      <c r="C1109" s="24"/>
      <c r="D1109" s="21" t="s">
        <v>833</v>
      </c>
      <c r="E1109" s="21" t="s">
        <v>813</v>
      </c>
      <c r="F1109" s="21"/>
      <c r="G1109" s="31" t="s">
        <v>814</v>
      </c>
      <c r="H1109" s="32">
        <v>1</v>
      </c>
      <c r="I1109" s="95"/>
      <c r="J1109" s="57">
        <f>[1]Inventario!Y1109</f>
        <v>2</v>
      </c>
      <c r="K1109" s="99">
        <f>[1]Inventario!AA1109</f>
        <v>0</v>
      </c>
      <c r="L1109" s="86">
        <f t="shared" si="172"/>
        <v>0</v>
      </c>
      <c r="M1109" s="91"/>
      <c r="N1109" s="87">
        <f>SUMIF('Compras del Mes'!D$6:D$307,Inventario!D1109,'Compras del Mes'!H$6:H$307)</f>
        <v>0</v>
      </c>
      <c r="O1109" s="28" t="str">
        <f t="shared" si="173"/>
        <v/>
      </c>
      <c r="P1109" s="28">
        <f>SUMIF('Compras del Mes'!D$6:D$307,Inventario!D1109,'Compras del Mes'!I$6:I$307)</f>
        <v>0</v>
      </c>
      <c r="Q1109" s="88"/>
      <c r="R1109" s="87">
        <f t="shared" si="174"/>
        <v>2</v>
      </c>
      <c r="S1109" s="28" t="str">
        <f t="shared" si="175"/>
        <v>0</v>
      </c>
      <c r="T1109" s="28">
        <f t="shared" si="176"/>
        <v>0</v>
      </c>
      <c r="U1109" s="88"/>
      <c r="V1109" s="177">
        <f>SUMIF('Reporte de salida'!C$6:C$958,Inventario!B1109,'Reporte de salida'!H$6:H$958)</f>
        <v>1</v>
      </c>
      <c r="W1109" s="221">
        <f t="shared" si="177"/>
        <v>0</v>
      </c>
      <c r="X1109" s="22"/>
      <c r="Y1109" s="87">
        <f t="shared" si="178"/>
        <v>1</v>
      </c>
      <c r="Z1109" s="28">
        <f t="shared" si="179"/>
        <v>0</v>
      </c>
      <c r="AA1109" s="56">
        <f t="shared" si="180"/>
        <v>0</v>
      </c>
      <c r="AB1109" s="22">
        <f t="shared" si="171"/>
        <v>18</v>
      </c>
      <c r="AC1109" s="24"/>
      <c r="AD1109" s="21"/>
      <c r="AE1109" s="31"/>
      <c r="AF1109" s="22"/>
    </row>
    <row r="1110" spans="1:32" ht="15" hidden="1" customHeight="1" x14ac:dyDescent="0.25">
      <c r="A1110" s="24"/>
      <c r="B1110" s="174" t="s">
        <v>834</v>
      </c>
      <c r="C1110" s="24"/>
      <c r="D1110" s="21" t="s">
        <v>834</v>
      </c>
      <c r="E1110" s="21" t="s">
        <v>813</v>
      </c>
      <c r="F1110" s="21"/>
      <c r="G1110" s="31" t="s">
        <v>814</v>
      </c>
      <c r="H1110" s="32">
        <v>1</v>
      </c>
      <c r="I1110" s="95"/>
      <c r="J1110" s="57">
        <f>[1]Inventario!Y1110</f>
        <v>46.754999999999995</v>
      </c>
      <c r="K1110" s="99">
        <f>[1]Inventario!AA1110</f>
        <v>171.05991780538329</v>
      </c>
      <c r="L1110" s="86">
        <f t="shared" si="172"/>
        <v>7997.906456990695</v>
      </c>
      <c r="M1110" s="91"/>
      <c r="N1110" s="87">
        <f>SUMIF('Compras del Mes'!D$6:D$307,Inventario!D1110,'Compras del Mes'!H$6:H$307)</f>
        <v>0</v>
      </c>
      <c r="O1110" s="28" t="str">
        <f t="shared" si="173"/>
        <v/>
      </c>
      <c r="P1110" s="28">
        <f>SUMIF('Compras del Mes'!D$6:D$307,Inventario!D1110,'Compras del Mes'!I$6:I$307)</f>
        <v>0</v>
      </c>
      <c r="Q1110" s="88"/>
      <c r="R1110" s="87">
        <f t="shared" si="174"/>
        <v>46.754999999999995</v>
      </c>
      <c r="S1110" s="28">
        <f t="shared" si="175"/>
        <v>171.05991780538329</v>
      </c>
      <c r="T1110" s="28">
        <f t="shared" si="176"/>
        <v>7997.906456990695</v>
      </c>
      <c r="U1110" s="88"/>
      <c r="V1110" s="177">
        <f>SUMIF('Reporte de salida'!C$6:C$958,Inventario!B1110,'Reporte de salida'!H$6:H$958)</f>
        <v>32.25</v>
      </c>
      <c r="W1110" s="221">
        <f t="shared" si="177"/>
        <v>5516.6823492236108</v>
      </c>
      <c r="X1110" s="22"/>
      <c r="Y1110" s="87">
        <f t="shared" si="178"/>
        <v>14.504999999999995</v>
      </c>
      <c r="Z1110" s="28">
        <f t="shared" si="179"/>
        <v>2481.2241077670838</v>
      </c>
      <c r="AA1110" s="56">
        <f t="shared" si="180"/>
        <v>171.05991780538329</v>
      </c>
      <c r="AB1110" s="22">
        <f t="shared" si="171"/>
        <v>16</v>
      </c>
      <c r="AC1110" s="24"/>
      <c r="AD1110" s="21"/>
      <c r="AE1110" s="31"/>
      <c r="AF1110" s="22"/>
    </row>
    <row r="1111" spans="1:32" ht="15" hidden="1" customHeight="1" x14ac:dyDescent="0.25">
      <c r="A1111" s="24"/>
      <c r="B1111" s="174" t="s">
        <v>835</v>
      </c>
      <c r="C1111" s="24"/>
      <c r="D1111" s="21" t="s">
        <v>835</v>
      </c>
      <c r="E1111" s="21" t="s">
        <v>813</v>
      </c>
      <c r="F1111" s="21"/>
      <c r="G1111" s="31" t="s">
        <v>814</v>
      </c>
      <c r="H1111" s="32">
        <v>1</v>
      </c>
      <c r="I1111" s="95"/>
      <c r="J1111" s="57">
        <f>[1]Inventario!Y1111</f>
        <v>19</v>
      </c>
      <c r="K1111" s="99">
        <f>[1]Inventario!AA1111</f>
        <v>0</v>
      </c>
      <c r="L1111" s="86">
        <f t="shared" si="172"/>
        <v>0</v>
      </c>
      <c r="M1111" s="91"/>
      <c r="N1111" s="87">
        <f>SUMIF('Compras del Mes'!D$6:D$307,Inventario!D1111,'Compras del Mes'!H$6:H$307)</f>
        <v>0</v>
      </c>
      <c r="O1111" s="28" t="str">
        <f t="shared" si="173"/>
        <v/>
      </c>
      <c r="P1111" s="28">
        <f>SUMIF('Compras del Mes'!D$6:D$307,Inventario!D1111,'Compras del Mes'!I$6:I$307)</f>
        <v>0</v>
      </c>
      <c r="Q1111" s="88"/>
      <c r="R1111" s="87">
        <f t="shared" si="174"/>
        <v>19</v>
      </c>
      <c r="S1111" s="28" t="str">
        <f t="shared" si="175"/>
        <v>0</v>
      </c>
      <c r="T1111" s="28">
        <f t="shared" si="176"/>
        <v>0</v>
      </c>
      <c r="U1111" s="88"/>
      <c r="V1111" s="177">
        <f>SUMIF('Reporte de salida'!C$6:C$958,Inventario!B1111,'Reporte de salida'!H$6:H$958)</f>
        <v>0</v>
      </c>
      <c r="W1111" s="221">
        <f t="shared" si="177"/>
        <v>0</v>
      </c>
      <c r="X1111" s="22"/>
      <c r="Y1111" s="87">
        <f t="shared" si="178"/>
        <v>19</v>
      </c>
      <c r="Z1111" s="28">
        <f t="shared" si="179"/>
        <v>0</v>
      </c>
      <c r="AA1111" s="56">
        <f t="shared" si="180"/>
        <v>0</v>
      </c>
      <c r="AB1111" s="22">
        <f t="shared" si="171"/>
        <v>9</v>
      </c>
      <c r="AC1111" s="24"/>
      <c r="AD1111" s="21"/>
      <c r="AE1111" s="31"/>
      <c r="AF1111" s="22"/>
    </row>
    <row r="1112" spans="1:32" ht="15" hidden="1" customHeight="1" x14ac:dyDescent="0.25">
      <c r="A1112" s="24"/>
      <c r="B1112" s="174" t="s">
        <v>836</v>
      </c>
      <c r="C1112" s="24"/>
      <c r="D1112" s="21" t="s">
        <v>836</v>
      </c>
      <c r="E1112" s="21" t="s">
        <v>813</v>
      </c>
      <c r="F1112" s="21"/>
      <c r="G1112" s="31" t="s">
        <v>814</v>
      </c>
      <c r="H1112" s="32">
        <v>1</v>
      </c>
      <c r="I1112" s="95"/>
      <c r="J1112" s="57">
        <f>[1]Inventario!Y1112</f>
        <v>18.75</v>
      </c>
      <c r="K1112" s="99">
        <f>[1]Inventario!AA1112</f>
        <v>1613.3425706666667</v>
      </c>
      <c r="L1112" s="86">
        <f t="shared" si="172"/>
        <v>30250.173200000001</v>
      </c>
      <c r="M1112" s="91"/>
      <c r="N1112" s="87">
        <f>SUMIF('Compras del Mes'!D$6:D$307,Inventario!D1112,'Compras del Mes'!H$6:H$307)</f>
        <v>3</v>
      </c>
      <c r="O1112" s="28">
        <f t="shared" si="173"/>
        <v>1334.3558</v>
      </c>
      <c r="P1112" s="28">
        <f>SUMIF('Compras del Mes'!D$6:D$307,Inventario!D1112,'Compras del Mes'!I$6:I$307)</f>
        <v>4003.0673999999999</v>
      </c>
      <c r="Q1112" s="88"/>
      <c r="R1112" s="87">
        <f t="shared" si="174"/>
        <v>21.75</v>
      </c>
      <c r="S1112" s="28">
        <f t="shared" si="175"/>
        <v>1574.8616367816094</v>
      </c>
      <c r="T1112" s="28">
        <f t="shared" si="176"/>
        <v>34253.240600000005</v>
      </c>
      <c r="U1112" s="88"/>
      <c r="V1112" s="177">
        <f>SUMIF('Reporte de salida'!C$6:C$958,Inventario!B1112,'Reporte de salida'!H$6:H$958)</f>
        <v>0</v>
      </c>
      <c r="W1112" s="221">
        <f t="shared" si="177"/>
        <v>0</v>
      </c>
      <c r="X1112" s="22"/>
      <c r="Y1112" s="87">
        <f t="shared" si="178"/>
        <v>21.75</v>
      </c>
      <c r="Z1112" s="28">
        <f t="shared" si="179"/>
        <v>34253.240600000005</v>
      </c>
      <c r="AA1112" s="56">
        <f t="shared" si="180"/>
        <v>1574.8616367816094</v>
      </c>
      <c r="AB1112" s="22">
        <f t="shared" si="171"/>
        <v>35</v>
      </c>
      <c r="AC1112" s="24"/>
      <c r="AD1112" s="21"/>
      <c r="AE1112" s="31"/>
      <c r="AF1112" s="22"/>
    </row>
    <row r="1113" spans="1:32" ht="15" hidden="1" customHeight="1" x14ac:dyDescent="0.25">
      <c r="A1113" s="24"/>
      <c r="B1113" s="174" t="s">
        <v>837</v>
      </c>
      <c r="C1113" s="24"/>
      <c r="D1113" s="21" t="s">
        <v>837</v>
      </c>
      <c r="E1113" s="21" t="s">
        <v>813</v>
      </c>
      <c r="F1113" s="21"/>
      <c r="G1113" s="31" t="s">
        <v>814</v>
      </c>
      <c r="H1113" s="32">
        <v>1</v>
      </c>
      <c r="I1113" s="95"/>
      <c r="J1113" s="57">
        <f>[1]Inventario!Y1113</f>
        <v>9</v>
      </c>
      <c r="K1113" s="99">
        <f>[1]Inventario!AA1113</f>
        <v>0</v>
      </c>
      <c r="L1113" s="86">
        <f t="shared" si="172"/>
        <v>0</v>
      </c>
      <c r="M1113" s="91"/>
      <c r="N1113" s="87">
        <f>SUMIF('Compras del Mes'!D$6:D$307,Inventario!D1113,'Compras del Mes'!H$6:H$307)</f>
        <v>0</v>
      </c>
      <c r="O1113" s="28" t="str">
        <f t="shared" si="173"/>
        <v/>
      </c>
      <c r="P1113" s="28">
        <f>SUMIF('Compras del Mes'!D$6:D$307,Inventario!D1113,'Compras del Mes'!I$6:I$307)</f>
        <v>0</v>
      </c>
      <c r="Q1113" s="88"/>
      <c r="R1113" s="87">
        <f t="shared" si="174"/>
        <v>9</v>
      </c>
      <c r="S1113" s="28" t="str">
        <f t="shared" si="175"/>
        <v>0</v>
      </c>
      <c r="T1113" s="28">
        <f t="shared" si="176"/>
        <v>0</v>
      </c>
      <c r="U1113" s="88"/>
      <c r="V1113" s="177">
        <f>SUMIF('Reporte de salida'!C$6:C$958,Inventario!B1113,'Reporte de salida'!H$6:H$958)</f>
        <v>0</v>
      </c>
      <c r="W1113" s="221">
        <f t="shared" si="177"/>
        <v>0</v>
      </c>
      <c r="X1113" s="22"/>
      <c r="Y1113" s="87">
        <f t="shared" si="178"/>
        <v>9</v>
      </c>
      <c r="Z1113" s="28">
        <f t="shared" si="179"/>
        <v>0</v>
      </c>
      <c r="AA1113" s="56">
        <f t="shared" si="180"/>
        <v>0</v>
      </c>
      <c r="AB1113" s="22">
        <f t="shared" si="171"/>
        <v>39</v>
      </c>
      <c r="AC1113" s="25"/>
      <c r="AD1113" s="25"/>
      <c r="AE1113" s="26"/>
      <c r="AF1113" s="22"/>
    </row>
    <row r="1114" spans="1:32" ht="15" hidden="1" customHeight="1" x14ac:dyDescent="0.25">
      <c r="A1114" s="24"/>
      <c r="B1114" s="174" t="s">
        <v>838</v>
      </c>
      <c r="C1114" s="24"/>
      <c r="D1114" s="21" t="s">
        <v>838</v>
      </c>
      <c r="E1114" s="21" t="s">
        <v>813</v>
      </c>
      <c r="F1114" s="21"/>
      <c r="G1114" s="31" t="s">
        <v>814</v>
      </c>
      <c r="H1114" s="32">
        <v>1</v>
      </c>
      <c r="I1114" s="95"/>
      <c r="J1114" s="57">
        <f>[1]Inventario!Y1114</f>
        <v>8.125</v>
      </c>
      <c r="K1114" s="99">
        <f>[1]Inventario!AA1114</f>
        <v>0</v>
      </c>
      <c r="L1114" s="86">
        <f t="shared" si="172"/>
        <v>0</v>
      </c>
      <c r="M1114" s="91"/>
      <c r="N1114" s="87">
        <f>SUMIF('Compras del Mes'!D$6:D$307,Inventario!D1114,'Compras del Mes'!H$6:H$307)</f>
        <v>0</v>
      </c>
      <c r="O1114" s="28" t="str">
        <f t="shared" si="173"/>
        <v/>
      </c>
      <c r="P1114" s="28">
        <f>SUMIF('Compras del Mes'!D$6:D$307,Inventario!D1114,'Compras del Mes'!I$6:I$307)</f>
        <v>0</v>
      </c>
      <c r="Q1114" s="88"/>
      <c r="R1114" s="87">
        <f t="shared" si="174"/>
        <v>8.125</v>
      </c>
      <c r="S1114" s="28" t="str">
        <f t="shared" si="175"/>
        <v>0</v>
      </c>
      <c r="T1114" s="28">
        <f t="shared" si="176"/>
        <v>0</v>
      </c>
      <c r="U1114" s="88"/>
      <c r="V1114" s="177">
        <f>SUMIF('Reporte de salida'!C$6:C$958,Inventario!B1114,'Reporte de salida'!H$6:H$958)</f>
        <v>0</v>
      </c>
      <c r="W1114" s="221">
        <f t="shared" si="177"/>
        <v>0</v>
      </c>
      <c r="X1114" s="22"/>
      <c r="Y1114" s="87">
        <f t="shared" si="178"/>
        <v>8.125</v>
      </c>
      <c r="Z1114" s="28">
        <f t="shared" si="179"/>
        <v>0</v>
      </c>
      <c r="AA1114" s="56">
        <f t="shared" si="180"/>
        <v>0</v>
      </c>
      <c r="AB1114" s="22">
        <f t="shared" si="171"/>
        <v>40</v>
      </c>
      <c r="AC1114" s="25"/>
      <c r="AD1114" s="25"/>
      <c r="AE1114" s="26"/>
      <c r="AF1114" s="22"/>
    </row>
    <row r="1115" spans="1:32" ht="15" hidden="1" customHeight="1" x14ac:dyDescent="0.25">
      <c r="A1115" s="24"/>
      <c r="B1115" s="174" t="s">
        <v>1751</v>
      </c>
      <c r="C1115" s="24"/>
      <c r="D1115" s="21" t="s">
        <v>1751</v>
      </c>
      <c r="E1115" s="21" t="s">
        <v>813</v>
      </c>
      <c r="F1115" s="21" t="s">
        <v>1805</v>
      </c>
      <c r="G1115" s="31" t="s">
        <v>814</v>
      </c>
      <c r="H1115" s="32">
        <v>1</v>
      </c>
      <c r="I1115" s="95"/>
      <c r="J1115" s="57">
        <f>[1]Inventario!Y1115</f>
        <v>1.875</v>
      </c>
      <c r="K1115" s="99">
        <f>[1]Inventario!AA1115</f>
        <v>927.33793199233696</v>
      </c>
      <c r="L1115" s="86">
        <f t="shared" si="172"/>
        <v>1738.7586224856318</v>
      </c>
      <c r="M1115" s="91"/>
      <c r="N1115" s="87">
        <f>SUMIF('Compras del Mes'!D$6:D$307,Inventario!D1115,'Compras del Mes'!H$6:H$307)</f>
        <v>0</v>
      </c>
      <c r="O1115" s="28" t="str">
        <f t="shared" si="173"/>
        <v/>
      </c>
      <c r="P1115" s="28">
        <f>SUMIF('Compras del Mes'!D$6:D$307,Inventario!D1115,'Compras del Mes'!I$6:I$307)</f>
        <v>0</v>
      </c>
      <c r="Q1115" s="88"/>
      <c r="R1115" s="87">
        <f t="shared" si="174"/>
        <v>1.875</v>
      </c>
      <c r="S1115" s="28">
        <f t="shared" si="175"/>
        <v>927.33793199233696</v>
      </c>
      <c r="T1115" s="28">
        <f t="shared" si="176"/>
        <v>1738.7586224856318</v>
      </c>
      <c r="U1115" s="88"/>
      <c r="V1115" s="177">
        <f>SUMIF('Reporte de salida'!C$6:C$958,Inventario!B1115,'Reporte de salida'!H$6:H$958)</f>
        <v>0</v>
      </c>
      <c r="W1115" s="221">
        <f t="shared" si="177"/>
        <v>0</v>
      </c>
      <c r="X1115" s="22"/>
      <c r="Y1115" s="87">
        <f t="shared" si="178"/>
        <v>1.875</v>
      </c>
      <c r="Z1115" s="28">
        <f t="shared" si="179"/>
        <v>1738.7586224856318</v>
      </c>
      <c r="AA1115" s="56">
        <f t="shared" si="180"/>
        <v>927.33793199233696</v>
      </c>
      <c r="AB1115" s="22">
        <f t="shared" si="171"/>
        <v>39</v>
      </c>
      <c r="AC1115" s="22"/>
      <c r="AD1115" s="22"/>
      <c r="AE1115" s="22"/>
      <c r="AF1115" s="22"/>
    </row>
    <row r="1116" spans="1:32" ht="15" hidden="1" customHeight="1" x14ac:dyDescent="0.25">
      <c r="A1116" s="24"/>
      <c r="B1116" s="174" t="s">
        <v>839</v>
      </c>
      <c r="C1116" s="24"/>
      <c r="D1116" s="21" t="s">
        <v>839</v>
      </c>
      <c r="E1116" s="21" t="s">
        <v>813</v>
      </c>
      <c r="F1116" s="21"/>
      <c r="G1116" s="31" t="s">
        <v>814</v>
      </c>
      <c r="H1116" s="32">
        <v>1</v>
      </c>
      <c r="I1116" s="95"/>
      <c r="J1116" s="57">
        <f>[1]Inventario!Y1116</f>
        <v>10.375</v>
      </c>
      <c r="K1116" s="99">
        <f>[1]Inventario!AA1116</f>
        <v>1155.6958534031414</v>
      </c>
      <c r="L1116" s="86">
        <f t="shared" si="172"/>
        <v>11990.344479057592</v>
      </c>
      <c r="M1116" s="91"/>
      <c r="N1116" s="87">
        <f>SUMIF('Compras del Mes'!D$6:D$307,Inventario!D1116,'Compras del Mes'!H$6:H$307)</f>
        <v>0</v>
      </c>
      <c r="O1116" s="28" t="str">
        <f t="shared" si="173"/>
        <v/>
      </c>
      <c r="P1116" s="28">
        <f>SUMIF('Compras del Mes'!D$6:D$307,Inventario!D1116,'Compras del Mes'!I$6:I$307)</f>
        <v>0</v>
      </c>
      <c r="Q1116" s="88"/>
      <c r="R1116" s="87">
        <f t="shared" si="174"/>
        <v>10.375</v>
      </c>
      <c r="S1116" s="28">
        <f t="shared" si="175"/>
        <v>1155.6958534031414</v>
      </c>
      <c r="T1116" s="28">
        <f t="shared" si="176"/>
        <v>11990.344479057592</v>
      </c>
      <c r="U1116" s="88"/>
      <c r="V1116" s="177">
        <f>SUMIF('Reporte de salida'!C$6:C$958,Inventario!B1116,'Reporte de salida'!H$6:H$958)</f>
        <v>0</v>
      </c>
      <c r="W1116" s="221">
        <f t="shared" si="177"/>
        <v>0</v>
      </c>
      <c r="X1116" s="22"/>
      <c r="Y1116" s="87">
        <f t="shared" si="178"/>
        <v>10.375</v>
      </c>
      <c r="Z1116" s="28">
        <f t="shared" si="179"/>
        <v>11990.344479057592</v>
      </c>
      <c r="AA1116" s="56">
        <f t="shared" si="180"/>
        <v>1155.6958534031414</v>
      </c>
      <c r="AB1116" s="22">
        <f t="shared" si="171"/>
        <v>45</v>
      </c>
      <c r="AC1116" s="92"/>
      <c r="AD1116" s="92"/>
      <c r="AE1116" s="92"/>
      <c r="AF1116" s="22"/>
    </row>
    <row r="1117" spans="1:32" ht="15" hidden="1" customHeight="1" x14ac:dyDescent="0.25">
      <c r="A1117" s="24"/>
      <c r="B1117" s="174" t="s">
        <v>840</v>
      </c>
      <c r="C1117" s="24"/>
      <c r="D1117" s="21" t="s">
        <v>840</v>
      </c>
      <c r="E1117" s="21" t="s">
        <v>813</v>
      </c>
      <c r="F1117" s="21"/>
      <c r="G1117" s="31" t="s">
        <v>814</v>
      </c>
      <c r="H1117" s="32">
        <v>1</v>
      </c>
      <c r="I1117" s="95"/>
      <c r="J1117" s="57">
        <f>[1]Inventario!Y1117</f>
        <v>7</v>
      </c>
      <c r="K1117" s="99">
        <f>[1]Inventario!AA1117</f>
        <v>0</v>
      </c>
      <c r="L1117" s="86">
        <f t="shared" si="172"/>
        <v>0</v>
      </c>
      <c r="M1117" s="91"/>
      <c r="N1117" s="87">
        <f>SUMIF('Compras del Mes'!D$6:D$307,Inventario!D1117,'Compras del Mes'!H$6:H$307)</f>
        <v>0</v>
      </c>
      <c r="O1117" s="28" t="str">
        <f t="shared" si="173"/>
        <v/>
      </c>
      <c r="P1117" s="28">
        <f>SUMIF('Compras del Mes'!D$6:D$307,Inventario!D1117,'Compras del Mes'!I$6:I$307)</f>
        <v>0</v>
      </c>
      <c r="Q1117" s="88"/>
      <c r="R1117" s="87">
        <f t="shared" si="174"/>
        <v>7</v>
      </c>
      <c r="S1117" s="28" t="str">
        <f t="shared" si="175"/>
        <v>0</v>
      </c>
      <c r="T1117" s="28">
        <f t="shared" si="176"/>
        <v>0</v>
      </c>
      <c r="U1117" s="88"/>
      <c r="V1117" s="177">
        <f>SUMIF('Reporte de salida'!C$6:C$958,Inventario!B1117,'Reporte de salida'!H$6:H$958)</f>
        <v>0</v>
      </c>
      <c r="W1117" s="221">
        <f t="shared" si="177"/>
        <v>0</v>
      </c>
      <c r="X1117" s="22"/>
      <c r="Y1117" s="87">
        <f t="shared" si="178"/>
        <v>7</v>
      </c>
      <c r="Z1117" s="28">
        <f t="shared" si="179"/>
        <v>0</v>
      </c>
      <c r="AA1117" s="56">
        <f t="shared" si="180"/>
        <v>0</v>
      </c>
      <c r="AB1117" s="22">
        <f t="shared" si="171"/>
        <v>59</v>
      </c>
      <c r="AC1117" s="22"/>
      <c r="AD1117" s="22"/>
      <c r="AE1117" s="22"/>
      <c r="AF1117" s="22"/>
    </row>
    <row r="1118" spans="1:32" ht="15" hidden="1" customHeight="1" x14ac:dyDescent="0.25">
      <c r="A1118" s="24"/>
      <c r="B1118" s="174" t="s">
        <v>841</v>
      </c>
      <c r="C1118" s="24"/>
      <c r="D1118" s="21" t="s">
        <v>841</v>
      </c>
      <c r="E1118" s="21" t="s">
        <v>813</v>
      </c>
      <c r="F1118" s="21"/>
      <c r="G1118" s="31" t="s">
        <v>814</v>
      </c>
      <c r="H1118" s="32">
        <v>1</v>
      </c>
      <c r="I1118" s="95"/>
      <c r="J1118" s="57">
        <f>[1]Inventario!Y1118</f>
        <v>2.75</v>
      </c>
      <c r="K1118" s="99">
        <f>[1]Inventario!AA1118</f>
        <v>600</v>
      </c>
      <c r="L1118" s="86">
        <f t="shared" si="172"/>
        <v>1650</v>
      </c>
      <c r="M1118" s="91"/>
      <c r="N1118" s="87">
        <f>SUMIF('Compras del Mes'!D$6:D$307,Inventario!D1118,'Compras del Mes'!H$6:H$307)</f>
        <v>0</v>
      </c>
      <c r="O1118" s="28" t="str">
        <f t="shared" si="173"/>
        <v/>
      </c>
      <c r="P1118" s="28">
        <f>SUMIF('Compras del Mes'!D$6:D$307,Inventario!D1118,'Compras del Mes'!I$6:I$307)</f>
        <v>0</v>
      </c>
      <c r="Q1118" s="88"/>
      <c r="R1118" s="87">
        <f t="shared" si="174"/>
        <v>2.75</v>
      </c>
      <c r="S1118" s="28">
        <f t="shared" si="175"/>
        <v>600</v>
      </c>
      <c r="T1118" s="28">
        <f t="shared" si="176"/>
        <v>1650</v>
      </c>
      <c r="U1118" s="88"/>
      <c r="V1118" s="177">
        <f>SUMIF('Reporte de salida'!C$6:C$958,Inventario!B1118,'Reporte de salida'!H$6:H$958)</f>
        <v>0</v>
      </c>
      <c r="W1118" s="221">
        <f t="shared" si="177"/>
        <v>0</v>
      </c>
      <c r="X1118" s="22"/>
      <c r="Y1118" s="87">
        <f t="shared" si="178"/>
        <v>2.75</v>
      </c>
      <c r="Z1118" s="28">
        <f t="shared" si="179"/>
        <v>1650</v>
      </c>
      <c r="AA1118" s="56">
        <f t="shared" si="180"/>
        <v>600</v>
      </c>
      <c r="AB1118" s="22">
        <f t="shared" si="171"/>
        <v>51</v>
      </c>
      <c r="AC1118" s="22"/>
      <c r="AD1118" s="22"/>
      <c r="AE1118" s="22"/>
      <c r="AF1118" s="22"/>
    </row>
    <row r="1119" spans="1:32" ht="15" hidden="1" customHeight="1" x14ac:dyDescent="0.25">
      <c r="A1119" s="24"/>
      <c r="B1119" s="174" t="s">
        <v>842</v>
      </c>
      <c r="C1119" s="24"/>
      <c r="D1119" s="21" t="s">
        <v>842</v>
      </c>
      <c r="E1119" s="21" t="s">
        <v>813</v>
      </c>
      <c r="F1119" s="21"/>
      <c r="G1119" s="31" t="s">
        <v>814</v>
      </c>
      <c r="H1119" s="32">
        <v>1</v>
      </c>
      <c r="I1119" s="95"/>
      <c r="J1119" s="57">
        <f>[1]Inventario!Y1119</f>
        <v>12</v>
      </c>
      <c r="K1119" s="99">
        <f>[1]Inventario!AA1119</f>
        <v>0</v>
      </c>
      <c r="L1119" s="86">
        <f t="shared" si="172"/>
        <v>0</v>
      </c>
      <c r="M1119" s="91"/>
      <c r="N1119" s="87">
        <f>SUMIF('Compras del Mes'!D$6:D$307,Inventario!D1119,'Compras del Mes'!H$6:H$307)</f>
        <v>0</v>
      </c>
      <c r="O1119" s="28" t="str">
        <f t="shared" si="173"/>
        <v/>
      </c>
      <c r="P1119" s="28">
        <f>SUMIF('Compras del Mes'!D$6:D$307,Inventario!D1119,'Compras del Mes'!I$6:I$307)</f>
        <v>0</v>
      </c>
      <c r="Q1119" s="88"/>
      <c r="R1119" s="87">
        <f t="shared" si="174"/>
        <v>12</v>
      </c>
      <c r="S1119" s="28" t="str">
        <f t="shared" si="175"/>
        <v>0</v>
      </c>
      <c r="T1119" s="28">
        <f t="shared" si="176"/>
        <v>0</v>
      </c>
      <c r="U1119" s="88"/>
      <c r="V1119" s="177">
        <f>SUMIF('Reporte de salida'!C$6:C$958,Inventario!B1119,'Reporte de salida'!H$6:H$958)</f>
        <v>0</v>
      </c>
      <c r="W1119" s="221">
        <f t="shared" si="177"/>
        <v>0</v>
      </c>
      <c r="X1119" s="22"/>
      <c r="Y1119" s="87">
        <f t="shared" si="178"/>
        <v>12</v>
      </c>
      <c r="Z1119" s="28">
        <f t="shared" si="179"/>
        <v>0</v>
      </c>
      <c r="AA1119" s="56">
        <f t="shared" si="180"/>
        <v>0</v>
      </c>
      <c r="AB1119" s="22">
        <f t="shared" si="171"/>
        <v>47</v>
      </c>
      <c r="AC1119" s="22"/>
      <c r="AD1119" s="22"/>
      <c r="AE1119" s="22"/>
      <c r="AF1119" s="22"/>
    </row>
    <row r="1120" spans="1:32" ht="15" hidden="1" customHeight="1" x14ac:dyDescent="0.25">
      <c r="A1120" s="24"/>
      <c r="B1120" s="174" t="s">
        <v>843</v>
      </c>
      <c r="C1120" s="24"/>
      <c r="D1120" s="21" t="s">
        <v>843</v>
      </c>
      <c r="E1120" s="21" t="s">
        <v>813</v>
      </c>
      <c r="F1120" s="21"/>
      <c r="G1120" s="31" t="s">
        <v>815</v>
      </c>
      <c r="H1120" s="32">
        <v>1</v>
      </c>
      <c r="I1120" s="95"/>
      <c r="J1120" s="57">
        <f>[1]Inventario!Y1120</f>
        <v>12.0625</v>
      </c>
      <c r="K1120" s="99">
        <f>[1]Inventario!AA1120</f>
        <v>306.59903904254548</v>
      </c>
      <c r="L1120" s="86">
        <f t="shared" si="172"/>
        <v>3698.350908450705</v>
      </c>
      <c r="M1120" s="91"/>
      <c r="N1120" s="87">
        <f>SUMIF('Compras del Mes'!D$6:D$307,Inventario!D1120,'Compras del Mes'!H$6:H$307)</f>
        <v>0</v>
      </c>
      <c r="O1120" s="28" t="str">
        <f t="shared" si="173"/>
        <v/>
      </c>
      <c r="P1120" s="28">
        <f>SUMIF('Compras del Mes'!D$6:D$307,Inventario!D1120,'Compras del Mes'!I$6:I$307)</f>
        <v>0</v>
      </c>
      <c r="Q1120" s="88"/>
      <c r="R1120" s="87">
        <f t="shared" si="174"/>
        <v>12.0625</v>
      </c>
      <c r="S1120" s="28">
        <f t="shared" si="175"/>
        <v>306.59903904254548</v>
      </c>
      <c r="T1120" s="28">
        <f t="shared" si="176"/>
        <v>3698.350908450705</v>
      </c>
      <c r="U1120" s="88"/>
      <c r="V1120" s="177">
        <f>SUMIF('Reporte de salida'!C$6:C$958,Inventario!B1120,'Reporte de salida'!H$6:H$958)</f>
        <v>0</v>
      </c>
      <c r="W1120" s="221">
        <f t="shared" si="177"/>
        <v>0</v>
      </c>
      <c r="X1120" s="22"/>
      <c r="Y1120" s="87">
        <f t="shared" si="178"/>
        <v>12.0625</v>
      </c>
      <c r="Z1120" s="28">
        <f t="shared" si="179"/>
        <v>3698.350908450705</v>
      </c>
      <c r="AA1120" s="56">
        <f t="shared" si="180"/>
        <v>306.59903904254548</v>
      </c>
      <c r="AB1120" s="22">
        <f t="shared" si="171"/>
        <v>47</v>
      </c>
      <c r="AC1120" s="22"/>
      <c r="AD1120" s="22"/>
      <c r="AE1120" s="22"/>
      <c r="AF1120" s="22"/>
    </row>
    <row r="1121" spans="1:32" ht="15" hidden="1" customHeight="1" x14ac:dyDescent="0.25">
      <c r="A1121" s="24"/>
      <c r="B1121" s="174" t="s">
        <v>844</v>
      </c>
      <c r="C1121" s="24"/>
      <c r="D1121" s="21" t="s">
        <v>844</v>
      </c>
      <c r="E1121" s="21" t="s">
        <v>813</v>
      </c>
      <c r="F1121" s="21"/>
      <c r="G1121" s="31" t="s">
        <v>815</v>
      </c>
      <c r="H1121" s="32">
        <v>1</v>
      </c>
      <c r="I1121" s="95"/>
      <c r="J1121" s="57">
        <f>[1]Inventario!Y1121</f>
        <v>32.5625</v>
      </c>
      <c r="K1121" s="99">
        <f>[1]Inventario!AA1121</f>
        <v>364.45965864548003</v>
      </c>
      <c r="L1121" s="86">
        <f t="shared" si="172"/>
        <v>11867.717634643444</v>
      </c>
      <c r="M1121" s="91"/>
      <c r="N1121" s="87">
        <f>SUMIF('Compras del Mes'!D$6:D$307,Inventario!D1121,'Compras del Mes'!H$6:H$307)</f>
        <v>0</v>
      </c>
      <c r="O1121" s="28" t="str">
        <f t="shared" si="173"/>
        <v/>
      </c>
      <c r="P1121" s="28">
        <f>SUMIF('Compras del Mes'!D$6:D$307,Inventario!D1121,'Compras del Mes'!I$6:I$307)</f>
        <v>0</v>
      </c>
      <c r="Q1121" s="88"/>
      <c r="R1121" s="87">
        <f t="shared" si="174"/>
        <v>32.5625</v>
      </c>
      <c r="S1121" s="28">
        <f t="shared" si="175"/>
        <v>364.45965864548003</v>
      </c>
      <c r="T1121" s="28">
        <f t="shared" si="176"/>
        <v>11867.717634643444</v>
      </c>
      <c r="U1121" s="88"/>
      <c r="V1121" s="177">
        <f>SUMIF('Reporte de salida'!C$6:C$958,Inventario!B1121,'Reporte de salida'!H$6:H$958)</f>
        <v>2</v>
      </c>
      <c r="W1121" s="221">
        <f t="shared" si="177"/>
        <v>728.91931729096007</v>
      </c>
      <c r="X1121" s="22"/>
      <c r="Y1121" s="87">
        <f t="shared" si="178"/>
        <v>30.5625</v>
      </c>
      <c r="Z1121" s="28">
        <f t="shared" si="179"/>
        <v>11138.798317352483</v>
      </c>
      <c r="AA1121" s="56">
        <f t="shared" si="180"/>
        <v>364.45965864547998</v>
      </c>
      <c r="AB1121" s="22">
        <f t="shared" ref="AB1121:AB1185" si="181">(LEN(D1121))</f>
        <v>46</v>
      </c>
      <c r="AC1121" s="22"/>
      <c r="AD1121" s="22"/>
      <c r="AE1121" s="22"/>
      <c r="AF1121" s="22"/>
    </row>
    <row r="1122" spans="1:32" ht="15" hidden="1" customHeight="1" x14ac:dyDescent="0.25">
      <c r="A1122" s="24"/>
      <c r="B1122" s="174" t="s">
        <v>845</v>
      </c>
      <c r="C1122" s="24"/>
      <c r="D1122" s="21" t="s">
        <v>845</v>
      </c>
      <c r="E1122" s="21" t="s">
        <v>813</v>
      </c>
      <c r="F1122" s="21"/>
      <c r="G1122" s="31" t="s">
        <v>814</v>
      </c>
      <c r="H1122" s="32">
        <v>1</v>
      </c>
      <c r="I1122" s="95"/>
      <c r="J1122" s="57">
        <f>[1]Inventario!Y1122</f>
        <v>24.25</v>
      </c>
      <c r="K1122" s="99">
        <f>[1]Inventario!AA1122</f>
        <v>1469.6748536082475</v>
      </c>
      <c r="L1122" s="86">
        <f t="shared" si="172"/>
        <v>35639.6152</v>
      </c>
      <c r="M1122" s="91"/>
      <c r="N1122" s="87">
        <f>SUMIF('Compras del Mes'!D$6:D$307,Inventario!D1122,'Compras del Mes'!H$6:H$307)</f>
        <v>3</v>
      </c>
      <c r="O1122" s="28">
        <f t="shared" si="173"/>
        <v>1462.9663</v>
      </c>
      <c r="P1122" s="28">
        <f>SUMIF('Compras del Mes'!D$6:D$307,Inventario!D1122,'Compras del Mes'!I$6:I$307)</f>
        <v>4388.8989000000001</v>
      </c>
      <c r="Q1122" s="88"/>
      <c r="R1122" s="87">
        <f t="shared" si="174"/>
        <v>27.25</v>
      </c>
      <c r="S1122" s="28">
        <f t="shared" si="175"/>
        <v>1468.9362972477065</v>
      </c>
      <c r="T1122" s="28">
        <f t="shared" si="176"/>
        <v>40028.5141</v>
      </c>
      <c r="U1122" s="88"/>
      <c r="V1122" s="177">
        <f>SUMIF('Reporte de salida'!C$6:C$958,Inventario!B1122,'Reporte de salida'!H$6:H$958)</f>
        <v>2</v>
      </c>
      <c r="W1122" s="221">
        <f t="shared" si="177"/>
        <v>2937.8725944954131</v>
      </c>
      <c r="X1122" s="22"/>
      <c r="Y1122" s="87">
        <f t="shared" si="178"/>
        <v>25.25</v>
      </c>
      <c r="Z1122" s="28">
        <f t="shared" si="179"/>
        <v>37090.641505504587</v>
      </c>
      <c r="AA1122" s="56">
        <f t="shared" si="180"/>
        <v>1468.9362972477065</v>
      </c>
      <c r="AB1122" s="22">
        <f t="shared" si="181"/>
        <v>48</v>
      </c>
      <c r="AC1122" s="22"/>
      <c r="AD1122" s="22"/>
      <c r="AE1122" s="22"/>
      <c r="AF1122" s="22"/>
    </row>
    <row r="1123" spans="1:32" ht="15" hidden="1" customHeight="1" x14ac:dyDescent="0.25">
      <c r="A1123" s="24"/>
      <c r="B1123" s="174" t="s">
        <v>846</v>
      </c>
      <c r="C1123" s="24"/>
      <c r="D1123" s="21" t="s">
        <v>846</v>
      </c>
      <c r="E1123" s="21" t="s">
        <v>813</v>
      </c>
      <c r="F1123" s="21"/>
      <c r="G1123" s="31" t="s">
        <v>814</v>
      </c>
      <c r="H1123" s="32">
        <v>1</v>
      </c>
      <c r="I1123" s="95"/>
      <c r="J1123" s="57">
        <f>[1]Inventario!Y1123</f>
        <v>7</v>
      </c>
      <c r="K1123" s="99">
        <f>[1]Inventario!AA1123</f>
        <v>0</v>
      </c>
      <c r="L1123" s="86">
        <f t="shared" si="172"/>
        <v>0</v>
      </c>
      <c r="M1123" s="91"/>
      <c r="N1123" s="87">
        <f>SUMIF('Compras del Mes'!D$6:D$307,Inventario!D1123,'Compras del Mes'!H$6:H$307)</f>
        <v>0</v>
      </c>
      <c r="O1123" s="28" t="str">
        <f t="shared" si="173"/>
        <v/>
      </c>
      <c r="P1123" s="28">
        <f>SUMIF('Compras del Mes'!D$6:D$307,Inventario!D1123,'Compras del Mes'!I$6:I$307)</f>
        <v>0</v>
      </c>
      <c r="Q1123" s="88"/>
      <c r="R1123" s="87">
        <f t="shared" si="174"/>
        <v>7</v>
      </c>
      <c r="S1123" s="28" t="str">
        <f t="shared" si="175"/>
        <v>0</v>
      </c>
      <c r="T1123" s="28">
        <f t="shared" si="176"/>
        <v>0</v>
      </c>
      <c r="U1123" s="88"/>
      <c r="V1123" s="177">
        <f>SUMIF('Reporte de salida'!C$6:C$958,Inventario!B1123,'Reporte de salida'!H$6:H$958)</f>
        <v>0</v>
      </c>
      <c r="W1123" s="221">
        <f t="shared" si="177"/>
        <v>0</v>
      </c>
      <c r="X1123" s="22"/>
      <c r="Y1123" s="87">
        <f t="shared" si="178"/>
        <v>7</v>
      </c>
      <c r="Z1123" s="28">
        <f t="shared" si="179"/>
        <v>0</v>
      </c>
      <c r="AA1123" s="56">
        <f t="shared" si="180"/>
        <v>0</v>
      </c>
      <c r="AB1123" s="22">
        <f t="shared" si="181"/>
        <v>34</v>
      </c>
      <c r="AC1123" s="22"/>
      <c r="AD1123" s="22"/>
      <c r="AE1123" s="22"/>
      <c r="AF1123" s="22"/>
    </row>
    <row r="1124" spans="1:32" ht="15" hidden="1" customHeight="1" x14ac:dyDescent="0.25">
      <c r="A1124" s="24"/>
      <c r="B1124" s="174" t="s">
        <v>848</v>
      </c>
      <c r="C1124" s="24"/>
      <c r="D1124" s="21" t="s">
        <v>848</v>
      </c>
      <c r="E1124" s="21" t="s">
        <v>813</v>
      </c>
      <c r="F1124" s="21"/>
      <c r="G1124" s="31" t="s">
        <v>814</v>
      </c>
      <c r="H1124" s="32">
        <v>1</v>
      </c>
      <c r="I1124" s="95"/>
      <c r="J1124" s="57">
        <f>[1]Inventario!Y1124</f>
        <v>10.471755999999999</v>
      </c>
      <c r="K1124" s="99">
        <f>[1]Inventario!AA1124</f>
        <v>1200</v>
      </c>
      <c r="L1124" s="86">
        <f t="shared" si="172"/>
        <v>12566.107199999999</v>
      </c>
      <c r="M1124" s="91"/>
      <c r="N1124" s="87">
        <f>SUMIF('Compras del Mes'!D$6:D$307,Inventario!D1124,'Compras del Mes'!H$6:H$307)</f>
        <v>0</v>
      </c>
      <c r="O1124" s="28" t="str">
        <f t="shared" si="173"/>
        <v/>
      </c>
      <c r="P1124" s="28">
        <f>SUMIF('Compras del Mes'!D$6:D$307,Inventario!D1124,'Compras del Mes'!I$6:I$307)</f>
        <v>0</v>
      </c>
      <c r="Q1124" s="88"/>
      <c r="R1124" s="87">
        <f t="shared" si="174"/>
        <v>10.471755999999999</v>
      </c>
      <c r="S1124" s="28">
        <f t="shared" si="175"/>
        <v>1200</v>
      </c>
      <c r="T1124" s="28">
        <f t="shared" si="176"/>
        <v>12566.107199999999</v>
      </c>
      <c r="U1124" s="88"/>
      <c r="V1124" s="177">
        <f>SUMIF('Reporte de salida'!C$6:C$958,Inventario!B1124,'Reporte de salida'!H$6:H$958)</f>
        <v>0</v>
      </c>
      <c r="W1124" s="221">
        <f t="shared" si="177"/>
        <v>0</v>
      </c>
      <c r="X1124" s="22"/>
      <c r="Y1124" s="87">
        <f t="shared" si="178"/>
        <v>10.471755999999999</v>
      </c>
      <c r="Z1124" s="28">
        <f t="shared" si="179"/>
        <v>12566.107199999999</v>
      </c>
      <c r="AA1124" s="56">
        <f t="shared" si="180"/>
        <v>1200</v>
      </c>
      <c r="AB1124" s="22">
        <f t="shared" si="181"/>
        <v>6</v>
      </c>
      <c r="AC1124" s="22"/>
      <c r="AD1124" s="22"/>
      <c r="AE1124" s="22"/>
      <c r="AF1124" s="22"/>
    </row>
    <row r="1125" spans="1:32" ht="15" hidden="1" customHeight="1" x14ac:dyDescent="0.25">
      <c r="A1125" s="24"/>
      <c r="B1125" s="174" t="s">
        <v>849</v>
      </c>
      <c r="C1125" s="24"/>
      <c r="D1125" s="21" t="s">
        <v>849</v>
      </c>
      <c r="E1125" s="21" t="s">
        <v>813</v>
      </c>
      <c r="F1125" s="21"/>
      <c r="G1125" s="31" t="s">
        <v>814</v>
      </c>
      <c r="H1125" s="32">
        <v>1</v>
      </c>
      <c r="I1125" s="95"/>
      <c r="J1125" s="57">
        <f>[1]Inventario!Y1125</f>
        <v>4</v>
      </c>
      <c r="K1125" s="99">
        <f>[1]Inventario!AA1125</f>
        <v>0</v>
      </c>
      <c r="L1125" s="86">
        <f t="shared" si="172"/>
        <v>0</v>
      </c>
      <c r="M1125" s="91"/>
      <c r="N1125" s="87">
        <f>SUMIF('Compras del Mes'!D$6:D$307,Inventario!D1125,'Compras del Mes'!H$6:H$307)</f>
        <v>0</v>
      </c>
      <c r="O1125" s="28" t="str">
        <f t="shared" si="173"/>
        <v/>
      </c>
      <c r="P1125" s="28">
        <f>SUMIF('Compras del Mes'!D$6:D$307,Inventario!D1125,'Compras del Mes'!I$6:I$307)</f>
        <v>0</v>
      </c>
      <c r="Q1125" s="88"/>
      <c r="R1125" s="87">
        <f t="shared" si="174"/>
        <v>4</v>
      </c>
      <c r="S1125" s="28" t="str">
        <f t="shared" si="175"/>
        <v>0</v>
      </c>
      <c r="T1125" s="28">
        <f t="shared" si="176"/>
        <v>0</v>
      </c>
      <c r="U1125" s="88"/>
      <c r="V1125" s="177">
        <f>SUMIF('Reporte de salida'!C$6:C$958,Inventario!B1125,'Reporte de salida'!H$6:H$958)</f>
        <v>0</v>
      </c>
      <c r="W1125" s="221">
        <f t="shared" si="177"/>
        <v>0</v>
      </c>
      <c r="X1125" s="22"/>
      <c r="Y1125" s="87">
        <f t="shared" si="178"/>
        <v>4</v>
      </c>
      <c r="Z1125" s="28">
        <f t="shared" si="179"/>
        <v>0</v>
      </c>
      <c r="AA1125" s="56">
        <f t="shared" si="180"/>
        <v>0</v>
      </c>
      <c r="AB1125" s="22">
        <f t="shared" si="181"/>
        <v>19</v>
      </c>
      <c r="AC1125" s="22"/>
      <c r="AD1125" s="22"/>
      <c r="AE1125" s="22"/>
      <c r="AF1125" s="22"/>
    </row>
    <row r="1126" spans="1:32" ht="15" hidden="1" customHeight="1" x14ac:dyDescent="0.25">
      <c r="A1126" s="24"/>
      <c r="B1126" s="174" t="s">
        <v>850</v>
      </c>
      <c r="C1126" s="24"/>
      <c r="D1126" s="21" t="s">
        <v>850</v>
      </c>
      <c r="E1126" s="21" t="s">
        <v>813</v>
      </c>
      <c r="F1126" s="21"/>
      <c r="G1126" s="31" t="s">
        <v>814</v>
      </c>
      <c r="H1126" s="32">
        <v>1</v>
      </c>
      <c r="I1126" s="95"/>
      <c r="J1126" s="57">
        <f>[1]Inventario!Y1126</f>
        <v>-2.500000000001279E-3</v>
      </c>
      <c r="K1126" s="99">
        <f>[1]Inventario!AA1126</f>
        <v>619.47700208158881</v>
      </c>
      <c r="L1126" s="86">
        <f t="shared" si="172"/>
        <v>-1.5486925052047644</v>
      </c>
      <c r="M1126" s="91"/>
      <c r="N1126" s="87">
        <f>SUMIF('Compras del Mes'!D$6:D$307,Inventario!D1126,'Compras del Mes'!H$6:H$307)</f>
        <v>0</v>
      </c>
      <c r="O1126" s="28" t="str">
        <f t="shared" si="173"/>
        <v/>
      </c>
      <c r="P1126" s="28">
        <f>SUMIF('Compras del Mes'!D$6:D$307,Inventario!D1126,'Compras del Mes'!I$6:I$307)</f>
        <v>0</v>
      </c>
      <c r="Q1126" s="88"/>
      <c r="R1126" s="87">
        <f t="shared" si="174"/>
        <v>-2.500000000001279E-3</v>
      </c>
      <c r="S1126" s="28">
        <f t="shared" si="175"/>
        <v>619.47700208158881</v>
      </c>
      <c r="T1126" s="28">
        <f t="shared" si="176"/>
        <v>-1.5486925052047644</v>
      </c>
      <c r="U1126" s="88"/>
      <c r="V1126" s="177">
        <f>SUMIF('Reporte de salida'!C$6:C$958,Inventario!B1126,'Reporte de salida'!H$6:H$958)</f>
        <v>0</v>
      </c>
      <c r="W1126" s="221">
        <f t="shared" si="177"/>
        <v>0</v>
      </c>
      <c r="X1126" s="22"/>
      <c r="Y1126" s="87">
        <f t="shared" si="178"/>
        <v>-2.500000000001279E-3</v>
      </c>
      <c r="Z1126" s="28">
        <f t="shared" si="179"/>
        <v>-1.5486925052047644</v>
      </c>
      <c r="AA1126" s="56">
        <f t="shared" si="180"/>
        <v>619.47700208158881</v>
      </c>
      <c r="AB1126" s="22">
        <f t="shared" si="181"/>
        <v>15</v>
      </c>
      <c r="AC1126" s="22"/>
      <c r="AD1126" s="22"/>
      <c r="AE1126" s="22"/>
      <c r="AF1126" s="22"/>
    </row>
    <row r="1127" spans="1:32" ht="15" hidden="1" customHeight="1" x14ac:dyDescent="0.25">
      <c r="A1127" s="24"/>
      <c r="B1127" s="174" t="s">
        <v>1839</v>
      </c>
      <c r="C1127" s="24"/>
      <c r="D1127" s="21" t="s">
        <v>1839</v>
      </c>
      <c r="E1127" s="21" t="s">
        <v>813</v>
      </c>
      <c r="F1127" s="21"/>
      <c r="G1127" s="31" t="s">
        <v>815</v>
      </c>
      <c r="H1127" s="32">
        <v>1</v>
      </c>
      <c r="I1127" s="95"/>
      <c r="J1127" s="57">
        <f>[1]Inventario!Y1127</f>
        <v>0</v>
      </c>
      <c r="K1127" s="99">
        <f>[1]Inventario!AA1127</f>
        <v>0</v>
      </c>
      <c r="L1127" s="86">
        <f t="shared" si="172"/>
        <v>0</v>
      </c>
      <c r="M1127" s="91"/>
      <c r="N1127" s="87">
        <f>SUMIF('Compras del Mes'!D$6:D$307,Inventario!D1127,'Compras del Mes'!H$6:H$307)</f>
        <v>0</v>
      </c>
      <c r="O1127" s="28" t="str">
        <f t="shared" si="173"/>
        <v/>
      </c>
      <c r="P1127" s="28">
        <f>SUMIF('Compras del Mes'!D$6:D$307,Inventario!D1127,'Compras del Mes'!I$6:I$307)</f>
        <v>0</v>
      </c>
      <c r="Q1127" s="88"/>
      <c r="R1127" s="87">
        <f t="shared" si="174"/>
        <v>0</v>
      </c>
      <c r="S1127" s="28" t="str">
        <f t="shared" si="175"/>
        <v>0</v>
      </c>
      <c r="T1127" s="28">
        <f t="shared" si="176"/>
        <v>0</v>
      </c>
      <c r="U1127" s="88"/>
      <c r="V1127" s="177">
        <f>SUMIF('Reporte de salida'!C$6:C$958,Inventario!B1127,'Reporte de salida'!H$6:H$958)</f>
        <v>0</v>
      </c>
      <c r="W1127" s="221">
        <f t="shared" si="177"/>
        <v>0</v>
      </c>
      <c r="X1127" s="22"/>
      <c r="Y1127" s="87">
        <f t="shared" si="178"/>
        <v>0</v>
      </c>
      <c r="Z1127" s="28">
        <f t="shared" si="179"/>
        <v>0</v>
      </c>
      <c r="AA1127" s="56">
        <v>0</v>
      </c>
      <c r="AB1127" s="22">
        <f t="shared" si="181"/>
        <v>22</v>
      </c>
      <c r="AC1127" s="22"/>
      <c r="AD1127" s="22"/>
      <c r="AE1127" s="22"/>
      <c r="AF1127" s="22"/>
    </row>
    <row r="1128" spans="1:32" ht="15" hidden="1" customHeight="1" x14ac:dyDescent="0.25">
      <c r="A1128" s="24"/>
      <c r="B1128" s="174" t="s">
        <v>851</v>
      </c>
      <c r="C1128" s="24"/>
      <c r="D1128" s="21" t="s">
        <v>851</v>
      </c>
      <c r="E1128" s="21" t="s">
        <v>813</v>
      </c>
      <c r="F1128" s="21"/>
      <c r="G1128" s="31" t="s">
        <v>815</v>
      </c>
      <c r="H1128" s="32">
        <v>1</v>
      </c>
      <c r="I1128" s="95"/>
      <c r="J1128" s="57">
        <f>[1]Inventario!Y1128</f>
        <v>13.75</v>
      </c>
      <c r="K1128" s="99">
        <f>[1]Inventario!AA1128</f>
        <v>585.02484210526313</v>
      </c>
      <c r="L1128" s="86">
        <f t="shared" si="172"/>
        <v>8044.0915789473684</v>
      </c>
      <c r="M1128" s="91"/>
      <c r="N1128" s="87">
        <f>SUMIF('Compras del Mes'!D$6:D$307,Inventario!D1128,'Compras del Mes'!H$6:H$307)</f>
        <v>0</v>
      </c>
      <c r="O1128" s="28" t="str">
        <f t="shared" si="173"/>
        <v/>
      </c>
      <c r="P1128" s="28">
        <f>SUMIF('Compras del Mes'!D$6:D$307,Inventario!D1128,'Compras del Mes'!I$6:I$307)</f>
        <v>0</v>
      </c>
      <c r="Q1128" s="88"/>
      <c r="R1128" s="87">
        <f t="shared" si="174"/>
        <v>13.75</v>
      </c>
      <c r="S1128" s="28">
        <f t="shared" si="175"/>
        <v>585.02484210526313</v>
      </c>
      <c r="T1128" s="28">
        <f t="shared" si="176"/>
        <v>8044.0915789473684</v>
      </c>
      <c r="U1128" s="88"/>
      <c r="V1128" s="177">
        <f>SUMIF('Reporte de salida'!C$6:C$958,Inventario!B1128,'Reporte de salida'!H$6:H$958)</f>
        <v>3</v>
      </c>
      <c r="W1128" s="221">
        <f t="shared" si="177"/>
        <v>1755.0745263157894</v>
      </c>
      <c r="X1128" s="22"/>
      <c r="Y1128" s="87">
        <f t="shared" si="178"/>
        <v>10.75</v>
      </c>
      <c r="Z1128" s="28">
        <f t="shared" si="179"/>
        <v>6289.0170526315787</v>
      </c>
      <c r="AA1128" s="56">
        <f t="shared" si="180"/>
        <v>585.02484210526313</v>
      </c>
      <c r="AB1128" s="22">
        <f t="shared" si="181"/>
        <v>16</v>
      </c>
      <c r="AC1128" s="22"/>
      <c r="AD1128" s="22"/>
      <c r="AE1128" s="22"/>
      <c r="AF1128" s="22"/>
    </row>
    <row r="1129" spans="1:32" ht="15" hidden="1" customHeight="1" x14ac:dyDescent="0.25">
      <c r="A1129" s="24"/>
      <c r="B1129" s="174" t="s">
        <v>852</v>
      </c>
      <c r="C1129" s="24"/>
      <c r="D1129" s="21" t="s">
        <v>852</v>
      </c>
      <c r="E1129" s="21" t="s">
        <v>813</v>
      </c>
      <c r="F1129" s="21"/>
      <c r="G1129" s="31" t="s">
        <v>816</v>
      </c>
      <c r="H1129" s="32">
        <v>1</v>
      </c>
      <c r="I1129" s="95"/>
      <c r="J1129" s="57">
        <f>[1]Inventario!Y1129</f>
        <v>37</v>
      </c>
      <c r="K1129" s="99">
        <f>[1]Inventario!AA1129</f>
        <v>0</v>
      </c>
      <c r="L1129" s="86">
        <f t="shared" si="172"/>
        <v>0</v>
      </c>
      <c r="M1129" s="91"/>
      <c r="N1129" s="87">
        <f>SUMIF('Compras del Mes'!D$6:D$307,Inventario!D1129,'Compras del Mes'!H$6:H$307)</f>
        <v>0</v>
      </c>
      <c r="O1129" s="28" t="str">
        <f t="shared" si="173"/>
        <v/>
      </c>
      <c r="P1129" s="28">
        <f>SUMIF('Compras del Mes'!D$6:D$307,Inventario!D1129,'Compras del Mes'!I$6:I$307)</f>
        <v>0</v>
      </c>
      <c r="Q1129" s="88"/>
      <c r="R1129" s="87">
        <f t="shared" si="174"/>
        <v>37</v>
      </c>
      <c r="S1129" s="28" t="str">
        <f t="shared" si="175"/>
        <v>0</v>
      </c>
      <c r="T1129" s="28">
        <f t="shared" si="176"/>
        <v>0</v>
      </c>
      <c r="U1129" s="88"/>
      <c r="V1129" s="177">
        <f>SUMIF('Reporte de salida'!C$6:C$958,Inventario!B1129,'Reporte de salida'!H$6:H$958)</f>
        <v>0</v>
      </c>
      <c r="W1129" s="221">
        <f t="shared" si="177"/>
        <v>0</v>
      </c>
      <c r="X1129" s="22"/>
      <c r="Y1129" s="87">
        <f t="shared" si="178"/>
        <v>37</v>
      </c>
      <c r="Z1129" s="28">
        <f t="shared" si="179"/>
        <v>0</v>
      </c>
      <c r="AA1129" s="56">
        <f t="shared" si="180"/>
        <v>0</v>
      </c>
      <c r="AB1129" s="22">
        <f t="shared" si="181"/>
        <v>18</v>
      </c>
      <c r="AC1129" s="22"/>
      <c r="AD1129" s="22"/>
      <c r="AE1129" s="22"/>
      <c r="AF1129" s="22"/>
    </row>
    <row r="1130" spans="1:32" ht="15" hidden="1" customHeight="1" x14ac:dyDescent="0.25">
      <c r="A1130" s="24"/>
      <c r="B1130" s="174" t="s">
        <v>853</v>
      </c>
      <c r="C1130" s="24"/>
      <c r="D1130" s="21" t="s">
        <v>853</v>
      </c>
      <c r="E1130" s="21" t="s">
        <v>813</v>
      </c>
      <c r="F1130" s="21"/>
      <c r="G1130" s="31" t="s">
        <v>816</v>
      </c>
      <c r="H1130" s="32">
        <v>1</v>
      </c>
      <c r="I1130" s="95"/>
      <c r="J1130" s="57">
        <f>[1]Inventario!Y1130</f>
        <v>78.5</v>
      </c>
      <c r="K1130" s="99">
        <f>[1]Inventario!AA1130</f>
        <v>130</v>
      </c>
      <c r="L1130" s="86">
        <f t="shared" si="172"/>
        <v>10205</v>
      </c>
      <c r="M1130" s="91"/>
      <c r="N1130" s="87">
        <f>SUMIF('Compras del Mes'!D$6:D$307,Inventario!D1130,'Compras del Mes'!H$6:H$307)</f>
        <v>0</v>
      </c>
      <c r="O1130" s="28" t="str">
        <f t="shared" si="173"/>
        <v/>
      </c>
      <c r="P1130" s="28">
        <f>SUMIF('Compras del Mes'!D$6:D$307,Inventario!D1130,'Compras del Mes'!I$6:I$307)</f>
        <v>0</v>
      </c>
      <c r="Q1130" s="88"/>
      <c r="R1130" s="87">
        <f t="shared" si="174"/>
        <v>78.5</v>
      </c>
      <c r="S1130" s="28">
        <f t="shared" si="175"/>
        <v>130</v>
      </c>
      <c r="T1130" s="28">
        <f t="shared" si="176"/>
        <v>10205</v>
      </c>
      <c r="U1130" s="88"/>
      <c r="V1130" s="177">
        <f>SUMIF('Reporte de salida'!C$6:C$958,Inventario!B1130,'Reporte de salida'!H$6:H$958)</f>
        <v>0</v>
      </c>
      <c r="W1130" s="221">
        <f t="shared" si="177"/>
        <v>0</v>
      </c>
      <c r="X1130" s="22"/>
      <c r="Y1130" s="87">
        <f t="shared" si="178"/>
        <v>78.5</v>
      </c>
      <c r="Z1130" s="28">
        <f t="shared" si="179"/>
        <v>10205</v>
      </c>
      <c r="AA1130" s="56">
        <f t="shared" si="180"/>
        <v>130</v>
      </c>
      <c r="AB1130" s="22">
        <f t="shared" si="181"/>
        <v>10</v>
      </c>
      <c r="AC1130" s="22"/>
      <c r="AD1130" s="22"/>
      <c r="AE1130" s="22"/>
      <c r="AF1130" s="22"/>
    </row>
    <row r="1131" spans="1:32" ht="15" hidden="1" customHeight="1" x14ac:dyDescent="0.25">
      <c r="A1131" s="24"/>
      <c r="B1131" s="174" t="s">
        <v>854</v>
      </c>
      <c r="C1131" s="24"/>
      <c r="D1131" s="21" t="s">
        <v>854</v>
      </c>
      <c r="E1131" s="21" t="s">
        <v>813</v>
      </c>
      <c r="F1131" s="21"/>
      <c r="G1131" s="31" t="s">
        <v>814</v>
      </c>
      <c r="H1131" s="32">
        <v>1</v>
      </c>
      <c r="I1131" s="95"/>
      <c r="J1131" s="57">
        <f>[1]Inventario!Y1131</f>
        <v>19</v>
      </c>
      <c r="K1131" s="99">
        <f>[1]Inventario!AA1131</f>
        <v>0</v>
      </c>
      <c r="L1131" s="86">
        <f t="shared" si="172"/>
        <v>0</v>
      </c>
      <c r="M1131" s="91"/>
      <c r="N1131" s="87">
        <f>SUMIF('Compras del Mes'!D$6:D$307,Inventario!D1131,'Compras del Mes'!H$6:H$307)</f>
        <v>0</v>
      </c>
      <c r="O1131" s="28" t="str">
        <f t="shared" si="173"/>
        <v/>
      </c>
      <c r="P1131" s="28">
        <f>SUMIF('Compras del Mes'!D$6:D$307,Inventario!D1131,'Compras del Mes'!I$6:I$307)</f>
        <v>0</v>
      </c>
      <c r="Q1131" s="88"/>
      <c r="R1131" s="87">
        <f t="shared" si="174"/>
        <v>19</v>
      </c>
      <c r="S1131" s="28" t="str">
        <f t="shared" si="175"/>
        <v>0</v>
      </c>
      <c r="T1131" s="28">
        <f t="shared" si="176"/>
        <v>0</v>
      </c>
      <c r="U1131" s="88"/>
      <c r="V1131" s="177">
        <f>SUMIF('Reporte de salida'!C$6:C$958,Inventario!B1131,'Reporte de salida'!H$6:H$958)</f>
        <v>0</v>
      </c>
      <c r="W1131" s="221">
        <f t="shared" si="177"/>
        <v>0</v>
      </c>
      <c r="X1131" s="22"/>
      <c r="Y1131" s="87">
        <f t="shared" si="178"/>
        <v>19</v>
      </c>
      <c r="Z1131" s="28">
        <f t="shared" si="179"/>
        <v>0</v>
      </c>
      <c r="AA1131" s="56">
        <f t="shared" si="180"/>
        <v>0</v>
      </c>
      <c r="AB1131" s="22">
        <f t="shared" si="181"/>
        <v>12</v>
      </c>
      <c r="AC1131" s="22"/>
      <c r="AD1131" s="22"/>
      <c r="AE1131" s="22"/>
      <c r="AF1131" s="22"/>
    </row>
    <row r="1132" spans="1:32" ht="15" hidden="1" customHeight="1" x14ac:dyDescent="0.25">
      <c r="A1132" s="24"/>
      <c r="B1132" s="174" t="s">
        <v>855</v>
      </c>
      <c r="C1132" s="24"/>
      <c r="D1132" s="21" t="s">
        <v>855</v>
      </c>
      <c r="E1132" s="21" t="s">
        <v>813</v>
      </c>
      <c r="F1132" s="21"/>
      <c r="G1132" s="31" t="s">
        <v>817</v>
      </c>
      <c r="H1132" s="32">
        <v>1</v>
      </c>
      <c r="I1132" s="95"/>
      <c r="J1132" s="57">
        <f>[1]Inventario!Y1132</f>
        <v>1</v>
      </c>
      <c r="K1132" s="99">
        <f>[1]Inventario!AA1132</f>
        <v>0</v>
      </c>
      <c r="L1132" s="86">
        <f t="shared" si="172"/>
        <v>0</v>
      </c>
      <c r="M1132" s="91"/>
      <c r="N1132" s="87">
        <f>SUMIF('Compras del Mes'!D$6:D$307,Inventario!D1132,'Compras del Mes'!H$6:H$307)</f>
        <v>0</v>
      </c>
      <c r="O1132" s="28" t="str">
        <f t="shared" si="173"/>
        <v/>
      </c>
      <c r="P1132" s="28">
        <f>SUMIF('Compras del Mes'!D$6:D$307,Inventario!D1132,'Compras del Mes'!I$6:I$307)</f>
        <v>0</v>
      </c>
      <c r="Q1132" s="88"/>
      <c r="R1132" s="87">
        <f t="shared" si="174"/>
        <v>1</v>
      </c>
      <c r="S1132" s="28" t="str">
        <f t="shared" si="175"/>
        <v>0</v>
      </c>
      <c r="T1132" s="28">
        <f t="shared" si="176"/>
        <v>0</v>
      </c>
      <c r="U1132" s="88"/>
      <c r="V1132" s="177">
        <f>SUMIF('Reporte de salida'!C$6:C$958,Inventario!B1132,'Reporte de salida'!H$6:H$958)</f>
        <v>0</v>
      </c>
      <c r="W1132" s="221">
        <f t="shared" si="177"/>
        <v>0</v>
      </c>
      <c r="X1132" s="22"/>
      <c r="Y1132" s="87">
        <f t="shared" si="178"/>
        <v>1</v>
      </c>
      <c r="Z1132" s="28">
        <f t="shared" si="179"/>
        <v>0</v>
      </c>
      <c r="AA1132" s="56">
        <f t="shared" si="180"/>
        <v>0</v>
      </c>
      <c r="AB1132" s="22">
        <f t="shared" si="181"/>
        <v>26</v>
      </c>
      <c r="AC1132" s="22"/>
      <c r="AD1132" s="22"/>
      <c r="AE1132" s="22"/>
      <c r="AF1132" s="22"/>
    </row>
    <row r="1133" spans="1:32" ht="15" hidden="1" customHeight="1" x14ac:dyDescent="0.25">
      <c r="A1133" s="24"/>
      <c r="B1133" s="174" t="s">
        <v>856</v>
      </c>
      <c r="C1133" s="24"/>
      <c r="D1133" s="21" t="s">
        <v>856</v>
      </c>
      <c r="E1133" s="21" t="s">
        <v>813</v>
      </c>
      <c r="F1133" s="21"/>
      <c r="G1133" s="31" t="s">
        <v>814</v>
      </c>
      <c r="H1133" s="32">
        <v>1</v>
      </c>
      <c r="I1133" s="95"/>
      <c r="J1133" s="57">
        <f>[1]Inventario!Y1133</f>
        <v>11</v>
      </c>
      <c r="K1133" s="99">
        <f>[1]Inventario!AA1133</f>
        <v>0</v>
      </c>
      <c r="L1133" s="86">
        <f t="shared" si="172"/>
        <v>0</v>
      </c>
      <c r="M1133" s="91"/>
      <c r="N1133" s="87">
        <f>SUMIF('Compras del Mes'!D$6:D$307,Inventario!D1133,'Compras del Mes'!H$6:H$307)</f>
        <v>0</v>
      </c>
      <c r="O1133" s="28" t="str">
        <f t="shared" si="173"/>
        <v/>
      </c>
      <c r="P1133" s="28">
        <f>SUMIF('Compras del Mes'!D$6:D$307,Inventario!D1133,'Compras del Mes'!I$6:I$307)</f>
        <v>0</v>
      </c>
      <c r="Q1133" s="88"/>
      <c r="R1133" s="87">
        <f t="shared" si="174"/>
        <v>11</v>
      </c>
      <c r="S1133" s="28" t="str">
        <f t="shared" si="175"/>
        <v>0</v>
      </c>
      <c r="T1133" s="28">
        <f t="shared" si="176"/>
        <v>0</v>
      </c>
      <c r="U1133" s="88"/>
      <c r="V1133" s="177">
        <f>SUMIF('Reporte de salida'!C$6:C$958,Inventario!B1133,'Reporte de salida'!H$6:H$958)</f>
        <v>0</v>
      </c>
      <c r="W1133" s="221">
        <f t="shared" si="177"/>
        <v>0</v>
      </c>
      <c r="X1133" s="22"/>
      <c r="Y1133" s="87">
        <f t="shared" si="178"/>
        <v>11</v>
      </c>
      <c r="Z1133" s="28">
        <f t="shared" si="179"/>
        <v>0</v>
      </c>
      <c r="AA1133" s="56">
        <f t="shared" si="180"/>
        <v>0</v>
      </c>
      <c r="AB1133" s="22">
        <f t="shared" si="181"/>
        <v>17</v>
      </c>
      <c r="AC1133" s="22"/>
      <c r="AD1133" s="22"/>
      <c r="AE1133" s="22"/>
      <c r="AF1133" s="22"/>
    </row>
    <row r="1134" spans="1:32" ht="15" hidden="1" customHeight="1" x14ac:dyDescent="0.25">
      <c r="A1134" s="24"/>
      <c r="B1134" s="174" t="s">
        <v>857</v>
      </c>
      <c r="C1134" s="24"/>
      <c r="D1134" s="21" t="s">
        <v>857</v>
      </c>
      <c r="E1134" s="21" t="s">
        <v>813</v>
      </c>
      <c r="F1134" s="21"/>
      <c r="G1134" s="31" t="s">
        <v>818</v>
      </c>
      <c r="H1134" s="32">
        <v>1</v>
      </c>
      <c r="I1134" s="95"/>
      <c r="J1134" s="57">
        <f>[1]Inventario!Y1134</f>
        <v>5.4975000000000005</v>
      </c>
      <c r="K1134" s="99">
        <f>[1]Inventario!AA1134</f>
        <v>9494</v>
      </c>
      <c r="L1134" s="86">
        <f t="shared" si="172"/>
        <v>52193.265000000007</v>
      </c>
      <c r="M1134" s="91"/>
      <c r="N1134" s="87">
        <f>SUMIF('Compras del Mes'!D$6:D$307,Inventario!D1134,'Compras del Mes'!H$6:H$307)</f>
        <v>0</v>
      </c>
      <c r="O1134" s="28" t="str">
        <f t="shared" si="173"/>
        <v/>
      </c>
      <c r="P1134" s="28">
        <f>SUMIF('Compras del Mes'!D$6:D$307,Inventario!D1134,'Compras del Mes'!I$6:I$307)</f>
        <v>0</v>
      </c>
      <c r="Q1134" s="88"/>
      <c r="R1134" s="87">
        <f t="shared" si="174"/>
        <v>5.4975000000000005</v>
      </c>
      <c r="S1134" s="28">
        <f t="shared" si="175"/>
        <v>9494</v>
      </c>
      <c r="T1134" s="28">
        <f t="shared" si="176"/>
        <v>52193.265000000007</v>
      </c>
      <c r="U1134" s="88"/>
      <c r="V1134" s="177">
        <f>SUMIF('Reporte de salida'!C$6:C$958,Inventario!B1134,'Reporte de salida'!H$6:H$958)</f>
        <v>0</v>
      </c>
      <c r="W1134" s="221">
        <f t="shared" si="177"/>
        <v>0</v>
      </c>
      <c r="X1134" s="22"/>
      <c r="Y1134" s="87">
        <f t="shared" si="178"/>
        <v>5.4975000000000005</v>
      </c>
      <c r="Z1134" s="28">
        <f t="shared" si="179"/>
        <v>52193.265000000007</v>
      </c>
      <c r="AA1134" s="56">
        <f t="shared" si="180"/>
        <v>9494</v>
      </c>
      <c r="AB1134" s="22">
        <f t="shared" si="181"/>
        <v>24</v>
      </c>
      <c r="AC1134" s="22"/>
      <c r="AD1134" s="22"/>
      <c r="AE1134" s="22"/>
      <c r="AF1134" s="22"/>
    </row>
    <row r="1135" spans="1:32" ht="15" hidden="1" customHeight="1" x14ac:dyDescent="0.25">
      <c r="A1135" s="24"/>
      <c r="B1135" s="174" t="s">
        <v>858</v>
      </c>
      <c r="C1135" s="24"/>
      <c r="D1135" s="21" t="s">
        <v>858</v>
      </c>
      <c r="E1135" s="21" t="s">
        <v>813</v>
      </c>
      <c r="F1135" s="21"/>
      <c r="G1135" s="31" t="s">
        <v>819</v>
      </c>
      <c r="H1135" s="32">
        <v>1</v>
      </c>
      <c r="I1135" s="95"/>
      <c r="J1135" s="57">
        <f>[1]Inventario!Y1135</f>
        <v>23</v>
      </c>
      <c r="K1135" s="99">
        <f>[1]Inventario!AA1135</f>
        <v>0</v>
      </c>
      <c r="L1135" s="86">
        <f t="shared" si="172"/>
        <v>0</v>
      </c>
      <c r="M1135" s="91"/>
      <c r="N1135" s="87">
        <f>SUMIF('Compras del Mes'!D$6:D$307,Inventario!D1135,'Compras del Mes'!H$6:H$307)</f>
        <v>0</v>
      </c>
      <c r="O1135" s="28" t="str">
        <f t="shared" si="173"/>
        <v/>
      </c>
      <c r="P1135" s="28">
        <f>SUMIF('Compras del Mes'!D$6:D$307,Inventario!D1135,'Compras del Mes'!I$6:I$307)</f>
        <v>0</v>
      </c>
      <c r="Q1135" s="88"/>
      <c r="R1135" s="87">
        <f t="shared" si="174"/>
        <v>23</v>
      </c>
      <c r="S1135" s="28" t="str">
        <f t="shared" si="175"/>
        <v>0</v>
      </c>
      <c r="T1135" s="28">
        <f t="shared" si="176"/>
        <v>0</v>
      </c>
      <c r="U1135" s="88"/>
      <c r="V1135" s="177">
        <f>SUMIF('Reporte de salida'!C$6:C$958,Inventario!B1135,'Reporte de salida'!H$6:H$958)</f>
        <v>0</v>
      </c>
      <c r="W1135" s="221">
        <f t="shared" si="177"/>
        <v>0</v>
      </c>
      <c r="X1135" s="22"/>
      <c r="Y1135" s="87">
        <f t="shared" si="178"/>
        <v>23</v>
      </c>
      <c r="Z1135" s="28">
        <f t="shared" si="179"/>
        <v>0</v>
      </c>
      <c r="AA1135" s="56">
        <f t="shared" si="180"/>
        <v>0</v>
      </c>
      <c r="AB1135" s="22">
        <f t="shared" si="181"/>
        <v>17</v>
      </c>
      <c r="AC1135" s="22"/>
      <c r="AD1135" s="22"/>
      <c r="AE1135" s="22"/>
      <c r="AF1135" s="22"/>
    </row>
    <row r="1136" spans="1:32" ht="15" hidden="1" customHeight="1" x14ac:dyDescent="0.25">
      <c r="A1136" s="24"/>
      <c r="B1136" s="174" t="s">
        <v>859</v>
      </c>
      <c r="C1136" s="24"/>
      <c r="D1136" s="21" t="s">
        <v>859</v>
      </c>
      <c r="E1136" s="21" t="s">
        <v>813</v>
      </c>
      <c r="F1136" s="21"/>
      <c r="G1136" s="31"/>
      <c r="H1136" s="32">
        <v>1</v>
      </c>
      <c r="I1136" s="95"/>
      <c r="J1136" s="57">
        <f>[1]Inventario!Y1136</f>
        <v>0</v>
      </c>
      <c r="K1136" s="99">
        <f>[1]Inventario!AA1136</f>
        <v>0</v>
      </c>
      <c r="L1136" s="86">
        <f t="shared" si="172"/>
        <v>0</v>
      </c>
      <c r="M1136" s="91"/>
      <c r="N1136" s="87">
        <f>SUMIF('Compras del Mes'!D$6:D$307,Inventario!D1136,'Compras del Mes'!H$6:H$307)</f>
        <v>0</v>
      </c>
      <c r="O1136" s="28" t="str">
        <f t="shared" si="173"/>
        <v/>
      </c>
      <c r="P1136" s="28">
        <f>SUMIF('Compras del Mes'!D$6:D$307,Inventario!D1136,'Compras del Mes'!I$6:I$307)</f>
        <v>0</v>
      </c>
      <c r="Q1136" s="88"/>
      <c r="R1136" s="87">
        <f t="shared" si="174"/>
        <v>0</v>
      </c>
      <c r="S1136" s="28" t="str">
        <f t="shared" si="175"/>
        <v>0</v>
      </c>
      <c r="T1136" s="28">
        <f t="shared" si="176"/>
        <v>0</v>
      </c>
      <c r="U1136" s="88"/>
      <c r="V1136" s="177">
        <f>SUMIF('Reporte de salida'!C$6:C$958,Inventario!B1136,'Reporte de salida'!H$6:H$958)</f>
        <v>0</v>
      </c>
      <c r="W1136" s="221">
        <f t="shared" si="177"/>
        <v>0</v>
      </c>
      <c r="X1136" s="22"/>
      <c r="Y1136" s="87">
        <f t="shared" si="178"/>
        <v>0</v>
      </c>
      <c r="Z1136" s="28">
        <f t="shared" si="179"/>
        <v>0</v>
      </c>
      <c r="AA1136" s="56">
        <v>0</v>
      </c>
      <c r="AB1136" s="22">
        <f t="shared" si="181"/>
        <v>11</v>
      </c>
      <c r="AC1136" s="22"/>
      <c r="AD1136" s="22"/>
      <c r="AE1136" s="22"/>
      <c r="AF1136" s="22"/>
    </row>
    <row r="1137" spans="1:32" ht="15" hidden="1" customHeight="1" x14ac:dyDescent="0.25">
      <c r="A1137" s="24"/>
      <c r="B1137" s="174" t="s">
        <v>860</v>
      </c>
      <c r="C1137" s="24"/>
      <c r="D1137" s="21" t="s">
        <v>860</v>
      </c>
      <c r="E1137" s="21" t="s">
        <v>813</v>
      </c>
      <c r="F1137" s="21"/>
      <c r="G1137" s="31" t="s">
        <v>819</v>
      </c>
      <c r="H1137" s="32">
        <v>1</v>
      </c>
      <c r="I1137" s="95"/>
      <c r="J1137" s="57">
        <f>[1]Inventario!Y1137</f>
        <v>6</v>
      </c>
      <c r="K1137" s="99">
        <f>[1]Inventario!AA1137</f>
        <v>0</v>
      </c>
      <c r="L1137" s="86">
        <f t="shared" si="172"/>
        <v>0</v>
      </c>
      <c r="M1137" s="91"/>
      <c r="N1137" s="87">
        <f>SUMIF('Compras del Mes'!D$6:D$307,Inventario!D1137,'Compras del Mes'!H$6:H$307)</f>
        <v>0</v>
      </c>
      <c r="O1137" s="28" t="str">
        <f t="shared" si="173"/>
        <v/>
      </c>
      <c r="P1137" s="28">
        <f>SUMIF('Compras del Mes'!D$6:D$307,Inventario!D1137,'Compras del Mes'!I$6:I$307)</f>
        <v>0</v>
      </c>
      <c r="Q1137" s="88"/>
      <c r="R1137" s="87">
        <f t="shared" si="174"/>
        <v>6</v>
      </c>
      <c r="S1137" s="28" t="str">
        <f t="shared" si="175"/>
        <v>0</v>
      </c>
      <c r="T1137" s="28">
        <f t="shared" si="176"/>
        <v>0</v>
      </c>
      <c r="U1137" s="88"/>
      <c r="V1137" s="177">
        <f>SUMIF('Reporte de salida'!C$6:C$958,Inventario!B1137,'Reporte de salida'!H$6:H$958)</f>
        <v>0</v>
      </c>
      <c r="W1137" s="221">
        <f t="shared" si="177"/>
        <v>0</v>
      </c>
      <c r="X1137" s="22"/>
      <c r="Y1137" s="87">
        <f t="shared" si="178"/>
        <v>6</v>
      </c>
      <c r="Z1137" s="28">
        <f t="shared" si="179"/>
        <v>0</v>
      </c>
      <c r="AA1137" s="56">
        <f t="shared" si="180"/>
        <v>0</v>
      </c>
      <c r="AB1137" s="22">
        <f t="shared" si="181"/>
        <v>11</v>
      </c>
      <c r="AC1137" s="22"/>
      <c r="AD1137" s="22"/>
      <c r="AE1137" s="22"/>
      <c r="AF1137" s="22"/>
    </row>
    <row r="1138" spans="1:32" ht="15" hidden="1" customHeight="1" x14ac:dyDescent="0.25">
      <c r="A1138" s="24"/>
      <c r="B1138" s="174" t="s">
        <v>861</v>
      </c>
      <c r="C1138" s="24"/>
      <c r="D1138" s="21" t="s">
        <v>861</v>
      </c>
      <c r="E1138" s="21" t="s">
        <v>813</v>
      </c>
      <c r="F1138" s="21"/>
      <c r="G1138" s="31" t="s">
        <v>814</v>
      </c>
      <c r="H1138" s="32">
        <v>1</v>
      </c>
      <c r="I1138" s="95"/>
      <c r="J1138" s="57">
        <f>[1]Inventario!Y1138</f>
        <v>15</v>
      </c>
      <c r="K1138" s="99">
        <f>[1]Inventario!AA1138</f>
        <v>0</v>
      </c>
      <c r="L1138" s="86">
        <f t="shared" si="172"/>
        <v>0</v>
      </c>
      <c r="M1138" s="91"/>
      <c r="N1138" s="87">
        <f>SUMIF('Compras del Mes'!D$6:D$307,Inventario!D1138,'Compras del Mes'!H$6:H$307)</f>
        <v>0</v>
      </c>
      <c r="O1138" s="28" t="str">
        <f t="shared" si="173"/>
        <v/>
      </c>
      <c r="P1138" s="28">
        <f>SUMIF('Compras del Mes'!D$6:D$307,Inventario!D1138,'Compras del Mes'!I$6:I$307)</f>
        <v>0</v>
      </c>
      <c r="Q1138" s="88"/>
      <c r="R1138" s="87">
        <f t="shared" si="174"/>
        <v>15</v>
      </c>
      <c r="S1138" s="28" t="str">
        <f t="shared" si="175"/>
        <v>0</v>
      </c>
      <c r="T1138" s="28">
        <f t="shared" si="176"/>
        <v>0</v>
      </c>
      <c r="U1138" s="88"/>
      <c r="V1138" s="177">
        <f>SUMIF('Reporte de salida'!C$6:C$958,Inventario!B1138,'Reporte de salida'!H$6:H$958)</f>
        <v>0</v>
      </c>
      <c r="W1138" s="221">
        <f t="shared" si="177"/>
        <v>0</v>
      </c>
      <c r="X1138" s="22"/>
      <c r="Y1138" s="87">
        <f t="shared" si="178"/>
        <v>15</v>
      </c>
      <c r="Z1138" s="28">
        <f t="shared" si="179"/>
        <v>0</v>
      </c>
      <c r="AA1138" s="56">
        <f t="shared" si="180"/>
        <v>0</v>
      </c>
      <c r="AB1138" s="22">
        <f t="shared" si="181"/>
        <v>13</v>
      </c>
      <c r="AC1138" s="22"/>
      <c r="AD1138" s="22"/>
      <c r="AE1138" s="22"/>
      <c r="AF1138" s="22"/>
    </row>
    <row r="1139" spans="1:32" ht="15" hidden="1" customHeight="1" x14ac:dyDescent="0.25">
      <c r="A1139" s="24"/>
      <c r="B1139" s="174" t="s">
        <v>862</v>
      </c>
      <c r="C1139" s="24"/>
      <c r="D1139" s="21" t="s">
        <v>862</v>
      </c>
      <c r="E1139" s="21" t="s">
        <v>813</v>
      </c>
      <c r="F1139" s="21"/>
      <c r="G1139" s="31" t="s">
        <v>819</v>
      </c>
      <c r="H1139" s="32">
        <v>1</v>
      </c>
      <c r="I1139" s="95"/>
      <c r="J1139" s="57">
        <f>[1]Inventario!Y1139</f>
        <v>56.85</v>
      </c>
      <c r="K1139" s="99">
        <f>[1]Inventario!AA1139</f>
        <v>0</v>
      </c>
      <c r="L1139" s="86">
        <f t="shared" si="172"/>
        <v>0</v>
      </c>
      <c r="M1139" s="91"/>
      <c r="N1139" s="87">
        <f>SUMIF('Compras del Mes'!D$6:D$307,Inventario!D1139,'Compras del Mes'!H$6:H$307)</f>
        <v>0</v>
      </c>
      <c r="O1139" s="28" t="str">
        <f t="shared" si="173"/>
        <v/>
      </c>
      <c r="P1139" s="28">
        <f>SUMIF('Compras del Mes'!D$6:D$307,Inventario!D1139,'Compras del Mes'!I$6:I$307)</f>
        <v>0</v>
      </c>
      <c r="Q1139" s="88"/>
      <c r="R1139" s="87">
        <f t="shared" si="174"/>
        <v>56.85</v>
      </c>
      <c r="S1139" s="28" t="str">
        <f t="shared" si="175"/>
        <v>0</v>
      </c>
      <c r="T1139" s="28">
        <f t="shared" si="176"/>
        <v>0</v>
      </c>
      <c r="U1139" s="88"/>
      <c r="V1139" s="177">
        <f>SUMIF('Reporte de salida'!C$6:C$958,Inventario!B1139,'Reporte de salida'!H$6:H$958)</f>
        <v>0</v>
      </c>
      <c r="W1139" s="221">
        <f t="shared" si="177"/>
        <v>0</v>
      </c>
      <c r="X1139" s="22"/>
      <c r="Y1139" s="87">
        <f t="shared" si="178"/>
        <v>56.85</v>
      </c>
      <c r="Z1139" s="28">
        <f t="shared" si="179"/>
        <v>0</v>
      </c>
      <c r="AA1139" s="56">
        <f t="shared" si="180"/>
        <v>0</v>
      </c>
      <c r="AB1139" s="22">
        <f t="shared" si="181"/>
        <v>11</v>
      </c>
      <c r="AC1139" s="22"/>
      <c r="AD1139" s="22"/>
      <c r="AE1139" s="22"/>
      <c r="AF1139" s="22"/>
    </row>
    <row r="1140" spans="1:32" ht="15" hidden="1" customHeight="1" x14ac:dyDescent="0.25">
      <c r="A1140" s="24"/>
      <c r="B1140" s="174" t="s">
        <v>863</v>
      </c>
      <c r="C1140" s="24"/>
      <c r="D1140" s="21" t="s">
        <v>863</v>
      </c>
      <c r="E1140" s="21" t="s">
        <v>813</v>
      </c>
      <c r="F1140" s="21"/>
      <c r="G1140" s="31" t="s">
        <v>820</v>
      </c>
      <c r="H1140" s="32">
        <v>1</v>
      </c>
      <c r="I1140" s="95"/>
      <c r="J1140" s="57">
        <f>[1]Inventario!Y1140</f>
        <v>1</v>
      </c>
      <c r="K1140" s="99">
        <f>[1]Inventario!AA1140</f>
        <v>0</v>
      </c>
      <c r="L1140" s="86">
        <f t="shared" si="172"/>
        <v>0</v>
      </c>
      <c r="M1140" s="91"/>
      <c r="N1140" s="87">
        <f>SUMIF('Compras del Mes'!D$6:D$307,Inventario!D1140,'Compras del Mes'!H$6:H$307)</f>
        <v>0</v>
      </c>
      <c r="O1140" s="28" t="str">
        <f t="shared" si="173"/>
        <v/>
      </c>
      <c r="P1140" s="28">
        <f>SUMIF('Compras del Mes'!D$6:D$307,Inventario!D1140,'Compras del Mes'!I$6:I$307)</f>
        <v>0</v>
      </c>
      <c r="Q1140" s="88"/>
      <c r="R1140" s="87">
        <f t="shared" si="174"/>
        <v>1</v>
      </c>
      <c r="S1140" s="28" t="str">
        <f t="shared" si="175"/>
        <v>0</v>
      </c>
      <c r="T1140" s="28">
        <f t="shared" si="176"/>
        <v>0</v>
      </c>
      <c r="U1140" s="88"/>
      <c r="V1140" s="177">
        <f>SUMIF('Reporte de salida'!C$6:C$958,Inventario!B1140,'Reporte de salida'!H$6:H$958)</f>
        <v>0</v>
      </c>
      <c r="W1140" s="221">
        <f t="shared" si="177"/>
        <v>0</v>
      </c>
      <c r="X1140" s="22"/>
      <c r="Y1140" s="87">
        <f t="shared" si="178"/>
        <v>1</v>
      </c>
      <c r="Z1140" s="28">
        <f t="shared" si="179"/>
        <v>0</v>
      </c>
      <c r="AA1140" s="56">
        <f t="shared" si="180"/>
        <v>0</v>
      </c>
      <c r="AB1140" s="22">
        <f t="shared" si="181"/>
        <v>9</v>
      </c>
      <c r="AC1140" s="22"/>
      <c r="AD1140" s="22"/>
      <c r="AE1140" s="22"/>
      <c r="AF1140" s="22"/>
    </row>
    <row r="1141" spans="1:32" ht="15" hidden="1" customHeight="1" x14ac:dyDescent="0.25">
      <c r="A1141" s="24"/>
      <c r="B1141" s="174" t="s">
        <v>864</v>
      </c>
      <c r="C1141" s="24"/>
      <c r="D1141" s="21" t="s">
        <v>864</v>
      </c>
      <c r="E1141" s="21" t="s">
        <v>813</v>
      </c>
      <c r="F1141" s="21"/>
      <c r="G1141" s="31" t="s">
        <v>820</v>
      </c>
      <c r="H1141" s="32">
        <v>1</v>
      </c>
      <c r="I1141" s="95"/>
      <c r="J1141" s="57">
        <f>[1]Inventario!Y1141</f>
        <v>1</v>
      </c>
      <c r="K1141" s="99">
        <f>[1]Inventario!AA1141</f>
        <v>0</v>
      </c>
      <c r="L1141" s="86">
        <f t="shared" si="172"/>
        <v>0</v>
      </c>
      <c r="M1141" s="91"/>
      <c r="N1141" s="87">
        <f>SUMIF('Compras del Mes'!D$6:D$307,Inventario!D1141,'Compras del Mes'!H$6:H$307)</f>
        <v>0</v>
      </c>
      <c r="O1141" s="28" t="str">
        <f t="shared" si="173"/>
        <v/>
      </c>
      <c r="P1141" s="28">
        <f>SUMIF('Compras del Mes'!D$6:D$307,Inventario!D1141,'Compras del Mes'!I$6:I$307)</f>
        <v>0</v>
      </c>
      <c r="Q1141" s="88"/>
      <c r="R1141" s="87">
        <f t="shared" si="174"/>
        <v>1</v>
      </c>
      <c r="S1141" s="28" t="str">
        <f t="shared" si="175"/>
        <v>0</v>
      </c>
      <c r="T1141" s="28">
        <f t="shared" si="176"/>
        <v>0</v>
      </c>
      <c r="U1141" s="88"/>
      <c r="V1141" s="177">
        <f>SUMIF('Reporte de salida'!C$6:C$958,Inventario!B1141,'Reporte de salida'!H$6:H$958)</f>
        <v>0</v>
      </c>
      <c r="W1141" s="221">
        <f t="shared" si="177"/>
        <v>0</v>
      </c>
      <c r="X1141" s="22"/>
      <c r="Y1141" s="87">
        <f t="shared" si="178"/>
        <v>1</v>
      </c>
      <c r="Z1141" s="28">
        <f t="shared" si="179"/>
        <v>0</v>
      </c>
      <c r="AA1141" s="56">
        <f t="shared" si="180"/>
        <v>0</v>
      </c>
      <c r="AB1141" s="22">
        <f t="shared" si="181"/>
        <v>19</v>
      </c>
      <c r="AC1141" s="22"/>
      <c r="AD1141" s="22"/>
      <c r="AE1141" s="22"/>
      <c r="AF1141" s="22"/>
    </row>
    <row r="1142" spans="1:32" ht="15" hidden="1" customHeight="1" x14ac:dyDescent="0.25">
      <c r="A1142" s="24"/>
      <c r="B1142" s="174" t="s">
        <v>865</v>
      </c>
      <c r="C1142" s="24"/>
      <c r="D1142" s="21" t="s">
        <v>865</v>
      </c>
      <c r="E1142" s="21" t="s">
        <v>813</v>
      </c>
      <c r="F1142" s="21"/>
      <c r="G1142" s="31" t="s">
        <v>814</v>
      </c>
      <c r="H1142" s="32">
        <v>1</v>
      </c>
      <c r="I1142" s="95"/>
      <c r="J1142" s="57">
        <f>[1]Inventario!Y1142</f>
        <v>20</v>
      </c>
      <c r="K1142" s="99">
        <f>[1]Inventario!AA1142</f>
        <v>150</v>
      </c>
      <c r="L1142" s="86">
        <f t="shared" si="172"/>
        <v>3000</v>
      </c>
      <c r="M1142" s="91"/>
      <c r="N1142" s="87">
        <f>SUMIF('Compras del Mes'!D$6:D$307,Inventario!D1142,'Compras del Mes'!H$6:H$307)</f>
        <v>0</v>
      </c>
      <c r="O1142" s="28" t="str">
        <f t="shared" si="173"/>
        <v/>
      </c>
      <c r="P1142" s="28">
        <f>SUMIF('Compras del Mes'!D$6:D$307,Inventario!D1142,'Compras del Mes'!I$6:I$307)</f>
        <v>0</v>
      </c>
      <c r="Q1142" s="88"/>
      <c r="R1142" s="87">
        <f t="shared" si="174"/>
        <v>20</v>
      </c>
      <c r="S1142" s="28">
        <f t="shared" si="175"/>
        <v>150</v>
      </c>
      <c r="T1142" s="28">
        <f t="shared" si="176"/>
        <v>3000</v>
      </c>
      <c r="U1142" s="88"/>
      <c r="V1142" s="177">
        <f>SUMIF('Reporte de salida'!C$6:C$958,Inventario!B1142,'Reporte de salida'!H$6:H$958)</f>
        <v>0</v>
      </c>
      <c r="W1142" s="221">
        <f t="shared" si="177"/>
        <v>0</v>
      </c>
      <c r="X1142" s="22"/>
      <c r="Y1142" s="87">
        <f t="shared" si="178"/>
        <v>20</v>
      </c>
      <c r="Z1142" s="28">
        <f t="shared" si="179"/>
        <v>3000</v>
      </c>
      <c r="AA1142" s="56">
        <f t="shared" si="180"/>
        <v>150</v>
      </c>
      <c r="AB1142" s="22">
        <f t="shared" si="181"/>
        <v>18</v>
      </c>
      <c r="AC1142" s="22"/>
      <c r="AD1142" s="22"/>
      <c r="AE1142" s="22"/>
      <c r="AF1142" s="22"/>
    </row>
    <row r="1143" spans="1:32" ht="15" hidden="1" customHeight="1" x14ac:dyDescent="0.25">
      <c r="A1143" s="24"/>
      <c r="B1143" s="174" t="s">
        <v>847</v>
      </c>
      <c r="C1143" s="24"/>
      <c r="D1143" s="21" t="s">
        <v>847</v>
      </c>
      <c r="E1143" s="21" t="s">
        <v>813</v>
      </c>
      <c r="F1143" s="21"/>
      <c r="G1143" s="31" t="s">
        <v>814</v>
      </c>
      <c r="H1143" s="32">
        <v>1</v>
      </c>
      <c r="I1143" s="95"/>
      <c r="J1143" s="57">
        <f>[1]Inventario!Y1143</f>
        <v>3</v>
      </c>
      <c r="K1143" s="99">
        <f>[1]Inventario!AA1143</f>
        <v>150</v>
      </c>
      <c r="L1143" s="86">
        <f t="shared" si="172"/>
        <v>450</v>
      </c>
      <c r="M1143" s="91"/>
      <c r="N1143" s="87">
        <f>SUMIF('Compras del Mes'!D$6:D$307,Inventario!D1143,'Compras del Mes'!H$6:H$307)</f>
        <v>0</v>
      </c>
      <c r="O1143" s="28" t="str">
        <f t="shared" si="173"/>
        <v/>
      </c>
      <c r="P1143" s="28">
        <f>SUMIF('Compras del Mes'!D$6:D$307,Inventario!D1143,'Compras del Mes'!I$6:I$307)</f>
        <v>0</v>
      </c>
      <c r="Q1143" s="88"/>
      <c r="R1143" s="87">
        <f t="shared" si="174"/>
        <v>3</v>
      </c>
      <c r="S1143" s="28">
        <f t="shared" si="175"/>
        <v>150</v>
      </c>
      <c r="T1143" s="28">
        <f t="shared" si="176"/>
        <v>450</v>
      </c>
      <c r="U1143" s="88"/>
      <c r="V1143" s="177">
        <f>SUMIF('Reporte de salida'!C$6:C$958,Inventario!B1143,'Reporte de salida'!H$6:H$958)</f>
        <v>0</v>
      </c>
      <c r="W1143" s="221">
        <f t="shared" si="177"/>
        <v>0</v>
      </c>
      <c r="X1143" s="22"/>
      <c r="Y1143" s="87">
        <f t="shared" si="178"/>
        <v>3</v>
      </c>
      <c r="Z1143" s="28">
        <f t="shared" si="179"/>
        <v>450</v>
      </c>
      <c r="AA1143" s="56">
        <f t="shared" si="180"/>
        <v>150</v>
      </c>
      <c r="AB1143" s="22">
        <f t="shared" si="181"/>
        <v>13</v>
      </c>
      <c r="AC1143" s="22"/>
      <c r="AD1143" s="22"/>
      <c r="AE1143" s="22"/>
      <c r="AF1143" s="22"/>
    </row>
    <row r="1144" spans="1:32" ht="15" hidden="1" customHeight="1" x14ac:dyDescent="0.25">
      <c r="A1144" s="24"/>
      <c r="B1144" s="174" t="s">
        <v>866</v>
      </c>
      <c r="C1144" s="24"/>
      <c r="D1144" s="21" t="s">
        <v>866</v>
      </c>
      <c r="E1144" s="21" t="s">
        <v>813</v>
      </c>
      <c r="F1144" s="21"/>
      <c r="G1144" s="31" t="s">
        <v>821</v>
      </c>
      <c r="H1144" s="32">
        <v>1</v>
      </c>
      <c r="I1144" s="95"/>
      <c r="J1144" s="57">
        <f>[1]Inventario!Y1144</f>
        <v>3</v>
      </c>
      <c r="K1144" s="99">
        <f>[1]Inventario!AA1144</f>
        <v>0</v>
      </c>
      <c r="L1144" s="86">
        <f t="shared" si="172"/>
        <v>0</v>
      </c>
      <c r="M1144" s="91"/>
      <c r="N1144" s="87">
        <f>SUMIF('Compras del Mes'!D$6:D$307,Inventario!D1144,'Compras del Mes'!H$6:H$307)</f>
        <v>0</v>
      </c>
      <c r="O1144" s="28" t="str">
        <f t="shared" si="173"/>
        <v/>
      </c>
      <c r="P1144" s="28">
        <f>SUMIF('Compras del Mes'!D$6:D$307,Inventario!D1144,'Compras del Mes'!I$6:I$307)</f>
        <v>0</v>
      </c>
      <c r="Q1144" s="88"/>
      <c r="R1144" s="87">
        <f t="shared" si="174"/>
        <v>3</v>
      </c>
      <c r="S1144" s="28" t="str">
        <f t="shared" si="175"/>
        <v>0</v>
      </c>
      <c r="T1144" s="28">
        <f t="shared" si="176"/>
        <v>0</v>
      </c>
      <c r="U1144" s="88"/>
      <c r="V1144" s="177">
        <f>SUMIF('Reporte de salida'!C$6:C$958,Inventario!B1144,'Reporte de salida'!H$6:H$958)</f>
        <v>0</v>
      </c>
      <c r="W1144" s="221">
        <f t="shared" si="177"/>
        <v>0</v>
      </c>
      <c r="X1144" s="22"/>
      <c r="Y1144" s="87">
        <f t="shared" si="178"/>
        <v>3</v>
      </c>
      <c r="Z1144" s="28">
        <f t="shared" si="179"/>
        <v>0</v>
      </c>
      <c r="AA1144" s="56">
        <f t="shared" si="180"/>
        <v>0</v>
      </c>
      <c r="AB1144" s="22">
        <f t="shared" si="181"/>
        <v>21</v>
      </c>
      <c r="AC1144" s="22"/>
      <c r="AD1144" s="22"/>
      <c r="AE1144" s="22"/>
      <c r="AF1144" s="22"/>
    </row>
    <row r="1145" spans="1:32" ht="15" hidden="1" customHeight="1" x14ac:dyDescent="0.25">
      <c r="A1145" s="24"/>
      <c r="B1145" s="174" t="s">
        <v>867</v>
      </c>
      <c r="C1145" s="24"/>
      <c r="D1145" s="21" t="s">
        <v>867</v>
      </c>
      <c r="E1145" s="21" t="s">
        <v>813</v>
      </c>
      <c r="F1145" s="21"/>
      <c r="G1145" s="31" t="s">
        <v>771</v>
      </c>
      <c r="H1145" s="32">
        <v>1</v>
      </c>
      <c r="I1145" s="95"/>
      <c r="J1145" s="57">
        <f>[1]Inventario!Y1145</f>
        <v>55</v>
      </c>
      <c r="K1145" s="99">
        <f>[1]Inventario!AA1145</f>
        <v>0</v>
      </c>
      <c r="L1145" s="86">
        <f t="shared" si="172"/>
        <v>0</v>
      </c>
      <c r="M1145" s="91"/>
      <c r="N1145" s="87">
        <f>SUMIF('Compras del Mes'!D$6:D$307,Inventario!D1145,'Compras del Mes'!H$6:H$307)</f>
        <v>0</v>
      </c>
      <c r="O1145" s="28" t="str">
        <f t="shared" si="173"/>
        <v/>
      </c>
      <c r="P1145" s="28">
        <f>SUMIF('Compras del Mes'!D$6:D$307,Inventario!D1145,'Compras del Mes'!I$6:I$307)</f>
        <v>0</v>
      </c>
      <c r="Q1145" s="88"/>
      <c r="R1145" s="87">
        <f t="shared" si="174"/>
        <v>55</v>
      </c>
      <c r="S1145" s="28" t="str">
        <f t="shared" si="175"/>
        <v>0</v>
      </c>
      <c r="T1145" s="28">
        <f t="shared" si="176"/>
        <v>0</v>
      </c>
      <c r="U1145" s="88"/>
      <c r="V1145" s="177">
        <f>SUMIF('Reporte de salida'!C$6:C$958,Inventario!B1145,'Reporte de salida'!H$6:H$958)</f>
        <v>0</v>
      </c>
      <c r="W1145" s="221">
        <f t="shared" si="177"/>
        <v>0</v>
      </c>
      <c r="X1145" s="22"/>
      <c r="Y1145" s="87">
        <f t="shared" si="178"/>
        <v>55</v>
      </c>
      <c r="Z1145" s="28">
        <f t="shared" si="179"/>
        <v>0</v>
      </c>
      <c r="AA1145" s="56">
        <f t="shared" si="180"/>
        <v>0</v>
      </c>
      <c r="AB1145" s="22">
        <f t="shared" si="181"/>
        <v>28</v>
      </c>
      <c r="AC1145" s="22"/>
      <c r="AD1145" s="22"/>
      <c r="AE1145" s="22"/>
      <c r="AF1145" s="22"/>
    </row>
    <row r="1146" spans="1:32" ht="15" hidden="1" customHeight="1" x14ac:dyDescent="0.25">
      <c r="A1146" s="24"/>
      <c r="B1146" s="174" t="s">
        <v>868</v>
      </c>
      <c r="C1146" s="24"/>
      <c r="D1146" s="21" t="s">
        <v>868</v>
      </c>
      <c r="E1146" s="21" t="s">
        <v>813</v>
      </c>
      <c r="F1146" s="21"/>
      <c r="G1146" s="31" t="s">
        <v>816</v>
      </c>
      <c r="H1146" s="32">
        <v>1</v>
      </c>
      <c r="I1146" s="2"/>
      <c r="J1146" s="57">
        <f>[1]Inventario!Y1146</f>
        <v>867.48096099999987</v>
      </c>
      <c r="K1146" s="99">
        <f>[1]Inventario!AA1146</f>
        <v>151.04332292298756</v>
      </c>
      <c r="L1146" s="86">
        <f t="shared" si="172"/>
        <v>131027.20692186656</v>
      </c>
      <c r="M1146" s="91"/>
      <c r="N1146" s="87">
        <f>SUMIF('Compras del Mes'!D$6:D$307,Inventario!D1146,'Compras del Mes'!H$6:H$307)</f>
        <v>0</v>
      </c>
      <c r="O1146" s="28" t="str">
        <f t="shared" si="173"/>
        <v/>
      </c>
      <c r="P1146" s="28">
        <f>SUMIF('Compras del Mes'!D$6:D$307,Inventario!D1146,'Compras del Mes'!I$6:I$307)</f>
        <v>0</v>
      </c>
      <c r="Q1146" s="88"/>
      <c r="R1146" s="87">
        <f t="shared" si="174"/>
        <v>867.48096099999987</v>
      </c>
      <c r="S1146" s="28">
        <f t="shared" si="175"/>
        <v>151.04332292298756</v>
      </c>
      <c r="T1146" s="28">
        <f t="shared" si="176"/>
        <v>131027.20692186656</v>
      </c>
      <c r="U1146" s="88"/>
      <c r="V1146" s="177">
        <f>SUMIF('Reporte de salida'!C$6:C$958,Inventario!B1146,'Reporte de salida'!H$6:H$958)</f>
        <v>162</v>
      </c>
      <c r="W1146" s="221">
        <f t="shared" si="177"/>
        <v>24469.018313523986</v>
      </c>
      <c r="X1146" s="22"/>
      <c r="Y1146" s="87">
        <f t="shared" si="178"/>
        <v>705.48096099999987</v>
      </c>
      <c r="Z1146" s="28">
        <f t="shared" si="179"/>
        <v>106558.18860834256</v>
      </c>
      <c r="AA1146" s="56">
        <f t="shared" si="180"/>
        <v>151.04332292298756</v>
      </c>
      <c r="AB1146" s="22">
        <f t="shared" si="181"/>
        <v>15</v>
      </c>
      <c r="AC1146" s="22"/>
      <c r="AD1146" s="22"/>
      <c r="AE1146" s="22"/>
      <c r="AF1146" s="22"/>
    </row>
    <row r="1147" spans="1:32" ht="15" hidden="1" customHeight="1" x14ac:dyDescent="0.25">
      <c r="A1147" s="24"/>
      <c r="B1147" s="174" t="s">
        <v>869</v>
      </c>
      <c r="C1147" s="24"/>
      <c r="D1147" s="21" t="s">
        <v>869</v>
      </c>
      <c r="E1147" s="21" t="s">
        <v>813</v>
      </c>
      <c r="F1147" s="21"/>
      <c r="G1147" s="31" t="s">
        <v>816</v>
      </c>
      <c r="H1147" s="32">
        <v>1</v>
      </c>
      <c r="I1147" s="95"/>
      <c r="J1147" s="57">
        <f>[1]Inventario!Y1147</f>
        <v>0.81000000000000227</v>
      </c>
      <c r="K1147" s="99">
        <f>[1]Inventario!AA1147</f>
        <v>158</v>
      </c>
      <c r="L1147" s="86">
        <f t="shared" si="172"/>
        <v>127.98000000000036</v>
      </c>
      <c r="M1147" s="91"/>
      <c r="N1147" s="87">
        <f>SUMIF('Compras del Mes'!D$6:D$307,Inventario!D1147,'Compras del Mes'!H$6:H$307)</f>
        <v>0</v>
      </c>
      <c r="O1147" s="28" t="str">
        <f t="shared" si="173"/>
        <v/>
      </c>
      <c r="P1147" s="28">
        <f>SUMIF('Compras del Mes'!D$6:D$307,Inventario!D1147,'Compras del Mes'!I$6:I$307)</f>
        <v>0</v>
      </c>
      <c r="Q1147" s="88"/>
      <c r="R1147" s="87">
        <f t="shared" si="174"/>
        <v>0.81000000000000227</v>
      </c>
      <c r="S1147" s="28">
        <f t="shared" si="175"/>
        <v>158</v>
      </c>
      <c r="T1147" s="28">
        <f t="shared" si="176"/>
        <v>127.98000000000036</v>
      </c>
      <c r="U1147" s="88"/>
      <c r="V1147" s="177">
        <f>SUMIF('Reporte de salida'!C$6:C$958,Inventario!B1147,'Reporte de salida'!H$6:H$958)</f>
        <v>0</v>
      </c>
      <c r="W1147" s="221">
        <f t="shared" si="177"/>
        <v>0</v>
      </c>
      <c r="X1147" s="22"/>
      <c r="Y1147" s="87">
        <f t="shared" si="178"/>
        <v>0.81000000000000227</v>
      </c>
      <c r="Z1147" s="28">
        <f t="shared" si="179"/>
        <v>127.98000000000036</v>
      </c>
      <c r="AA1147" s="56">
        <f t="shared" si="180"/>
        <v>158</v>
      </c>
      <c r="AB1147" s="22">
        <f t="shared" si="181"/>
        <v>15</v>
      </c>
      <c r="AC1147" s="22"/>
      <c r="AD1147" s="22"/>
      <c r="AE1147" s="22"/>
      <c r="AF1147" s="22"/>
    </row>
    <row r="1148" spans="1:32" ht="15" hidden="1" customHeight="1" x14ac:dyDescent="0.25">
      <c r="A1148" s="24"/>
      <c r="B1148" s="174" t="s">
        <v>870</v>
      </c>
      <c r="C1148" s="24"/>
      <c r="D1148" s="21" t="s">
        <v>870</v>
      </c>
      <c r="E1148" s="21" t="s">
        <v>813</v>
      </c>
      <c r="F1148" s="21"/>
      <c r="G1148" s="31" t="s">
        <v>822</v>
      </c>
      <c r="H1148" s="32">
        <v>1</v>
      </c>
      <c r="I1148" s="95"/>
      <c r="J1148" s="57">
        <f>[1]Inventario!Y1148</f>
        <v>1</v>
      </c>
      <c r="K1148" s="99">
        <f>[1]Inventario!AA1148</f>
        <v>0</v>
      </c>
      <c r="L1148" s="86">
        <f t="shared" si="172"/>
        <v>0</v>
      </c>
      <c r="M1148" s="91"/>
      <c r="N1148" s="87">
        <f>SUMIF('Compras del Mes'!D$6:D$307,Inventario!D1148,'Compras del Mes'!H$6:H$307)</f>
        <v>0</v>
      </c>
      <c r="O1148" s="28" t="str">
        <f t="shared" si="173"/>
        <v/>
      </c>
      <c r="P1148" s="28">
        <f>SUMIF('Compras del Mes'!D$6:D$307,Inventario!D1148,'Compras del Mes'!I$6:I$307)</f>
        <v>0</v>
      </c>
      <c r="Q1148" s="88"/>
      <c r="R1148" s="87">
        <f t="shared" si="174"/>
        <v>1</v>
      </c>
      <c r="S1148" s="28" t="str">
        <f t="shared" si="175"/>
        <v>0</v>
      </c>
      <c r="T1148" s="28">
        <f t="shared" si="176"/>
        <v>0</v>
      </c>
      <c r="U1148" s="88"/>
      <c r="V1148" s="177">
        <f>SUMIF('Reporte de salida'!C$6:C$958,Inventario!B1148,'Reporte de salida'!H$6:H$958)</f>
        <v>0</v>
      </c>
      <c r="W1148" s="221">
        <f t="shared" si="177"/>
        <v>0</v>
      </c>
      <c r="X1148" s="22"/>
      <c r="Y1148" s="87">
        <f t="shared" si="178"/>
        <v>1</v>
      </c>
      <c r="Z1148" s="28">
        <f t="shared" si="179"/>
        <v>0</v>
      </c>
      <c r="AA1148" s="56">
        <f t="shared" si="180"/>
        <v>0</v>
      </c>
      <c r="AB1148" s="22">
        <f t="shared" si="181"/>
        <v>14</v>
      </c>
      <c r="AC1148" s="22"/>
      <c r="AD1148" s="22"/>
      <c r="AE1148" s="22"/>
      <c r="AF1148" s="22"/>
    </row>
    <row r="1149" spans="1:32" ht="15" hidden="1" customHeight="1" x14ac:dyDescent="0.25">
      <c r="A1149" s="24"/>
      <c r="B1149" s="174" t="s">
        <v>870</v>
      </c>
      <c r="C1149" s="24"/>
      <c r="D1149" s="21" t="s">
        <v>870</v>
      </c>
      <c r="E1149" s="21" t="s">
        <v>813</v>
      </c>
      <c r="F1149" s="21"/>
      <c r="G1149" s="31" t="s">
        <v>817</v>
      </c>
      <c r="H1149" s="32">
        <v>1</v>
      </c>
      <c r="I1149" s="95"/>
      <c r="J1149" s="57">
        <f>[1]Inventario!Y1149</f>
        <v>1</v>
      </c>
      <c r="K1149" s="99">
        <f>[1]Inventario!AA1149</f>
        <v>0</v>
      </c>
      <c r="L1149" s="86">
        <f t="shared" si="172"/>
        <v>0</v>
      </c>
      <c r="M1149" s="91"/>
      <c r="N1149" s="87">
        <f>SUMIF('Compras del Mes'!D$6:D$307,Inventario!D1149,'Compras del Mes'!H$6:H$307)</f>
        <v>0</v>
      </c>
      <c r="O1149" s="28" t="str">
        <f t="shared" si="173"/>
        <v/>
      </c>
      <c r="P1149" s="28">
        <f>SUMIF('Compras del Mes'!D$6:D$307,Inventario!D1149,'Compras del Mes'!I$6:I$307)</f>
        <v>0</v>
      </c>
      <c r="Q1149" s="88"/>
      <c r="R1149" s="87">
        <f t="shared" si="174"/>
        <v>1</v>
      </c>
      <c r="S1149" s="28" t="str">
        <f t="shared" si="175"/>
        <v>0</v>
      </c>
      <c r="T1149" s="28">
        <f t="shared" si="176"/>
        <v>0</v>
      </c>
      <c r="U1149" s="88"/>
      <c r="V1149" s="177">
        <f>SUMIF('Reporte de salida'!C$6:C$958,Inventario!B1149,'Reporte de salida'!H$6:H$958)</f>
        <v>0</v>
      </c>
      <c r="W1149" s="221">
        <f t="shared" si="177"/>
        <v>0</v>
      </c>
      <c r="X1149" s="22"/>
      <c r="Y1149" s="87">
        <f t="shared" si="178"/>
        <v>1</v>
      </c>
      <c r="Z1149" s="28">
        <f t="shared" si="179"/>
        <v>0</v>
      </c>
      <c r="AA1149" s="56">
        <f t="shared" si="180"/>
        <v>0</v>
      </c>
      <c r="AB1149" s="22">
        <f t="shared" si="181"/>
        <v>14</v>
      </c>
      <c r="AC1149" s="22"/>
      <c r="AD1149" s="22"/>
      <c r="AE1149" s="22"/>
      <c r="AF1149" s="22"/>
    </row>
    <row r="1150" spans="1:32" ht="15" hidden="1" customHeight="1" x14ac:dyDescent="0.25">
      <c r="A1150" s="24"/>
      <c r="B1150" s="174" t="s">
        <v>935</v>
      </c>
      <c r="C1150" s="24"/>
      <c r="D1150" s="21" t="s">
        <v>935</v>
      </c>
      <c r="E1150" s="21" t="s">
        <v>813</v>
      </c>
      <c r="F1150" s="21"/>
      <c r="G1150" s="31" t="s">
        <v>817</v>
      </c>
      <c r="H1150" s="32">
        <v>1</v>
      </c>
      <c r="I1150" s="95"/>
      <c r="J1150" s="57">
        <f>[1]Inventario!Y1150</f>
        <v>1</v>
      </c>
      <c r="K1150" s="99">
        <f>[1]Inventario!AA1150</f>
        <v>0</v>
      </c>
      <c r="L1150" s="86">
        <f t="shared" si="172"/>
        <v>0</v>
      </c>
      <c r="M1150" s="91"/>
      <c r="N1150" s="87">
        <f>SUMIF('Compras del Mes'!D$6:D$307,Inventario!D1150,'Compras del Mes'!H$6:H$307)</f>
        <v>0</v>
      </c>
      <c r="O1150" s="28" t="str">
        <f t="shared" si="173"/>
        <v/>
      </c>
      <c r="P1150" s="28">
        <f>SUMIF('Compras del Mes'!D$6:D$307,Inventario!D1150,'Compras del Mes'!I$6:I$307)</f>
        <v>0</v>
      </c>
      <c r="Q1150" s="88"/>
      <c r="R1150" s="87">
        <f t="shared" si="174"/>
        <v>1</v>
      </c>
      <c r="S1150" s="28" t="str">
        <f t="shared" si="175"/>
        <v>0</v>
      </c>
      <c r="T1150" s="28">
        <f t="shared" si="176"/>
        <v>0</v>
      </c>
      <c r="U1150" s="88"/>
      <c r="V1150" s="177">
        <f>SUMIF('Reporte de salida'!C$6:C$958,Inventario!B1150,'Reporte de salida'!H$6:H$958)</f>
        <v>0</v>
      </c>
      <c r="W1150" s="221">
        <f t="shared" si="177"/>
        <v>0</v>
      </c>
      <c r="X1150" s="22"/>
      <c r="Y1150" s="87">
        <f t="shared" si="178"/>
        <v>1</v>
      </c>
      <c r="Z1150" s="28">
        <f t="shared" si="179"/>
        <v>0</v>
      </c>
      <c r="AA1150" s="56">
        <f t="shared" si="180"/>
        <v>0</v>
      </c>
      <c r="AB1150" s="22">
        <f t="shared" si="181"/>
        <v>27</v>
      </c>
      <c r="AC1150" s="96"/>
      <c r="AD1150" s="97"/>
      <c r="AE1150" s="96"/>
    </row>
    <row r="1151" spans="1:32" ht="15" hidden="1" customHeight="1" x14ac:dyDescent="0.25">
      <c r="A1151" s="24"/>
      <c r="B1151" s="174" t="s">
        <v>939</v>
      </c>
      <c r="C1151" s="24"/>
      <c r="D1151" s="21" t="s">
        <v>939</v>
      </c>
      <c r="E1151" s="21" t="s">
        <v>813</v>
      </c>
      <c r="F1151" s="21" t="s">
        <v>937</v>
      </c>
      <c r="G1151" s="31" t="s">
        <v>936</v>
      </c>
      <c r="H1151" s="32">
        <v>1</v>
      </c>
      <c r="I1151" s="95"/>
      <c r="J1151" s="57">
        <f>[1]Inventario!Y1151</f>
        <v>6</v>
      </c>
      <c r="K1151" s="99">
        <f>[1]Inventario!AA1151</f>
        <v>295.55555555555554</v>
      </c>
      <c r="L1151" s="86">
        <f t="shared" si="172"/>
        <v>1773.3333333333333</v>
      </c>
      <c r="M1151" s="91"/>
      <c r="N1151" s="87">
        <f>SUMIF('Compras del Mes'!D$6:D$307,Inventario!D1151,'Compras del Mes'!H$6:H$307)</f>
        <v>1</v>
      </c>
      <c r="O1151" s="28">
        <f t="shared" si="173"/>
        <v>356.17</v>
      </c>
      <c r="P1151" s="28">
        <f>SUMIF('Compras del Mes'!D$6:D$307,Inventario!D1151,'Compras del Mes'!I$6:I$307)</f>
        <v>356.17</v>
      </c>
      <c r="Q1151" s="88"/>
      <c r="R1151" s="87">
        <f t="shared" si="174"/>
        <v>7</v>
      </c>
      <c r="S1151" s="28">
        <f t="shared" si="175"/>
        <v>304.21476190476187</v>
      </c>
      <c r="T1151" s="28">
        <f t="shared" si="176"/>
        <v>2129.5033333333331</v>
      </c>
      <c r="U1151" s="88"/>
      <c r="V1151" s="177">
        <f>SUMIF('Reporte de salida'!C$6:C$958,Inventario!B1151,'Reporte de salida'!H$6:H$958)</f>
        <v>0</v>
      </c>
      <c r="W1151" s="221">
        <f t="shared" si="177"/>
        <v>0</v>
      </c>
      <c r="X1151" s="22"/>
      <c r="Y1151" s="87">
        <f t="shared" si="178"/>
        <v>7</v>
      </c>
      <c r="Z1151" s="28">
        <f t="shared" si="179"/>
        <v>2129.5033333333331</v>
      </c>
      <c r="AA1151" s="56">
        <f t="shared" si="180"/>
        <v>304.21476190476187</v>
      </c>
      <c r="AB1151" s="22">
        <f t="shared" si="181"/>
        <v>53</v>
      </c>
      <c r="AC1151" s="96"/>
      <c r="AD1151" s="97"/>
      <c r="AE1151" s="96"/>
    </row>
    <row r="1152" spans="1:32" ht="15" hidden="1" customHeight="1" x14ac:dyDescent="0.25">
      <c r="A1152" s="24"/>
      <c r="B1152" s="174" t="s">
        <v>1469</v>
      </c>
      <c r="C1152" s="24"/>
      <c r="D1152" s="21" t="s">
        <v>1469</v>
      </c>
      <c r="E1152" s="21" t="s">
        <v>813</v>
      </c>
      <c r="F1152" s="21" t="s">
        <v>1470</v>
      </c>
      <c r="G1152" s="31" t="s">
        <v>817</v>
      </c>
      <c r="H1152" s="32">
        <v>1</v>
      </c>
      <c r="I1152" s="95"/>
      <c r="J1152" s="57">
        <f>[1]Inventario!Y1152</f>
        <v>1</v>
      </c>
      <c r="K1152" s="99">
        <f>[1]Inventario!AA1152</f>
        <v>1039.8111111111111</v>
      </c>
      <c r="L1152" s="86">
        <f t="shared" si="172"/>
        <v>1039.8111111111111</v>
      </c>
      <c r="M1152" s="91"/>
      <c r="N1152" s="87">
        <f>SUMIF('Compras del Mes'!D$6:D$307,Inventario!D1152,'Compras del Mes'!H$6:H$307)</f>
        <v>2</v>
      </c>
      <c r="O1152" s="28">
        <f t="shared" si="173"/>
        <v>1232.8800000000001</v>
      </c>
      <c r="P1152" s="28">
        <f>SUMIF('Compras del Mes'!D$6:D$307,Inventario!D1152,'Compras del Mes'!I$6:I$307)</f>
        <v>2465.7600000000002</v>
      </c>
      <c r="Q1152" s="88"/>
      <c r="R1152" s="87">
        <f t="shared" si="174"/>
        <v>3</v>
      </c>
      <c r="S1152" s="28">
        <f t="shared" si="175"/>
        <v>1168.5237037037039</v>
      </c>
      <c r="T1152" s="28">
        <f t="shared" si="176"/>
        <v>3505.5711111111113</v>
      </c>
      <c r="U1152" s="88"/>
      <c r="V1152" s="177">
        <f>SUMIF('Reporte de salida'!C$6:C$958,Inventario!B1152,'Reporte de salida'!H$6:H$958)</f>
        <v>2</v>
      </c>
      <c r="W1152" s="221">
        <f t="shared" si="177"/>
        <v>2337.0474074074077</v>
      </c>
      <c r="X1152" s="22"/>
      <c r="Y1152" s="87">
        <f t="shared" si="178"/>
        <v>1</v>
      </c>
      <c r="Z1152" s="28">
        <f t="shared" si="179"/>
        <v>1168.5237037037039</v>
      </c>
      <c r="AA1152" s="56">
        <f t="shared" si="180"/>
        <v>1168.5237037037039</v>
      </c>
      <c r="AB1152" s="22">
        <f t="shared" si="181"/>
        <v>52</v>
      </c>
      <c r="AC1152" s="96"/>
      <c r="AD1152" s="97"/>
      <c r="AE1152" s="96"/>
    </row>
    <row r="1153" spans="1:31" ht="15" hidden="1" customHeight="1" x14ac:dyDescent="0.25">
      <c r="A1153" s="24"/>
      <c r="B1153" s="174" t="s">
        <v>1936</v>
      </c>
      <c r="C1153" s="24"/>
      <c r="D1153" s="21" t="s">
        <v>1936</v>
      </c>
      <c r="E1153" s="21" t="s">
        <v>813</v>
      </c>
      <c r="F1153" s="21"/>
      <c r="G1153" s="31" t="s">
        <v>936</v>
      </c>
      <c r="H1153" s="32">
        <v>1</v>
      </c>
      <c r="I1153" s="95"/>
      <c r="J1153" s="57">
        <f>[1]Inventario!Y1153</f>
        <v>4</v>
      </c>
      <c r="K1153" s="99">
        <f>[1]Inventario!AA1153</f>
        <v>226.5</v>
      </c>
      <c r="L1153" s="86">
        <f t="shared" si="172"/>
        <v>906</v>
      </c>
      <c r="M1153" s="91"/>
      <c r="N1153" s="87">
        <f>SUMIF('Compras del Mes'!D$6:D$307,Inventario!D1153,'Compras del Mes'!H$6:H$307)</f>
        <v>0</v>
      </c>
      <c r="O1153" s="28" t="str">
        <f t="shared" si="173"/>
        <v/>
      </c>
      <c r="P1153" s="28">
        <f>SUMIF('Compras del Mes'!D$6:D$307,Inventario!D1153,'Compras del Mes'!I$6:I$307)</f>
        <v>0</v>
      </c>
      <c r="Q1153" s="88"/>
      <c r="R1153" s="87">
        <f t="shared" si="174"/>
        <v>4</v>
      </c>
      <c r="S1153" s="28">
        <f t="shared" si="175"/>
        <v>226.5</v>
      </c>
      <c r="T1153" s="28">
        <f t="shared" si="176"/>
        <v>906</v>
      </c>
      <c r="U1153" s="88"/>
      <c r="V1153" s="177">
        <f>SUMIF('Reporte de salida'!C$6:C$958,Inventario!B1153,'Reporte de salida'!H$6:H$958)</f>
        <v>0</v>
      </c>
      <c r="W1153" s="221">
        <f t="shared" si="177"/>
        <v>0</v>
      </c>
      <c r="X1153" s="22"/>
      <c r="Y1153" s="87">
        <f t="shared" si="178"/>
        <v>4</v>
      </c>
      <c r="Z1153" s="28">
        <f t="shared" si="179"/>
        <v>906</v>
      </c>
      <c r="AA1153" s="56">
        <f t="shared" si="180"/>
        <v>226.5</v>
      </c>
      <c r="AB1153" s="22">
        <f t="shared" si="181"/>
        <v>35</v>
      </c>
      <c r="AC1153" s="96"/>
      <c r="AD1153" s="97"/>
      <c r="AE1153" s="96"/>
    </row>
    <row r="1154" spans="1:31" ht="15" hidden="1" customHeight="1" x14ac:dyDescent="0.25">
      <c r="A1154" s="24"/>
      <c r="B1154" s="174" t="s">
        <v>1937</v>
      </c>
      <c r="C1154" s="24"/>
      <c r="D1154" s="21" t="s">
        <v>1937</v>
      </c>
      <c r="E1154" s="21" t="s">
        <v>813</v>
      </c>
      <c r="F1154" s="21"/>
      <c r="G1154" s="31" t="s">
        <v>817</v>
      </c>
      <c r="H1154" s="32">
        <v>1</v>
      </c>
      <c r="I1154" s="95"/>
      <c r="J1154" s="57">
        <f>[1]Inventario!Y1154</f>
        <v>12</v>
      </c>
      <c r="K1154" s="99">
        <f>[1]Inventario!AA1154</f>
        <v>801</v>
      </c>
      <c r="L1154" s="86">
        <f t="shared" si="172"/>
        <v>9612</v>
      </c>
      <c r="M1154" s="91"/>
      <c r="N1154" s="87">
        <f>SUMIF('Compras del Mes'!D$6:D$307,Inventario!D1154,'Compras del Mes'!H$6:H$307)</f>
        <v>0</v>
      </c>
      <c r="O1154" s="28" t="str">
        <f t="shared" si="173"/>
        <v/>
      </c>
      <c r="P1154" s="28">
        <f>SUMIF('Compras del Mes'!D$6:D$307,Inventario!D1154,'Compras del Mes'!I$6:I$307)</f>
        <v>0</v>
      </c>
      <c r="Q1154" s="88"/>
      <c r="R1154" s="87">
        <f t="shared" si="174"/>
        <v>12</v>
      </c>
      <c r="S1154" s="28">
        <f t="shared" si="175"/>
        <v>801</v>
      </c>
      <c r="T1154" s="28">
        <f t="shared" si="176"/>
        <v>9612</v>
      </c>
      <c r="U1154" s="88"/>
      <c r="V1154" s="177">
        <f>SUMIF('Reporte de salida'!C$6:C$958,Inventario!B1154,'Reporte de salida'!H$6:H$958)</f>
        <v>0</v>
      </c>
      <c r="W1154" s="221">
        <f t="shared" si="177"/>
        <v>0</v>
      </c>
      <c r="X1154" s="22"/>
      <c r="Y1154" s="87">
        <f t="shared" si="178"/>
        <v>12</v>
      </c>
      <c r="Z1154" s="28">
        <f t="shared" si="179"/>
        <v>9612</v>
      </c>
      <c r="AA1154" s="56">
        <f t="shared" si="180"/>
        <v>801</v>
      </c>
      <c r="AB1154" s="22">
        <f t="shared" si="181"/>
        <v>35</v>
      </c>
      <c r="AC1154" s="96"/>
      <c r="AD1154" s="97"/>
      <c r="AE1154" s="96"/>
    </row>
    <row r="1155" spans="1:31" ht="15" hidden="1" customHeight="1" x14ac:dyDescent="0.25">
      <c r="A1155" s="24"/>
      <c r="B1155" s="174" t="s">
        <v>940</v>
      </c>
      <c r="C1155" s="24"/>
      <c r="D1155" s="21" t="s">
        <v>940</v>
      </c>
      <c r="E1155" s="21" t="s">
        <v>813</v>
      </c>
      <c r="F1155" s="21" t="s">
        <v>938</v>
      </c>
      <c r="G1155" s="31" t="s">
        <v>936</v>
      </c>
      <c r="H1155" s="32">
        <v>1</v>
      </c>
      <c r="I1155" s="95"/>
      <c r="J1155" s="57">
        <f>[1]Inventario!Y1155</f>
        <v>5.0009999999999994</v>
      </c>
      <c r="K1155" s="99">
        <f>[1]Inventario!AA1155</f>
        <v>356.92914926531898</v>
      </c>
      <c r="L1155" s="86">
        <f t="shared" si="172"/>
        <v>1785.0026754758601</v>
      </c>
      <c r="M1155" s="91"/>
      <c r="N1155" s="87">
        <f>SUMIF('Compras del Mes'!D$6:D$307,Inventario!D1155,'Compras del Mes'!H$6:H$307)</f>
        <v>1</v>
      </c>
      <c r="O1155" s="28">
        <f t="shared" si="173"/>
        <v>438.36</v>
      </c>
      <c r="P1155" s="28">
        <f>SUMIF('Compras del Mes'!D$6:D$307,Inventario!D1155,'Compras del Mes'!I$6:I$307)</f>
        <v>438.36</v>
      </c>
      <c r="Q1155" s="88"/>
      <c r="R1155" s="87">
        <f t="shared" si="174"/>
        <v>6.0009999999999994</v>
      </c>
      <c r="S1155" s="28">
        <f t="shared" si="175"/>
        <v>370.49869612995508</v>
      </c>
      <c r="T1155" s="28">
        <f t="shared" si="176"/>
        <v>2223.3626754758602</v>
      </c>
      <c r="U1155" s="88"/>
      <c r="V1155" s="177">
        <f>SUMIF('Reporte de salida'!C$6:C$958,Inventario!B1155,'Reporte de salida'!H$6:H$958)</f>
        <v>6</v>
      </c>
      <c r="W1155" s="221">
        <f t="shared" si="177"/>
        <v>2222.9921767797305</v>
      </c>
      <c r="X1155" s="22"/>
      <c r="Y1155" s="87">
        <f t="shared" si="178"/>
        <v>9.9999999999944578E-4</v>
      </c>
      <c r="Z1155" s="28">
        <f t="shared" si="179"/>
        <v>0.37049869612974973</v>
      </c>
      <c r="AA1155" s="56">
        <f t="shared" si="180"/>
        <v>370.49869612995508</v>
      </c>
      <c r="AB1155" s="22">
        <f t="shared" si="181"/>
        <v>52</v>
      </c>
      <c r="AC1155" s="96"/>
      <c r="AD1155" s="97"/>
      <c r="AE1155" s="96"/>
    </row>
    <row r="1156" spans="1:31" ht="15" hidden="1" customHeight="1" x14ac:dyDescent="0.25">
      <c r="A1156" s="24"/>
      <c r="B1156" s="174" t="s">
        <v>1471</v>
      </c>
      <c r="C1156" s="24"/>
      <c r="D1156" s="21" t="s">
        <v>1471</v>
      </c>
      <c r="E1156" s="21" t="s">
        <v>813</v>
      </c>
      <c r="F1156" s="21" t="s">
        <v>1472</v>
      </c>
      <c r="G1156" s="31" t="s">
        <v>817</v>
      </c>
      <c r="H1156" s="32">
        <v>1</v>
      </c>
      <c r="I1156" s="95"/>
      <c r="J1156" s="57">
        <f>[1]Inventario!Y1156</f>
        <v>0.875</v>
      </c>
      <c r="K1156" s="99">
        <f>[1]Inventario!AA1156</f>
        <v>1297.4183574879225</v>
      </c>
      <c r="L1156" s="86">
        <f t="shared" si="172"/>
        <v>1135.2410628019322</v>
      </c>
      <c r="M1156" s="91"/>
      <c r="N1156" s="87">
        <f>SUMIF('Compras del Mes'!D$6:D$307,Inventario!D1156,'Compras del Mes'!H$6:H$307)</f>
        <v>5</v>
      </c>
      <c r="O1156" s="28">
        <f t="shared" si="173"/>
        <v>1746.5700000000002</v>
      </c>
      <c r="P1156" s="28">
        <f>SUMIF('Compras del Mes'!D$6:D$307,Inventario!D1156,'Compras del Mes'!I$6:I$307)</f>
        <v>8732.85</v>
      </c>
      <c r="Q1156" s="88"/>
      <c r="R1156" s="87">
        <f t="shared" si="174"/>
        <v>5.875</v>
      </c>
      <c r="S1156" s="28">
        <f t="shared" si="175"/>
        <v>1679.6750745194777</v>
      </c>
      <c r="T1156" s="28">
        <f t="shared" si="176"/>
        <v>9868.0910628019319</v>
      </c>
      <c r="U1156" s="88"/>
      <c r="V1156" s="177">
        <f>SUMIF('Reporte de salida'!C$6:C$958,Inventario!B1156,'Reporte de salida'!H$6:H$958)</f>
        <v>4</v>
      </c>
      <c r="W1156" s="221">
        <f t="shared" si="177"/>
        <v>6718.7002980779107</v>
      </c>
      <c r="X1156" s="22"/>
      <c r="Y1156" s="87">
        <f t="shared" si="178"/>
        <v>1.875</v>
      </c>
      <c r="Z1156" s="28">
        <f t="shared" si="179"/>
        <v>3149.3907647240208</v>
      </c>
      <c r="AA1156" s="56">
        <f t="shared" si="180"/>
        <v>1679.6750745194777</v>
      </c>
      <c r="AB1156" s="22">
        <f t="shared" si="181"/>
        <v>51</v>
      </c>
      <c r="AC1156" s="96"/>
      <c r="AD1156" s="97"/>
      <c r="AE1156" s="96"/>
    </row>
    <row r="1157" spans="1:31" ht="15" hidden="1" customHeight="1" x14ac:dyDescent="0.25">
      <c r="A1157" s="24"/>
      <c r="B1157" s="174" t="s">
        <v>1938</v>
      </c>
      <c r="C1157" s="24"/>
      <c r="D1157" s="21" t="s">
        <v>1938</v>
      </c>
      <c r="E1157" s="21" t="s">
        <v>813</v>
      </c>
      <c r="F1157" s="21">
        <v>1175090106</v>
      </c>
      <c r="G1157" s="31" t="s">
        <v>817</v>
      </c>
      <c r="H1157" s="32">
        <v>1</v>
      </c>
      <c r="I1157" s="95"/>
      <c r="J1157" s="57">
        <f>[1]Inventario!Y1157</f>
        <v>12</v>
      </c>
      <c r="K1157" s="99">
        <f>[1]Inventario!AA1157</f>
        <v>1097.25</v>
      </c>
      <c r="L1157" s="86">
        <f t="shared" si="172"/>
        <v>13167</v>
      </c>
      <c r="M1157" s="91"/>
      <c r="N1157" s="87">
        <f>SUMIF('Compras del Mes'!D$6:D$307,Inventario!D1157,'Compras del Mes'!H$6:H$307)</f>
        <v>0</v>
      </c>
      <c r="O1157" s="28" t="str">
        <f t="shared" si="173"/>
        <v/>
      </c>
      <c r="P1157" s="28">
        <f>SUMIF('Compras del Mes'!D$6:D$307,Inventario!D1157,'Compras del Mes'!I$6:I$307)</f>
        <v>0</v>
      </c>
      <c r="Q1157" s="88"/>
      <c r="R1157" s="87">
        <f t="shared" si="174"/>
        <v>12</v>
      </c>
      <c r="S1157" s="28">
        <f t="shared" si="175"/>
        <v>1097.25</v>
      </c>
      <c r="T1157" s="28">
        <f t="shared" si="176"/>
        <v>13167</v>
      </c>
      <c r="U1157" s="88"/>
      <c r="V1157" s="177">
        <f>SUMIF('Reporte de salida'!C$6:C$958,Inventario!B1157,'Reporte de salida'!H$6:H$958)</f>
        <v>0</v>
      </c>
      <c r="W1157" s="221">
        <f t="shared" si="177"/>
        <v>0</v>
      </c>
      <c r="X1157" s="22"/>
      <c r="Y1157" s="87">
        <f t="shared" si="178"/>
        <v>12</v>
      </c>
      <c r="Z1157" s="28">
        <f t="shared" si="179"/>
        <v>13167</v>
      </c>
      <c r="AA1157" s="56">
        <f t="shared" si="180"/>
        <v>1097.25</v>
      </c>
      <c r="AB1157" s="22">
        <f t="shared" si="181"/>
        <v>25</v>
      </c>
      <c r="AC1157" s="96"/>
      <c r="AD1157" s="97"/>
      <c r="AE1157" s="96"/>
    </row>
    <row r="1158" spans="1:31" ht="15" hidden="1" customHeight="1" x14ac:dyDescent="0.25">
      <c r="A1158" s="24"/>
      <c r="B1158" s="174" t="s">
        <v>1939</v>
      </c>
      <c r="C1158" s="24"/>
      <c r="D1158" s="21" t="s">
        <v>1939</v>
      </c>
      <c r="E1158" s="21" t="s">
        <v>813</v>
      </c>
      <c r="F1158" s="21">
        <v>1175090114</v>
      </c>
      <c r="G1158" s="31" t="s">
        <v>936</v>
      </c>
      <c r="H1158" s="32">
        <v>1</v>
      </c>
      <c r="I1158" s="95"/>
      <c r="J1158" s="57">
        <f>[1]Inventario!Y1158</f>
        <v>4</v>
      </c>
      <c r="K1158" s="99">
        <f>[1]Inventario!AA1158</f>
        <v>301.5</v>
      </c>
      <c r="L1158" s="86">
        <f t="shared" si="172"/>
        <v>1206</v>
      </c>
      <c r="M1158" s="91"/>
      <c r="N1158" s="87">
        <f>SUMIF('Compras del Mes'!D$6:D$307,Inventario!D1158,'Compras del Mes'!H$6:H$307)</f>
        <v>0</v>
      </c>
      <c r="O1158" s="28" t="str">
        <f t="shared" si="173"/>
        <v/>
      </c>
      <c r="P1158" s="28">
        <f>SUMIF('Compras del Mes'!D$6:D$307,Inventario!D1158,'Compras del Mes'!I$6:I$307)</f>
        <v>0</v>
      </c>
      <c r="Q1158" s="88"/>
      <c r="R1158" s="87">
        <f t="shared" si="174"/>
        <v>4</v>
      </c>
      <c r="S1158" s="28">
        <f t="shared" si="175"/>
        <v>301.5</v>
      </c>
      <c r="T1158" s="28">
        <f t="shared" si="176"/>
        <v>1206</v>
      </c>
      <c r="U1158" s="88"/>
      <c r="V1158" s="177">
        <f>SUMIF('Reporte de salida'!C$6:C$958,Inventario!B1158,'Reporte de salida'!H$6:H$958)</f>
        <v>0</v>
      </c>
      <c r="W1158" s="221">
        <f t="shared" si="177"/>
        <v>0</v>
      </c>
      <c r="X1158" s="22"/>
      <c r="Y1158" s="87">
        <f t="shared" si="178"/>
        <v>4</v>
      </c>
      <c r="Z1158" s="28">
        <f t="shared" si="179"/>
        <v>1206</v>
      </c>
      <c r="AA1158" s="56">
        <f t="shared" si="180"/>
        <v>301.5</v>
      </c>
      <c r="AB1158" s="22">
        <f t="shared" si="181"/>
        <v>26</v>
      </c>
      <c r="AC1158" s="96"/>
      <c r="AD1158" s="97"/>
      <c r="AE1158" s="96"/>
    </row>
    <row r="1159" spans="1:31" ht="15" hidden="1" customHeight="1" x14ac:dyDescent="0.25">
      <c r="A1159" s="24"/>
      <c r="B1159" s="174" t="s">
        <v>941</v>
      </c>
      <c r="C1159" s="24"/>
      <c r="D1159" s="21" t="s">
        <v>941</v>
      </c>
      <c r="E1159" s="21" t="s">
        <v>813</v>
      </c>
      <c r="F1159" s="21" t="s">
        <v>942</v>
      </c>
      <c r="G1159" s="31" t="s">
        <v>936</v>
      </c>
      <c r="H1159" s="32">
        <v>1</v>
      </c>
      <c r="I1159" s="95"/>
      <c r="J1159" s="57">
        <f>[1]Inventario!Y1159</f>
        <v>5</v>
      </c>
      <c r="K1159" s="99">
        <f>[1]Inventario!AA1159</f>
        <v>381.36250000000001</v>
      </c>
      <c r="L1159" s="86">
        <f t="shared" ref="L1159:L1222" si="182">+K1159*J1159</f>
        <v>1906.8125</v>
      </c>
      <c r="M1159" s="91"/>
      <c r="N1159" s="87">
        <f>SUMIF('Compras del Mes'!D$6:D$307,Inventario!D1159,'Compras del Mes'!H$6:H$307)</f>
        <v>3</v>
      </c>
      <c r="O1159" s="28">
        <f t="shared" ref="O1159:O1222" si="183">IF(P1159=0,"",P1159/N1159)</f>
        <v>499.30999999999995</v>
      </c>
      <c r="P1159" s="28">
        <f>SUMIF('Compras del Mes'!D$6:D$307,Inventario!D1159,'Compras del Mes'!I$6:I$307)</f>
        <v>1497.9299999999998</v>
      </c>
      <c r="Q1159" s="88"/>
      <c r="R1159" s="87">
        <f t="shared" ref="R1159:R1222" si="184">+N1159+J1159</f>
        <v>8</v>
      </c>
      <c r="S1159" s="28">
        <f t="shared" ref="S1159:S1222" si="185">IF(T1159=0,"0",T1159/R1159)</f>
        <v>425.59281249999998</v>
      </c>
      <c r="T1159" s="28">
        <f t="shared" ref="T1159:T1222" si="186">+P1159+L1159</f>
        <v>3404.7424999999998</v>
      </c>
      <c r="U1159" s="88"/>
      <c r="V1159" s="177">
        <f>SUMIF('Reporte de salida'!C$6:C$958,Inventario!B1159,'Reporte de salida'!H$6:H$958)</f>
        <v>6</v>
      </c>
      <c r="W1159" s="221">
        <f t="shared" ref="W1159:W1222" si="187">+V1159*S1159</f>
        <v>2553.5568749999998</v>
      </c>
      <c r="X1159" s="22"/>
      <c r="Y1159" s="87">
        <f t="shared" ref="Y1159:Y1222" si="188">R1159-V1159</f>
        <v>2</v>
      </c>
      <c r="Z1159" s="28">
        <f t="shared" ref="Z1159:Z1222" si="189">+S1159*Y1159</f>
        <v>851.18562499999996</v>
      </c>
      <c r="AA1159" s="56">
        <f t="shared" ref="AA1159:AA1221" si="190">Z1159/Y1159</f>
        <v>425.59281249999998</v>
      </c>
      <c r="AB1159" s="22">
        <f t="shared" si="181"/>
        <v>28</v>
      </c>
      <c r="AC1159" s="96"/>
      <c r="AD1159" s="97"/>
      <c r="AE1159" s="96"/>
    </row>
    <row r="1160" spans="1:31" ht="15" hidden="1" customHeight="1" x14ac:dyDescent="0.25">
      <c r="A1160" s="24"/>
      <c r="B1160" s="174" t="s">
        <v>1454</v>
      </c>
      <c r="C1160" s="24"/>
      <c r="D1160" s="21" t="s">
        <v>1454</v>
      </c>
      <c r="E1160" s="21" t="s">
        <v>813</v>
      </c>
      <c r="F1160" s="21"/>
      <c r="G1160" s="31" t="s">
        <v>817</v>
      </c>
      <c r="H1160" s="32">
        <v>1</v>
      </c>
      <c r="I1160" s="95"/>
      <c r="J1160" s="57">
        <f>[1]Inventario!Y1160</f>
        <v>1.375</v>
      </c>
      <c r="K1160" s="99">
        <f>[1]Inventario!AA1160</f>
        <v>1395.1864439829237</v>
      </c>
      <c r="L1160" s="86">
        <f t="shared" si="182"/>
        <v>1918.3813604765201</v>
      </c>
      <c r="M1160" s="91"/>
      <c r="N1160" s="87">
        <f>SUMIF('Compras del Mes'!D$6:D$307,Inventario!D1160,'Compras del Mes'!H$6:H$307)</f>
        <v>3</v>
      </c>
      <c r="O1160" s="28">
        <f t="shared" si="183"/>
        <v>1541.09</v>
      </c>
      <c r="P1160" s="28">
        <f>SUMIF('Compras del Mes'!D$6:D$307,Inventario!D1160,'Compras del Mes'!I$6:I$307)</f>
        <v>4623.2699999999995</v>
      </c>
      <c r="Q1160" s="88"/>
      <c r="R1160" s="87">
        <f t="shared" si="184"/>
        <v>4.375</v>
      </c>
      <c r="S1160" s="28">
        <f t="shared" si="185"/>
        <v>1495.2345966803473</v>
      </c>
      <c r="T1160" s="28">
        <f t="shared" si="186"/>
        <v>6541.6513604765196</v>
      </c>
      <c r="U1160" s="88"/>
      <c r="V1160" s="177">
        <f>SUMIF('Reporte de salida'!C$6:C$958,Inventario!B1160,'Reporte de salida'!H$6:H$958)</f>
        <v>3.3600000000000003</v>
      </c>
      <c r="W1160" s="221">
        <f t="shared" si="187"/>
        <v>5023.9882448459675</v>
      </c>
      <c r="X1160" s="22"/>
      <c r="Y1160" s="87">
        <f t="shared" si="188"/>
        <v>1.0149999999999997</v>
      </c>
      <c r="Z1160" s="28">
        <f t="shared" si="189"/>
        <v>1517.6631156305521</v>
      </c>
      <c r="AA1160" s="56">
        <f t="shared" si="190"/>
        <v>1495.2345966803473</v>
      </c>
      <c r="AB1160" s="22">
        <f t="shared" si="181"/>
        <v>27</v>
      </c>
      <c r="AC1160" s="96"/>
      <c r="AD1160" s="97"/>
      <c r="AE1160" s="96"/>
    </row>
    <row r="1161" spans="1:31" ht="15" hidden="1" customHeight="1" x14ac:dyDescent="0.25">
      <c r="A1161" s="24"/>
      <c r="B1161" s="174" t="s">
        <v>1940</v>
      </c>
      <c r="C1161" s="24"/>
      <c r="D1161" s="21" t="s">
        <v>1940</v>
      </c>
      <c r="E1161" s="21" t="s">
        <v>813</v>
      </c>
      <c r="F1161" s="21"/>
      <c r="G1161" s="31" t="s">
        <v>817</v>
      </c>
      <c r="H1161" s="32">
        <v>1</v>
      </c>
      <c r="I1161" s="95"/>
      <c r="J1161" s="57">
        <f>[1]Inventario!Y1161</f>
        <v>6.5</v>
      </c>
      <c r="K1161" s="99">
        <f>[1]Inventario!AA1161</f>
        <v>930</v>
      </c>
      <c r="L1161" s="86">
        <f t="shared" si="182"/>
        <v>6045</v>
      </c>
      <c r="M1161" s="91"/>
      <c r="N1161" s="87">
        <f>SUMIF('Compras del Mes'!D$6:D$307,Inventario!D1161,'Compras del Mes'!H$6:H$307)</f>
        <v>0</v>
      </c>
      <c r="O1161" s="28" t="str">
        <f t="shared" si="183"/>
        <v/>
      </c>
      <c r="P1161" s="28">
        <f>SUMIF('Compras del Mes'!D$6:D$307,Inventario!D1161,'Compras del Mes'!I$6:I$307)</f>
        <v>0</v>
      </c>
      <c r="Q1161" s="88"/>
      <c r="R1161" s="87">
        <f t="shared" si="184"/>
        <v>6.5</v>
      </c>
      <c r="S1161" s="28">
        <f t="shared" si="185"/>
        <v>930</v>
      </c>
      <c r="T1161" s="28">
        <f t="shared" si="186"/>
        <v>6045</v>
      </c>
      <c r="U1161" s="88"/>
      <c r="V1161" s="177">
        <f>SUMIF('Reporte de salida'!C$6:C$958,Inventario!B1161,'Reporte de salida'!H$6:H$958)</f>
        <v>0</v>
      </c>
      <c r="W1161" s="221">
        <f t="shared" si="187"/>
        <v>0</v>
      </c>
      <c r="X1161" s="22"/>
      <c r="Y1161" s="87">
        <f t="shared" si="188"/>
        <v>6.5</v>
      </c>
      <c r="Z1161" s="28">
        <f t="shared" si="189"/>
        <v>6045</v>
      </c>
      <c r="AA1161" s="56">
        <f t="shared" si="190"/>
        <v>930</v>
      </c>
      <c r="AB1161" s="22">
        <f t="shared" si="181"/>
        <v>27</v>
      </c>
      <c r="AC1161" s="96"/>
      <c r="AD1161" s="97"/>
      <c r="AE1161" s="96"/>
    </row>
    <row r="1162" spans="1:31" ht="15" hidden="1" customHeight="1" x14ac:dyDescent="0.25">
      <c r="A1162" s="24"/>
      <c r="B1162" s="174" t="s">
        <v>1941</v>
      </c>
      <c r="C1162" s="24"/>
      <c r="D1162" s="21" t="s">
        <v>1941</v>
      </c>
      <c r="E1162" s="21" t="s">
        <v>813</v>
      </c>
      <c r="F1162" s="21"/>
      <c r="G1162" s="31" t="s">
        <v>936</v>
      </c>
      <c r="H1162" s="32">
        <v>1</v>
      </c>
      <c r="I1162" s="95"/>
      <c r="J1162" s="57">
        <f>[1]Inventario!Y1162</f>
        <v>1</v>
      </c>
      <c r="K1162" s="99">
        <f>[1]Inventario!AA1162</f>
        <v>236.25</v>
      </c>
      <c r="L1162" s="86">
        <f t="shared" si="182"/>
        <v>236.25</v>
      </c>
      <c r="M1162" s="91"/>
      <c r="N1162" s="87">
        <f>SUMIF('Compras del Mes'!D$6:D$307,Inventario!D1162,'Compras del Mes'!H$6:H$307)</f>
        <v>0</v>
      </c>
      <c r="O1162" s="28" t="str">
        <f t="shared" si="183"/>
        <v/>
      </c>
      <c r="P1162" s="28">
        <f>SUMIF('Compras del Mes'!D$6:D$307,Inventario!D1162,'Compras del Mes'!I$6:I$307)</f>
        <v>0</v>
      </c>
      <c r="Q1162" s="88"/>
      <c r="R1162" s="87">
        <f t="shared" si="184"/>
        <v>1</v>
      </c>
      <c r="S1162" s="28">
        <f t="shared" si="185"/>
        <v>236.25</v>
      </c>
      <c r="T1162" s="28">
        <f t="shared" si="186"/>
        <v>236.25</v>
      </c>
      <c r="U1162" s="88"/>
      <c r="V1162" s="177">
        <f>SUMIF('Reporte de salida'!C$6:C$958,Inventario!B1162,'Reporte de salida'!H$6:H$958)</f>
        <v>0</v>
      </c>
      <c r="W1162" s="221">
        <f t="shared" si="187"/>
        <v>0</v>
      </c>
      <c r="X1162" s="22"/>
      <c r="Y1162" s="87">
        <f t="shared" si="188"/>
        <v>1</v>
      </c>
      <c r="Z1162" s="28">
        <f t="shared" si="189"/>
        <v>236.25</v>
      </c>
      <c r="AA1162" s="56">
        <f t="shared" si="190"/>
        <v>236.25</v>
      </c>
      <c r="AB1162" s="22">
        <f t="shared" si="181"/>
        <v>28</v>
      </c>
      <c r="AC1162" s="96"/>
      <c r="AD1162" s="97"/>
      <c r="AE1162" s="96"/>
    </row>
    <row r="1163" spans="1:31" ht="15" hidden="1" customHeight="1" x14ac:dyDescent="0.25">
      <c r="A1163" s="24"/>
      <c r="B1163" s="174" t="s">
        <v>1942</v>
      </c>
      <c r="C1163" s="24"/>
      <c r="D1163" s="21" t="s">
        <v>1942</v>
      </c>
      <c r="E1163" s="21" t="s">
        <v>813</v>
      </c>
      <c r="F1163" s="21"/>
      <c r="G1163" s="31" t="s">
        <v>817</v>
      </c>
      <c r="H1163" s="32">
        <v>1</v>
      </c>
      <c r="I1163" s="95"/>
      <c r="J1163" s="57">
        <f>[1]Inventario!Y1163</f>
        <v>6.5</v>
      </c>
      <c r="K1163" s="99">
        <f>[1]Inventario!AA1163</f>
        <v>792</v>
      </c>
      <c r="L1163" s="86">
        <f t="shared" si="182"/>
        <v>5148</v>
      </c>
      <c r="M1163" s="91"/>
      <c r="N1163" s="87">
        <f>SUMIF('Compras del Mes'!D$6:D$307,Inventario!D1163,'Compras del Mes'!H$6:H$307)</f>
        <v>0</v>
      </c>
      <c r="O1163" s="28" t="str">
        <f t="shared" si="183"/>
        <v/>
      </c>
      <c r="P1163" s="28">
        <f>SUMIF('Compras del Mes'!D$6:D$307,Inventario!D1163,'Compras del Mes'!I$6:I$307)</f>
        <v>0</v>
      </c>
      <c r="Q1163" s="88"/>
      <c r="R1163" s="87">
        <f t="shared" si="184"/>
        <v>6.5</v>
      </c>
      <c r="S1163" s="28">
        <f t="shared" si="185"/>
        <v>792</v>
      </c>
      <c r="T1163" s="28">
        <f t="shared" si="186"/>
        <v>5148</v>
      </c>
      <c r="U1163" s="88"/>
      <c r="V1163" s="177">
        <f>SUMIF('Reporte de salida'!C$6:C$958,Inventario!B1163,'Reporte de salida'!H$6:H$958)</f>
        <v>0</v>
      </c>
      <c r="W1163" s="221">
        <f t="shared" si="187"/>
        <v>0</v>
      </c>
      <c r="X1163" s="22"/>
      <c r="Y1163" s="87">
        <f t="shared" si="188"/>
        <v>6.5</v>
      </c>
      <c r="Z1163" s="28">
        <f t="shared" si="189"/>
        <v>5148</v>
      </c>
      <c r="AA1163" s="56">
        <f t="shared" si="190"/>
        <v>792</v>
      </c>
      <c r="AB1163" s="22">
        <f t="shared" si="181"/>
        <v>27</v>
      </c>
      <c r="AC1163" s="96"/>
      <c r="AD1163" s="97"/>
      <c r="AE1163" s="96"/>
    </row>
    <row r="1164" spans="1:31" ht="15" hidden="1" customHeight="1" x14ac:dyDescent="0.25">
      <c r="A1164" s="24"/>
      <c r="B1164" s="174" t="s">
        <v>1943</v>
      </c>
      <c r="C1164" s="24"/>
      <c r="D1164" s="21" t="s">
        <v>1943</v>
      </c>
      <c r="E1164" s="21" t="s">
        <v>813</v>
      </c>
      <c r="F1164" s="21"/>
      <c r="G1164" s="31" t="s">
        <v>817</v>
      </c>
      <c r="H1164" s="32">
        <v>1</v>
      </c>
      <c r="I1164" s="95"/>
      <c r="J1164" s="57">
        <f>[1]Inventario!Y1164</f>
        <v>1</v>
      </c>
      <c r="K1164" s="99">
        <f>[1]Inventario!AA1164</f>
        <v>222</v>
      </c>
      <c r="L1164" s="86">
        <f t="shared" si="182"/>
        <v>222</v>
      </c>
      <c r="M1164" s="91"/>
      <c r="N1164" s="87">
        <f>SUMIF('Compras del Mes'!D$6:D$307,Inventario!D1164,'Compras del Mes'!H$6:H$307)</f>
        <v>0</v>
      </c>
      <c r="O1164" s="28" t="str">
        <f t="shared" si="183"/>
        <v/>
      </c>
      <c r="P1164" s="28">
        <f>SUMIF('Compras del Mes'!D$6:D$307,Inventario!D1164,'Compras del Mes'!I$6:I$307)</f>
        <v>0</v>
      </c>
      <c r="Q1164" s="88"/>
      <c r="R1164" s="87">
        <f t="shared" si="184"/>
        <v>1</v>
      </c>
      <c r="S1164" s="28">
        <f t="shared" si="185"/>
        <v>222</v>
      </c>
      <c r="T1164" s="28">
        <f t="shared" si="186"/>
        <v>222</v>
      </c>
      <c r="U1164" s="88"/>
      <c r="V1164" s="177">
        <f>SUMIF('Reporte de salida'!C$6:C$958,Inventario!B1164,'Reporte de salida'!H$6:H$958)</f>
        <v>0</v>
      </c>
      <c r="W1164" s="221">
        <f t="shared" si="187"/>
        <v>0</v>
      </c>
      <c r="X1164" s="22"/>
      <c r="Y1164" s="87">
        <f t="shared" si="188"/>
        <v>1</v>
      </c>
      <c r="Z1164" s="28">
        <f t="shared" si="189"/>
        <v>222</v>
      </c>
      <c r="AA1164" s="56">
        <f t="shared" si="190"/>
        <v>222</v>
      </c>
      <c r="AB1164" s="22">
        <f t="shared" si="181"/>
        <v>28</v>
      </c>
      <c r="AC1164" s="96"/>
      <c r="AD1164" s="97"/>
      <c r="AE1164" s="96"/>
    </row>
    <row r="1165" spans="1:31" ht="15" hidden="1" customHeight="1" x14ac:dyDescent="0.25">
      <c r="A1165" s="24"/>
      <c r="B1165" s="174" t="s">
        <v>944</v>
      </c>
      <c r="C1165" s="24"/>
      <c r="D1165" s="21" t="s">
        <v>944</v>
      </c>
      <c r="E1165" s="21" t="s">
        <v>813</v>
      </c>
      <c r="F1165" s="21" t="s">
        <v>943</v>
      </c>
      <c r="G1165" s="31" t="s">
        <v>936</v>
      </c>
      <c r="H1165" s="32">
        <v>1</v>
      </c>
      <c r="I1165" s="95"/>
      <c r="J1165" s="57">
        <f>[1]Inventario!Y1165</f>
        <v>9</v>
      </c>
      <c r="K1165" s="99">
        <f>[1]Inventario!AA1165</f>
        <v>241.9375</v>
      </c>
      <c r="L1165" s="86">
        <f t="shared" si="182"/>
        <v>2177.4375</v>
      </c>
      <c r="M1165" s="91"/>
      <c r="N1165" s="87">
        <f>SUMIF('Compras del Mes'!D$6:D$307,Inventario!D1165,'Compras del Mes'!H$6:H$307)</f>
        <v>1</v>
      </c>
      <c r="O1165" s="28">
        <f t="shared" si="183"/>
        <v>253.42</v>
      </c>
      <c r="P1165" s="28">
        <f>SUMIF('Compras del Mes'!D$6:D$307,Inventario!D1165,'Compras del Mes'!I$6:I$307)</f>
        <v>253.42</v>
      </c>
      <c r="Q1165" s="88"/>
      <c r="R1165" s="87">
        <f t="shared" si="184"/>
        <v>10</v>
      </c>
      <c r="S1165" s="28">
        <f t="shared" si="185"/>
        <v>243.08575000000002</v>
      </c>
      <c r="T1165" s="28">
        <f t="shared" si="186"/>
        <v>2430.8575000000001</v>
      </c>
      <c r="U1165" s="88"/>
      <c r="V1165" s="177">
        <f>SUMIF('Reporte de salida'!C$6:C$958,Inventario!B1165,'Reporte de salida'!H$6:H$958)</f>
        <v>2</v>
      </c>
      <c r="W1165" s="221">
        <f t="shared" si="187"/>
        <v>486.17150000000004</v>
      </c>
      <c r="X1165" s="22"/>
      <c r="Y1165" s="87">
        <f t="shared" si="188"/>
        <v>8</v>
      </c>
      <c r="Z1165" s="28">
        <f t="shared" si="189"/>
        <v>1944.6860000000001</v>
      </c>
      <c r="AA1165" s="56">
        <f t="shared" si="190"/>
        <v>243.08575000000002</v>
      </c>
      <c r="AB1165" s="22">
        <f t="shared" si="181"/>
        <v>24</v>
      </c>
      <c r="AC1165" s="96"/>
      <c r="AD1165" s="97"/>
      <c r="AE1165" s="96"/>
    </row>
    <row r="1166" spans="1:31" ht="15" hidden="1" customHeight="1" x14ac:dyDescent="0.25">
      <c r="A1166" s="24"/>
      <c r="B1166" s="174" t="s">
        <v>1455</v>
      </c>
      <c r="C1166" s="24"/>
      <c r="D1166" s="21" t="s">
        <v>1455</v>
      </c>
      <c r="E1166" s="21" t="s">
        <v>813</v>
      </c>
      <c r="F1166" s="21"/>
      <c r="G1166" s="31" t="s">
        <v>817</v>
      </c>
      <c r="H1166" s="32">
        <v>1</v>
      </c>
      <c r="I1166" s="95"/>
      <c r="J1166" s="57">
        <f>[1]Inventario!Y1166</f>
        <v>12.75</v>
      </c>
      <c r="K1166" s="99">
        <f>[1]Inventario!AA1166</f>
        <v>694.99419038226733</v>
      </c>
      <c r="L1166" s="86">
        <f t="shared" si="182"/>
        <v>8861.1759273739081</v>
      </c>
      <c r="M1166" s="91"/>
      <c r="N1166" s="87">
        <f>SUMIF('Compras del Mes'!D$6:D$307,Inventario!D1166,'Compras del Mes'!H$6:H$307)</f>
        <v>6</v>
      </c>
      <c r="O1166" s="28">
        <f t="shared" si="183"/>
        <v>808.38499999999988</v>
      </c>
      <c r="P1166" s="28">
        <f>SUMIF('Compras del Mes'!D$6:D$307,Inventario!D1166,'Compras del Mes'!I$6:I$307)</f>
        <v>4850.3099999999995</v>
      </c>
      <c r="Q1166" s="88"/>
      <c r="R1166" s="87">
        <f t="shared" si="184"/>
        <v>18.75</v>
      </c>
      <c r="S1166" s="28">
        <f t="shared" si="185"/>
        <v>731.27924945994175</v>
      </c>
      <c r="T1166" s="28">
        <f t="shared" si="186"/>
        <v>13711.485927373908</v>
      </c>
      <c r="U1166" s="88"/>
      <c r="V1166" s="177">
        <f>SUMIF('Reporte de salida'!C$6:C$958,Inventario!B1166,'Reporte de salida'!H$6:H$958)</f>
        <v>10</v>
      </c>
      <c r="W1166" s="221">
        <f t="shared" si="187"/>
        <v>7312.7924945994173</v>
      </c>
      <c r="X1166" s="22"/>
      <c r="Y1166" s="87">
        <f t="shared" si="188"/>
        <v>8.75</v>
      </c>
      <c r="Z1166" s="28">
        <f t="shared" si="189"/>
        <v>6398.6934327744902</v>
      </c>
      <c r="AA1166" s="56">
        <f t="shared" si="190"/>
        <v>731.27924945994175</v>
      </c>
      <c r="AB1166" s="22">
        <f t="shared" si="181"/>
        <v>23</v>
      </c>
      <c r="AC1166" s="96"/>
      <c r="AD1166" s="97"/>
      <c r="AE1166" s="96"/>
    </row>
    <row r="1167" spans="1:31" ht="15" hidden="1" customHeight="1" x14ac:dyDescent="0.25">
      <c r="A1167" s="24"/>
      <c r="B1167" s="174" t="s">
        <v>945</v>
      </c>
      <c r="C1167" s="24"/>
      <c r="D1167" s="21" t="s">
        <v>945</v>
      </c>
      <c r="E1167" s="24" t="s">
        <v>813</v>
      </c>
      <c r="F1167" s="21" t="s">
        <v>946</v>
      </c>
      <c r="G1167" s="31" t="s">
        <v>936</v>
      </c>
      <c r="H1167" s="32">
        <v>1</v>
      </c>
      <c r="J1167" s="57">
        <f>[1]Inventario!Y1167</f>
        <v>0</v>
      </c>
      <c r="K1167" s="99">
        <f>[1]Inventario!AA1167</f>
        <v>0</v>
      </c>
      <c r="L1167" s="86">
        <f t="shared" si="182"/>
        <v>0</v>
      </c>
      <c r="M1167" s="91"/>
      <c r="N1167" s="87">
        <f>SUMIF('Compras del Mes'!D$6:D$307,Inventario!D1167,'Compras del Mes'!H$6:H$307)</f>
        <v>0</v>
      </c>
      <c r="O1167" s="28" t="str">
        <f t="shared" si="183"/>
        <v/>
      </c>
      <c r="P1167" s="28">
        <f>SUMIF('Compras del Mes'!D$6:D$307,Inventario!D1167,'Compras del Mes'!I$6:I$307)</f>
        <v>0</v>
      </c>
      <c r="Q1167" s="88"/>
      <c r="R1167" s="87">
        <f t="shared" si="184"/>
        <v>0</v>
      </c>
      <c r="S1167" s="28" t="str">
        <f t="shared" si="185"/>
        <v>0</v>
      </c>
      <c r="T1167" s="28">
        <f t="shared" si="186"/>
        <v>0</v>
      </c>
      <c r="U1167" s="88"/>
      <c r="V1167" s="177">
        <f>SUMIF('Reporte de salida'!C$6:C$958,Inventario!B1167,'Reporte de salida'!H$6:H$958)</f>
        <v>0</v>
      </c>
      <c r="W1167" s="221">
        <f t="shared" si="187"/>
        <v>0</v>
      </c>
      <c r="X1167" s="22"/>
      <c r="Y1167" s="87">
        <f t="shared" si="188"/>
        <v>0</v>
      </c>
      <c r="Z1167" s="28">
        <f t="shared" si="189"/>
        <v>0</v>
      </c>
      <c r="AA1167" s="56">
        <v>0</v>
      </c>
      <c r="AB1167" s="22">
        <f t="shared" si="181"/>
        <v>28</v>
      </c>
      <c r="AC1167" s="96"/>
      <c r="AD1167" s="97"/>
      <c r="AE1167" s="96"/>
    </row>
    <row r="1168" spans="1:31" ht="15" hidden="1" customHeight="1" x14ac:dyDescent="0.25">
      <c r="A1168" s="24"/>
      <c r="B1168" s="174" t="s">
        <v>1058</v>
      </c>
      <c r="C1168" s="24"/>
      <c r="D1168" s="21" t="s">
        <v>1058</v>
      </c>
      <c r="E1168" s="24" t="s">
        <v>813</v>
      </c>
      <c r="F1168" s="21" t="s">
        <v>1059</v>
      </c>
      <c r="G1168" s="31" t="s">
        <v>817</v>
      </c>
      <c r="H1168" s="32">
        <v>1</v>
      </c>
      <c r="J1168" s="57">
        <f>[1]Inventario!Y1168</f>
        <v>2</v>
      </c>
      <c r="K1168" s="99">
        <f>[1]Inventario!AA1168</f>
        <v>358.1651066315639</v>
      </c>
      <c r="L1168" s="86">
        <f t="shared" si="182"/>
        <v>716.3302132631278</v>
      </c>
      <c r="M1168" s="91"/>
      <c r="N1168" s="87">
        <f>SUMIF('Compras del Mes'!D$6:D$307,Inventario!D1168,'Compras del Mes'!H$6:H$307)</f>
        <v>0</v>
      </c>
      <c r="O1168" s="28" t="str">
        <f t="shared" si="183"/>
        <v/>
      </c>
      <c r="P1168" s="28">
        <f>SUMIF('Compras del Mes'!D$6:D$307,Inventario!D1168,'Compras del Mes'!I$6:I$307)</f>
        <v>0</v>
      </c>
      <c r="Q1168" s="88"/>
      <c r="R1168" s="87">
        <f t="shared" si="184"/>
        <v>2</v>
      </c>
      <c r="S1168" s="28">
        <f t="shared" si="185"/>
        <v>358.1651066315639</v>
      </c>
      <c r="T1168" s="28">
        <f t="shared" si="186"/>
        <v>716.3302132631278</v>
      </c>
      <c r="U1168" s="88"/>
      <c r="V1168" s="177">
        <f>SUMIF('Reporte de salida'!C$6:C$958,Inventario!B1168,'Reporte de salida'!H$6:H$958)</f>
        <v>0</v>
      </c>
      <c r="W1168" s="221">
        <f t="shared" si="187"/>
        <v>0</v>
      </c>
      <c r="X1168" s="22"/>
      <c r="Y1168" s="87">
        <f t="shared" si="188"/>
        <v>2</v>
      </c>
      <c r="Z1168" s="28">
        <f t="shared" si="189"/>
        <v>716.3302132631278</v>
      </c>
      <c r="AA1168" s="56">
        <f t="shared" si="190"/>
        <v>358.1651066315639</v>
      </c>
      <c r="AB1168" s="22">
        <f t="shared" si="181"/>
        <v>27</v>
      </c>
      <c r="AC1168" s="96"/>
      <c r="AD1168" s="97"/>
      <c r="AE1168" s="96"/>
    </row>
    <row r="1169" spans="1:32" ht="15" hidden="1" customHeight="1" x14ac:dyDescent="0.25">
      <c r="A1169" s="24"/>
      <c r="B1169" s="174" t="s">
        <v>947</v>
      </c>
      <c r="C1169" s="24"/>
      <c r="D1169" s="21" t="s">
        <v>947</v>
      </c>
      <c r="E1169" s="24" t="s">
        <v>813</v>
      </c>
      <c r="F1169" s="21" t="s">
        <v>948</v>
      </c>
      <c r="G1169" s="31" t="s">
        <v>817</v>
      </c>
      <c r="H1169" s="32">
        <v>1</v>
      </c>
      <c r="I1169" s="95"/>
      <c r="J1169" s="57">
        <f>[1]Inventario!Y1169</f>
        <v>0</v>
      </c>
      <c r="K1169" s="99">
        <f>[1]Inventario!AA1169</f>
        <v>0</v>
      </c>
      <c r="L1169" s="86">
        <f t="shared" si="182"/>
        <v>0</v>
      </c>
      <c r="M1169" s="91"/>
      <c r="N1169" s="87">
        <f>SUMIF('Compras del Mes'!D$6:D$307,Inventario!D1169,'Compras del Mes'!H$6:H$307)</f>
        <v>0</v>
      </c>
      <c r="O1169" s="28" t="str">
        <f t="shared" si="183"/>
        <v/>
      </c>
      <c r="P1169" s="28">
        <f>SUMIF('Compras del Mes'!D$6:D$307,Inventario!D1169,'Compras del Mes'!I$6:I$307)</f>
        <v>0</v>
      </c>
      <c r="Q1169" s="88"/>
      <c r="R1169" s="87">
        <f t="shared" si="184"/>
        <v>0</v>
      </c>
      <c r="S1169" s="28" t="str">
        <f t="shared" si="185"/>
        <v>0</v>
      </c>
      <c r="T1169" s="28">
        <f t="shared" si="186"/>
        <v>0</v>
      </c>
      <c r="U1169" s="88"/>
      <c r="V1169" s="177">
        <f>SUMIF('Reporte de salida'!C$6:C$958,Inventario!B1169,'Reporte de salida'!H$6:H$958)</f>
        <v>0</v>
      </c>
      <c r="W1169" s="221">
        <f t="shared" si="187"/>
        <v>0</v>
      </c>
      <c r="X1169" s="22"/>
      <c r="Y1169" s="87">
        <f t="shared" si="188"/>
        <v>0</v>
      </c>
      <c r="Z1169" s="28">
        <f t="shared" si="189"/>
        <v>0</v>
      </c>
      <c r="AA1169" s="56">
        <v>0</v>
      </c>
      <c r="AB1169" s="22">
        <f t="shared" si="181"/>
        <v>37</v>
      </c>
      <c r="AC1169" s="96"/>
      <c r="AD1169" s="97"/>
      <c r="AE1169" s="96"/>
    </row>
    <row r="1170" spans="1:32" ht="15" hidden="1" customHeight="1" x14ac:dyDescent="0.25">
      <c r="A1170" s="24"/>
      <c r="B1170" s="174" t="s">
        <v>949</v>
      </c>
      <c r="C1170" s="24"/>
      <c r="D1170" s="21" t="s">
        <v>949</v>
      </c>
      <c r="E1170" s="24" t="s">
        <v>813</v>
      </c>
      <c r="F1170" s="21" t="s">
        <v>950</v>
      </c>
      <c r="G1170" s="31" t="s">
        <v>936</v>
      </c>
      <c r="H1170" s="32">
        <v>1</v>
      </c>
      <c r="I1170" s="95"/>
      <c r="J1170" s="57">
        <f>[1]Inventario!Y1170</f>
        <v>0</v>
      </c>
      <c r="K1170" s="99">
        <f>[1]Inventario!AA1170</f>
        <v>0</v>
      </c>
      <c r="L1170" s="86">
        <f t="shared" si="182"/>
        <v>0</v>
      </c>
      <c r="M1170" s="91"/>
      <c r="N1170" s="87">
        <f>SUMIF('Compras del Mes'!D$6:D$307,Inventario!D1170,'Compras del Mes'!H$6:H$307)</f>
        <v>0</v>
      </c>
      <c r="O1170" s="28" t="str">
        <f t="shared" si="183"/>
        <v/>
      </c>
      <c r="P1170" s="28">
        <f>SUMIF('Compras del Mes'!D$6:D$307,Inventario!D1170,'Compras del Mes'!I$6:I$307)</f>
        <v>0</v>
      </c>
      <c r="Q1170" s="88"/>
      <c r="R1170" s="87">
        <f t="shared" si="184"/>
        <v>0</v>
      </c>
      <c r="S1170" s="28" t="str">
        <f t="shared" si="185"/>
        <v>0</v>
      </c>
      <c r="T1170" s="28">
        <f t="shared" si="186"/>
        <v>0</v>
      </c>
      <c r="U1170" s="88"/>
      <c r="V1170" s="177">
        <f>SUMIF('Reporte de salida'!C$6:C$958,Inventario!B1170,'Reporte de salida'!H$6:H$958)</f>
        <v>0</v>
      </c>
      <c r="W1170" s="221">
        <f t="shared" si="187"/>
        <v>0</v>
      </c>
      <c r="X1170" s="22"/>
      <c r="Y1170" s="87">
        <f t="shared" si="188"/>
        <v>0</v>
      </c>
      <c r="Z1170" s="28">
        <f t="shared" si="189"/>
        <v>0</v>
      </c>
      <c r="AA1170" s="56">
        <v>0</v>
      </c>
      <c r="AB1170" s="22">
        <f t="shared" si="181"/>
        <v>71</v>
      </c>
      <c r="AC1170" s="96"/>
      <c r="AD1170" s="97"/>
      <c r="AE1170" s="96"/>
    </row>
    <row r="1171" spans="1:32" ht="15" hidden="1" customHeight="1" x14ac:dyDescent="0.25">
      <c r="A1171" s="24"/>
      <c r="B1171" s="174" t="s">
        <v>951</v>
      </c>
      <c r="C1171" s="24"/>
      <c r="D1171" s="21" t="s">
        <v>951</v>
      </c>
      <c r="E1171" s="24" t="s">
        <v>813</v>
      </c>
      <c r="F1171" s="21" t="s">
        <v>950</v>
      </c>
      <c r="G1171" s="31" t="s">
        <v>936</v>
      </c>
      <c r="H1171" s="32">
        <v>1</v>
      </c>
      <c r="I1171" s="95"/>
      <c r="J1171" s="57">
        <f>[1]Inventario!Y1171</f>
        <v>0</v>
      </c>
      <c r="K1171" s="99">
        <f>[1]Inventario!AA1171</f>
        <v>0</v>
      </c>
      <c r="L1171" s="86">
        <f t="shared" si="182"/>
        <v>0</v>
      </c>
      <c r="M1171" s="91"/>
      <c r="N1171" s="87">
        <f>SUMIF('Compras del Mes'!D$6:D$307,Inventario!D1171,'Compras del Mes'!H$6:H$307)</f>
        <v>0</v>
      </c>
      <c r="O1171" s="28" t="str">
        <f t="shared" si="183"/>
        <v/>
      </c>
      <c r="P1171" s="28">
        <f>SUMIF('Compras del Mes'!D$6:D$307,Inventario!D1171,'Compras del Mes'!I$6:I$307)</f>
        <v>0</v>
      </c>
      <c r="Q1171" s="88"/>
      <c r="R1171" s="87">
        <f t="shared" si="184"/>
        <v>0</v>
      </c>
      <c r="S1171" s="28" t="str">
        <f t="shared" si="185"/>
        <v>0</v>
      </c>
      <c r="T1171" s="28">
        <f t="shared" si="186"/>
        <v>0</v>
      </c>
      <c r="U1171" s="88"/>
      <c r="V1171" s="177">
        <f>SUMIF('Reporte de salida'!C$6:C$958,Inventario!B1171,'Reporte de salida'!H$6:H$958)</f>
        <v>0</v>
      </c>
      <c r="W1171" s="221">
        <f t="shared" si="187"/>
        <v>0</v>
      </c>
      <c r="X1171" s="22"/>
      <c r="Y1171" s="87">
        <f t="shared" si="188"/>
        <v>0</v>
      </c>
      <c r="Z1171" s="28">
        <f t="shared" si="189"/>
        <v>0</v>
      </c>
      <c r="AA1171" s="56">
        <v>0</v>
      </c>
      <c r="AB1171" s="22">
        <f t="shared" si="181"/>
        <v>71</v>
      </c>
      <c r="AC1171" s="22"/>
      <c r="AD1171" s="22"/>
      <c r="AE1171" s="22"/>
      <c r="AF1171" s="22"/>
    </row>
    <row r="1172" spans="1:32" ht="15" hidden="1" customHeight="1" x14ac:dyDescent="0.25">
      <c r="A1172" s="24"/>
      <c r="B1172" s="174" t="s">
        <v>952</v>
      </c>
      <c r="C1172" s="24"/>
      <c r="D1172" s="21" t="s">
        <v>952</v>
      </c>
      <c r="E1172" s="24" t="s">
        <v>813</v>
      </c>
      <c r="F1172" s="21" t="s">
        <v>950</v>
      </c>
      <c r="G1172" s="31" t="s">
        <v>936</v>
      </c>
      <c r="H1172" s="32">
        <v>1</v>
      </c>
      <c r="I1172" s="95"/>
      <c r="J1172" s="57">
        <f>[1]Inventario!Y1172</f>
        <v>1</v>
      </c>
      <c r="K1172" s="99">
        <f>[1]Inventario!AA1172</f>
        <v>600</v>
      </c>
      <c r="L1172" s="86">
        <f t="shared" si="182"/>
        <v>600</v>
      </c>
      <c r="M1172" s="91"/>
      <c r="N1172" s="87">
        <f>SUMIF('Compras del Mes'!D$6:D$307,Inventario!D1172,'Compras del Mes'!H$6:H$307)</f>
        <v>0</v>
      </c>
      <c r="O1172" s="28" t="str">
        <f t="shared" si="183"/>
        <v/>
      </c>
      <c r="P1172" s="28">
        <f>SUMIF('Compras del Mes'!D$6:D$307,Inventario!D1172,'Compras del Mes'!I$6:I$307)</f>
        <v>0</v>
      </c>
      <c r="Q1172" s="88"/>
      <c r="R1172" s="87">
        <f t="shared" si="184"/>
        <v>1</v>
      </c>
      <c r="S1172" s="28">
        <f t="shared" si="185"/>
        <v>600</v>
      </c>
      <c r="T1172" s="28">
        <f t="shared" si="186"/>
        <v>600</v>
      </c>
      <c r="U1172" s="88"/>
      <c r="V1172" s="177">
        <f>SUMIF('Reporte de salida'!C$6:C$958,Inventario!B1172,'Reporte de salida'!H$6:H$958)</f>
        <v>0</v>
      </c>
      <c r="W1172" s="221">
        <f t="shared" si="187"/>
        <v>0</v>
      </c>
      <c r="X1172" s="22"/>
      <c r="Y1172" s="87">
        <f t="shared" si="188"/>
        <v>1</v>
      </c>
      <c r="Z1172" s="28">
        <f t="shared" si="189"/>
        <v>600</v>
      </c>
      <c r="AA1172" s="56">
        <f t="shared" si="190"/>
        <v>600</v>
      </c>
      <c r="AB1172" s="22">
        <f t="shared" si="181"/>
        <v>71</v>
      </c>
      <c r="AC1172" s="22"/>
      <c r="AD1172" s="22"/>
      <c r="AE1172" s="22"/>
      <c r="AF1172" s="22"/>
    </row>
    <row r="1173" spans="1:32" ht="15" hidden="1" customHeight="1" x14ac:dyDescent="0.25">
      <c r="A1173" s="24"/>
      <c r="B1173" s="174" t="s">
        <v>956</v>
      </c>
      <c r="C1173" s="24"/>
      <c r="D1173" s="21" t="s">
        <v>956</v>
      </c>
      <c r="E1173" s="24" t="s">
        <v>813</v>
      </c>
      <c r="F1173" s="21">
        <v>138</v>
      </c>
      <c r="G1173" s="31" t="s">
        <v>936</v>
      </c>
      <c r="H1173" s="32">
        <v>1</v>
      </c>
      <c r="J1173" s="57">
        <f>[1]Inventario!Y1173</f>
        <v>0</v>
      </c>
      <c r="K1173" s="99">
        <f>[1]Inventario!AA1173</f>
        <v>0</v>
      </c>
      <c r="L1173" s="86">
        <f t="shared" si="182"/>
        <v>0</v>
      </c>
      <c r="M1173" s="91"/>
      <c r="N1173" s="87">
        <f>SUMIF('Compras del Mes'!D$6:D$307,Inventario!D1173,'Compras del Mes'!H$6:H$307)</f>
        <v>0</v>
      </c>
      <c r="O1173" s="28" t="str">
        <f t="shared" si="183"/>
        <v/>
      </c>
      <c r="P1173" s="28">
        <f>SUMIF('Compras del Mes'!D$6:D$307,Inventario!D1173,'Compras del Mes'!I$6:I$307)</f>
        <v>0</v>
      </c>
      <c r="Q1173" s="88"/>
      <c r="R1173" s="87">
        <f t="shared" si="184"/>
        <v>0</v>
      </c>
      <c r="S1173" s="28" t="str">
        <f t="shared" si="185"/>
        <v>0</v>
      </c>
      <c r="T1173" s="28">
        <f t="shared" si="186"/>
        <v>0</v>
      </c>
      <c r="U1173" s="88"/>
      <c r="V1173" s="177">
        <f>SUMIF('Reporte de salida'!C$6:C$958,Inventario!B1173,'Reporte de salida'!H$6:H$958)</f>
        <v>0</v>
      </c>
      <c r="W1173" s="221">
        <f t="shared" si="187"/>
        <v>0</v>
      </c>
      <c r="X1173" s="22"/>
      <c r="Y1173" s="87">
        <f t="shared" si="188"/>
        <v>0</v>
      </c>
      <c r="Z1173" s="28">
        <f t="shared" si="189"/>
        <v>0</v>
      </c>
      <c r="AA1173" s="56">
        <v>0</v>
      </c>
      <c r="AB1173" s="22">
        <f t="shared" si="181"/>
        <v>35</v>
      </c>
      <c r="AC1173" s="22"/>
      <c r="AD1173" s="22"/>
      <c r="AE1173" s="22"/>
      <c r="AF1173" s="22"/>
    </row>
    <row r="1174" spans="1:32" ht="15" hidden="1" customHeight="1" x14ac:dyDescent="0.25">
      <c r="A1174" s="24"/>
      <c r="B1174" s="174" t="s">
        <v>959</v>
      </c>
      <c r="C1174" s="24"/>
      <c r="D1174" s="21" t="s">
        <v>959</v>
      </c>
      <c r="E1174" s="21" t="s">
        <v>813</v>
      </c>
      <c r="F1174" s="21">
        <v>213</v>
      </c>
      <c r="G1174" s="31" t="s">
        <v>936</v>
      </c>
      <c r="H1174" s="32">
        <v>1</v>
      </c>
      <c r="J1174" s="57">
        <f>[1]Inventario!Y1174</f>
        <v>0</v>
      </c>
      <c r="K1174" s="99">
        <f>[1]Inventario!AA1174</f>
        <v>0</v>
      </c>
      <c r="L1174" s="86">
        <f t="shared" si="182"/>
        <v>0</v>
      </c>
      <c r="M1174" s="91"/>
      <c r="N1174" s="87">
        <f>SUMIF('Compras del Mes'!D$6:D$307,Inventario!D1174,'Compras del Mes'!H$6:H$307)</f>
        <v>0</v>
      </c>
      <c r="O1174" s="28" t="str">
        <f t="shared" si="183"/>
        <v/>
      </c>
      <c r="P1174" s="28">
        <f>SUMIF('Compras del Mes'!D$6:D$307,Inventario!D1174,'Compras del Mes'!I$6:I$307)</f>
        <v>0</v>
      </c>
      <c r="Q1174" s="88"/>
      <c r="R1174" s="87">
        <f t="shared" si="184"/>
        <v>0</v>
      </c>
      <c r="S1174" s="28" t="str">
        <f t="shared" si="185"/>
        <v>0</v>
      </c>
      <c r="T1174" s="28">
        <f t="shared" si="186"/>
        <v>0</v>
      </c>
      <c r="U1174" s="88"/>
      <c r="V1174" s="177">
        <f>SUMIF('Reporte de salida'!C$6:C$958,Inventario!B1174,'Reporte de salida'!H$6:H$958)</f>
        <v>0</v>
      </c>
      <c r="W1174" s="221">
        <f t="shared" si="187"/>
        <v>0</v>
      </c>
      <c r="X1174" s="22"/>
      <c r="Y1174" s="87">
        <f t="shared" si="188"/>
        <v>0</v>
      </c>
      <c r="Z1174" s="28">
        <f t="shared" si="189"/>
        <v>0</v>
      </c>
      <c r="AA1174" s="56">
        <v>0</v>
      </c>
      <c r="AB1174" s="22">
        <f t="shared" si="181"/>
        <v>46</v>
      </c>
      <c r="AC1174" s="22"/>
      <c r="AD1174" s="22"/>
      <c r="AE1174" s="22"/>
      <c r="AF1174" s="22"/>
    </row>
    <row r="1175" spans="1:32" ht="15" hidden="1" customHeight="1" x14ac:dyDescent="0.25">
      <c r="A1175" s="24"/>
      <c r="B1175" s="174" t="s">
        <v>957</v>
      </c>
      <c r="C1175" s="24"/>
      <c r="D1175" s="21" t="s">
        <v>957</v>
      </c>
      <c r="E1175" s="21" t="s">
        <v>813</v>
      </c>
      <c r="F1175" s="21">
        <v>138</v>
      </c>
      <c r="G1175" s="31" t="s">
        <v>817</v>
      </c>
      <c r="H1175" s="32">
        <v>1</v>
      </c>
      <c r="J1175" s="57">
        <f>[1]Inventario!Y1175</f>
        <v>0</v>
      </c>
      <c r="K1175" s="99">
        <f>[1]Inventario!AA1175</f>
        <v>0</v>
      </c>
      <c r="L1175" s="86">
        <f t="shared" si="182"/>
        <v>0</v>
      </c>
      <c r="M1175" s="91"/>
      <c r="N1175" s="87">
        <f>SUMIF('Compras del Mes'!D$6:D$307,Inventario!D1175,'Compras del Mes'!H$6:H$307)</f>
        <v>0</v>
      </c>
      <c r="O1175" s="28" t="str">
        <f t="shared" si="183"/>
        <v/>
      </c>
      <c r="P1175" s="28">
        <f>SUMIF('Compras del Mes'!D$6:D$307,Inventario!D1175,'Compras del Mes'!I$6:I$307)</f>
        <v>0</v>
      </c>
      <c r="Q1175" s="88"/>
      <c r="R1175" s="87">
        <f t="shared" si="184"/>
        <v>0</v>
      </c>
      <c r="S1175" s="28" t="str">
        <f t="shared" si="185"/>
        <v>0</v>
      </c>
      <c r="T1175" s="28">
        <f t="shared" si="186"/>
        <v>0</v>
      </c>
      <c r="U1175" s="88"/>
      <c r="V1175" s="177">
        <f>SUMIF('Reporte de salida'!C$6:C$958,Inventario!B1175,'Reporte de salida'!H$6:H$958)</f>
        <v>0</v>
      </c>
      <c r="W1175" s="221">
        <f t="shared" si="187"/>
        <v>0</v>
      </c>
      <c r="X1175" s="22"/>
      <c r="Y1175" s="87">
        <f t="shared" si="188"/>
        <v>0</v>
      </c>
      <c r="Z1175" s="28">
        <f t="shared" si="189"/>
        <v>0</v>
      </c>
      <c r="AA1175" s="56">
        <v>0</v>
      </c>
      <c r="AB1175" s="22">
        <f t="shared" si="181"/>
        <v>34</v>
      </c>
      <c r="AC1175" s="22"/>
      <c r="AD1175" s="22"/>
      <c r="AE1175" s="22"/>
      <c r="AF1175" s="22"/>
    </row>
    <row r="1176" spans="1:32" ht="15" hidden="1" customHeight="1" x14ac:dyDescent="0.25">
      <c r="A1176" s="24"/>
      <c r="B1176" s="174" t="s">
        <v>958</v>
      </c>
      <c r="C1176" s="24"/>
      <c r="D1176" s="21" t="s">
        <v>958</v>
      </c>
      <c r="E1176" s="21" t="s">
        <v>813</v>
      </c>
      <c r="F1176" s="21">
        <v>213</v>
      </c>
      <c r="G1176" s="31" t="s">
        <v>817</v>
      </c>
      <c r="H1176" s="32">
        <v>1</v>
      </c>
      <c r="J1176" s="57">
        <f>[1]Inventario!Y1176</f>
        <v>0</v>
      </c>
      <c r="K1176" s="99">
        <f>[1]Inventario!AA1176</f>
        <v>0</v>
      </c>
      <c r="L1176" s="86">
        <f t="shared" si="182"/>
        <v>0</v>
      </c>
      <c r="M1176" s="91"/>
      <c r="N1176" s="87">
        <f>SUMIF('Compras del Mes'!D$6:D$307,Inventario!D1176,'Compras del Mes'!H$6:H$307)</f>
        <v>0</v>
      </c>
      <c r="O1176" s="28" t="str">
        <f t="shared" si="183"/>
        <v/>
      </c>
      <c r="P1176" s="28">
        <f>SUMIF('Compras del Mes'!D$6:D$307,Inventario!D1176,'Compras del Mes'!I$6:I$307)</f>
        <v>0</v>
      </c>
      <c r="Q1176" s="88"/>
      <c r="R1176" s="87">
        <f t="shared" si="184"/>
        <v>0</v>
      </c>
      <c r="S1176" s="28" t="str">
        <f t="shared" si="185"/>
        <v>0</v>
      </c>
      <c r="T1176" s="28">
        <f t="shared" si="186"/>
        <v>0</v>
      </c>
      <c r="U1176" s="88"/>
      <c r="V1176" s="177">
        <f>SUMIF('Reporte de salida'!C$6:C$958,Inventario!B1176,'Reporte de salida'!H$6:H$958)</f>
        <v>0</v>
      </c>
      <c r="W1176" s="221">
        <f t="shared" si="187"/>
        <v>0</v>
      </c>
      <c r="X1176" s="22"/>
      <c r="Y1176" s="87">
        <f t="shared" si="188"/>
        <v>0</v>
      </c>
      <c r="Z1176" s="28">
        <f t="shared" si="189"/>
        <v>0</v>
      </c>
      <c r="AA1176" s="56">
        <v>0</v>
      </c>
      <c r="AB1176" s="22">
        <f t="shared" si="181"/>
        <v>44</v>
      </c>
      <c r="AC1176" s="22"/>
      <c r="AD1176" s="22"/>
      <c r="AE1176" s="22"/>
      <c r="AF1176" s="22"/>
    </row>
    <row r="1177" spans="1:32" ht="15" customHeight="1" x14ac:dyDescent="0.25">
      <c r="A1177" s="24"/>
      <c r="B1177" s="174" t="s">
        <v>961</v>
      </c>
      <c r="C1177" s="24"/>
      <c r="D1177" s="21" t="s">
        <v>961</v>
      </c>
      <c r="E1177" s="21" t="s">
        <v>813</v>
      </c>
      <c r="F1177" s="21"/>
      <c r="G1177" s="31" t="s">
        <v>817</v>
      </c>
      <c r="H1177" s="32">
        <v>1</v>
      </c>
      <c r="I1177" s="95"/>
      <c r="J1177" s="57">
        <f>[1]Inventario!Y1177</f>
        <v>4.629999999999999</v>
      </c>
      <c r="K1177" s="99">
        <f>[1]Inventario!AA1177</f>
        <v>738.63797540164614</v>
      </c>
      <c r="L1177" s="86">
        <f t="shared" si="182"/>
        <v>3419.8938261096209</v>
      </c>
      <c r="M1177" s="91"/>
      <c r="N1177" s="87">
        <f>SUMIF('Compras del Mes'!D$6:D$307,Inventario!D1177,'Compras del Mes'!H$6:H$307)</f>
        <v>5</v>
      </c>
      <c r="O1177" s="28">
        <f t="shared" si="183"/>
        <v>430.47799999999995</v>
      </c>
      <c r="P1177" s="28">
        <f>SUMIF('Compras del Mes'!D$6:D$307,Inventario!D1177,'Compras del Mes'!I$6:I$307)</f>
        <v>2152.39</v>
      </c>
      <c r="Q1177" s="88"/>
      <c r="R1177" s="87">
        <f t="shared" si="184"/>
        <v>9.629999999999999</v>
      </c>
      <c r="S1177" s="28">
        <f t="shared" si="185"/>
        <v>578.63798817337704</v>
      </c>
      <c r="T1177" s="28">
        <f t="shared" si="186"/>
        <v>5572.2838261096203</v>
      </c>
      <c r="U1177" s="88"/>
      <c r="V1177" s="177">
        <f>SUMIF('Reporte de salida'!C$6:C$958,Inventario!B1177,'Reporte de salida'!H$6:H$958)</f>
        <v>8</v>
      </c>
      <c r="W1177" s="221">
        <f t="shared" si="187"/>
        <v>4629.1039053870163</v>
      </c>
      <c r="X1177" s="22"/>
      <c r="Y1177" s="87">
        <f t="shared" si="188"/>
        <v>1.629999999999999</v>
      </c>
      <c r="Z1177" s="28">
        <f t="shared" si="189"/>
        <v>943.17992072260404</v>
      </c>
      <c r="AA1177" s="56">
        <f t="shared" si="190"/>
        <v>578.63798817337704</v>
      </c>
      <c r="AB1177" s="22">
        <f t="shared" si="181"/>
        <v>19</v>
      </c>
      <c r="AC1177" s="22"/>
      <c r="AD1177" s="22"/>
      <c r="AE1177" s="22"/>
      <c r="AF1177" s="22"/>
    </row>
    <row r="1178" spans="1:32" ht="15" hidden="1" customHeight="1" x14ac:dyDescent="0.25">
      <c r="A1178" s="24"/>
      <c r="B1178" s="174" t="s">
        <v>974</v>
      </c>
      <c r="C1178" s="24"/>
      <c r="D1178" s="21" t="s">
        <v>974</v>
      </c>
      <c r="E1178" s="21" t="s">
        <v>813</v>
      </c>
      <c r="F1178" s="21"/>
      <c r="G1178" s="31" t="s">
        <v>817</v>
      </c>
      <c r="H1178" s="32">
        <v>1</v>
      </c>
      <c r="I1178" s="95"/>
      <c r="J1178" s="57">
        <f>[1]Inventario!Y1178</f>
        <v>0</v>
      </c>
      <c r="K1178" s="99">
        <f>[1]Inventario!AA1178</f>
        <v>0</v>
      </c>
      <c r="L1178" s="86">
        <f t="shared" si="182"/>
        <v>0</v>
      </c>
      <c r="M1178" s="91"/>
      <c r="N1178" s="87">
        <f>SUMIF('Compras del Mes'!D$6:D$307,Inventario!D1178,'Compras del Mes'!H$6:H$307)</f>
        <v>0</v>
      </c>
      <c r="O1178" s="28" t="str">
        <f t="shared" si="183"/>
        <v/>
      </c>
      <c r="P1178" s="28">
        <f>SUMIF('Compras del Mes'!D$6:D$307,Inventario!D1178,'Compras del Mes'!I$6:I$307)</f>
        <v>0</v>
      </c>
      <c r="Q1178" s="88"/>
      <c r="R1178" s="87">
        <f t="shared" si="184"/>
        <v>0</v>
      </c>
      <c r="S1178" s="28" t="str">
        <f t="shared" si="185"/>
        <v>0</v>
      </c>
      <c r="T1178" s="28">
        <f t="shared" si="186"/>
        <v>0</v>
      </c>
      <c r="U1178" s="88"/>
      <c r="V1178" s="177">
        <f>SUMIF('Reporte de salida'!C$6:C$958,Inventario!B1178,'Reporte de salida'!H$6:H$958)</f>
        <v>0</v>
      </c>
      <c r="W1178" s="221">
        <f t="shared" si="187"/>
        <v>0</v>
      </c>
      <c r="X1178" s="22"/>
      <c r="Y1178" s="87">
        <f t="shared" si="188"/>
        <v>0</v>
      </c>
      <c r="Z1178" s="28">
        <f t="shared" si="189"/>
        <v>0</v>
      </c>
      <c r="AA1178" s="56">
        <v>0</v>
      </c>
      <c r="AB1178" s="22">
        <f t="shared" si="181"/>
        <v>28</v>
      </c>
      <c r="AC1178" s="22"/>
      <c r="AD1178" s="22"/>
      <c r="AE1178" s="22"/>
      <c r="AF1178" s="22"/>
    </row>
    <row r="1179" spans="1:32" ht="15" hidden="1" customHeight="1" x14ac:dyDescent="0.25">
      <c r="A1179" s="24"/>
      <c r="B1179" s="174" t="s">
        <v>1055</v>
      </c>
      <c r="C1179" s="24"/>
      <c r="D1179" s="21" t="s">
        <v>1055</v>
      </c>
      <c r="E1179" s="21" t="s">
        <v>813</v>
      </c>
      <c r="F1179" s="21" t="s">
        <v>1052</v>
      </c>
      <c r="G1179" s="31" t="s">
        <v>817</v>
      </c>
      <c r="H1179" s="32">
        <v>1</v>
      </c>
      <c r="J1179" s="57">
        <f>[1]Inventario!Y1179</f>
        <v>3.5</v>
      </c>
      <c r="K1179" s="99">
        <f>[1]Inventario!AA1179</f>
        <v>892.59280000000001</v>
      </c>
      <c r="L1179" s="86">
        <f t="shared" si="182"/>
        <v>3124.0747999999999</v>
      </c>
      <c r="M1179" s="91"/>
      <c r="N1179" s="87">
        <f>SUMIF('Compras del Mes'!D$6:D$307,Inventario!D1179,'Compras del Mes'!H$6:H$307)</f>
        <v>1</v>
      </c>
      <c r="O1179" s="28">
        <f t="shared" si="183"/>
        <v>1059.0083999999999</v>
      </c>
      <c r="P1179" s="28">
        <f>SUMIF('Compras del Mes'!D$6:D$307,Inventario!D1179,'Compras del Mes'!I$6:I$307)</f>
        <v>1059.0083999999999</v>
      </c>
      <c r="Q1179" s="88"/>
      <c r="R1179" s="87">
        <f t="shared" si="184"/>
        <v>4.5</v>
      </c>
      <c r="S1179" s="28">
        <f t="shared" si="185"/>
        <v>929.57404444444444</v>
      </c>
      <c r="T1179" s="28">
        <f t="shared" si="186"/>
        <v>4183.0832</v>
      </c>
      <c r="U1179" s="88"/>
      <c r="V1179" s="177">
        <f>SUMIF('Reporte de salida'!C$6:C$958,Inventario!B1179,'Reporte de salida'!H$6:H$958)</f>
        <v>2.5</v>
      </c>
      <c r="W1179" s="221">
        <f t="shared" si="187"/>
        <v>2323.9351111111109</v>
      </c>
      <c r="X1179" s="22"/>
      <c r="Y1179" s="87">
        <f t="shared" si="188"/>
        <v>2</v>
      </c>
      <c r="Z1179" s="28">
        <f t="shared" si="189"/>
        <v>1859.1480888888889</v>
      </c>
      <c r="AA1179" s="56">
        <f t="shared" si="190"/>
        <v>929.57404444444444</v>
      </c>
      <c r="AB1179" s="22">
        <f t="shared" si="181"/>
        <v>45</v>
      </c>
      <c r="AC1179" s="22"/>
      <c r="AD1179" s="22"/>
      <c r="AE1179" s="22"/>
      <c r="AF1179" s="22"/>
    </row>
    <row r="1180" spans="1:32" ht="15" hidden="1" customHeight="1" x14ac:dyDescent="0.25">
      <c r="A1180" s="24"/>
      <c r="B1180" s="174" t="s">
        <v>1056</v>
      </c>
      <c r="C1180" s="24"/>
      <c r="D1180" s="21" t="s">
        <v>1056</v>
      </c>
      <c r="E1180" s="21" t="s">
        <v>813</v>
      </c>
      <c r="F1180" s="21" t="s">
        <v>1053</v>
      </c>
      <c r="G1180" s="31" t="s">
        <v>817</v>
      </c>
      <c r="H1180" s="32">
        <v>1</v>
      </c>
      <c r="J1180" s="57">
        <f>[1]Inventario!Y1180</f>
        <v>0.75</v>
      </c>
      <c r="K1180" s="99">
        <f>[1]Inventario!AA1180</f>
        <v>0</v>
      </c>
      <c r="L1180" s="86">
        <f t="shared" si="182"/>
        <v>0</v>
      </c>
      <c r="M1180" s="91"/>
      <c r="N1180" s="87">
        <f>SUMIF('Compras del Mes'!D$6:D$307,Inventario!D1180,'Compras del Mes'!H$6:H$307)</f>
        <v>0</v>
      </c>
      <c r="O1180" s="28" t="str">
        <f t="shared" si="183"/>
        <v/>
      </c>
      <c r="P1180" s="28">
        <f>SUMIF('Compras del Mes'!D$6:D$307,Inventario!D1180,'Compras del Mes'!I$6:I$307)</f>
        <v>0</v>
      </c>
      <c r="Q1180" s="88"/>
      <c r="R1180" s="87">
        <f t="shared" si="184"/>
        <v>0.75</v>
      </c>
      <c r="S1180" s="28" t="str">
        <f t="shared" si="185"/>
        <v>0</v>
      </c>
      <c r="T1180" s="28">
        <f t="shared" si="186"/>
        <v>0</v>
      </c>
      <c r="U1180" s="88"/>
      <c r="V1180" s="177">
        <f>SUMIF('Reporte de salida'!C$6:C$958,Inventario!B1180,'Reporte de salida'!H$6:H$958)</f>
        <v>0</v>
      </c>
      <c r="W1180" s="221">
        <f t="shared" si="187"/>
        <v>0</v>
      </c>
      <c r="X1180" s="22"/>
      <c r="Y1180" s="87">
        <f t="shared" si="188"/>
        <v>0.75</v>
      </c>
      <c r="Z1180" s="28">
        <f t="shared" si="189"/>
        <v>0</v>
      </c>
      <c r="AA1180" s="56">
        <f t="shared" si="190"/>
        <v>0</v>
      </c>
      <c r="AB1180" s="22">
        <f t="shared" si="181"/>
        <v>51</v>
      </c>
      <c r="AC1180" s="22"/>
      <c r="AD1180" s="22"/>
      <c r="AE1180" s="22"/>
      <c r="AF1180" s="22"/>
    </row>
    <row r="1181" spans="1:32" ht="15" hidden="1" customHeight="1" x14ac:dyDescent="0.25">
      <c r="A1181" s="24"/>
      <c r="B1181" s="174" t="s">
        <v>1057</v>
      </c>
      <c r="C1181" s="24"/>
      <c r="D1181" s="256" t="s">
        <v>1057</v>
      </c>
      <c r="E1181" s="21" t="s">
        <v>813</v>
      </c>
      <c r="F1181" s="21" t="s">
        <v>1054</v>
      </c>
      <c r="G1181" s="31" t="s">
        <v>817</v>
      </c>
      <c r="H1181" s="32">
        <v>1</v>
      </c>
      <c r="J1181" s="57">
        <f>[1]Inventario!Y1181</f>
        <v>1.75</v>
      </c>
      <c r="K1181" s="99">
        <f>[1]Inventario!AA1181</f>
        <v>605.14765714285716</v>
      </c>
      <c r="L1181" s="86">
        <f t="shared" si="182"/>
        <v>1059.0083999999999</v>
      </c>
      <c r="M1181" s="91"/>
      <c r="N1181" s="87">
        <f>SUMIF('Compras del Mes'!D$6:D$307,Inventario!D1181,'Compras del Mes'!H$6:H$307)</f>
        <v>0</v>
      </c>
      <c r="O1181" s="28" t="str">
        <f t="shared" si="183"/>
        <v/>
      </c>
      <c r="P1181" s="28">
        <f>SUMIF('Compras del Mes'!D$6:D$307,Inventario!D1181,'Compras del Mes'!I$6:I$307)</f>
        <v>0</v>
      </c>
      <c r="Q1181" s="88"/>
      <c r="R1181" s="87">
        <f t="shared" si="184"/>
        <v>1.75</v>
      </c>
      <c r="S1181" s="28">
        <f t="shared" si="185"/>
        <v>605.14765714285716</v>
      </c>
      <c r="T1181" s="28">
        <f t="shared" si="186"/>
        <v>1059.0083999999999</v>
      </c>
      <c r="U1181" s="88"/>
      <c r="V1181" s="177">
        <f>SUMIF('Reporte de salida'!C$6:C$958,Inventario!B1181,'Reporte de salida'!H$6:H$958)</f>
        <v>1</v>
      </c>
      <c r="W1181" s="221">
        <f t="shared" si="187"/>
        <v>605.14765714285716</v>
      </c>
      <c r="X1181" s="22"/>
      <c r="Y1181" s="87">
        <f t="shared" si="188"/>
        <v>0.75</v>
      </c>
      <c r="Z1181" s="28">
        <f t="shared" si="189"/>
        <v>453.8607428571429</v>
      </c>
      <c r="AA1181" s="56">
        <f t="shared" si="190"/>
        <v>605.14765714285716</v>
      </c>
      <c r="AB1181" s="22">
        <f>(LEN(D1181))</f>
        <v>47</v>
      </c>
      <c r="AC1181" s="22"/>
      <c r="AD1181" s="22"/>
      <c r="AE1181" s="22"/>
      <c r="AF1181" s="22"/>
    </row>
    <row r="1182" spans="1:32" ht="15" hidden="1" customHeight="1" x14ac:dyDescent="0.25">
      <c r="A1182" s="24"/>
      <c r="B1182" s="174" t="s">
        <v>1067</v>
      </c>
      <c r="C1182" s="24"/>
      <c r="D1182" s="21" t="s">
        <v>1067</v>
      </c>
      <c r="E1182" s="21" t="s">
        <v>813</v>
      </c>
      <c r="F1182" s="21" t="s">
        <v>1068</v>
      </c>
      <c r="G1182" s="31" t="s">
        <v>817</v>
      </c>
      <c r="H1182" s="32">
        <v>1</v>
      </c>
      <c r="J1182" s="57">
        <f>[1]Inventario!Y1182</f>
        <v>20.0625</v>
      </c>
      <c r="K1182" s="99">
        <f>[1]Inventario!AA1182</f>
        <v>616.78239827494701</v>
      </c>
      <c r="L1182" s="86">
        <f t="shared" si="182"/>
        <v>12374.196865391124</v>
      </c>
      <c r="M1182" s="91"/>
      <c r="N1182" s="87">
        <f>SUMIF('Compras del Mes'!D$6:D$307,Inventario!D1182,'Compras del Mes'!H$6:H$307)</f>
        <v>13</v>
      </c>
      <c r="O1182" s="28">
        <f t="shared" si="183"/>
        <v>643.82949999999994</v>
      </c>
      <c r="P1182" s="28">
        <f>SUMIF('Compras del Mes'!D$6:D$307,Inventario!D1182,'Compras del Mes'!I$6:I$307)</f>
        <v>8369.7834999999995</v>
      </c>
      <c r="Q1182" s="88"/>
      <c r="R1182" s="87">
        <f t="shared" si="184"/>
        <v>33.0625</v>
      </c>
      <c r="S1182" s="28">
        <f t="shared" si="185"/>
        <v>627.41717551277497</v>
      </c>
      <c r="T1182" s="28">
        <f t="shared" si="186"/>
        <v>20743.980365391122</v>
      </c>
      <c r="U1182" s="88"/>
      <c r="V1182" s="177">
        <f>SUMIF('Reporte de salida'!C$6:C$958,Inventario!B1182,'Reporte de salida'!H$6:H$958)</f>
        <v>14</v>
      </c>
      <c r="W1182" s="221">
        <f t="shared" si="187"/>
        <v>8783.8404571788487</v>
      </c>
      <c r="X1182" s="22"/>
      <c r="Y1182" s="87">
        <f t="shared" si="188"/>
        <v>19.0625</v>
      </c>
      <c r="Z1182" s="28">
        <f t="shared" si="189"/>
        <v>11960.139908212273</v>
      </c>
      <c r="AA1182" s="56">
        <f t="shared" si="190"/>
        <v>627.41717551277497</v>
      </c>
      <c r="AB1182" s="22">
        <f>(LEN(D1182))</f>
        <v>25</v>
      </c>
      <c r="AC1182" s="22"/>
      <c r="AD1182" s="22"/>
      <c r="AE1182" s="22"/>
      <c r="AF1182" s="22"/>
    </row>
    <row r="1183" spans="1:32" ht="15" hidden="1" customHeight="1" x14ac:dyDescent="0.25">
      <c r="A1183" s="24"/>
      <c r="B1183" s="174" t="s">
        <v>1087</v>
      </c>
      <c r="C1183" s="24"/>
      <c r="D1183" s="21" t="s">
        <v>1087</v>
      </c>
      <c r="E1183" s="21" t="s">
        <v>813</v>
      </c>
      <c r="F1183" s="21"/>
      <c r="G1183" s="31" t="s">
        <v>817</v>
      </c>
      <c r="H1183" s="32">
        <v>1</v>
      </c>
      <c r="J1183" s="57">
        <f>[1]Inventario!Y1183</f>
        <v>0</v>
      </c>
      <c r="K1183" s="99">
        <f>[1]Inventario!AA1183</f>
        <v>0</v>
      </c>
      <c r="L1183" s="86">
        <f t="shared" si="182"/>
        <v>0</v>
      </c>
      <c r="M1183" s="91"/>
      <c r="N1183" s="87">
        <f>SUMIF('Compras del Mes'!D$6:D$307,Inventario!D1183,'Compras del Mes'!H$6:H$307)</f>
        <v>0</v>
      </c>
      <c r="O1183" s="28" t="str">
        <f t="shared" si="183"/>
        <v/>
      </c>
      <c r="P1183" s="28">
        <f>SUMIF('Compras del Mes'!D$6:D$307,Inventario!D1183,'Compras del Mes'!I$6:I$307)</f>
        <v>0</v>
      </c>
      <c r="Q1183" s="88"/>
      <c r="R1183" s="87">
        <f t="shared" si="184"/>
        <v>0</v>
      </c>
      <c r="S1183" s="28" t="str">
        <f t="shared" si="185"/>
        <v>0</v>
      </c>
      <c r="T1183" s="28">
        <f t="shared" si="186"/>
        <v>0</v>
      </c>
      <c r="U1183" s="88"/>
      <c r="V1183" s="177">
        <f>SUMIF('Reporte de salida'!C$6:C$958,Inventario!B1183,'Reporte de salida'!H$6:H$958)</f>
        <v>0</v>
      </c>
      <c r="W1183" s="221">
        <f t="shared" si="187"/>
        <v>0</v>
      </c>
      <c r="X1183" s="22"/>
      <c r="Y1183" s="87">
        <f t="shared" si="188"/>
        <v>0</v>
      </c>
      <c r="Z1183" s="28">
        <f t="shared" si="189"/>
        <v>0</v>
      </c>
      <c r="AA1183" s="56">
        <v>0</v>
      </c>
      <c r="AB1183" s="22">
        <f>(LEN(D1183))</f>
        <v>8</v>
      </c>
      <c r="AC1183" s="22"/>
      <c r="AD1183" s="22"/>
      <c r="AE1183" s="22"/>
      <c r="AF1183" s="22"/>
    </row>
    <row r="1184" spans="1:32" ht="15" hidden="1" customHeight="1" x14ac:dyDescent="0.25">
      <c r="A1184" s="24"/>
      <c r="B1184" s="174" t="s">
        <v>1141</v>
      </c>
      <c r="C1184" s="24"/>
      <c r="D1184" s="21" t="s">
        <v>1141</v>
      </c>
      <c r="E1184" s="21" t="s">
        <v>813</v>
      </c>
      <c r="F1184" s="21">
        <v>5102690006</v>
      </c>
      <c r="G1184" s="31" t="s">
        <v>817</v>
      </c>
      <c r="H1184" s="32">
        <v>1</v>
      </c>
      <c r="J1184" s="57">
        <f>[1]Inventario!Y1184</f>
        <v>2.4999999999999467E-3</v>
      </c>
      <c r="K1184" s="99">
        <f>[1]Inventario!AA1184</f>
        <v>1136.118028552391</v>
      </c>
      <c r="L1184" s="86">
        <f t="shared" si="182"/>
        <v>2.840295071380917</v>
      </c>
      <c r="M1184" s="91"/>
      <c r="N1184" s="87">
        <f>SUMIF('Compras del Mes'!D$6:D$307,Inventario!D1184,'Compras del Mes'!H$6:H$307)</f>
        <v>18</v>
      </c>
      <c r="O1184" s="28">
        <f t="shared" si="183"/>
        <v>1121.8266666666666</v>
      </c>
      <c r="P1184" s="28">
        <f>SUMIF('Compras del Mes'!D$6:D$307,Inventario!D1184,'Compras del Mes'!I$6:I$307)</f>
        <v>20192.879999999997</v>
      </c>
      <c r="Q1184" s="88"/>
      <c r="R1184" s="87">
        <f t="shared" si="184"/>
        <v>18.002500000000001</v>
      </c>
      <c r="S1184" s="28">
        <f t="shared" si="185"/>
        <v>1121.8286513023957</v>
      </c>
      <c r="T1184" s="28">
        <f t="shared" si="186"/>
        <v>20195.72029507138</v>
      </c>
      <c r="U1184" s="88"/>
      <c r="V1184" s="177">
        <f>SUMIF('Reporte de salida'!C$6:C$958,Inventario!B1184,'Reporte de salida'!H$6:H$958)</f>
        <v>10</v>
      </c>
      <c r="W1184" s="221">
        <f t="shared" si="187"/>
        <v>11218.286513023957</v>
      </c>
      <c r="X1184" s="22"/>
      <c r="Y1184" s="87">
        <f t="shared" si="188"/>
        <v>8.0025000000000013</v>
      </c>
      <c r="Z1184" s="28">
        <f t="shared" si="189"/>
        <v>8977.4337820474229</v>
      </c>
      <c r="AA1184" s="56">
        <f t="shared" si="190"/>
        <v>1121.8286513023957</v>
      </c>
      <c r="AB1184" s="22">
        <f t="shared" si="181"/>
        <v>10</v>
      </c>
      <c r="AC1184" s="22"/>
      <c r="AD1184" s="22"/>
      <c r="AE1184" s="22"/>
      <c r="AF1184" s="22"/>
    </row>
    <row r="1185" spans="1:32" ht="15" hidden="1" customHeight="1" x14ac:dyDescent="0.25">
      <c r="A1185" s="24"/>
      <c r="B1185" s="174" t="s">
        <v>1142</v>
      </c>
      <c r="C1185" s="24"/>
      <c r="D1185" s="21" t="s">
        <v>1142</v>
      </c>
      <c r="E1185" s="21" t="s">
        <v>813</v>
      </c>
      <c r="F1185" s="21">
        <v>62690014</v>
      </c>
      <c r="G1185" s="31" t="s">
        <v>936</v>
      </c>
      <c r="H1185" s="32">
        <v>1</v>
      </c>
      <c r="J1185" s="57">
        <f>[1]Inventario!Y1185</f>
        <v>-4.9999999999998934E-3</v>
      </c>
      <c r="K1185" s="99">
        <f>[1]Inventario!AA1185</f>
        <v>949.61391278212977</v>
      </c>
      <c r="L1185" s="86">
        <f t="shared" si="182"/>
        <v>-4.7480695639105477</v>
      </c>
      <c r="M1185" s="91"/>
      <c r="N1185" s="87">
        <f>SUMIF('Compras del Mes'!D$6:D$307,Inventario!D1185,'Compras del Mes'!H$6:H$307)</f>
        <v>36</v>
      </c>
      <c r="O1185" s="28">
        <f t="shared" si="183"/>
        <v>954.09722222222217</v>
      </c>
      <c r="P1185" s="28">
        <f>SUMIF('Compras del Mes'!D$6:D$307,Inventario!D1185,'Compras del Mes'!I$6:I$307)</f>
        <v>34347.5</v>
      </c>
      <c r="Q1185" s="88"/>
      <c r="R1185" s="87">
        <f t="shared" si="184"/>
        <v>35.994999999999997</v>
      </c>
      <c r="S1185" s="28">
        <f t="shared" si="185"/>
        <v>954.09784499058458</v>
      </c>
      <c r="T1185" s="28">
        <f t="shared" si="186"/>
        <v>34342.75193043609</v>
      </c>
      <c r="U1185" s="88"/>
      <c r="V1185" s="177">
        <f>SUMIF('Reporte de salida'!C$6:C$958,Inventario!B1185,'Reporte de salida'!H$6:H$958)</f>
        <v>19</v>
      </c>
      <c r="W1185" s="221">
        <f t="shared" si="187"/>
        <v>18127.859054821107</v>
      </c>
      <c r="X1185" s="22"/>
      <c r="Y1185" s="87">
        <f t="shared" si="188"/>
        <v>16.994999999999997</v>
      </c>
      <c r="Z1185" s="28">
        <f t="shared" si="189"/>
        <v>16214.892875614982</v>
      </c>
      <c r="AA1185" s="56">
        <f t="shared" si="190"/>
        <v>954.09784499058458</v>
      </c>
      <c r="AB1185" s="22">
        <f t="shared" si="181"/>
        <v>12</v>
      </c>
      <c r="AC1185" s="22"/>
      <c r="AD1185" s="22"/>
      <c r="AE1185" s="22"/>
      <c r="AF1185" s="22"/>
    </row>
    <row r="1186" spans="1:32" ht="15" hidden="1" customHeight="1" x14ac:dyDescent="0.25">
      <c r="A1186" s="24"/>
      <c r="B1186" s="174" t="s">
        <v>1162</v>
      </c>
      <c r="C1186" s="24"/>
      <c r="D1186" s="21" t="s">
        <v>1162</v>
      </c>
      <c r="E1186" s="21" t="s">
        <v>813</v>
      </c>
      <c r="F1186" s="21" t="s">
        <v>1163</v>
      </c>
      <c r="G1186" s="31" t="s">
        <v>816</v>
      </c>
      <c r="H1186" s="32">
        <v>1</v>
      </c>
      <c r="J1186" s="57">
        <f>[1]Inventario!Y1186</f>
        <v>0</v>
      </c>
      <c r="K1186" s="99">
        <f>[1]Inventario!AA1186</f>
        <v>0</v>
      </c>
      <c r="L1186" s="86">
        <f t="shared" si="182"/>
        <v>0</v>
      </c>
      <c r="M1186" s="91"/>
      <c r="N1186" s="87">
        <f>SUMIF('Compras del Mes'!D$6:D$307,Inventario!D1186,'Compras del Mes'!H$6:H$307)</f>
        <v>0</v>
      </c>
      <c r="O1186" s="28" t="str">
        <f t="shared" si="183"/>
        <v/>
      </c>
      <c r="P1186" s="28">
        <f>SUMIF('Compras del Mes'!D$6:D$307,Inventario!D1186,'Compras del Mes'!I$6:I$307)</f>
        <v>0</v>
      </c>
      <c r="Q1186" s="88"/>
      <c r="R1186" s="87">
        <f t="shared" si="184"/>
        <v>0</v>
      </c>
      <c r="S1186" s="28" t="str">
        <f t="shared" si="185"/>
        <v>0</v>
      </c>
      <c r="T1186" s="28">
        <f t="shared" si="186"/>
        <v>0</v>
      </c>
      <c r="U1186" s="88"/>
      <c r="V1186" s="177">
        <f>SUMIF('Reporte de salida'!C$6:C$958,Inventario!B1186,'Reporte de salida'!H$6:H$958)</f>
        <v>0</v>
      </c>
      <c r="W1186" s="221">
        <f t="shared" si="187"/>
        <v>0</v>
      </c>
      <c r="X1186" s="22"/>
      <c r="Y1186" s="87">
        <f t="shared" si="188"/>
        <v>0</v>
      </c>
      <c r="Z1186" s="28">
        <f t="shared" si="189"/>
        <v>0</v>
      </c>
      <c r="AA1186" s="56">
        <v>0</v>
      </c>
      <c r="AB1186" s="22">
        <f t="shared" ref="AB1186:AB1249" si="191">(LEN(D1186))</f>
        <v>23</v>
      </c>
      <c r="AC1186" s="22"/>
      <c r="AD1186" s="22"/>
      <c r="AE1186" s="22"/>
      <c r="AF1186" s="22"/>
    </row>
    <row r="1187" spans="1:32" ht="15" hidden="1" customHeight="1" x14ac:dyDescent="0.25">
      <c r="A1187" s="24"/>
      <c r="B1187" s="174" t="s">
        <v>2344</v>
      </c>
      <c r="C1187" s="24"/>
      <c r="D1187" s="21" t="s">
        <v>2344</v>
      </c>
      <c r="E1187" s="21" t="s">
        <v>813</v>
      </c>
      <c r="F1187" s="21"/>
      <c r="G1187" s="31" t="s">
        <v>817</v>
      </c>
      <c r="H1187" s="32">
        <v>1</v>
      </c>
      <c r="J1187" s="57">
        <f>[1]Inventario!Y1187</f>
        <v>0</v>
      </c>
      <c r="K1187" s="99">
        <f>[1]Inventario!AA1187</f>
        <v>0</v>
      </c>
      <c r="L1187" s="86">
        <f t="shared" si="182"/>
        <v>0</v>
      </c>
      <c r="M1187" s="91"/>
      <c r="N1187" s="87">
        <f>SUMIF('Compras del Mes'!D$6:D$307,Inventario!D1187,'Compras del Mes'!H$6:H$307)</f>
        <v>3</v>
      </c>
      <c r="O1187" s="28">
        <f t="shared" si="183"/>
        <v>600</v>
      </c>
      <c r="P1187" s="28">
        <f>SUMIF('Compras del Mes'!D$6:D$307,Inventario!D1187,'Compras del Mes'!I$6:I$307)</f>
        <v>1800</v>
      </c>
      <c r="Q1187" s="88"/>
      <c r="R1187" s="87">
        <f t="shared" si="184"/>
        <v>3</v>
      </c>
      <c r="S1187" s="28">
        <f t="shared" si="185"/>
        <v>600</v>
      </c>
      <c r="T1187" s="28">
        <f t="shared" si="186"/>
        <v>1800</v>
      </c>
      <c r="U1187" s="88"/>
      <c r="V1187" s="177">
        <f>SUMIF('Reporte de salida'!C$6:C$958,Inventario!B1187,'Reporte de salida'!H$6:H$958)</f>
        <v>3</v>
      </c>
      <c r="W1187" s="221">
        <f t="shared" si="187"/>
        <v>1800</v>
      </c>
      <c r="X1187" s="22"/>
      <c r="Y1187" s="87">
        <f t="shared" si="188"/>
        <v>0</v>
      </c>
      <c r="Z1187" s="28">
        <f t="shared" si="189"/>
        <v>0</v>
      </c>
      <c r="AA1187" s="56">
        <v>0</v>
      </c>
      <c r="AB1187" s="22">
        <f t="shared" si="191"/>
        <v>13</v>
      </c>
      <c r="AC1187" s="22"/>
      <c r="AD1187" s="22"/>
      <c r="AE1187" s="22"/>
      <c r="AF1187" s="22"/>
    </row>
    <row r="1188" spans="1:32" ht="15" hidden="1" customHeight="1" x14ac:dyDescent="0.25">
      <c r="A1188" s="24"/>
      <c r="B1188" s="174" t="s">
        <v>1177</v>
      </c>
      <c r="C1188" s="24"/>
      <c r="D1188" s="21" t="s">
        <v>1177</v>
      </c>
      <c r="E1188" s="21" t="s">
        <v>813</v>
      </c>
      <c r="F1188" s="21">
        <v>64070006</v>
      </c>
      <c r="G1188" s="31" t="s">
        <v>936</v>
      </c>
      <c r="H1188" s="32">
        <v>1</v>
      </c>
      <c r="J1188" s="57">
        <f>[1]Inventario!Y1188</f>
        <v>0</v>
      </c>
      <c r="K1188" s="99">
        <f>[1]Inventario!AA1188</f>
        <v>0</v>
      </c>
      <c r="L1188" s="86">
        <f t="shared" si="182"/>
        <v>0</v>
      </c>
      <c r="M1188" s="91"/>
      <c r="N1188" s="87">
        <f>SUMIF('Compras del Mes'!D$6:D$307,Inventario!D1188,'Compras del Mes'!H$6:H$307)</f>
        <v>0</v>
      </c>
      <c r="O1188" s="28" t="str">
        <f t="shared" si="183"/>
        <v/>
      </c>
      <c r="P1188" s="28">
        <f>SUMIF('Compras del Mes'!D$6:D$307,Inventario!D1188,'Compras del Mes'!I$6:I$307)</f>
        <v>0</v>
      </c>
      <c r="Q1188" s="88"/>
      <c r="R1188" s="87">
        <f t="shared" si="184"/>
        <v>0</v>
      </c>
      <c r="S1188" s="28" t="str">
        <f t="shared" si="185"/>
        <v>0</v>
      </c>
      <c r="T1188" s="28">
        <f t="shared" si="186"/>
        <v>0</v>
      </c>
      <c r="U1188" s="88"/>
      <c r="V1188" s="177">
        <f>SUMIF('Reporte de salida'!C$6:C$958,Inventario!B1188,'Reporte de salida'!H$6:H$958)</f>
        <v>0</v>
      </c>
      <c r="W1188" s="221">
        <f t="shared" si="187"/>
        <v>0</v>
      </c>
      <c r="X1188" s="22"/>
      <c r="Y1188" s="87">
        <f t="shared" si="188"/>
        <v>0</v>
      </c>
      <c r="Z1188" s="28">
        <f t="shared" si="189"/>
        <v>0</v>
      </c>
      <c r="AA1188" s="56">
        <v>0</v>
      </c>
      <c r="AB1188" s="22">
        <f t="shared" si="191"/>
        <v>18</v>
      </c>
      <c r="AC1188" s="22"/>
      <c r="AD1188" s="22"/>
      <c r="AE1188" s="22"/>
      <c r="AF1188" s="22"/>
    </row>
    <row r="1189" spans="1:32" ht="15" hidden="1" customHeight="1" x14ac:dyDescent="0.25">
      <c r="A1189" s="24"/>
      <c r="B1189" s="174" t="s">
        <v>1182</v>
      </c>
      <c r="C1189" s="24"/>
      <c r="D1189" s="21" t="s">
        <v>1182</v>
      </c>
      <c r="E1189" s="21" t="s">
        <v>813</v>
      </c>
      <c r="F1189" s="21" t="s">
        <v>1183</v>
      </c>
      <c r="G1189" s="31" t="s">
        <v>817</v>
      </c>
      <c r="H1189" s="32">
        <v>1</v>
      </c>
      <c r="J1189" s="57">
        <f>[1]Inventario!Y1189</f>
        <v>3.75</v>
      </c>
      <c r="K1189" s="99">
        <f>[1]Inventario!AA1189</f>
        <v>1286.2181849315068</v>
      </c>
      <c r="L1189" s="86">
        <f t="shared" si="182"/>
        <v>4823.3181934931508</v>
      </c>
      <c r="M1189" s="91"/>
      <c r="N1189" s="87">
        <f>SUMIF('Compras del Mes'!D$6:D$307,Inventario!D1189,'Compras del Mes'!H$6:H$307)</f>
        <v>14</v>
      </c>
      <c r="O1189" s="28">
        <f t="shared" si="183"/>
        <v>1249.76585</v>
      </c>
      <c r="P1189" s="28">
        <f>SUMIF('Compras del Mes'!D$6:D$307,Inventario!D1189,'Compras del Mes'!I$6:I$307)</f>
        <v>17496.7219</v>
      </c>
      <c r="Q1189" s="88"/>
      <c r="R1189" s="87">
        <f t="shared" si="184"/>
        <v>17.75</v>
      </c>
      <c r="S1189" s="28">
        <f t="shared" si="185"/>
        <v>1257.4670475207411</v>
      </c>
      <c r="T1189" s="28">
        <f t="shared" si="186"/>
        <v>22320.040093493153</v>
      </c>
      <c r="U1189" s="88"/>
      <c r="V1189" s="177">
        <f>SUMIF('Reporte de salida'!C$6:C$958,Inventario!B1189,'Reporte de salida'!H$6:H$958)</f>
        <v>12</v>
      </c>
      <c r="W1189" s="221">
        <f t="shared" si="187"/>
        <v>15089.604570248892</v>
      </c>
      <c r="X1189" s="22"/>
      <c r="Y1189" s="87">
        <f t="shared" si="188"/>
        <v>5.75</v>
      </c>
      <c r="Z1189" s="28">
        <f t="shared" si="189"/>
        <v>7230.4355232442613</v>
      </c>
      <c r="AA1189" s="56">
        <f t="shared" si="190"/>
        <v>1257.4670475207411</v>
      </c>
      <c r="AB1189" s="22">
        <f t="shared" si="191"/>
        <v>36</v>
      </c>
      <c r="AC1189" s="22"/>
      <c r="AD1189" s="22"/>
      <c r="AE1189" s="22"/>
      <c r="AF1189" s="22"/>
    </row>
    <row r="1190" spans="1:32" ht="15" hidden="1" customHeight="1" x14ac:dyDescent="0.25">
      <c r="A1190" s="24"/>
      <c r="B1190" s="174" t="s">
        <v>1184</v>
      </c>
      <c r="C1190" s="24"/>
      <c r="D1190" s="21" t="s">
        <v>1184</v>
      </c>
      <c r="E1190" s="21" t="s">
        <v>813</v>
      </c>
      <c r="F1190" s="21" t="s">
        <v>1185</v>
      </c>
      <c r="G1190" s="31" t="s">
        <v>936</v>
      </c>
      <c r="H1190" s="32">
        <v>0</v>
      </c>
      <c r="J1190" s="57">
        <f>[1]Inventario!Y1190</f>
        <v>3</v>
      </c>
      <c r="K1190" s="99">
        <f>[1]Inventario!AA1190</f>
        <v>306.59751851851854</v>
      </c>
      <c r="L1190" s="86">
        <f t="shared" si="182"/>
        <v>919.79255555555562</v>
      </c>
      <c r="M1190" s="91"/>
      <c r="N1190" s="87">
        <f>SUMIF('Compras del Mes'!D$6:D$307,Inventario!D1190,'Compras del Mes'!H$6:H$307)</f>
        <v>28</v>
      </c>
      <c r="O1190" s="28">
        <f t="shared" si="183"/>
        <v>322.77044999999998</v>
      </c>
      <c r="P1190" s="28">
        <f>SUMIF('Compras del Mes'!D$6:D$307,Inventario!D1190,'Compras del Mes'!I$6:I$307)</f>
        <v>9037.5725999999995</v>
      </c>
      <c r="Q1190" s="88"/>
      <c r="R1190" s="87">
        <f t="shared" si="184"/>
        <v>31</v>
      </c>
      <c r="S1190" s="28">
        <f t="shared" si="185"/>
        <v>321.20532759856627</v>
      </c>
      <c r="T1190" s="28">
        <f t="shared" si="186"/>
        <v>9957.3651555555552</v>
      </c>
      <c r="U1190" s="88"/>
      <c r="V1190" s="177">
        <f>SUMIF('Reporte de salida'!C$6:C$958,Inventario!B1190,'Reporte de salida'!H$6:H$958)</f>
        <v>22</v>
      </c>
      <c r="W1190" s="221">
        <f t="shared" si="187"/>
        <v>7066.5172071684583</v>
      </c>
      <c r="X1190" s="22"/>
      <c r="Y1190" s="87">
        <f t="shared" si="188"/>
        <v>9</v>
      </c>
      <c r="Z1190" s="28">
        <f t="shared" si="189"/>
        <v>2890.8479483870965</v>
      </c>
      <c r="AA1190" s="56">
        <f t="shared" si="190"/>
        <v>321.20532759856627</v>
      </c>
      <c r="AB1190" s="22">
        <f t="shared" si="191"/>
        <v>49</v>
      </c>
      <c r="AC1190" s="22"/>
      <c r="AD1190" s="22"/>
      <c r="AE1190" s="22"/>
      <c r="AF1190" s="22"/>
    </row>
    <row r="1191" spans="1:32" ht="15" hidden="1" customHeight="1" x14ac:dyDescent="0.25">
      <c r="A1191" s="24"/>
      <c r="B1191" s="174" t="s">
        <v>1186</v>
      </c>
      <c r="C1191" s="24"/>
      <c r="D1191" s="21" t="s">
        <v>1186</v>
      </c>
      <c r="E1191" s="21" t="s">
        <v>813</v>
      </c>
      <c r="F1191" s="21" t="s">
        <v>1187</v>
      </c>
      <c r="G1191" s="31"/>
      <c r="H1191" s="32"/>
      <c r="J1191" s="57">
        <f>[1]Inventario!Y1191</f>
        <v>26</v>
      </c>
      <c r="K1191" s="99">
        <f>[1]Inventario!AA1191</f>
        <v>298.39786317639994</v>
      </c>
      <c r="L1191" s="86">
        <f t="shared" si="182"/>
        <v>7758.3444425863981</v>
      </c>
      <c r="M1191" s="91"/>
      <c r="N1191" s="87">
        <f>SUMIF('Compras del Mes'!D$6:D$307,Inventario!D1191,'Compras del Mes'!H$6:H$307)</f>
        <v>20</v>
      </c>
      <c r="O1191" s="28">
        <f t="shared" si="183"/>
        <v>314.10320000000002</v>
      </c>
      <c r="P1191" s="28">
        <f>SUMIF('Compras del Mes'!D$6:D$307,Inventario!D1191,'Compras del Mes'!I$6:I$307)</f>
        <v>6282.0640000000003</v>
      </c>
      <c r="Q1191" s="88"/>
      <c r="R1191" s="87">
        <f t="shared" si="184"/>
        <v>46</v>
      </c>
      <c r="S1191" s="28">
        <f t="shared" si="185"/>
        <v>305.22627049100868</v>
      </c>
      <c r="T1191" s="28">
        <f t="shared" si="186"/>
        <v>14040.408442586398</v>
      </c>
      <c r="U1191" s="88"/>
      <c r="V1191" s="177">
        <f>SUMIF('Reporte de salida'!C$6:C$958,Inventario!B1191,'Reporte de salida'!H$6:H$958)</f>
        <v>33</v>
      </c>
      <c r="W1191" s="221">
        <f t="shared" si="187"/>
        <v>10072.466926203286</v>
      </c>
      <c r="X1191" s="22"/>
      <c r="Y1191" s="87">
        <f t="shared" si="188"/>
        <v>13</v>
      </c>
      <c r="Z1191" s="28">
        <f t="shared" si="189"/>
        <v>3967.9415163831127</v>
      </c>
      <c r="AA1191" s="56">
        <f t="shared" si="190"/>
        <v>305.22627049100868</v>
      </c>
      <c r="AB1191" s="22">
        <f t="shared" si="191"/>
        <v>45</v>
      </c>
      <c r="AC1191" s="22"/>
      <c r="AD1191" s="22"/>
      <c r="AE1191" s="22"/>
      <c r="AF1191" s="22"/>
    </row>
    <row r="1192" spans="1:32" ht="15" hidden="1" customHeight="1" x14ac:dyDescent="0.25">
      <c r="A1192" s="24"/>
      <c r="B1192" s="174" t="s">
        <v>1188</v>
      </c>
      <c r="C1192" s="24"/>
      <c r="D1192" s="21" t="s">
        <v>1188</v>
      </c>
      <c r="E1192" s="21" t="s">
        <v>813</v>
      </c>
      <c r="F1192" s="21" t="s">
        <v>1189</v>
      </c>
      <c r="G1192" s="31" t="s">
        <v>936</v>
      </c>
      <c r="H1192" s="32">
        <v>1</v>
      </c>
      <c r="J1192" s="57">
        <f>[1]Inventario!Y1192</f>
        <v>1</v>
      </c>
      <c r="K1192" s="99">
        <f>[1]Inventario!AA1192</f>
        <v>0</v>
      </c>
      <c r="L1192" s="86">
        <f t="shared" si="182"/>
        <v>0</v>
      </c>
      <c r="M1192" s="91"/>
      <c r="N1192" s="87">
        <f>SUMIF('Compras del Mes'!D$6:D$307,Inventario!D1192,'Compras del Mes'!H$6:H$307)</f>
        <v>0</v>
      </c>
      <c r="O1192" s="28" t="str">
        <f t="shared" si="183"/>
        <v/>
      </c>
      <c r="P1192" s="28">
        <f>SUMIF('Compras del Mes'!D$6:D$307,Inventario!D1192,'Compras del Mes'!I$6:I$307)</f>
        <v>0</v>
      </c>
      <c r="Q1192" s="88"/>
      <c r="R1192" s="87">
        <f t="shared" si="184"/>
        <v>1</v>
      </c>
      <c r="S1192" s="28" t="str">
        <f t="shared" si="185"/>
        <v>0</v>
      </c>
      <c r="T1192" s="28">
        <f t="shared" si="186"/>
        <v>0</v>
      </c>
      <c r="U1192" s="88"/>
      <c r="V1192" s="177">
        <f>SUMIF('Reporte de salida'!C$6:C$958,Inventario!B1192,'Reporte de salida'!H$6:H$958)</f>
        <v>0</v>
      </c>
      <c r="W1192" s="221">
        <f t="shared" si="187"/>
        <v>0</v>
      </c>
      <c r="X1192" s="22"/>
      <c r="Y1192" s="87">
        <f t="shared" si="188"/>
        <v>1</v>
      </c>
      <c r="Z1192" s="28">
        <f t="shared" si="189"/>
        <v>0</v>
      </c>
      <c r="AA1192" s="56">
        <f t="shared" si="190"/>
        <v>0</v>
      </c>
      <c r="AB1192" s="22">
        <f t="shared" si="191"/>
        <v>46</v>
      </c>
      <c r="AC1192" s="22"/>
      <c r="AD1192" s="22"/>
      <c r="AE1192" s="22"/>
      <c r="AF1192" s="22"/>
    </row>
    <row r="1193" spans="1:32" ht="15" hidden="1" customHeight="1" x14ac:dyDescent="0.25">
      <c r="A1193" s="24"/>
      <c r="B1193" s="174" t="s">
        <v>1190</v>
      </c>
      <c r="C1193" s="24"/>
      <c r="D1193" s="21" t="s">
        <v>1190</v>
      </c>
      <c r="E1193" s="21" t="s">
        <v>813</v>
      </c>
      <c r="F1193" s="21">
        <v>45790014</v>
      </c>
      <c r="G1193" s="31" t="s">
        <v>817</v>
      </c>
      <c r="H1193" s="32">
        <v>1</v>
      </c>
      <c r="I1193" s="95"/>
      <c r="J1193" s="57">
        <f>[1]Inventario!Y1193</f>
        <v>2.375</v>
      </c>
      <c r="K1193" s="99">
        <f>[1]Inventario!AA1193</f>
        <v>271.49810482997617</v>
      </c>
      <c r="L1193" s="86">
        <f t="shared" si="182"/>
        <v>644.80799897119346</v>
      </c>
      <c r="M1193" s="91"/>
      <c r="N1193" s="87">
        <f>SUMIF('Compras del Mes'!D$6:D$307,Inventario!D1193,'Compras del Mes'!H$6:H$307)</f>
        <v>0</v>
      </c>
      <c r="O1193" s="28" t="str">
        <f t="shared" si="183"/>
        <v/>
      </c>
      <c r="P1193" s="28">
        <f>SUMIF('Compras del Mes'!D$6:D$307,Inventario!D1193,'Compras del Mes'!I$6:I$307)</f>
        <v>0</v>
      </c>
      <c r="Q1193" s="88"/>
      <c r="R1193" s="87">
        <f t="shared" si="184"/>
        <v>2.375</v>
      </c>
      <c r="S1193" s="28">
        <f t="shared" si="185"/>
        <v>271.49810482997617</v>
      </c>
      <c r="T1193" s="28">
        <f t="shared" si="186"/>
        <v>644.80799897119346</v>
      </c>
      <c r="U1193" s="88"/>
      <c r="V1193" s="177">
        <f>SUMIF('Reporte de salida'!C$6:C$958,Inventario!B1193,'Reporte de salida'!H$6:H$958)</f>
        <v>0</v>
      </c>
      <c r="W1193" s="221">
        <f t="shared" si="187"/>
        <v>0</v>
      </c>
      <c r="X1193" s="22"/>
      <c r="Y1193" s="87">
        <f t="shared" si="188"/>
        <v>2.375</v>
      </c>
      <c r="Z1193" s="28">
        <f t="shared" si="189"/>
        <v>644.80799897119346</v>
      </c>
      <c r="AA1193" s="56">
        <f t="shared" si="190"/>
        <v>271.49810482997617</v>
      </c>
      <c r="AB1193" s="22">
        <f t="shared" si="191"/>
        <v>21</v>
      </c>
      <c r="AC1193" s="22"/>
      <c r="AD1193" s="22"/>
      <c r="AE1193" s="22"/>
      <c r="AF1193" s="22"/>
    </row>
    <row r="1194" spans="1:32" ht="15" hidden="1" customHeight="1" x14ac:dyDescent="0.25">
      <c r="A1194" s="24"/>
      <c r="B1194" s="174" t="s">
        <v>1195</v>
      </c>
      <c r="C1194" s="24"/>
      <c r="D1194" s="21" t="s">
        <v>1195</v>
      </c>
      <c r="E1194" s="21" t="s">
        <v>813</v>
      </c>
      <c r="F1194" s="21">
        <v>1310070014</v>
      </c>
      <c r="G1194" s="31" t="s">
        <v>936</v>
      </c>
      <c r="H1194" s="32">
        <v>1</v>
      </c>
      <c r="I1194" s="95"/>
      <c r="J1194" s="57">
        <f>[1]Inventario!Y1194</f>
        <v>0</v>
      </c>
      <c r="K1194" s="99">
        <f>[1]Inventario!AA1194</f>
        <v>0</v>
      </c>
      <c r="L1194" s="86">
        <f t="shared" si="182"/>
        <v>0</v>
      </c>
      <c r="M1194" s="91"/>
      <c r="N1194" s="87">
        <f>SUMIF('Compras del Mes'!D$6:D$307,Inventario!D1194,'Compras del Mes'!H$6:H$307)</f>
        <v>4</v>
      </c>
      <c r="O1194" s="28">
        <f t="shared" si="183"/>
        <v>395.55</v>
      </c>
      <c r="P1194" s="28">
        <f>SUMIF('Compras del Mes'!D$6:D$307,Inventario!D1194,'Compras del Mes'!I$6:I$307)</f>
        <v>1582.2</v>
      </c>
      <c r="Q1194" s="88"/>
      <c r="R1194" s="87">
        <f t="shared" si="184"/>
        <v>4</v>
      </c>
      <c r="S1194" s="28">
        <f t="shared" si="185"/>
        <v>395.55</v>
      </c>
      <c r="T1194" s="28">
        <f t="shared" si="186"/>
        <v>1582.2</v>
      </c>
      <c r="U1194" s="88"/>
      <c r="V1194" s="177">
        <f>SUMIF('Reporte de salida'!C$6:C$958,Inventario!B1194,'Reporte de salida'!H$6:H$958)</f>
        <v>3</v>
      </c>
      <c r="W1194" s="221">
        <f t="shared" si="187"/>
        <v>1186.6500000000001</v>
      </c>
      <c r="X1194" s="22"/>
      <c r="Y1194" s="87">
        <f t="shared" si="188"/>
        <v>1</v>
      </c>
      <c r="Z1194" s="28">
        <f t="shared" si="189"/>
        <v>395.55</v>
      </c>
      <c r="AA1194" s="56">
        <f t="shared" si="190"/>
        <v>395.55</v>
      </c>
      <c r="AB1194" s="22">
        <f t="shared" si="191"/>
        <v>22</v>
      </c>
      <c r="AC1194" s="25"/>
      <c r="AD1194" s="25"/>
      <c r="AE1194" s="22"/>
      <c r="AF1194" s="22"/>
    </row>
    <row r="1195" spans="1:32" ht="15" hidden="1" customHeight="1" x14ac:dyDescent="0.25">
      <c r="A1195" s="24"/>
      <c r="B1195" s="174" t="s">
        <v>1474</v>
      </c>
      <c r="C1195" s="24"/>
      <c r="D1195" s="21" t="s">
        <v>1474</v>
      </c>
      <c r="E1195" s="21" t="s">
        <v>813</v>
      </c>
      <c r="F1195" s="21">
        <v>1310070006</v>
      </c>
      <c r="G1195" s="31" t="s">
        <v>817</v>
      </c>
      <c r="H1195" s="32">
        <v>1</v>
      </c>
      <c r="J1195" s="57">
        <f>[1]Inventario!Y1195</f>
        <v>0.125</v>
      </c>
      <c r="K1195" s="99">
        <f>[1]Inventario!AA1195</f>
        <v>1319.3452380952381</v>
      </c>
      <c r="L1195" s="86">
        <f t="shared" si="182"/>
        <v>164.91815476190476</v>
      </c>
      <c r="M1195" s="91"/>
      <c r="N1195" s="87">
        <f>SUMIF('Compras del Mes'!D$6:D$307,Inventario!D1195,'Compras del Mes'!H$6:H$307)</f>
        <v>1</v>
      </c>
      <c r="O1195" s="28">
        <f t="shared" si="183"/>
        <v>1295.55</v>
      </c>
      <c r="P1195" s="28">
        <f>SUMIF('Compras del Mes'!D$6:D$307,Inventario!D1195,'Compras del Mes'!I$6:I$307)</f>
        <v>1295.55</v>
      </c>
      <c r="Q1195" s="88"/>
      <c r="R1195" s="87">
        <f t="shared" si="184"/>
        <v>1.125</v>
      </c>
      <c r="S1195" s="28">
        <f t="shared" si="185"/>
        <v>1298.1939153439153</v>
      </c>
      <c r="T1195" s="28">
        <f t="shared" si="186"/>
        <v>1460.4681547619048</v>
      </c>
      <c r="U1195" s="88"/>
      <c r="V1195" s="177">
        <f>SUMIF('Reporte de salida'!C$6:C$958,Inventario!B1195,'Reporte de salida'!H$6:H$958)</f>
        <v>1</v>
      </c>
      <c r="W1195" s="221">
        <f t="shared" si="187"/>
        <v>1298.1939153439153</v>
      </c>
      <c r="X1195" s="22"/>
      <c r="Y1195" s="87">
        <f t="shared" si="188"/>
        <v>0.125</v>
      </c>
      <c r="Z1195" s="28">
        <f t="shared" si="189"/>
        <v>162.27423941798941</v>
      </c>
      <c r="AA1195" s="56">
        <f t="shared" si="190"/>
        <v>1298.1939153439153</v>
      </c>
      <c r="AB1195" s="22">
        <f t="shared" si="191"/>
        <v>21</v>
      </c>
      <c r="AC1195" s="22"/>
      <c r="AD1195" s="22"/>
      <c r="AE1195" s="22"/>
      <c r="AF1195" s="22"/>
    </row>
    <row r="1196" spans="1:32" ht="15" hidden="1" customHeight="1" x14ac:dyDescent="0.25">
      <c r="A1196" s="24"/>
      <c r="B1196" s="174" t="s">
        <v>1196</v>
      </c>
      <c r="C1196" s="24"/>
      <c r="D1196" s="21" t="s">
        <v>1196</v>
      </c>
      <c r="E1196" s="21" t="s">
        <v>813</v>
      </c>
      <c r="F1196" s="21">
        <v>1310040414</v>
      </c>
      <c r="G1196" s="31" t="s">
        <v>936</v>
      </c>
      <c r="H1196" s="32">
        <v>1</v>
      </c>
      <c r="J1196" s="57">
        <f>[1]Inventario!Y1196</f>
        <v>12.875</v>
      </c>
      <c r="K1196" s="99">
        <f>[1]Inventario!AA1196</f>
        <v>393.58513661202187</v>
      </c>
      <c r="L1196" s="86">
        <f t="shared" si="182"/>
        <v>5067.4086338797815</v>
      </c>
      <c r="M1196" s="91"/>
      <c r="N1196" s="87">
        <f>SUMIF('Compras del Mes'!D$6:D$307,Inventario!D1196,'Compras del Mes'!H$6:H$307)</f>
        <v>1</v>
      </c>
      <c r="O1196" s="28">
        <f t="shared" si="183"/>
        <v>421.92</v>
      </c>
      <c r="P1196" s="28">
        <f>SUMIF('Compras del Mes'!D$6:D$307,Inventario!D1196,'Compras del Mes'!I$6:I$307)</f>
        <v>421.92</v>
      </c>
      <c r="Q1196" s="88"/>
      <c r="R1196" s="87">
        <f t="shared" si="184"/>
        <v>13.875</v>
      </c>
      <c r="S1196" s="28">
        <f t="shared" si="185"/>
        <v>395.62728892827255</v>
      </c>
      <c r="T1196" s="28">
        <f t="shared" si="186"/>
        <v>5489.3286338797816</v>
      </c>
      <c r="U1196" s="88"/>
      <c r="V1196" s="177">
        <f>SUMIF('Reporte de salida'!C$6:C$958,Inventario!B1196,'Reporte de salida'!H$6:H$958)</f>
        <v>0</v>
      </c>
      <c r="W1196" s="221">
        <f t="shared" si="187"/>
        <v>0</v>
      </c>
      <c r="X1196" s="22"/>
      <c r="Y1196" s="87">
        <f t="shared" si="188"/>
        <v>13.875</v>
      </c>
      <c r="Z1196" s="28">
        <f t="shared" si="189"/>
        <v>5489.3286338797816</v>
      </c>
      <c r="AA1196" s="56">
        <f t="shared" si="190"/>
        <v>395.62728892827255</v>
      </c>
      <c r="AB1196" s="22">
        <f t="shared" si="191"/>
        <v>28</v>
      </c>
      <c r="AC1196" s="22"/>
      <c r="AD1196" s="22"/>
      <c r="AE1196" s="22"/>
      <c r="AF1196" s="22"/>
    </row>
    <row r="1197" spans="1:32" ht="15" hidden="1" customHeight="1" x14ac:dyDescent="0.25">
      <c r="A1197" s="24"/>
      <c r="B1197" s="174" t="s">
        <v>1197</v>
      </c>
      <c r="C1197" s="24"/>
      <c r="D1197" s="21" t="s">
        <v>1197</v>
      </c>
      <c r="E1197" s="21" t="s">
        <v>813</v>
      </c>
      <c r="F1197" s="21">
        <v>1310040514</v>
      </c>
      <c r="G1197" s="31" t="s">
        <v>936</v>
      </c>
      <c r="H1197" s="32">
        <v>1</v>
      </c>
      <c r="J1197" s="57">
        <f>[1]Inventario!Y1197</f>
        <v>7.5</v>
      </c>
      <c r="K1197" s="99">
        <f>[1]Inventario!AA1197</f>
        <v>369.50925925925924</v>
      </c>
      <c r="L1197" s="86">
        <f t="shared" si="182"/>
        <v>2771.3194444444443</v>
      </c>
      <c r="M1197" s="91"/>
      <c r="N1197" s="87">
        <f>SUMIF('Compras del Mes'!D$6:D$307,Inventario!D1197,'Compras del Mes'!H$6:H$307)</f>
        <v>0</v>
      </c>
      <c r="O1197" s="28" t="str">
        <f t="shared" si="183"/>
        <v/>
      </c>
      <c r="P1197" s="28">
        <f>SUMIF('Compras del Mes'!D$6:D$307,Inventario!D1197,'Compras del Mes'!I$6:I$307)</f>
        <v>0</v>
      </c>
      <c r="Q1197" s="88"/>
      <c r="R1197" s="87">
        <f t="shared" si="184"/>
        <v>7.5</v>
      </c>
      <c r="S1197" s="28">
        <f t="shared" si="185"/>
        <v>369.50925925925924</v>
      </c>
      <c r="T1197" s="28">
        <f t="shared" si="186"/>
        <v>2771.3194444444443</v>
      </c>
      <c r="U1197" s="88"/>
      <c r="V1197" s="177">
        <f>SUMIF('Reporte de salida'!C$6:C$958,Inventario!B1197,'Reporte de salida'!H$6:H$958)</f>
        <v>2</v>
      </c>
      <c r="W1197" s="221">
        <f t="shared" si="187"/>
        <v>739.01851851851848</v>
      </c>
      <c r="X1197" s="22"/>
      <c r="Y1197" s="87">
        <f t="shared" si="188"/>
        <v>5.5</v>
      </c>
      <c r="Z1197" s="28">
        <f t="shared" si="189"/>
        <v>2032.3009259259259</v>
      </c>
      <c r="AA1197" s="56">
        <f t="shared" si="190"/>
        <v>369.50925925925924</v>
      </c>
      <c r="AB1197" s="22">
        <f t="shared" si="191"/>
        <v>29</v>
      </c>
      <c r="AC1197" s="22"/>
      <c r="AD1197" s="22"/>
      <c r="AE1197" s="22"/>
      <c r="AF1197" s="22"/>
    </row>
    <row r="1198" spans="1:32" ht="15" hidden="1" customHeight="1" x14ac:dyDescent="0.25">
      <c r="A1198" s="24"/>
      <c r="B1198" s="174" t="s">
        <v>1198</v>
      </c>
      <c r="C1198" s="24"/>
      <c r="D1198" s="21" t="s">
        <v>1198</v>
      </c>
      <c r="E1198" s="21" t="s">
        <v>813</v>
      </c>
      <c r="F1198" s="21">
        <v>1310036714</v>
      </c>
      <c r="G1198" s="31" t="s">
        <v>936</v>
      </c>
      <c r="H1198" s="32">
        <v>1</v>
      </c>
      <c r="I1198" s="95"/>
      <c r="J1198" s="57">
        <f>[1]Inventario!Y1198</f>
        <v>1</v>
      </c>
      <c r="K1198" s="99">
        <f>[1]Inventario!AA1198</f>
        <v>388.5</v>
      </c>
      <c r="L1198" s="86">
        <f t="shared" si="182"/>
        <v>388.5</v>
      </c>
      <c r="M1198" s="91"/>
      <c r="N1198" s="87">
        <f>SUMIF('Compras del Mes'!D$6:D$307,Inventario!D1198,'Compras del Mes'!H$6:H$307)</f>
        <v>0</v>
      </c>
      <c r="O1198" s="28" t="str">
        <f t="shared" si="183"/>
        <v/>
      </c>
      <c r="P1198" s="28">
        <f>SUMIF('Compras del Mes'!D$6:D$307,Inventario!D1198,'Compras del Mes'!I$6:I$307)</f>
        <v>0</v>
      </c>
      <c r="Q1198" s="88"/>
      <c r="R1198" s="87">
        <f t="shared" si="184"/>
        <v>1</v>
      </c>
      <c r="S1198" s="28">
        <f t="shared" si="185"/>
        <v>388.5</v>
      </c>
      <c r="T1198" s="28">
        <f t="shared" si="186"/>
        <v>388.5</v>
      </c>
      <c r="U1198" s="88"/>
      <c r="V1198" s="177">
        <f>SUMIF('Reporte de salida'!C$6:C$958,Inventario!B1198,'Reporte de salida'!H$6:H$958)</f>
        <v>0</v>
      </c>
      <c r="W1198" s="221">
        <f t="shared" si="187"/>
        <v>0</v>
      </c>
      <c r="X1198" s="22"/>
      <c r="Y1198" s="87">
        <f t="shared" si="188"/>
        <v>1</v>
      </c>
      <c r="Z1198" s="28">
        <f t="shared" si="189"/>
        <v>388.5</v>
      </c>
      <c r="AA1198" s="56">
        <f t="shared" si="190"/>
        <v>388.5</v>
      </c>
      <c r="AB1198" s="22">
        <f t="shared" si="191"/>
        <v>33</v>
      </c>
      <c r="AC1198" s="22"/>
      <c r="AD1198" s="22"/>
      <c r="AE1198" s="22"/>
      <c r="AF1198" s="22"/>
    </row>
    <row r="1199" spans="1:32" ht="15" hidden="1" customHeight="1" x14ac:dyDescent="0.25">
      <c r="A1199" s="24"/>
      <c r="B1199" s="174" t="s">
        <v>1504</v>
      </c>
      <c r="C1199" s="24"/>
      <c r="D1199" s="33" t="s">
        <v>1504</v>
      </c>
      <c r="E1199" s="21" t="s">
        <v>813</v>
      </c>
      <c r="F1199" s="21">
        <v>1310040614</v>
      </c>
      <c r="G1199" s="31" t="s">
        <v>936</v>
      </c>
      <c r="H1199" s="32">
        <v>1</v>
      </c>
      <c r="I1199" s="95"/>
      <c r="J1199" s="57">
        <f>[1]Inventario!Y1199</f>
        <v>0</v>
      </c>
      <c r="K1199" s="99">
        <f>[1]Inventario!AA1199</f>
        <v>0</v>
      </c>
      <c r="L1199" s="86">
        <f t="shared" si="182"/>
        <v>0</v>
      </c>
      <c r="M1199" s="91"/>
      <c r="N1199" s="87">
        <f>SUMIF('Compras del Mes'!D$6:D$307,Inventario!D1199,'Compras del Mes'!H$6:H$307)</f>
        <v>0</v>
      </c>
      <c r="O1199" s="28" t="str">
        <f t="shared" si="183"/>
        <v/>
      </c>
      <c r="P1199" s="28">
        <f>SUMIF('Compras del Mes'!D$6:D$307,Inventario!D1199,'Compras del Mes'!I$6:I$307)</f>
        <v>0</v>
      </c>
      <c r="Q1199" s="88"/>
      <c r="R1199" s="87">
        <f t="shared" si="184"/>
        <v>0</v>
      </c>
      <c r="S1199" s="28" t="str">
        <f t="shared" si="185"/>
        <v>0</v>
      </c>
      <c r="T1199" s="28">
        <f t="shared" si="186"/>
        <v>0</v>
      </c>
      <c r="U1199" s="88"/>
      <c r="V1199" s="177">
        <f>SUMIF('Reporte de salida'!C$6:C$958,Inventario!B1199,'Reporte de salida'!H$6:H$958)</f>
        <v>0</v>
      </c>
      <c r="W1199" s="221">
        <f t="shared" si="187"/>
        <v>0</v>
      </c>
      <c r="X1199" s="22"/>
      <c r="Y1199" s="87">
        <f t="shared" si="188"/>
        <v>0</v>
      </c>
      <c r="Z1199" s="28">
        <f t="shared" si="189"/>
        <v>0</v>
      </c>
      <c r="AA1199" s="56">
        <v>0</v>
      </c>
      <c r="AB1199" s="22">
        <f t="shared" si="191"/>
        <v>25</v>
      </c>
      <c r="AC1199" s="22"/>
      <c r="AD1199" s="22"/>
      <c r="AE1199" s="22"/>
      <c r="AF1199" s="22"/>
    </row>
    <row r="1200" spans="1:32" ht="15" hidden="1" customHeight="1" x14ac:dyDescent="0.25">
      <c r="A1200" s="24"/>
      <c r="B1200" s="174" t="s">
        <v>1505</v>
      </c>
      <c r="C1200" s="24"/>
      <c r="D1200" s="21" t="s">
        <v>1505</v>
      </c>
      <c r="E1200" s="21" t="s">
        <v>813</v>
      </c>
      <c r="F1200" s="21">
        <v>1310042314</v>
      </c>
      <c r="G1200" s="31" t="s">
        <v>936</v>
      </c>
      <c r="H1200" s="32">
        <v>1</v>
      </c>
      <c r="I1200" s="95"/>
      <c r="J1200" s="57">
        <f>[1]Inventario!Y1200</f>
        <v>1</v>
      </c>
      <c r="K1200" s="99">
        <f>[1]Inventario!AA1200</f>
        <v>455.84</v>
      </c>
      <c r="L1200" s="86">
        <f t="shared" si="182"/>
        <v>455.84</v>
      </c>
      <c r="M1200" s="91"/>
      <c r="N1200" s="87">
        <f>SUMIF('Compras del Mes'!D$6:D$307,Inventario!D1200,'Compras del Mes'!H$6:H$307)</f>
        <v>0</v>
      </c>
      <c r="O1200" s="28" t="str">
        <f t="shared" si="183"/>
        <v/>
      </c>
      <c r="P1200" s="28">
        <f>SUMIF('Compras del Mes'!D$6:D$307,Inventario!D1200,'Compras del Mes'!I$6:I$307)</f>
        <v>0</v>
      </c>
      <c r="Q1200" s="88"/>
      <c r="R1200" s="87">
        <f t="shared" si="184"/>
        <v>1</v>
      </c>
      <c r="S1200" s="28">
        <f t="shared" si="185"/>
        <v>455.84</v>
      </c>
      <c r="T1200" s="28">
        <f t="shared" si="186"/>
        <v>455.84</v>
      </c>
      <c r="U1200" s="88"/>
      <c r="V1200" s="177">
        <f>SUMIF('Reporte de salida'!C$6:C$958,Inventario!B1200,'Reporte de salida'!H$6:H$958)</f>
        <v>0</v>
      </c>
      <c r="W1200" s="221">
        <f t="shared" si="187"/>
        <v>0</v>
      </c>
      <c r="X1200" s="22"/>
      <c r="Y1200" s="87">
        <f t="shared" si="188"/>
        <v>1</v>
      </c>
      <c r="Z1200" s="28">
        <f t="shared" si="189"/>
        <v>455.84</v>
      </c>
      <c r="AA1200" s="56">
        <f t="shared" si="190"/>
        <v>455.84</v>
      </c>
      <c r="AB1200" s="22">
        <f t="shared" si="191"/>
        <v>22</v>
      </c>
      <c r="AC1200" s="22"/>
      <c r="AD1200" s="22"/>
      <c r="AE1200" s="22"/>
      <c r="AF1200" s="22"/>
    </row>
    <row r="1201" spans="1:32" ht="15" hidden="1" customHeight="1" x14ac:dyDescent="0.25">
      <c r="A1201" s="24"/>
      <c r="B1201" s="174" t="s">
        <v>1199</v>
      </c>
      <c r="C1201" s="24"/>
      <c r="D1201" s="21" t="s">
        <v>1199</v>
      </c>
      <c r="E1201" s="21" t="s">
        <v>813</v>
      </c>
      <c r="F1201" s="21" t="s">
        <v>1204</v>
      </c>
      <c r="G1201" s="31" t="s">
        <v>817</v>
      </c>
      <c r="H1201" s="32">
        <v>1</v>
      </c>
      <c r="I1201" s="95"/>
      <c r="J1201" s="57">
        <f>[1]Inventario!Y1201</f>
        <v>0.375</v>
      </c>
      <c r="K1201" s="99">
        <f>[1]Inventario!AA1201</f>
        <v>0</v>
      </c>
      <c r="L1201" s="86">
        <f t="shared" si="182"/>
        <v>0</v>
      </c>
      <c r="M1201" s="91"/>
      <c r="N1201" s="87">
        <f>SUMIF('Compras del Mes'!D$6:D$307,Inventario!D1201,'Compras del Mes'!H$6:H$307)</f>
        <v>0</v>
      </c>
      <c r="O1201" s="28" t="str">
        <f t="shared" si="183"/>
        <v/>
      </c>
      <c r="P1201" s="28">
        <f>SUMIF('Compras del Mes'!D$6:D$307,Inventario!D1201,'Compras del Mes'!I$6:I$307)</f>
        <v>0</v>
      </c>
      <c r="Q1201" s="88"/>
      <c r="R1201" s="87">
        <f t="shared" si="184"/>
        <v>0.375</v>
      </c>
      <c r="S1201" s="28" t="str">
        <f t="shared" si="185"/>
        <v>0</v>
      </c>
      <c r="T1201" s="28">
        <f t="shared" si="186"/>
        <v>0</v>
      </c>
      <c r="U1201" s="88"/>
      <c r="V1201" s="177">
        <f>SUMIF('Reporte de salida'!C$6:C$958,Inventario!B1201,'Reporte de salida'!H$6:H$958)</f>
        <v>0</v>
      </c>
      <c r="W1201" s="221">
        <f t="shared" si="187"/>
        <v>0</v>
      </c>
      <c r="X1201" s="22"/>
      <c r="Y1201" s="87">
        <f t="shared" si="188"/>
        <v>0.375</v>
      </c>
      <c r="Z1201" s="28">
        <f t="shared" si="189"/>
        <v>0</v>
      </c>
      <c r="AA1201" s="56">
        <f t="shared" si="190"/>
        <v>0</v>
      </c>
      <c r="AB1201" s="22">
        <f t="shared" si="191"/>
        <v>29</v>
      </c>
      <c r="AC1201" s="22"/>
      <c r="AD1201" s="22"/>
      <c r="AE1201" s="22"/>
      <c r="AF1201" s="22"/>
    </row>
    <row r="1202" spans="1:32" ht="15" hidden="1" customHeight="1" x14ac:dyDescent="0.25">
      <c r="A1202" s="24"/>
      <c r="B1202" s="174" t="s">
        <v>1201</v>
      </c>
      <c r="C1202" s="24"/>
      <c r="D1202" s="21" t="s">
        <v>1201</v>
      </c>
      <c r="E1202" s="21" t="s">
        <v>813</v>
      </c>
      <c r="F1202" s="21" t="s">
        <v>1205</v>
      </c>
      <c r="G1202" s="31" t="s">
        <v>817</v>
      </c>
      <c r="H1202" s="32">
        <v>1</v>
      </c>
      <c r="I1202" s="95"/>
      <c r="J1202" s="57">
        <f>[1]Inventario!Y1202</f>
        <v>1</v>
      </c>
      <c r="K1202" s="99">
        <f>[1]Inventario!AA1202</f>
        <v>0</v>
      </c>
      <c r="L1202" s="86">
        <f t="shared" si="182"/>
        <v>0</v>
      </c>
      <c r="M1202" s="91"/>
      <c r="N1202" s="87">
        <f>SUMIF('Compras del Mes'!D$6:D$307,Inventario!D1202,'Compras del Mes'!H$6:H$307)</f>
        <v>0</v>
      </c>
      <c r="O1202" s="28" t="str">
        <f t="shared" si="183"/>
        <v/>
      </c>
      <c r="P1202" s="28">
        <f>SUMIF('Compras del Mes'!D$6:D$307,Inventario!D1202,'Compras del Mes'!I$6:I$307)</f>
        <v>0</v>
      </c>
      <c r="Q1202" s="88"/>
      <c r="R1202" s="87">
        <f t="shared" si="184"/>
        <v>1</v>
      </c>
      <c r="S1202" s="28" t="str">
        <f t="shared" si="185"/>
        <v>0</v>
      </c>
      <c r="T1202" s="28">
        <f t="shared" si="186"/>
        <v>0</v>
      </c>
      <c r="U1202" s="88"/>
      <c r="V1202" s="177">
        <f>SUMIF('Reporte de salida'!C$6:C$958,Inventario!B1202,'Reporte de salida'!H$6:H$958)</f>
        <v>0</v>
      </c>
      <c r="W1202" s="221">
        <f t="shared" si="187"/>
        <v>0</v>
      </c>
      <c r="X1202" s="22"/>
      <c r="Y1202" s="87">
        <f t="shared" si="188"/>
        <v>1</v>
      </c>
      <c r="Z1202" s="28">
        <f t="shared" si="189"/>
        <v>0</v>
      </c>
      <c r="AA1202" s="56">
        <f t="shared" si="190"/>
        <v>0</v>
      </c>
      <c r="AB1202" s="22">
        <f t="shared" si="191"/>
        <v>35</v>
      </c>
      <c r="AC1202" s="22"/>
      <c r="AD1202" s="22"/>
      <c r="AE1202" s="22"/>
      <c r="AF1202" s="22"/>
    </row>
    <row r="1203" spans="1:32" ht="15" hidden="1" customHeight="1" x14ac:dyDescent="0.25">
      <c r="A1203" s="24"/>
      <c r="B1203" s="174" t="s">
        <v>1200</v>
      </c>
      <c r="C1203" s="24"/>
      <c r="D1203" s="21" t="s">
        <v>1200</v>
      </c>
      <c r="E1203" s="21" t="s">
        <v>813</v>
      </c>
      <c r="F1203" s="21" t="s">
        <v>1206</v>
      </c>
      <c r="G1203" s="31" t="s">
        <v>817</v>
      </c>
      <c r="H1203" s="32">
        <v>1</v>
      </c>
      <c r="I1203" s="95"/>
      <c r="J1203" s="57">
        <f>[1]Inventario!Y1203</f>
        <v>0.75</v>
      </c>
      <c r="K1203" s="99">
        <f>[1]Inventario!AA1203</f>
        <v>0</v>
      </c>
      <c r="L1203" s="86">
        <f t="shared" si="182"/>
        <v>0</v>
      </c>
      <c r="M1203" s="91"/>
      <c r="N1203" s="87">
        <f>SUMIF('Compras del Mes'!D$6:D$307,Inventario!D1203,'Compras del Mes'!H$6:H$307)</f>
        <v>0</v>
      </c>
      <c r="O1203" s="28" t="str">
        <f t="shared" si="183"/>
        <v/>
      </c>
      <c r="P1203" s="28">
        <f>SUMIF('Compras del Mes'!D$6:D$307,Inventario!D1203,'Compras del Mes'!I$6:I$307)</f>
        <v>0</v>
      </c>
      <c r="Q1203" s="88"/>
      <c r="R1203" s="87">
        <f t="shared" si="184"/>
        <v>0.75</v>
      </c>
      <c r="S1203" s="28" t="str">
        <f t="shared" si="185"/>
        <v>0</v>
      </c>
      <c r="T1203" s="28">
        <f t="shared" si="186"/>
        <v>0</v>
      </c>
      <c r="U1203" s="88"/>
      <c r="V1203" s="177">
        <f>SUMIF('Reporte de salida'!C$6:C$958,Inventario!B1203,'Reporte de salida'!H$6:H$958)</f>
        <v>0</v>
      </c>
      <c r="W1203" s="221">
        <f t="shared" si="187"/>
        <v>0</v>
      </c>
      <c r="X1203" s="22"/>
      <c r="Y1203" s="87">
        <f t="shared" si="188"/>
        <v>0.75</v>
      </c>
      <c r="Z1203" s="28">
        <f t="shared" si="189"/>
        <v>0</v>
      </c>
      <c r="AA1203" s="56">
        <f t="shared" si="190"/>
        <v>0</v>
      </c>
      <c r="AB1203" s="22">
        <f t="shared" si="191"/>
        <v>23</v>
      </c>
      <c r="AC1203" s="22"/>
      <c r="AD1203" s="22"/>
      <c r="AE1203" s="22"/>
      <c r="AF1203" s="22"/>
    </row>
    <row r="1204" spans="1:32" ht="15" hidden="1" customHeight="1" x14ac:dyDescent="0.25">
      <c r="A1204" s="24"/>
      <c r="B1204" s="174" t="s">
        <v>1202</v>
      </c>
      <c r="C1204" s="24"/>
      <c r="D1204" s="21" t="s">
        <v>1202</v>
      </c>
      <c r="E1204" s="21" t="s">
        <v>813</v>
      </c>
      <c r="F1204" s="21" t="s">
        <v>1207</v>
      </c>
      <c r="G1204" s="31" t="s">
        <v>817</v>
      </c>
      <c r="H1204" s="32">
        <v>1</v>
      </c>
      <c r="I1204" s="95"/>
      <c r="J1204" s="57">
        <f>[1]Inventario!Y1204</f>
        <v>1</v>
      </c>
      <c r="K1204" s="99">
        <f>[1]Inventario!AA1204</f>
        <v>0</v>
      </c>
      <c r="L1204" s="86">
        <f t="shared" si="182"/>
        <v>0</v>
      </c>
      <c r="M1204" s="91"/>
      <c r="N1204" s="87">
        <f>SUMIF('Compras del Mes'!D$6:D$307,Inventario!D1204,'Compras del Mes'!H$6:H$307)</f>
        <v>0</v>
      </c>
      <c r="O1204" s="28" t="str">
        <f t="shared" si="183"/>
        <v/>
      </c>
      <c r="P1204" s="28">
        <f>SUMIF('Compras del Mes'!D$6:D$307,Inventario!D1204,'Compras del Mes'!I$6:I$307)</f>
        <v>0</v>
      </c>
      <c r="Q1204" s="88"/>
      <c r="R1204" s="87">
        <f t="shared" si="184"/>
        <v>1</v>
      </c>
      <c r="S1204" s="28" t="str">
        <f t="shared" si="185"/>
        <v>0</v>
      </c>
      <c r="T1204" s="28">
        <f t="shared" si="186"/>
        <v>0</v>
      </c>
      <c r="U1204" s="88"/>
      <c r="V1204" s="177">
        <f>SUMIF('Reporte de salida'!C$6:C$958,Inventario!B1204,'Reporte de salida'!H$6:H$958)</f>
        <v>0</v>
      </c>
      <c r="W1204" s="221">
        <f t="shared" si="187"/>
        <v>0</v>
      </c>
      <c r="X1204" s="22"/>
      <c r="Y1204" s="87">
        <f t="shared" si="188"/>
        <v>1</v>
      </c>
      <c r="Z1204" s="28">
        <f t="shared" si="189"/>
        <v>0</v>
      </c>
      <c r="AA1204" s="56">
        <f t="shared" si="190"/>
        <v>0</v>
      </c>
      <c r="AB1204" s="22">
        <f t="shared" si="191"/>
        <v>29</v>
      </c>
      <c r="AC1204" s="22"/>
      <c r="AD1204" s="22"/>
      <c r="AE1204" s="22"/>
      <c r="AF1204" s="22"/>
    </row>
    <row r="1205" spans="1:32" ht="15" hidden="1" customHeight="1" x14ac:dyDescent="0.25">
      <c r="A1205" s="24"/>
      <c r="B1205" s="174" t="s">
        <v>1203</v>
      </c>
      <c r="C1205" s="24"/>
      <c r="D1205" s="21" t="s">
        <v>1203</v>
      </c>
      <c r="E1205" s="21" t="s">
        <v>813</v>
      </c>
      <c r="F1205" s="21" t="s">
        <v>1208</v>
      </c>
      <c r="G1205" s="31" t="s">
        <v>817</v>
      </c>
      <c r="H1205" s="32">
        <v>1</v>
      </c>
      <c r="I1205" s="95"/>
      <c r="J1205" s="57">
        <f>[1]Inventario!Y1205</f>
        <v>3.75</v>
      </c>
      <c r="K1205" s="99">
        <f>[1]Inventario!AA1205</f>
        <v>1338.0504571476733</v>
      </c>
      <c r="L1205" s="86">
        <f t="shared" si="182"/>
        <v>5017.6892143037749</v>
      </c>
      <c r="M1205" s="91"/>
      <c r="N1205" s="87">
        <f>SUMIF('Compras del Mes'!D$6:D$307,Inventario!D1205,'Compras del Mes'!H$6:H$307)</f>
        <v>14</v>
      </c>
      <c r="O1205" s="28">
        <f t="shared" si="183"/>
        <v>1449.1558000000002</v>
      </c>
      <c r="P1205" s="28">
        <f>SUMIF('Compras del Mes'!D$6:D$307,Inventario!D1205,'Compras del Mes'!I$6:I$307)</f>
        <v>20288.181200000003</v>
      </c>
      <c r="Q1205" s="88"/>
      <c r="R1205" s="87">
        <f t="shared" si="184"/>
        <v>17.75</v>
      </c>
      <c r="S1205" s="28">
        <f t="shared" si="185"/>
        <v>1425.6828402424662</v>
      </c>
      <c r="T1205" s="28">
        <f t="shared" si="186"/>
        <v>25305.870414303776</v>
      </c>
      <c r="U1205" s="88"/>
      <c r="V1205" s="177">
        <f>SUMIF('Reporte de salida'!C$6:C$958,Inventario!B1205,'Reporte de salida'!H$6:H$958)</f>
        <v>11</v>
      </c>
      <c r="W1205" s="221">
        <f t="shared" si="187"/>
        <v>15682.511242667129</v>
      </c>
      <c r="X1205" s="22"/>
      <c r="Y1205" s="87">
        <f t="shared" si="188"/>
        <v>6.75</v>
      </c>
      <c r="Z1205" s="28">
        <f t="shared" si="189"/>
        <v>9623.3591716366464</v>
      </c>
      <c r="AA1205" s="56">
        <f t="shared" si="190"/>
        <v>1425.6828402424662</v>
      </c>
      <c r="AB1205" s="22">
        <f t="shared" si="191"/>
        <v>50</v>
      </c>
      <c r="AC1205" s="22"/>
      <c r="AD1205" s="22"/>
      <c r="AE1205" s="22"/>
      <c r="AF1205" s="22"/>
    </row>
    <row r="1206" spans="1:32" ht="15" hidden="1" customHeight="1" x14ac:dyDescent="0.25">
      <c r="A1206" s="24"/>
      <c r="B1206" s="174" t="s">
        <v>1210</v>
      </c>
      <c r="C1206" s="24"/>
      <c r="D1206" s="21" t="s">
        <v>1210</v>
      </c>
      <c r="E1206" s="21" t="s">
        <v>813</v>
      </c>
      <c r="F1206" s="21">
        <v>1754000006</v>
      </c>
      <c r="G1206" s="31" t="s">
        <v>817</v>
      </c>
      <c r="H1206" s="32">
        <v>1</v>
      </c>
      <c r="I1206" s="95"/>
      <c r="J1206" s="57">
        <f>[1]Inventario!Y1206</f>
        <v>6</v>
      </c>
      <c r="K1206" s="99">
        <f>[1]Inventario!AA1206</f>
        <v>740.30953124999996</v>
      </c>
      <c r="L1206" s="86">
        <f t="shared" si="182"/>
        <v>4441.8571874999998</v>
      </c>
      <c r="M1206" s="91"/>
      <c r="N1206" s="87">
        <f>SUMIF('Compras del Mes'!D$6:D$307,Inventario!D1206,'Compras del Mes'!H$6:H$307)</f>
        <v>0</v>
      </c>
      <c r="O1206" s="28" t="str">
        <f t="shared" si="183"/>
        <v/>
      </c>
      <c r="P1206" s="28">
        <f>SUMIF('Compras del Mes'!D$6:D$307,Inventario!D1206,'Compras del Mes'!I$6:I$307)</f>
        <v>0</v>
      </c>
      <c r="Q1206" s="88"/>
      <c r="R1206" s="87">
        <f t="shared" si="184"/>
        <v>6</v>
      </c>
      <c r="S1206" s="28">
        <f t="shared" si="185"/>
        <v>740.30953124999996</v>
      </c>
      <c r="T1206" s="28">
        <f t="shared" si="186"/>
        <v>4441.8571874999998</v>
      </c>
      <c r="U1206" s="88"/>
      <c r="V1206" s="177">
        <f>SUMIF('Reporte de salida'!C$6:C$958,Inventario!B1206,'Reporte de salida'!H$6:H$958)</f>
        <v>0</v>
      </c>
      <c r="W1206" s="221">
        <f t="shared" si="187"/>
        <v>0</v>
      </c>
      <c r="X1206" s="22"/>
      <c r="Y1206" s="87">
        <f t="shared" si="188"/>
        <v>6</v>
      </c>
      <c r="Z1206" s="28">
        <f t="shared" si="189"/>
        <v>4441.8571874999998</v>
      </c>
      <c r="AA1206" s="56">
        <f t="shared" si="190"/>
        <v>740.30953124999996</v>
      </c>
      <c r="AB1206" s="22">
        <f t="shared" si="191"/>
        <v>31</v>
      </c>
      <c r="AC1206" s="25"/>
      <c r="AD1206" s="25"/>
      <c r="AE1206" s="26"/>
      <c r="AF1206" s="22"/>
    </row>
    <row r="1207" spans="1:32" ht="15" hidden="1" customHeight="1" x14ac:dyDescent="0.25">
      <c r="A1207" s="24"/>
      <c r="B1207" s="174" t="s">
        <v>1209</v>
      </c>
      <c r="C1207" s="24"/>
      <c r="D1207" s="21" t="s">
        <v>1209</v>
      </c>
      <c r="E1207" s="21" t="s">
        <v>813</v>
      </c>
      <c r="F1207" s="21">
        <v>38330031</v>
      </c>
      <c r="G1207" s="31" t="s">
        <v>314</v>
      </c>
      <c r="H1207" s="32">
        <v>1</v>
      </c>
      <c r="I1207" s="95"/>
      <c r="J1207" s="57">
        <f>[1]Inventario!Y1207</f>
        <v>6</v>
      </c>
      <c r="K1207" s="99">
        <f>[1]Inventario!AA1207</f>
        <v>26.470156249999999</v>
      </c>
      <c r="L1207" s="86">
        <f t="shared" si="182"/>
        <v>158.82093749999999</v>
      </c>
      <c r="M1207" s="91"/>
      <c r="N1207" s="87">
        <f>SUMIF('Compras del Mes'!D$6:D$307,Inventario!D1207,'Compras del Mes'!H$6:H$307)</f>
        <v>0</v>
      </c>
      <c r="O1207" s="28" t="str">
        <f t="shared" si="183"/>
        <v/>
      </c>
      <c r="P1207" s="28">
        <f>SUMIF('Compras del Mes'!D$6:D$307,Inventario!D1207,'Compras del Mes'!I$6:I$307)</f>
        <v>0</v>
      </c>
      <c r="Q1207" s="88"/>
      <c r="R1207" s="87">
        <f t="shared" si="184"/>
        <v>6</v>
      </c>
      <c r="S1207" s="28">
        <f t="shared" si="185"/>
        <v>26.470156249999999</v>
      </c>
      <c r="T1207" s="28">
        <f t="shared" si="186"/>
        <v>158.82093749999999</v>
      </c>
      <c r="U1207" s="88"/>
      <c r="V1207" s="177">
        <f>SUMIF('Reporte de salida'!C$6:C$958,Inventario!B1207,'Reporte de salida'!H$6:H$958)</f>
        <v>0</v>
      </c>
      <c r="W1207" s="221">
        <f t="shared" si="187"/>
        <v>0</v>
      </c>
      <c r="X1207" s="22"/>
      <c r="Y1207" s="87">
        <f t="shared" si="188"/>
        <v>6</v>
      </c>
      <c r="Z1207" s="28">
        <f t="shared" si="189"/>
        <v>158.82093749999999</v>
      </c>
      <c r="AA1207" s="56">
        <f t="shared" si="190"/>
        <v>26.470156249999999</v>
      </c>
      <c r="AB1207" s="22">
        <f t="shared" si="191"/>
        <v>30</v>
      </c>
      <c r="AC1207" s="25"/>
      <c r="AD1207" s="25"/>
      <c r="AE1207" s="26"/>
      <c r="AF1207" s="22"/>
    </row>
    <row r="1208" spans="1:32" ht="15" hidden="1" customHeight="1" x14ac:dyDescent="0.25">
      <c r="A1208" s="24"/>
      <c r="B1208" s="174" t="s">
        <v>1333</v>
      </c>
      <c r="C1208" s="24"/>
      <c r="D1208" s="21" t="s">
        <v>1333</v>
      </c>
      <c r="E1208" s="21" t="s">
        <v>813</v>
      </c>
      <c r="F1208" s="21"/>
      <c r="G1208" s="31" t="s">
        <v>314</v>
      </c>
      <c r="H1208" s="32">
        <v>1</v>
      </c>
      <c r="I1208" s="95"/>
      <c r="J1208" s="57">
        <f>[1]Inventario!Y1208</f>
        <v>6</v>
      </c>
      <c r="K1208" s="99">
        <f>[1]Inventario!AA1208</f>
        <v>77.446115288220554</v>
      </c>
      <c r="L1208" s="86">
        <f t="shared" si="182"/>
        <v>464.67669172932335</v>
      </c>
      <c r="M1208" s="91"/>
      <c r="N1208" s="87">
        <f>SUMIF('Compras del Mes'!D$6:D$307,Inventario!D1208,'Compras del Mes'!H$6:H$307)</f>
        <v>0</v>
      </c>
      <c r="O1208" s="28" t="str">
        <f t="shared" si="183"/>
        <v/>
      </c>
      <c r="P1208" s="28">
        <f>SUMIF('Compras del Mes'!D$6:D$307,Inventario!D1208,'Compras del Mes'!I$6:I$307)</f>
        <v>0</v>
      </c>
      <c r="Q1208" s="88"/>
      <c r="R1208" s="87">
        <f t="shared" si="184"/>
        <v>6</v>
      </c>
      <c r="S1208" s="28">
        <f t="shared" si="185"/>
        <v>77.446115288220554</v>
      </c>
      <c r="T1208" s="28">
        <f t="shared" si="186"/>
        <v>464.67669172932335</v>
      </c>
      <c r="U1208" s="88"/>
      <c r="V1208" s="177">
        <f>SUMIF('Reporte de salida'!C$6:C$958,Inventario!B1208,'Reporte de salida'!H$6:H$958)</f>
        <v>0</v>
      </c>
      <c r="W1208" s="221">
        <f t="shared" si="187"/>
        <v>0</v>
      </c>
      <c r="X1208" s="22"/>
      <c r="Y1208" s="87">
        <f t="shared" si="188"/>
        <v>6</v>
      </c>
      <c r="Z1208" s="28">
        <f t="shared" si="189"/>
        <v>464.67669172932335</v>
      </c>
      <c r="AA1208" s="56">
        <f t="shared" si="190"/>
        <v>77.446115288220554</v>
      </c>
      <c r="AB1208" s="22">
        <f t="shared" si="191"/>
        <v>17</v>
      </c>
      <c r="AC1208" s="25"/>
      <c r="AD1208" s="25"/>
      <c r="AE1208" s="26"/>
      <c r="AF1208" s="22"/>
    </row>
    <row r="1209" spans="1:32" ht="15" hidden="1" customHeight="1" x14ac:dyDescent="0.25">
      <c r="A1209" s="24"/>
      <c r="B1209" s="174" t="s">
        <v>1345</v>
      </c>
      <c r="C1209" s="24"/>
      <c r="D1209" s="21" t="s">
        <v>1345</v>
      </c>
      <c r="E1209" s="21" t="s">
        <v>813</v>
      </c>
      <c r="F1209" s="21"/>
      <c r="G1209" s="31" t="s">
        <v>314</v>
      </c>
      <c r="H1209" s="32">
        <v>1</v>
      </c>
      <c r="I1209" s="95"/>
      <c r="J1209" s="57">
        <f>[1]Inventario!Y1209</f>
        <v>0.75</v>
      </c>
      <c r="K1209" s="99">
        <f>[1]Inventario!AA1209</f>
        <v>983.25</v>
      </c>
      <c r="L1209" s="86">
        <f t="shared" si="182"/>
        <v>737.4375</v>
      </c>
      <c r="M1209" s="91"/>
      <c r="N1209" s="87">
        <f>SUMIF('Compras del Mes'!D$6:D$307,Inventario!D1209,'Compras del Mes'!H$6:H$307)</f>
        <v>3</v>
      </c>
      <c r="O1209" s="28">
        <f t="shared" si="183"/>
        <v>993.42666666666673</v>
      </c>
      <c r="P1209" s="28">
        <f>SUMIF('Compras del Mes'!D$6:D$307,Inventario!D1209,'Compras del Mes'!I$6:I$307)</f>
        <v>2980.28</v>
      </c>
      <c r="Q1209" s="88"/>
      <c r="R1209" s="87">
        <f t="shared" si="184"/>
        <v>3.75</v>
      </c>
      <c r="S1209" s="28">
        <f t="shared" si="185"/>
        <v>991.39133333333336</v>
      </c>
      <c r="T1209" s="28">
        <f t="shared" si="186"/>
        <v>3717.7175000000002</v>
      </c>
      <c r="U1209" s="88"/>
      <c r="V1209" s="177">
        <f>SUMIF('Reporte de salida'!C$6:C$958,Inventario!B1209,'Reporte de salida'!H$6:H$958)</f>
        <v>1</v>
      </c>
      <c r="W1209" s="221">
        <f t="shared" si="187"/>
        <v>991.39133333333336</v>
      </c>
      <c r="X1209" s="22"/>
      <c r="Y1209" s="87">
        <f t="shared" si="188"/>
        <v>2.75</v>
      </c>
      <c r="Z1209" s="28">
        <f t="shared" si="189"/>
        <v>2726.3261666666667</v>
      </c>
      <c r="AA1209" s="56">
        <f t="shared" si="190"/>
        <v>991.39133333333336</v>
      </c>
      <c r="AB1209" s="22">
        <f t="shared" si="191"/>
        <v>27</v>
      </c>
      <c r="AF1209" s="22"/>
    </row>
    <row r="1210" spans="1:32" ht="15" hidden="1" customHeight="1" x14ac:dyDescent="0.25">
      <c r="A1210" s="24"/>
      <c r="B1210" s="174" t="s">
        <v>1346</v>
      </c>
      <c r="C1210" s="24"/>
      <c r="D1210" s="21" t="s">
        <v>1346</v>
      </c>
      <c r="E1210" s="21" t="s">
        <v>813</v>
      </c>
      <c r="F1210" s="21"/>
      <c r="G1210" s="31" t="s">
        <v>314</v>
      </c>
      <c r="H1210" s="32">
        <v>1</v>
      </c>
      <c r="I1210" s="95"/>
      <c r="J1210" s="57">
        <f>[1]Inventario!Y1210</f>
        <v>1.75</v>
      </c>
      <c r="K1210" s="99">
        <f>[1]Inventario!AA1210</f>
        <v>1023.75</v>
      </c>
      <c r="L1210" s="86">
        <f t="shared" si="182"/>
        <v>1791.5625</v>
      </c>
      <c r="M1210" s="91"/>
      <c r="N1210" s="87">
        <f>SUMIF('Compras del Mes'!D$6:D$307,Inventario!D1210,'Compras del Mes'!H$6:H$307)</f>
        <v>5</v>
      </c>
      <c r="O1210" s="28">
        <f t="shared" si="183"/>
        <v>1135.3440000000001</v>
      </c>
      <c r="P1210" s="28">
        <f>SUMIF('Compras del Mes'!D$6:D$307,Inventario!D1210,'Compras del Mes'!I$6:I$307)</f>
        <v>5676.72</v>
      </c>
      <c r="Q1210" s="88"/>
      <c r="R1210" s="87">
        <f t="shared" si="184"/>
        <v>6.75</v>
      </c>
      <c r="S1210" s="28">
        <f t="shared" si="185"/>
        <v>1106.4122222222222</v>
      </c>
      <c r="T1210" s="28">
        <f t="shared" si="186"/>
        <v>7468.2825000000003</v>
      </c>
      <c r="U1210" s="88"/>
      <c r="V1210" s="177">
        <f>SUMIF('Reporte de salida'!C$6:C$958,Inventario!B1210,'Reporte de salida'!H$6:H$958)</f>
        <v>1</v>
      </c>
      <c r="W1210" s="221">
        <f t="shared" si="187"/>
        <v>1106.4122222222222</v>
      </c>
      <c r="X1210" s="22"/>
      <c r="Y1210" s="87">
        <f t="shared" si="188"/>
        <v>5.75</v>
      </c>
      <c r="Z1210" s="28">
        <f t="shared" si="189"/>
        <v>6361.870277777778</v>
      </c>
      <c r="AA1210" s="56">
        <f t="shared" si="190"/>
        <v>1106.4122222222222</v>
      </c>
      <c r="AB1210" s="22">
        <f t="shared" si="191"/>
        <v>21</v>
      </c>
      <c r="AC1210" s="12"/>
      <c r="AD1210" s="12"/>
      <c r="AE1210" s="13"/>
    </row>
    <row r="1211" spans="1:32" ht="15" hidden="1" customHeight="1" x14ac:dyDescent="0.25">
      <c r="A1211" s="24"/>
      <c r="B1211" s="174" t="s">
        <v>1358</v>
      </c>
      <c r="C1211" s="24"/>
      <c r="D1211" s="21" t="s">
        <v>1358</v>
      </c>
      <c r="E1211" s="21" t="s">
        <v>813</v>
      </c>
      <c r="F1211" s="111"/>
      <c r="G1211" s="31" t="s">
        <v>314</v>
      </c>
      <c r="H1211" s="32">
        <v>1</v>
      </c>
      <c r="I1211" s="95"/>
      <c r="J1211" s="57">
        <f>[1]Inventario!Y1211</f>
        <v>1</v>
      </c>
      <c r="K1211" s="99">
        <f>[1]Inventario!AA1211</f>
        <v>839.93000000000006</v>
      </c>
      <c r="L1211" s="86">
        <f t="shared" si="182"/>
        <v>839.93000000000006</v>
      </c>
      <c r="M1211" s="91"/>
      <c r="N1211" s="87">
        <f>SUMIF('Compras del Mes'!D$6:D$307,Inventario!D1211,'Compras del Mes'!H$6:H$307)</f>
        <v>0</v>
      </c>
      <c r="O1211" s="28" t="str">
        <f t="shared" si="183"/>
        <v/>
      </c>
      <c r="P1211" s="28">
        <f>SUMIF('Compras del Mes'!D$6:D$307,Inventario!D1211,'Compras del Mes'!I$6:I$307)</f>
        <v>0</v>
      </c>
      <c r="Q1211" s="88"/>
      <c r="R1211" s="87">
        <f t="shared" si="184"/>
        <v>1</v>
      </c>
      <c r="S1211" s="28">
        <f t="shared" si="185"/>
        <v>839.93000000000006</v>
      </c>
      <c r="T1211" s="28">
        <f t="shared" si="186"/>
        <v>839.93000000000006</v>
      </c>
      <c r="U1211" s="88"/>
      <c r="V1211" s="177">
        <f>SUMIF('Reporte de salida'!C$6:C$958,Inventario!B1211,'Reporte de salida'!H$6:H$958)</f>
        <v>0</v>
      </c>
      <c r="W1211" s="221">
        <f t="shared" si="187"/>
        <v>0</v>
      </c>
      <c r="X1211" s="22"/>
      <c r="Y1211" s="87">
        <f t="shared" si="188"/>
        <v>1</v>
      </c>
      <c r="Z1211" s="28">
        <f t="shared" si="189"/>
        <v>839.93000000000006</v>
      </c>
      <c r="AA1211" s="56">
        <f t="shared" si="190"/>
        <v>839.93000000000006</v>
      </c>
      <c r="AB1211" s="22">
        <f t="shared" si="191"/>
        <v>9</v>
      </c>
      <c r="AC1211" s="12"/>
      <c r="AD1211" s="12"/>
      <c r="AE1211" s="13"/>
    </row>
    <row r="1212" spans="1:32" ht="15" hidden="1" customHeight="1" x14ac:dyDescent="0.25">
      <c r="A1212" s="24"/>
      <c r="B1212" s="174" t="s">
        <v>1383</v>
      </c>
      <c r="C1212" s="24"/>
      <c r="D1212" s="21" t="s">
        <v>1383</v>
      </c>
      <c r="E1212" s="21" t="s">
        <v>813</v>
      </c>
      <c r="F1212" s="21">
        <v>1310040214</v>
      </c>
      <c r="G1212" s="31" t="s">
        <v>936</v>
      </c>
      <c r="H1212" s="32">
        <v>1</v>
      </c>
      <c r="I1212" s="95"/>
      <c r="J1212" s="57">
        <f>[1]Inventario!Y1212</f>
        <v>0</v>
      </c>
      <c r="K1212" s="99">
        <f>[1]Inventario!AA1212</f>
        <v>0</v>
      </c>
      <c r="L1212" s="86">
        <f t="shared" si="182"/>
        <v>0</v>
      </c>
      <c r="M1212" s="91"/>
      <c r="N1212" s="87">
        <f>SUMIF('Compras del Mes'!D$6:D$307,Inventario!D1212,'Compras del Mes'!H$6:H$307)</f>
        <v>0</v>
      </c>
      <c r="O1212" s="28" t="str">
        <f t="shared" si="183"/>
        <v/>
      </c>
      <c r="P1212" s="28">
        <f>SUMIF('Compras del Mes'!D$6:D$307,Inventario!D1212,'Compras del Mes'!I$6:I$307)</f>
        <v>0</v>
      </c>
      <c r="Q1212" s="88"/>
      <c r="R1212" s="87">
        <f t="shared" si="184"/>
        <v>0</v>
      </c>
      <c r="S1212" s="28" t="str">
        <f t="shared" si="185"/>
        <v>0</v>
      </c>
      <c r="T1212" s="28">
        <f t="shared" si="186"/>
        <v>0</v>
      </c>
      <c r="U1212" s="88"/>
      <c r="V1212" s="177">
        <f>SUMIF('Reporte de salida'!C$6:C$958,Inventario!B1212,'Reporte de salida'!H$6:H$958)</f>
        <v>0</v>
      </c>
      <c r="W1212" s="221">
        <f t="shared" si="187"/>
        <v>0</v>
      </c>
      <c r="X1212" s="22"/>
      <c r="Y1212" s="87">
        <f t="shared" si="188"/>
        <v>0</v>
      </c>
      <c r="Z1212" s="28">
        <f t="shared" si="189"/>
        <v>0</v>
      </c>
      <c r="AA1212" s="56">
        <v>0</v>
      </c>
      <c r="AB1212" s="22">
        <f t="shared" si="191"/>
        <v>28</v>
      </c>
    </row>
    <row r="1213" spans="1:32" ht="15" hidden="1" customHeight="1" x14ac:dyDescent="0.25">
      <c r="A1213" s="24"/>
      <c r="B1213" s="174" t="s">
        <v>1384</v>
      </c>
      <c r="C1213" s="24"/>
      <c r="D1213" s="21" t="s">
        <v>1384</v>
      </c>
      <c r="E1213" s="21" t="s">
        <v>813</v>
      </c>
      <c r="F1213" s="21">
        <v>910070106</v>
      </c>
      <c r="G1213" s="31" t="s">
        <v>817</v>
      </c>
      <c r="H1213" s="32">
        <v>1</v>
      </c>
      <c r="I1213" s="95"/>
      <c r="J1213" s="57">
        <f>[1]Inventario!Y1213</f>
        <v>0</v>
      </c>
      <c r="K1213" s="99">
        <f>[1]Inventario!AA1213</f>
        <v>0</v>
      </c>
      <c r="L1213" s="86">
        <f t="shared" si="182"/>
        <v>0</v>
      </c>
      <c r="M1213" s="91"/>
      <c r="N1213" s="87">
        <f>SUMIF('Compras del Mes'!D$6:D$307,Inventario!D1213,'Compras del Mes'!H$6:H$307)</f>
        <v>0</v>
      </c>
      <c r="O1213" s="28" t="str">
        <f t="shared" si="183"/>
        <v/>
      </c>
      <c r="P1213" s="28">
        <f>SUMIF('Compras del Mes'!D$6:D$307,Inventario!D1213,'Compras del Mes'!I$6:I$307)</f>
        <v>0</v>
      </c>
      <c r="Q1213" s="88"/>
      <c r="R1213" s="87">
        <f t="shared" si="184"/>
        <v>0</v>
      </c>
      <c r="S1213" s="28" t="str">
        <f t="shared" si="185"/>
        <v>0</v>
      </c>
      <c r="T1213" s="28">
        <f t="shared" si="186"/>
        <v>0</v>
      </c>
      <c r="U1213" s="88"/>
      <c r="V1213" s="177">
        <f>SUMIF('Reporte de salida'!C$6:C$958,Inventario!B1213,'Reporte de salida'!H$6:H$958)</f>
        <v>0</v>
      </c>
      <c r="W1213" s="221">
        <f t="shared" si="187"/>
        <v>0</v>
      </c>
      <c r="X1213" s="22"/>
      <c r="Y1213" s="87">
        <f t="shared" si="188"/>
        <v>0</v>
      </c>
      <c r="Z1213" s="28">
        <f t="shared" si="189"/>
        <v>0</v>
      </c>
      <c r="AA1213" s="56">
        <v>0</v>
      </c>
      <c r="AB1213" s="22">
        <f t="shared" si="191"/>
        <v>29</v>
      </c>
      <c r="AC1213" s="12"/>
      <c r="AD1213" s="12"/>
      <c r="AE1213" s="13"/>
    </row>
    <row r="1214" spans="1:32" ht="15" hidden="1" customHeight="1" x14ac:dyDescent="0.25">
      <c r="A1214" s="24"/>
      <c r="B1214" s="174" t="s">
        <v>1385</v>
      </c>
      <c r="C1214" s="24"/>
      <c r="D1214" s="21" t="s">
        <v>1385</v>
      </c>
      <c r="E1214" s="21" t="s">
        <v>813</v>
      </c>
      <c r="F1214" s="21">
        <v>1000090005</v>
      </c>
      <c r="G1214" s="31" t="s">
        <v>818</v>
      </c>
      <c r="H1214" s="32">
        <v>1</v>
      </c>
      <c r="I1214" s="95"/>
      <c r="J1214" s="57">
        <f>[1]Inventario!Y1214</f>
        <v>0</v>
      </c>
      <c r="K1214" s="99">
        <f>[1]Inventario!AA1214</f>
        <v>0</v>
      </c>
      <c r="L1214" s="86">
        <f t="shared" si="182"/>
        <v>0</v>
      </c>
      <c r="M1214" s="91"/>
      <c r="N1214" s="87">
        <f>SUMIF('Compras del Mes'!D$6:D$307,Inventario!D1214,'Compras del Mes'!H$6:H$307)</f>
        <v>0</v>
      </c>
      <c r="O1214" s="28" t="str">
        <f t="shared" si="183"/>
        <v/>
      </c>
      <c r="P1214" s="28">
        <f>SUMIF('Compras del Mes'!D$6:D$307,Inventario!D1214,'Compras del Mes'!I$6:I$307)</f>
        <v>0</v>
      </c>
      <c r="Q1214" s="88"/>
      <c r="R1214" s="87">
        <f t="shared" si="184"/>
        <v>0</v>
      </c>
      <c r="S1214" s="28" t="str">
        <f t="shared" si="185"/>
        <v>0</v>
      </c>
      <c r="T1214" s="28">
        <f t="shared" si="186"/>
        <v>0</v>
      </c>
      <c r="U1214" s="88"/>
      <c r="V1214" s="177">
        <f>SUMIF('Reporte de salida'!C$6:C$958,Inventario!B1214,'Reporte de salida'!H$6:H$958)</f>
        <v>0</v>
      </c>
      <c r="W1214" s="221">
        <f t="shared" si="187"/>
        <v>0</v>
      </c>
      <c r="X1214" s="22"/>
      <c r="Y1214" s="87">
        <f t="shared" si="188"/>
        <v>0</v>
      </c>
      <c r="Z1214" s="28">
        <f t="shared" si="189"/>
        <v>0</v>
      </c>
      <c r="AA1214" s="56">
        <v>0</v>
      </c>
      <c r="AB1214" s="22">
        <f t="shared" si="191"/>
        <v>38</v>
      </c>
      <c r="AC1214" s="12"/>
      <c r="AD1214" s="12"/>
      <c r="AE1214" s="13"/>
    </row>
    <row r="1215" spans="1:32" ht="15" hidden="1" customHeight="1" x14ac:dyDescent="0.25">
      <c r="A1215" s="24"/>
      <c r="B1215" s="174" t="s">
        <v>1428</v>
      </c>
      <c r="C1215" s="24"/>
      <c r="D1215" s="21" t="s">
        <v>1428</v>
      </c>
      <c r="E1215" s="21" t="s">
        <v>813</v>
      </c>
      <c r="F1215" s="21"/>
      <c r="G1215" s="31" t="s">
        <v>314</v>
      </c>
      <c r="H1215" s="32">
        <v>1</v>
      </c>
      <c r="I1215" s="95"/>
      <c r="J1215" s="57">
        <f>[1]Inventario!Y1215</f>
        <v>0</v>
      </c>
      <c r="K1215" s="99">
        <f>[1]Inventario!AA1215</f>
        <v>0</v>
      </c>
      <c r="L1215" s="86">
        <f t="shared" si="182"/>
        <v>0</v>
      </c>
      <c r="M1215" s="91"/>
      <c r="N1215" s="87">
        <f>SUMIF('Compras del Mes'!D$6:D$307,Inventario!D1215,'Compras del Mes'!H$6:H$307)</f>
        <v>0</v>
      </c>
      <c r="O1215" s="28" t="str">
        <f t="shared" si="183"/>
        <v/>
      </c>
      <c r="P1215" s="28">
        <f>SUMIF('Compras del Mes'!D$6:D$307,Inventario!D1215,'Compras del Mes'!I$6:I$307)</f>
        <v>0</v>
      </c>
      <c r="Q1215" s="88"/>
      <c r="R1215" s="87">
        <f t="shared" si="184"/>
        <v>0</v>
      </c>
      <c r="S1215" s="28" t="str">
        <f t="shared" si="185"/>
        <v>0</v>
      </c>
      <c r="T1215" s="28">
        <f t="shared" si="186"/>
        <v>0</v>
      </c>
      <c r="U1215" s="88"/>
      <c r="V1215" s="177">
        <f>SUMIF('Reporte de salida'!C$6:C$958,Inventario!B1215,'Reporte de salida'!H$6:H$958)</f>
        <v>0</v>
      </c>
      <c r="W1215" s="221">
        <f t="shared" si="187"/>
        <v>0</v>
      </c>
      <c r="X1215" s="22"/>
      <c r="Y1215" s="87">
        <f t="shared" si="188"/>
        <v>0</v>
      </c>
      <c r="Z1215" s="28">
        <f t="shared" si="189"/>
        <v>0</v>
      </c>
      <c r="AA1215" s="56">
        <v>0</v>
      </c>
      <c r="AB1215" s="22">
        <f t="shared" si="191"/>
        <v>13</v>
      </c>
      <c r="AC1215" s="12"/>
      <c r="AD1215" s="12"/>
      <c r="AE1215" s="13"/>
    </row>
    <row r="1216" spans="1:32" ht="15" hidden="1" customHeight="1" x14ac:dyDescent="0.25">
      <c r="A1216" s="24"/>
      <c r="B1216" s="174" t="s">
        <v>1434</v>
      </c>
      <c r="C1216" s="24"/>
      <c r="D1216" s="21" t="s">
        <v>1434</v>
      </c>
      <c r="E1216" s="21" t="s">
        <v>813</v>
      </c>
      <c r="F1216" s="21">
        <v>54530705</v>
      </c>
      <c r="G1216" s="31" t="s">
        <v>818</v>
      </c>
      <c r="H1216" s="32">
        <v>1</v>
      </c>
      <c r="I1216" s="95"/>
      <c r="J1216" s="57">
        <f>[1]Inventario!Y1216</f>
        <v>0</v>
      </c>
      <c r="K1216" s="99">
        <f>[1]Inventario!AA1216</f>
        <v>0</v>
      </c>
      <c r="L1216" s="86">
        <f t="shared" si="182"/>
        <v>0</v>
      </c>
      <c r="M1216" s="91"/>
      <c r="N1216" s="87">
        <f>SUMIF('Compras del Mes'!D$6:D$307,Inventario!D1216,'Compras del Mes'!H$6:H$307)</f>
        <v>0</v>
      </c>
      <c r="O1216" s="28" t="str">
        <f t="shared" si="183"/>
        <v/>
      </c>
      <c r="P1216" s="28">
        <f>SUMIF('Compras del Mes'!D$6:D$307,Inventario!D1216,'Compras del Mes'!I$6:I$307)</f>
        <v>0</v>
      </c>
      <c r="Q1216" s="88"/>
      <c r="R1216" s="87">
        <f t="shared" si="184"/>
        <v>0</v>
      </c>
      <c r="S1216" s="28" t="str">
        <f t="shared" si="185"/>
        <v>0</v>
      </c>
      <c r="T1216" s="28">
        <f t="shared" si="186"/>
        <v>0</v>
      </c>
      <c r="U1216" s="88"/>
      <c r="V1216" s="177">
        <f>SUMIF('Reporte de salida'!C$6:C$958,Inventario!B1216,'Reporte de salida'!H$6:H$958)</f>
        <v>0</v>
      </c>
      <c r="W1216" s="221">
        <f t="shared" si="187"/>
        <v>0</v>
      </c>
      <c r="X1216" s="22"/>
      <c r="Y1216" s="87">
        <f t="shared" si="188"/>
        <v>0</v>
      </c>
      <c r="Z1216" s="28">
        <f t="shared" si="189"/>
        <v>0</v>
      </c>
      <c r="AA1216" s="56">
        <v>0</v>
      </c>
      <c r="AB1216" s="22">
        <f t="shared" si="191"/>
        <v>23</v>
      </c>
      <c r="AC1216" s="12"/>
      <c r="AD1216" s="12"/>
      <c r="AE1216" s="13"/>
    </row>
    <row r="1217" spans="1:31" ht="15" hidden="1" customHeight="1" x14ac:dyDescent="0.25">
      <c r="A1217" s="24"/>
      <c r="B1217" s="174" t="s">
        <v>1464</v>
      </c>
      <c r="C1217" s="24"/>
      <c r="D1217" s="21" t="s">
        <v>1464</v>
      </c>
      <c r="E1217" s="21" t="s">
        <v>813</v>
      </c>
      <c r="F1217" s="21"/>
      <c r="G1217" s="31" t="s">
        <v>817</v>
      </c>
      <c r="H1217" s="32">
        <v>1</v>
      </c>
      <c r="I1217" s="95"/>
      <c r="J1217" s="57">
        <f>[1]Inventario!Y1217</f>
        <v>0</v>
      </c>
      <c r="K1217" s="99">
        <f>[1]Inventario!AA1217</f>
        <v>0</v>
      </c>
      <c r="L1217" s="86">
        <f t="shared" si="182"/>
        <v>0</v>
      </c>
      <c r="M1217" s="91"/>
      <c r="N1217" s="87">
        <f>SUMIF('Compras del Mes'!D$6:D$307,Inventario!D1217,'Compras del Mes'!H$6:H$307)</f>
        <v>0</v>
      </c>
      <c r="O1217" s="28" t="str">
        <f t="shared" si="183"/>
        <v/>
      </c>
      <c r="P1217" s="28">
        <f>SUMIF('Compras del Mes'!D$6:D$307,Inventario!D1217,'Compras del Mes'!I$6:I$307)</f>
        <v>0</v>
      </c>
      <c r="Q1217" s="88"/>
      <c r="R1217" s="87">
        <f t="shared" si="184"/>
        <v>0</v>
      </c>
      <c r="S1217" s="28" t="str">
        <f t="shared" si="185"/>
        <v>0</v>
      </c>
      <c r="T1217" s="28">
        <f t="shared" si="186"/>
        <v>0</v>
      </c>
      <c r="U1217" s="88"/>
      <c r="V1217" s="177">
        <f>SUMIF('Reporte de salida'!C$6:C$958,Inventario!B1217,'Reporte de salida'!H$6:H$958)</f>
        <v>0</v>
      </c>
      <c r="W1217" s="221">
        <f t="shared" si="187"/>
        <v>0</v>
      </c>
      <c r="X1217" s="22"/>
      <c r="Y1217" s="87">
        <f t="shared" si="188"/>
        <v>0</v>
      </c>
      <c r="Z1217" s="28">
        <f t="shared" si="189"/>
        <v>0</v>
      </c>
      <c r="AA1217" s="56">
        <v>0</v>
      </c>
      <c r="AB1217" s="22">
        <f t="shared" si="191"/>
        <v>18</v>
      </c>
      <c r="AC1217" s="12"/>
      <c r="AD1217" s="12"/>
      <c r="AE1217" s="13"/>
    </row>
    <row r="1218" spans="1:31" ht="15" hidden="1" customHeight="1" x14ac:dyDescent="0.25">
      <c r="A1218" s="24"/>
      <c r="B1218" s="174" t="s">
        <v>1549</v>
      </c>
      <c r="C1218" s="24"/>
      <c r="D1218" s="21" t="s">
        <v>1549</v>
      </c>
      <c r="E1218" s="21" t="s">
        <v>813</v>
      </c>
      <c r="F1218" s="21"/>
      <c r="G1218" s="31" t="s">
        <v>817</v>
      </c>
      <c r="H1218" s="32">
        <v>1</v>
      </c>
      <c r="I1218" s="95"/>
      <c r="J1218" s="57">
        <f>[1]Inventario!Y1218</f>
        <v>0.75</v>
      </c>
      <c r="K1218" s="99">
        <f>[1]Inventario!AA1218</f>
        <v>874.85800000000006</v>
      </c>
      <c r="L1218" s="86">
        <f t="shared" si="182"/>
        <v>656.14350000000002</v>
      </c>
      <c r="M1218" s="91"/>
      <c r="N1218" s="87">
        <f>SUMIF('Compras del Mes'!D$6:D$307,Inventario!D1218,'Compras del Mes'!H$6:H$307)</f>
        <v>2</v>
      </c>
      <c r="O1218" s="28">
        <f t="shared" si="183"/>
        <v>898.44209999999998</v>
      </c>
      <c r="P1218" s="28">
        <f>SUMIF('Compras del Mes'!D$6:D$307,Inventario!D1218,'Compras del Mes'!I$6:I$307)</f>
        <v>1796.8842</v>
      </c>
      <c r="Q1218" s="88"/>
      <c r="R1218" s="87">
        <f t="shared" si="184"/>
        <v>2.75</v>
      </c>
      <c r="S1218" s="28">
        <f t="shared" si="185"/>
        <v>892.01007272727281</v>
      </c>
      <c r="T1218" s="28">
        <f t="shared" si="186"/>
        <v>2453.0277000000001</v>
      </c>
      <c r="U1218" s="88"/>
      <c r="V1218" s="177">
        <f>SUMIF('Reporte de salida'!C$6:C$958,Inventario!B1218,'Reporte de salida'!H$6:H$958)</f>
        <v>2</v>
      </c>
      <c r="W1218" s="221">
        <f t="shared" si="187"/>
        <v>1784.0201454545456</v>
      </c>
      <c r="X1218" s="22"/>
      <c r="Y1218" s="87">
        <f t="shared" si="188"/>
        <v>0.75</v>
      </c>
      <c r="Z1218" s="28">
        <f t="shared" si="189"/>
        <v>669.00755454545458</v>
      </c>
      <c r="AA1218" s="56">
        <f t="shared" si="190"/>
        <v>892.01007272727281</v>
      </c>
      <c r="AB1218" s="22">
        <f t="shared" si="191"/>
        <v>45</v>
      </c>
      <c r="AC1218" s="12"/>
      <c r="AD1218" s="12"/>
      <c r="AE1218" s="13"/>
    </row>
    <row r="1219" spans="1:31" ht="15" hidden="1" customHeight="1" x14ac:dyDescent="0.25">
      <c r="A1219" s="24"/>
      <c r="B1219" s="174" t="s">
        <v>1550</v>
      </c>
      <c r="C1219" s="24"/>
      <c r="D1219" s="21" t="s">
        <v>1550</v>
      </c>
      <c r="E1219" s="21" t="s">
        <v>813</v>
      </c>
      <c r="F1219" s="21"/>
      <c r="G1219" s="31" t="s">
        <v>817</v>
      </c>
      <c r="H1219" s="32">
        <v>1</v>
      </c>
      <c r="I1219" s="95"/>
      <c r="J1219" s="57">
        <f>[1]Inventario!Y1219</f>
        <v>2</v>
      </c>
      <c r="K1219" s="99">
        <f>[1]Inventario!AA1219</f>
        <v>831.13470000000007</v>
      </c>
      <c r="L1219" s="86">
        <f t="shared" si="182"/>
        <v>1662.2694000000001</v>
      </c>
      <c r="M1219" s="91"/>
      <c r="N1219" s="87">
        <f>SUMIF('Compras del Mes'!D$6:D$307,Inventario!D1219,'Compras del Mes'!H$6:H$307)</f>
        <v>0</v>
      </c>
      <c r="O1219" s="28" t="str">
        <f t="shared" si="183"/>
        <v/>
      </c>
      <c r="P1219" s="28">
        <f>SUMIF('Compras del Mes'!D$6:D$307,Inventario!D1219,'Compras del Mes'!I$6:I$307)</f>
        <v>0</v>
      </c>
      <c r="Q1219" s="88"/>
      <c r="R1219" s="87">
        <f t="shared" si="184"/>
        <v>2</v>
      </c>
      <c r="S1219" s="28">
        <f t="shared" si="185"/>
        <v>831.13470000000007</v>
      </c>
      <c r="T1219" s="28">
        <f t="shared" si="186"/>
        <v>1662.2694000000001</v>
      </c>
      <c r="U1219" s="88"/>
      <c r="V1219" s="177">
        <f>SUMIF('Reporte de salida'!C$6:C$958,Inventario!B1219,'Reporte de salida'!H$6:H$958)</f>
        <v>0</v>
      </c>
      <c r="W1219" s="221">
        <f t="shared" si="187"/>
        <v>0</v>
      </c>
      <c r="X1219" s="22"/>
      <c r="Y1219" s="87">
        <f t="shared" si="188"/>
        <v>2</v>
      </c>
      <c r="Z1219" s="28">
        <f t="shared" si="189"/>
        <v>1662.2694000000001</v>
      </c>
      <c r="AA1219" s="56">
        <f t="shared" si="190"/>
        <v>831.13470000000007</v>
      </c>
      <c r="AB1219" s="22">
        <f t="shared" si="191"/>
        <v>45</v>
      </c>
      <c r="AC1219" s="12"/>
      <c r="AD1219" s="12"/>
      <c r="AE1219" s="13"/>
    </row>
    <row r="1220" spans="1:31" ht="15" hidden="1" customHeight="1" x14ac:dyDescent="0.25">
      <c r="A1220" s="24"/>
      <c r="B1220" s="174" t="s">
        <v>1551</v>
      </c>
      <c r="C1220" s="24"/>
      <c r="D1220" s="21" t="s">
        <v>1551</v>
      </c>
      <c r="E1220" s="21" t="s">
        <v>813</v>
      </c>
      <c r="F1220" s="21"/>
      <c r="G1220" s="31" t="s">
        <v>817</v>
      </c>
      <c r="H1220" s="32">
        <v>1</v>
      </c>
      <c r="I1220" s="95"/>
      <c r="J1220" s="57">
        <f>[1]Inventario!Y1220</f>
        <v>1</v>
      </c>
      <c r="K1220" s="99">
        <f>[1]Inventario!AA1220</f>
        <v>227.63149999999999</v>
      </c>
      <c r="L1220" s="86">
        <f t="shared" si="182"/>
        <v>227.63149999999999</v>
      </c>
      <c r="M1220" s="91"/>
      <c r="N1220" s="87">
        <f>SUMIF('Compras del Mes'!D$6:D$307,Inventario!D1220,'Compras del Mes'!H$6:H$307)</f>
        <v>0</v>
      </c>
      <c r="O1220" s="28" t="str">
        <f t="shared" si="183"/>
        <v/>
      </c>
      <c r="P1220" s="28">
        <f>SUMIF('Compras del Mes'!D$6:D$307,Inventario!D1220,'Compras del Mes'!I$6:I$307)</f>
        <v>0</v>
      </c>
      <c r="Q1220" s="88"/>
      <c r="R1220" s="87">
        <f t="shared" si="184"/>
        <v>1</v>
      </c>
      <c r="S1220" s="28">
        <f t="shared" si="185"/>
        <v>227.63149999999999</v>
      </c>
      <c r="T1220" s="28">
        <f t="shared" si="186"/>
        <v>227.63149999999999</v>
      </c>
      <c r="U1220" s="88"/>
      <c r="V1220" s="177">
        <f>SUMIF('Reporte de salida'!C$6:C$958,Inventario!B1220,'Reporte de salida'!H$6:H$958)</f>
        <v>0</v>
      </c>
      <c r="W1220" s="221">
        <f t="shared" si="187"/>
        <v>0</v>
      </c>
      <c r="X1220" s="22"/>
      <c r="Y1220" s="87">
        <f t="shared" si="188"/>
        <v>1</v>
      </c>
      <c r="Z1220" s="28">
        <f t="shared" si="189"/>
        <v>227.63149999999999</v>
      </c>
      <c r="AA1220" s="56">
        <f t="shared" si="190"/>
        <v>227.63149999999999</v>
      </c>
      <c r="AB1220" s="22">
        <f t="shared" si="191"/>
        <v>6</v>
      </c>
      <c r="AC1220" s="12"/>
      <c r="AD1220" s="12"/>
      <c r="AE1220" s="13"/>
    </row>
    <row r="1221" spans="1:31" ht="15" hidden="1" customHeight="1" x14ac:dyDescent="0.25">
      <c r="A1221" s="24"/>
      <c r="B1221" s="174" t="s">
        <v>1554</v>
      </c>
      <c r="C1221" s="24"/>
      <c r="D1221" s="21" t="s">
        <v>1554</v>
      </c>
      <c r="E1221" s="21" t="s">
        <v>813</v>
      </c>
      <c r="F1221" s="21"/>
      <c r="G1221" s="31" t="s">
        <v>817</v>
      </c>
      <c r="H1221" s="32">
        <v>1</v>
      </c>
      <c r="I1221" s="95"/>
      <c r="J1221" s="57">
        <f>[1]Inventario!Y1221</f>
        <v>1</v>
      </c>
      <c r="K1221" s="99">
        <f>[1]Inventario!AA1221</f>
        <v>85</v>
      </c>
      <c r="L1221" s="86">
        <f t="shared" si="182"/>
        <v>85</v>
      </c>
      <c r="M1221" s="91"/>
      <c r="N1221" s="87">
        <f>SUMIF('Compras del Mes'!D$6:D$307,Inventario!D1221,'Compras del Mes'!H$6:H$307)</f>
        <v>0</v>
      </c>
      <c r="O1221" s="28" t="str">
        <f t="shared" si="183"/>
        <v/>
      </c>
      <c r="P1221" s="28">
        <f>SUMIF('Compras del Mes'!D$6:D$307,Inventario!D1221,'Compras del Mes'!I$6:I$307)</f>
        <v>0</v>
      </c>
      <c r="Q1221" s="88"/>
      <c r="R1221" s="87">
        <f t="shared" si="184"/>
        <v>1</v>
      </c>
      <c r="S1221" s="28">
        <f t="shared" si="185"/>
        <v>85</v>
      </c>
      <c r="T1221" s="28">
        <f t="shared" si="186"/>
        <v>85</v>
      </c>
      <c r="U1221" s="88"/>
      <c r="V1221" s="177">
        <f>SUMIF('Reporte de salida'!C$6:C$958,Inventario!B1221,'Reporte de salida'!H$6:H$958)</f>
        <v>0</v>
      </c>
      <c r="W1221" s="221">
        <f t="shared" si="187"/>
        <v>0</v>
      </c>
      <c r="X1221" s="22"/>
      <c r="Y1221" s="87">
        <f t="shared" si="188"/>
        <v>1</v>
      </c>
      <c r="Z1221" s="28">
        <f t="shared" si="189"/>
        <v>85</v>
      </c>
      <c r="AA1221" s="56">
        <f t="shared" si="190"/>
        <v>85</v>
      </c>
      <c r="AB1221" s="22">
        <f t="shared" si="191"/>
        <v>7</v>
      </c>
      <c r="AC1221" s="12"/>
      <c r="AD1221" s="12"/>
      <c r="AE1221" s="13"/>
    </row>
    <row r="1222" spans="1:31" ht="15" hidden="1" customHeight="1" x14ac:dyDescent="0.25">
      <c r="A1222" s="24"/>
      <c r="B1222" s="174" t="s">
        <v>1496</v>
      </c>
      <c r="C1222" s="24"/>
      <c r="D1222" s="21" t="s">
        <v>1496</v>
      </c>
      <c r="E1222" s="21" t="s">
        <v>813</v>
      </c>
      <c r="F1222" s="21"/>
      <c r="G1222" s="31" t="s">
        <v>936</v>
      </c>
      <c r="H1222" s="32">
        <v>1</v>
      </c>
      <c r="I1222" s="95"/>
      <c r="J1222" s="57">
        <f>[1]Inventario!Y1222</f>
        <v>0</v>
      </c>
      <c r="K1222" s="99">
        <f>[1]Inventario!AA1222</f>
        <v>0</v>
      </c>
      <c r="L1222" s="86">
        <f t="shared" si="182"/>
        <v>0</v>
      </c>
      <c r="M1222" s="91"/>
      <c r="N1222" s="87">
        <f>SUMIF('Compras del Mes'!D$6:D$307,Inventario!D1222,'Compras del Mes'!H$6:H$307)</f>
        <v>0</v>
      </c>
      <c r="O1222" s="28" t="str">
        <f t="shared" si="183"/>
        <v/>
      </c>
      <c r="P1222" s="28">
        <f>SUMIF('Compras del Mes'!D$6:D$307,Inventario!D1222,'Compras del Mes'!I$6:I$307)</f>
        <v>0</v>
      </c>
      <c r="Q1222" s="88"/>
      <c r="R1222" s="87">
        <f t="shared" si="184"/>
        <v>0</v>
      </c>
      <c r="S1222" s="28" t="str">
        <f t="shared" si="185"/>
        <v>0</v>
      </c>
      <c r="T1222" s="28">
        <f t="shared" si="186"/>
        <v>0</v>
      </c>
      <c r="U1222" s="88"/>
      <c r="V1222" s="177">
        <f>SUMIF('Reporte de salida'!C$6:C$958,Inventario!B1222,'Reporte de salida'!H$6:H$958)</f>
        <v>0</v>
      </c>
      <c r="W1222" s="221">
        <f t="shared" si="187"/>
        <v>0</v>
      </c>
      <c r="X1222" s="22"/>
      <c r="Y1222" s="87">
        <f t="shared" si="188"/>
        <v>0</v>
      </c>
      <c r="Z1222" s="28">
        <f t="shared" si="189"/>
        <v>0</v>
      </c>
      <c r="AA1222" s="56">
        <v>0</v>
      </c>
      <c r="AB1222" s="22">
        <f t="shared" si="191"/>
        <v>41</v>
      </c>
      <c r="AC1222" s="12"/>
      <c r="AD1222" s="12"/>
      <c r="AE1222" s="13"/>
    </row>
    <row r="1223" spans="1:31" ht="15" hidden="1" customHeight="1" x14ac:dyDescent="0.25">
      <c r="A1223" s="24"/>
      <c r="B1223" s="174" t="s">
        <v>1498</v>
      </c>
      <c r="C1223" s="24"/>
      <c r="D1223" s="21" t="s">
        <v>1498</v>
      </c>
      <c r="E1223" s="21" t="s">
        <v>813</v>
      </c>
      <c r="F1223" s="21"/>
      <c r="G1223" s="31" t="s">
        <v>936</v>
      </c>
      <c r="H1223" s="32">
        <v>1</v>
      </c>
      <c r="I1223" s="95"/>
      <c r="J1223" s="57">
        <f>[1]Inventario!Y1223</f>
        <v>0</v>
      </c>
      <c r="K1223" s="99">
        <f>[1]Inventario!AA1223</f>
        <v>0</v>
      </c>
      <c r="L1223" s="86">
        <f t="shared" ref="L1223:L1286" si="192">+K1223*J1223</f>
        <v>0</v>
      </c>
      <c r="M1223" s="91"/>
      <c r="N1223" s="87">
        <f>SUMIF('Compras del Mes'!D$6:D$307,Inventario!D1223,'Compras del Mes'!H$6:H$307)</f>
        <v>0</v>
      </c>
      <c r="O1223" s="28" t="str">
        <f t="shared" ref="O1223:O1286" si="193">IF(P1223=0,"",P1223/N1223)</f>
        <v/>
      </c>
      <c r="P1223" s="28">
        <f>SUMIF('Compras del Mes'!D$6:D$307,Inventario!D1223,'Compras del Mes'!I$6:I$307)</f>
        <v>0</v>
      </c>
      <c r="Q1223" s="88"/>
      <c r="R1223" s="87">
        <f t="shared" ref="R1223:R1286" si="194">+N1223+J1223</f>
        <v>0</v>
      </c>
      <c r="S1223" s="28" t="str">
        <f t="shared" ref="S1223:S1286" si="195">IF(T1223=0,"0",T1223/R1223)</f>
        <v>0</v>
      </c>
      <c r="T1223" s="28">
        <f t="shared" ref="T1223:T1286" si="196">+P1223+L1223</f>
        <v>0</v>
      </c>
      <c r="U1223" s="88"/>
      <c r="V1223" s="177">
        <f>SUMIF('Reporte de salida'!C$6:C$958,Inventario!B1223,'Reporte de salida'!H$6:H$958)</f>
        <v>0</v>
      </c>
      <c r="W1223" s="221">
        <f t="shared" ref="W1223:W1286" si="197">+V1223*S1223</f>
        <v>0</v>
      </c>
      <c r="X1223" s="22"/>
      <c r="Y1223" s="87">
        <f t="shared" ref="Y1223:Y1286" si="198">R1223-V1223</f>
        <v>0</v>
      </c>
      <c r="Z1223" s="28">
        <f t="shared" ref="Z1223:Z1286" si="199">+S1223*Y1223</f>
        <v>0</v>
      </c>
      <c r="AA1223" s="56">
        <v>0</v>
      </c>
      <c r="AB1223" s="22">
        <f t="shared" si="191"/>
        <v>44</v>
      </c>
      <c r="AC1223" s="12"/>
      <c r="AD1223" s="12"/>
      <c r="AE1223" s="13"/>
    </row>
    <row r="1224" spans="1:31" ht="15" hidden="1" customHeight="1" x14ac:dyDescent="0.25">
      <c r="A1224" s="24"/>
      <c r="B1224" s="174" t="s">
        <v>1636</v>
      </c>
      <c r="C1224" s="24"/>
      <c r="D1224" s="21" t="s">
        <v>1636</v>
      </c>
      <c r="E1224" s="21" t="s">
        <v>813</v>
      </c>
      <c r="F1224" s="21" t="s">
        <v>1687</v>
      </c>
      <c r="G1224" s="31" t="s">
        <v>817</v>
      </c>
      <c r="H1224" s="32">
        <v>1</v>
      </c>
      <c r="I1224" s="95"/>
      <c r="J1224" s="57">
        <f>[1]Inventario!Y1224</f>
        <v>4</v>
      </c>
      <c r="K1224" s="99">
        <f>[1]Inventario!AA1224</f>
        <v>1376.6980000000001</v>
      </c>
      <c r="L1224" s="86">
        <f t="shared" si="192"/>
        <v>5506.7920000000004</v>
      </c>
      <c r="M1224" s="91"/>
      <c r="N1224" s="87">
        <f>SUMIF('Compras del Mes'!D$6:D$307,Inventario!D1224,'Compras del Mes'!H$6:H$307)</f>
        <v>0</v>
      </c>
      <c r="O1224" s="28" t="str">
        <f t="shared" si="193"/>
        <v/>
      </c>
      <c r="P1224" s="28">
        <f>SUMIF('Compras del Mes'!D$6:D$307,Inventario!D1224,'Compras del Mes'!I$6:I$307)</f>
        <v>0</v>
      </c>
      <c r="Q1224" s="88"/>
      <c r="R1224" s="87">
        <f t="shared" si="194"/>
        <v>4</v>
      </c>
      <c r="S1224" s="28">
        <f t="shared" si="195"/>
        <v>1376.6980000000001</v>
      </c>
      <c r="T1224" s="28">
        <f t="shared" si="196"/>
        <v>5506.7920000000004</v>
      </c>
      <c r="U1224" s="88"/>
      <c r="V1224" s="177">
        <f>SUMIF('Reporte de salida'!C$6:C$958,Inventario!B1224,'Reporte de salida'!H$6:H$958)</f>
        <v>1</v>
      </c>
      <c r="W1224" s="221">
        <f t="shared" si="197"/>
        <v>1376.6980000000001</v>
      </c>
      <c r="X1224" s="22"/>
      <c r="Y1224" s="87">
        <f t="shared" si="198"/>
        <v>3</v>
      </c>
      <c r="Z1224" s="28">
        <f t="shared" si="199"/>
        <v>4130.0940000000001</v>
      </c>
      <c r="AA1224" s="56">
        <f>Z1224/Y1224</f>
        <v>1376.6980000000001</v>
      </c>
      <c r="AB1224" s="22">
        <f t="shared" si="191"/>
        <v>60</v>
      </c>
      <c r="AC1224" s="12"/>
      <c r="AD1224" s="12"/>
      <c r="AE1224" s="13"/>
    </row>
    <row r="1225" spans="1:31" ht="15" hidden="1" customHeight="1" x14ac:dyDescent="0.25">
      <c r="A1225" s="24"/>
      <c r="B1225" s="174" t="s">
        <v>1690</v>
      </c>
      <c r="C1225" s="24"/>
      <c r="D1225" s="21" t="s">
        <v>1690</v>
      </c>
      <c r="E1225" s="21" t="s">
        <v>813</v>
      </c>
      <c r="F1225" s="21" t="s">
        <v>1708</v>
      </c>
      <c r="G1225" s="31" t="s">
        <v>771</v>
      </c>
      <c r="H1225" s="32">
        <v>1</v>
      </c>
      <c r="I1225" s="95"/>
      <c r="J1225" s="57">
        <f>[1]Inventario!Y1225</f>
        <v>62.51</v>
      </c>
      <c r="K1225" s="99">
        <f>[1]Inventario!AA1225</f>
        <v>324.32798400000001</v>
      </c>
      <c r="L1225" s="86">
        <f t="shared" si="192"/>
        <v>20273.74227984</v>
      </c>
      <c r="M1225" s="91"/>
      <c r="N1225" s="87">
        <f>SUMIF('Compras del Mes'!D$6:D$307,Inventario!D1225,'Compras del Mes'!H$6:H$307)</f>
        <v>0</v>
      </c>
      <c r="O1225" s="28" t="str">
        <f t="shared" si="193"/>
        <v/>
      </c>
      <c r="P1225" s="28">
        <f>SUMIF('Compras del Mes'!D$6:D$307,Inventario!D1225,'Compras del Mes'!I$6:I$307)</f>
        <v>0</v>
      </c>
      <c r="Q1225" s="88"/>
      <c r="R1225" s="87">
        <f t="shared" si="194"/>
        <v>62.51</v>
      </c>
      <c r="S1225" s="28">
        <f t="shared" si="195"/>
        <v>324.32798400000001</v>
      </c>
      <c r="T1225" s="28">
        <f t="shared" si="196"/>
        <v>20273.74227984</v>
      </c>
      <c r="U1225" s="88"/>
      <c r="V1225" s="177">
        <f>SUMIF('Reporte de salida'!C$6:C$958,Inventario!B1225,'Reporte de salida'!H$6:H$958)</f>
        <v>0</v>
      </c>
      <c r="W1225" s="221">
        <f t="shared" si="197"/>
        <v>0</v>
      </c>
      <c r="X1225" s="22"/>
      <c r="Y1225" s="87">
        <f t="shared" si="198"/>
        <v>62.51</v>
      </c>
      <c r="Z1225" s="28">
        <f t="shared" si="199"/>
        <v>20273.74227984</v>
      </c>
      <c r="AA1225" s="56">
        <f>Z1225/Y1225</f>
        <v>324.32798400000001</v>
      </c>
      <c r="AB1225" s="22">
        <f t="shared" si="191"/>
        <v>29</v>
      </c>
      <c r="AC1225" s="12"/>
      <c r="AD1225" s="12"/>
      <c r="AE1225" s="13"/>
    </row>
    <row r="1226" spans="1:31" ht="15" hidden="1" customHeight="1" x14ac:dyDescent="0.25">
      <c r="A1226" s="24"/>
      <c r="B1226" s="174" t="s">
        <v>1704</v>
      </c>
      <c r="C1226" s="24"/>
      <c r="D1226" s="21" t="s">
        <v>1704</v>
      </c>
      <c r="E1226" s="21" t="s">
        <v>813</v>
      </c>
      <c r="F1226" s="21"/>
      <c r="G1226" s="31" t="s">
        <v>818</v>
      </c>
      <c r="H1226" s="32">
        <v>1</v>
      </c>
      <c r="I1226" s="95"/>
      <c r="J1226" s="57">
        <f>[1]Inventario!Y1226</f>
        <v>0</v>
      </c>
      <c r="K1226" s="99">
        <f>[1]Inventario!AA1226</f>
        <v>0</v>
      </c>
      <c r="L1226" s="86">
        <f t="shared" si="192"/>
        <v>0</v>
      </c>
      <c r="M1226" s="91"/>
      <c r="N1226" s="87">
        <f>SUMIF('Compras del Mes'!D$6:D$307,Inventario!D1226,'Compras del Mes'!H$6:H$307)</f>
        <v>0</v>
      </c>
      <c r="O1226" s="28" t="str">
        <f t="shared" si="193"/>
        <v/>
      </c>
      <c r="P1226" s="28">
        <f>SUMIF('Compras del Mes'!D$6:D$307,Inventario!D1226,'Compras del Mes'!I$6:I$307)</f>
        <v>0</v>
      </c>
      <c r="Q1226" s="88"/>
      <c r="R1226" s="87">
        <f t="shared" si="194"/>
        <v>0</v>
      </c>
      <c r="S1226" s="28" t="str">
        <f t="shared" si="195"/>
        <v>0</v>
      </c>
      <c r="T1226" s="28">
        <f t="shared" si="196"/>
        <v>0</v>
      </c>
      <c r="U1226" s="88"/>
      <c r="V1226" s="177">
        <f>SUMIF('Reporte de salida'!C$6:C$958,Inventario!B1226,'Reporte de salida'!H$6:H$958)</f>
        <v>0</v>
      </c>
      <c r="W1226" s="221">
        <f t="shared" si="197"/>
        <v>0</v>
      </c>
      <c r="X1226" s="22"/>
      <c r="Y1226" s="87">
        <f t="shared" si="198"/>
        <v>0</v>
      </c>
      <c r="Z1226" s="28">
        <f t="shared" si="199"/>
        <v>0</v>
      </c>
      <c r="AA1226" s="56">
        <v>0</v>
      </c>
      <c r="AB1226" s="22">
        <f t="shared" si="191"/>
        <v>18</v>
      </c>
      <c r="AC1226" s="12"/>
      <c r="AD1226" s="12"/>
      <c r="AE1226" s="13"/>
    </row>
    <row r="1227" spans="1:31" ht="15" hidden="1" customHeight="1" x14ac:dyDescent="0.25">
      <c r="A1227" s="24">
        <v>3377</v>
      </c>
      <c r="B1227" s="174" t="s">
        <v>1728</v>
      </c>
      <c r="C1227" s="24"/>
      <c r="D1227" s="21" t="s">
        <v>1728</v>
      </c>
      <c r="E1227" s="21" t="s">
        <v>813</v>
      </c>
      <c r="F1227" s="21"/>
      <c r="G1227" s="31" t="s">
        <v>771</v>
      </c>
      <c r="H1227" s="32">
        <v>1</v>
      </c>
      <c r="I1227" s="95"/>
      <c r="J1227" s="57">
        <f>[1]Inventario!Y1227</f>
        <v>58</v>
      </c>
      <c r="K1227" s="99">
        <f>[1]Inventario!AA1227</f>
        <v>423.21295454545458</v>
      </c>
      <c r="L1227" s="86">
        <f t="shared" si="192"/>
        <v>24546.351363636364</v>
      </c>
      <c r="M1227" s="91"/>
      <c r="N1227" s="87">
        <f>SUMIF('Compras del Mes'!D$6:D$307,Inventario!D1227,'Compras del Mes'!H$6:H$307)</f>
        <v>0</v>
      </c>
      <c r="O1227" s="28" t="str">
        <f t="shared" si="193"/>
        <v/>
      </c>
      <c r="P1227" s="28">
        <f>SUMIF('Compras del Mes'!D$6:D$307,Inventario!D1227,'Compras del Mes'!I$6:I$307)</f>
        <v>0</v>
      </c>
      <c r="Q1227" s="88"/>
      <c r="R1227" s="87">
        <f t="shared" si="194"/>
        <v>58</v>
      </c>
      <c r="S1227" s="28">
        <f t="shared" si="195"/>
        <v>423.21295454545458</v>
      </c>
      <c r="T1227" s="28">
        <f t="shared" si="196"/>
        <v>24546.351363636364</v>
      </c>
      <c r="U1227" s="88"/>
      <c r="V1227" s="177">
        <f>SUMIF('Reporte de salida'!C$6:C$958,Inventario!B1227,'Reporte de salida'!H$6:H$958)</f>
        <v>0</v>
      </c>
      <c r="W1227" s="221">
        <f t="shared" si="197"/>
        <v>0</v>
      </c>
      <c r="X1227" s="22"/>
      <c r="Y1227" s="87">
        <f t="shared" si="198"/>
        <v>58</v>
      </c>
      <c r="Z1227" s="28">
        <f t="shared" si="199"/>
        <v>24546.351363636364</v>
      </c>
      <c r="AA1227" s="56">
        <f>Z1227/Y1227</f>
        <v>423.21295454545458</v>
      </c>
      <c r="AB1227" s="22">
        <f t="shared" si="191"/>
        <v>40</v>
      </c>
      <c r="AC1227" s="12"/>
      <c r="AD1227" s="12"/>
      <c r="AE1227" s="13"/>
    </row>
    <row r="1228" spans="1:31" ht="15" hidden="1" customHeight="1" x14ac:dyDescent="0.25">
      <c r="A1228" s="24"/>
      <c r="B1228" s="174" t="s">
        <v>1750</v>
      </c>
      <c r="C1228" s="24"/>
      <c r="D1228" s="21" t="s">
        <v>1750</v>
      </c>
      <c r="E1228" s="21" t="s">
        <v>813</v>
      </c>
      <c r="F1228" s="21"/>
      <c r="G1228" s="31" t="s">
        <v>817</v>
      </c>
      <c r="H1228" s="32">
        <v>1</v>
      </c>
      <c r="I1228" s="95"/>
      <c r="J1228" s="57">
        <f>[1]Inventario!Y1228</f>
        <v>0</v>
      </c>
      <c r="K1228" s="99">
        <f>[1]Inventario!AA1228</f>
        <v>0</v>
      </c>
      <c r="L1228" s="86">
        <f t="shared" si="192"/>
        <v>0</v>
      </c>
      <c r="M1228" s="91"/>
      <c r="N1228" s="87">
        <f>SUMIF('Compras del Mes'!D$6:D$307,Inventario!D1228,'Compras del Mes'!H$6:H$307)</f>
        <v>0</v>
      </c>
      <c r="O1228" s="28" t="str">
        <f t="shared" si="193"/>
        <v/>
      </c>
      <c r="P1228" s="28">
        <f>SUMIF('Compras del Mes'!D$6:D$307,Inventario!D1228,'Compras del Mes'!I$6:I$307)</f>
        <v>0</v>
      </c>
      <c r="Q1228" s="88"/>
      <c r="R1228" s="87">
        <f t="shared" si="194"/>
        <v>0</v>
      </c>
      <c r="S1228" s="28" t="str">
        <f t="shared" si="195"/>
        <v>0</v>
      </c>
      <c r="T1228" s="28">
        <f t="shared" si="196"/>
        <v>0</v>
      </c>
      <c r="U1228" s="88"/>
      <c r="V1228" s="177">
        <f>SUMIF('Reporte de salida'!C$6:C$958,Inventario!B1228,'Reporte de salida'!H$6:H$958)</f>
        <v>0</v>
      </c>
      <c r="W1228" s="221">
        <f t="shared" si="197"/>
        <v>0</v>
      </c>
      <c r="X1228" s="22"/>
      <c r="Y1228" s="87">
        <f t="shared" si="198"/>
        <v>0</v>
      </c>
      <c r="Z1228" s="28">
        <f t="shared" si="199"/>
        <v>0</v>
      </c>
      <c r="AA1228" s="56">
        <v>0</v>
      </c>
      <c r="AB1228" s="22">
        <f t="shared" si="191"/>
        <v>12</v>
      </c>
      <c r="AC1228" s="12"/>
      <c r="AD1228" s="12"/>
      <c r="AE1228" s="13"/>
    </row>
    <row r="1229" spans="1:31" ht="15" hidden="1" customHeight="1" x14ac:dyDescent="0.25">
      <c r="A1229" s="24"/>
      <c r="B1229" s="174" t="s">
        <v>1770</v>
      </c>
      <c r="C1229" s="24"/>
      <c r="D1229" s="21" t="s">
        <v>1770</v>
      </c>
      <c r="E1229" s="21" t="s">
        <v>813</v>
      </c>
      <c r="F1229" s="21"/>
      <c r="G1229" s="31" t="s">
        <v>936</v>
      </c>
      <c r="H1229" s="32">
        <v>1</v>
      </c>
      <c r="I1229" s="95"/>
      <c r="J1229" s="57">
        <f>[1]Inventario!Y1229</f>
        <v>2</v>
      </c>
      <c r="K1229" s="99">
        <f>[1]Inventario!AA1229</f>
        <v>388.5</v>
      </c>
      <c r="L1229" s="86">
        <f t="shared" si="192"/>
        <v>777</v>
      </c>
      <c r="M1229" s="91"/>
      <c r="N1229" s="87">
        <f>SUMIF('Compras del Mes'!D$6:D$307,Inventario!D1229,'Compras del Mes'!H$6:H$307)</f>
        <v>0</v>
      </c>
      <c r="O1229" s="28" t="str">
        <f t="shared" si="193"/>
        <v/>
      </c>
      <c r="P1229" s="28">
        <f>SUMIF('Compras del Mes'!D$6:D$307,Inventario!D1229,'Compras del Mes'!I$6:I$307)</f>
        <v>0</v>
      </c>
      <c r="Q1229" s="88"/>
      <c r="R1229" s="87">
        <f t="shared" si="194"/>
        <v>2</v>
      </c>
      <c r="S1229" s="28">
        <f t="shared" si="195"/>
        <v>388.5</v>
      </c>
      <c r="T1229" s="28">
        <f t="shared" si="196"/>
        <v>777</v>
      </c>
      <c r="U1229" s="88"/>
      <c r="V1229" s="177">
        <f>SUMIF('Reporte de salida'!C$6:C$958,Inventario!B1229,'Reporte de salida'!H$6:H$958)</f>
        <v>0</v>
      </c>
      <c r="W1229" s="221">
        <f t="shared" si="197"/>
        <v>0</v>
      </c>
      <c r="X1229" s="22"/>
      <c r="Y1229" s="87">
        <f t="shared" si="198"/>
        <v>2</v>
      </c>
      <c r="Z1229" s="28">
        <f t="shared" si="199"/>
        <v>777</v>
      </c>
      <c r="AA1229" s="56">
        <f>Z1229/Y1229</f>
        <v>388.5</v>
      </c>
      <c r="AB1229" s="22">
        <f t="shared" si="191"/>
        <v>33</v>
      </c>
      <c r="AC1229" s="12"/>
      <c r="AD1229" s="12"/>
      <c r="AE1229" s="13"/>
    </row>
    <row r="1230" spans="1:31" ht="15" hidden="1" customHeight="1" x14ac:dyDescent="0.25">
      <c r="A1230" s="24"/>
      <c r="B1230" s="174" t="s">
        <v>1771</v>
      </c>
      <c r="C1230" s="24"/>
      <c r="D1230" s="21" t="s">
        <v>1771</v>
      </c>
      <c r="E1230" s="21" t="s">
        <v>813</v>
      </c>
      <c r="F1230" s="21"/>
      <c r="G1230" s="31" t="s">
        <v>936</v>
      </c>
      <c r="H1230" s="32">
        <v>1</v>
      </c>
      <c r="I1230" s="95"/>
      <c r="J1230" s="57">
        <f>[1]Inventario!Y1230</f>
        <v>1</v>
      </c>
      <c r="K1230" s="99">
        <f>[1]Inventario!AA1230</f>
        <v>388.5</v>
      </c>
      <c r="L1230" s="86">
        <f t="shared" si="192"/>
        <v>388.5</v>
      </c>
      <c r="M1230" s="91"/>
      <c r="N1230" s="87">
        <f>SUMIF('Compras del Mes'!D$6:D$307,Inventario!D1230,'Compras del Mes'!H$6:H$307)</f>
        <v>0</v>
      </c>
      <c r="O1230" s="28" t="str">
        <f t="shared" si="193"/>
        <v/>
      </c>
      <c r="P1230" s="28">
        <f>SUMIF('Compras del Mes'!D$6:D$307,Inventario!D1230,'Compras del Mes'!I$6:I$307)</f>
        <v>0</v>
      </c>
      <c r="Q1230" s="88"/>
      <c r="R1230" s="87">
        <f t="shared" si="194"/>
        <v>1</v>
      </c>
      <c r="S1230" s="28">
        <f t="shared" si="195"/>
        <v>388.5</v>
      </c>
      <c r="T1230" s="28">
        <f t="shared" si="196"/>
        <v>388.5</v>
      </c>
      <c r="U1230" s="88"/>
      <c r="V1230" s="177">
        <f>SUMIF('Reporte de salida'!C$6:C$958,Inventario!B1230,'Reporte de salida'!H$6:H$958)</f>
        <v>0</v>
      </c>
      <c r="W1230" s="221">
        <f t="shared" si="197"/>
        <v>0</v>
      </c>
      <c r="X1230" s="22"/>
      <c r="Y1230" s="87">
        <f t="shared" si="198"/>
        <v>1</v>
      </c>
      <c r="Z1230" s="28">
        <f t="shared" si="199"/>
        <v>388.5</v>
      </c>
      <c r="AA1230" s="56">
        <f>Z1230/Y1230</f>
        <v>388.5</v>
      </c>
      <c r="AB1230" s="22">
        <f t="shared" si="191"/>
        <v>33</v>
      </c>
      <c r="AC1230" s="12"/>
      <c r="AD1230" s="12"/>
      <c r="AE1230" s="13"/>
    </row>
    <row r="1231" spans="1:31" ht="15" hidden="1" customHeight="1" x14ac:dyDescent="0.25">
      <c r="A1231" s="24"/>
      <c r="B1231" s="174" t="s">
        <v>1944</v>
      </c>
      <c r="C1231" s="24"/>
      <c r="D1231" s="21" t="s">
        <v>1944</v>
      </c>
      <c r="E1231" s="21" t="s">
        <v>813</v>
      </c>
      <c r="F1231" s="21"/>
      <c r="G1231" s="31" t="s">
        <v>936</v>
      </c>
      <c r="H1231" s="32">
        <v>1</v>
      </c>
      <c r="I1231" s="95"/>
      <c r="J1231" s="57">
        <f>[1]Inventario!Y1231</f>
        <v>0</v>
      </c>
      <c r="K1231" s="99">
        <f>[1]Inventario!AA1231</f>
        <v>0</v>
      </c>
      <c r="L1231" s="86">
        <f t="shared" si="192"/>
        <v>0</v>
      </c>
      <c r="M1231" s="91"/>
      <c r="N1231" s="87">
        <f>SUMIF('Compras del Mes'!D$6:D$307,Inventario!D1231,'Compras del Mes'!H$6:H$307)</f>
        <v>0</v>
      </c>
      <c r="O1231" s="28" t="str">
        <f t="shared" si="193"/>
        <v/>
      </c>
      <c r="P1231" s="28">
        <f>SUMIF('Compras del Mes'!D$6:D$307,Inventario!D1231,'Compras del Mes'!I$6:I$307)</f>
        <v>0</v>
      </c>
      <c r="Q1231" s="88"/>
      <c r="R1231" s="87">
        <f t="shared" si="194"/>
        <v>0</v>
      </c>
      <c r="S1231" s="28" t="str">
        <f t="shared" si="195"/>
        <v>0</v>
      </c>
      <c r="T1231" s="28">
        <f t="shared" si="196"/>
        <v>0</v>
      </c>
      <c r="U1231" s="88"/>
      <c r="V1231" s="177">
        <f>SUMIF('Reporte de salida'!C$6:C$958,Inventario!B1231,'Reporte de salida'!H$6:H$958)</f>
        <v>0</v>
      </c>
      <c r="W1231" s="221">
        <f t="shared" si="197"/>
        <v>0</v>
      </c>
      <c r="X1231" s="22"/>
      <c r="Y1231" s="87">
        <f t="shared" si="198"/>
        <v>0</v>
      </c>
      <c r="Z1231" s="28">
        <f t="shared" si="199"/>
        <v>0</v>
      </c>
      <c r="AA1231" s="56">
        <v>0</v>
      </c>
      <c r="AB1231" s="22">
        <f t="shared" si="191"/>
        <v>34</v>
      </c>
      <c r="AC1231" s="12"/>
      <c r="AD1231" s="12"/>
      <c r="AE1231" s="13"/>
    </row>
    <row r="1232" spans="1:31" ht="15" hidden="1" customHeight="1" x14ac:dyDescent="0.25">
      <c r="A1232" s="24" t="s">
        <v>1840</v>
      </c>
      <c r="B1232" s="174" t="s">
        <v>1841</v>
      </c>
      <c r="C1232" s="24"/>
      <c r="D1232" s="21" t="s">
        <v>1841</v>
      </c>
      <c r="E1232" s="21" t="s">
        <v>813</v>
      </c>
      <c r="F1232" s="21"/>
      <c r="G1232" s="31" t="s">
        <v>314</v>
      </c>
      <c r="H1232" s="32">
        <v>1</v>
      </c>
      <c r="I1232" s="95"/>
      <c r="J1232" s="57">
        <f>[1]Inventario!Y1232</f>
        <v>0</v>
      </c>
      <c r="K1232" s="99">
        <f>[1]Inventario!AA1232</f>
        <v>0</v>
      </c>
      <c r="L1232" s="86">
        <f t="shared" si="192"/>
        <v>0</v>
      </c>
      <c r="M1232" s="91"/>
      <c r="N1232" s="87">
        <f>SUMIF('Compras del Mes'!D$6:D$307,Inventario!D1232,'Compras del Mes'!H$6:H$307)</f>
        <v>0</v>
      </c>
      <c r="O1232" s="28" t="str">
        <f t="shared" si="193"/>
        <v/>
      </c>
      <c r="P1232" s="28">
        <f>SUMIF('Compras del Mes'!D$6:D$307,Inventario!D1232,'Compras del Mes'!I$6:I$307)</f>
        <v>0</v>
      </c>
      <c r="Q1232" s="88"/>
      <c r="R1232" s="87">
        <f t="shared" si="194"/>
        <v>0</v>
      </c>
      <c r="S1232" s="28" t="str">
        <f t="shared" si="195"/>
        <v>0</v>
      </c>
      <c r="T1232" s="28">
        <f t="shared" si="196"/>
        <v>0</v>
      </c>
      <c r="U1232" s="88"/>
      <c r="V1232" s="177">
        <f>SUMIF('Reporte de salida'!C$6:C$958,Inventario!B1232,'Reporte de salida'!H$6:H$958)</f>
        <v>0</v>
      </c>
      <c r="W1232" s="221">
        <f t="shared" si="197"/>
        <v>0</v>
      </c>
      <c r="X1232" s="22"/>
      <c r="Y1232" s="87">
        <f t="shared" si="198"/>
        <v>0</v>
      </c>
      <c r="Z1232" s="28">
        <f t="shared" si="199"/>
        <v>0</v>
      </c>
      <c r="AA1232" s="56">
        <v>0</v>
      </c>
      <c r="AB1232" s="22">
        <f t="shared" si="191"/>
        <v>9</v>
      </c>
      <c r="AC1232" s="12"/>
      <c r="AD1232" s="12"/>
      <c r="AE1232" s="13"/>
    </row>
    <row r="1233" spans="1:31" ht="15" hidden="1" customHeight="1" x14ac:dyDescent="0.25">
      <c r="A1233" s="24"/>
      <c r="B1233" s="174" t="s">
        <v>1842</v>
      </c>
      <c r="C1233" s="24"/>
      <c r="D1233" s="21" t="s">
        <v>1842</v>
      </c>
      <c r="E1233" s="21" t="s">
        <v>813</v>
      </c>
      <c r="F1233" s="21"/>
      <c r="G1233" s="31" t="s">
        <v>936</v>
      </c>
      <c r="H1233" s="32">
        <v>1</v>
      </c>
      <c r="I1233" s="95"/>
      <c r="J1233" s="57">
        <f>[1]Inventario!Y1233</f>
        <v>1</v>
      </c>
      <c r="K1233" s="99">
        <f>[1]Inventario!AA1233</f>
        <v>250.2295</v>
      </c>
      <c r="L1233" s="86">
        <f t="shared" si="192"/>
        <v>250.2295</v>
      </c>
      <c r="M1233" s="91"/>
      <c r="N1233" s="87">
        <f>SUMIF('Compras del Mes'!D$6:D$307,Inventario!D1233,'Compras del Mes'!H$6:H$307)</f>
        <v>0</v>
      </c>
      <c r="O1233" s="28" t="str">
        <f t="shared" si="193"/>
        <v/>
      </c>
      <c r="P1233" s="28">
        <f>SUMIF('Compras del Mes'!D$6:D$307,Inventario!D1233,'Compras del Mes'!I$6:I$307)</f>
        <v>0</v>
      </c>
      <c r="Q1233" s="88"/>
      <c r="R1233" s="87">
        <f t="shared" si="194"/>
        <v>1</v>
      </c>
      <c r="S1233" s="28">
        <f t="shared" si="195"/>
        <v>250.2295</v>
      </c>
      <c r="T1233" s="28">
        <f t="shared" si="196"/>
        <v>250.2295</v>
      </c>
      <c r="U1233" s="88"/>
      <c r="V1233" s="177">
        <f>SUMIF('Reporte de salida'!C$6:C$958,Inventario!B1233,'Reporte de salida'!H$6:H$958)</f>
        <v>0</v>
      </c>
      <c r="W1233" s="221">
        <f t="shared" si="197"/>
        <v>0</v>
      </c>
      <c r="X1233" s="22"/>
      <c r="Y1233" s="87">
        <f t="shared" si="198"/>
        <v>1</v>
      </c>
      <c r="Z1233" s="28">
        <f t="shared" si="199"/>
        <v>250.2295</v>
      </c>
      <c r="AA1233" s="56">
        <f>Z1233/Y1233</f>
        <v>250.2295</v>
      </c>
      <c r="AB1233" s="22">
        <f t="shared" si="191"/>
        <v>47</v>
      </c>
      <c r="AC1233" s="12"/>
      <c r="AD1233" s="12"/>
      <c r="AE1233" s="13"/>
    </row>
    <row r="1234" spans="1:31" ht="15" hidden="1" customHeight="1" x14ac:dyDescent="0.25">
      <c r="A1234" s="24"/>
      <c r="B1234" s="174" t="s">
        <v>1843</v>
      </c>
      <c r="C1234" s="24"/>
      <c r="D1234" s="21" t="s">
        <v>1843</v>
      </c>
      <c r="E1234" s="21" t="s">
        <v>813</v>
      </c>
      <c r="F1234" s="21"/>
      <c r="G1234" s="31" t="s">
        <v>817</v>
      </c>
      <c r="H1234" s="32">
        <v>1</v>
      </c>
      <c r="I1234" s="95"/>
      <c r="J1234" s="57">
        <f>[1]Inventario!Y1234</f>
        <v>0</v>
      </c>
      <c r="K1234" s="99">
        <f>[1]Inventario!AA1234</f>
        <v>0</v>
      </c>
      <c r="L1234" s="86">
        <f t="shared" si="192"/>
        <v>0</v>
      </c>
      <c r="M1234" s="91"/>
      <c r="N1234" s="87">
        <f>SUMIF('Compras del Mes'!D$6:D$307,Inventario!D1234,'Compras del Mes'!H$6:H$307)</f>
        <v>0</v>
      </c>
      <c r="O1234" s="28" t="str">
        <f t="shared" si="193"/>
        <v/>
      </c>
      <c r="P1234" s="28">
        <f>SUMIF('Compras del Mes'!D$6:D$307,Inventario!D1234,'Compras del Mes'!I$6:I$307)</f>
        <v>0</v>
      </c>
      <c r="Q1234" s="88"/>
      <c r="R1234" s="87">
        <f t="shared" si="194"/>
        <v>0</v>
      </c>
      <c r="S1234" s="28" t="str">
        <f t="shared" si="195"/>
        <v>0</v>
      </c>
      <c r="T1234" s="28">
        <f t="shared" si="196"/>
        <v>0</v>
      </c>
      <c r="U1234" s="88"/>
      <c r="V1234" s="177">
        <f>SUMIF('Reporte de salida'!C$6:C$958,Inventario!B1234,'Reporte de salida'!H$6:H$958)</f>
        <v>0</v>
      </c>
      <c r="W1234" s="221">
        <f t="shared" si="197"/>
        <v>0</v>
      </c>
      <c r="X1234" s="22"/>
      <c r="Y1234" s="87">
        <f t="shared" si="198"/>
        <v>0</v>
      </c>
      <c r="Z1234" s="28">
        <f t="shared" si="199"/>
        <v>0</v>
      </c>
      <c r="AA1234" s="56">
        <v>0</v>
      </c>
      <c r="AB1234" s="22">
        <f t="shared" si="191"/>
        <v>41</v>
      </c>
      <c r="AC1234" s="12"/>
      <c r="AD1234" s="12"/>
      <c r="AE1234" s="13"/>
    </row>
    <row r="1235" spans="1:31" ht="15" hidden="1" customHeight="1" x14ac:dyDescent="0.25">
      <c r="A1235" s="24"/>
      <c r="B1235" s="174" t="s">
        <v>1844</v>
      </c>
      <c r="C1235" s="24"/>
      <c r="D1235" s="21" t="s">
        <v>1844</v>
      </c>
      <c r="E1235" s="21" t="s">
        <v>813</v>
      </c>
      <c r="F1235" s="21"/>
      <c r="G1235" s="31" t="s">
        <v>817</v>
      </c>
      <c r="H1235" s="32">
        <v>1</v>
      </c>
      <c r="I1235" s="95"/>
      <c r="J1235" s="57">
        <f>[1]Inventario!Y1235</f>
        <v>0</v>
      </c>
      <c r="K1235" s="99">
        <f>[1]Inventario!AA1235</f>
        <v>0</v>
      </c>
      <c r="L1235" s="86">
        <f t="shared" si="192"/>
        <v>0</v>
      </c>
      <c r="M1235" s="91"/>
      <c r="N1235" s="87">
        <f>SUMIF('Compras del Mes'!D$6:D$307,Inventario!D1235,'Compras del Mes'!H$6:H$307)</f>
        <v>0</v>
      </c>
      <c r="O1235" s="28" t="str">
        <f t="shared" si="193"/>
        <v/>
      </c>
      <c r="P1235" s="28">
        <f>SUMIF('Compras del Mes'!D$6:D$307,Inventario!D1235,'Compras del Mes'!I$6:I$307)</f>
        <v>0</v>
      </c>
      <c r="Q1235" s="88"/>
      <c r="R1235" s="87">
        <f t="shared" si="194"/>
        <v>0</v>
      </c>
      <c r="S1235" s="28" t="str">
        <f t="shared" si="195"/>
        <v>0</v>
      </c>
      <c r="T1235" s="28">
        <f t="shared" si="196"/>
        <v>0</v>
      </c>
      <c r="U1235" s="88"/>
      <c r="V1235" s="177">
        <f>SUMIF('Reporte de salida'!C$6:C$958,Inventario!B1235,'Reporte de salida'!H$6:H$958)</f>
        <v>0</v>
      </c>
      <c r="W1235" s="221">
        <f t="shared" si="197"/>
        <v>0</v>
      </c>
      <c r="X1235" s="22"/>
      <c r="Y1235" s="87">
        <f t="shared" si="198"/>
        <v>0</v>
      </c>
      <c r="Z1235" s="28">
        <f t="shared" si="199"/>
        <v>0</v>
      </c>
      <c r="AA1235" s="56">
        <v>0</v>
      </c>
      <c r="AB1235" s="22">
        <f t="shared" si="191"/>
        <v>41</v>
      </c>
      <c r="AC1235" s="12"/>
      <c r="AD1235" s="12"/>
      <c r="AE1235" s="13"/>
    </row>
    <row r="1236" spans="1:31" ht="15" hidden="1" customHeight="1" x14ac:dyDescent="0.25">
      <c r="A1236" s="24"/>
      <c r="B1236" s="174" t="s">
        <v>2008</v>
      </c>
      <c r="C1236" s="24"/>
      <c r="D1236" s="21" t="s">
        <v>2008</v>
      </c>
      <c r="E1236" s="21" t="s">
        <v>813</v>
      </c>
      <c r="F1236" s="21"/>
      <c r="G1236" s="31" t="s">
        <v>817</v>
      </c>
      <c r="H1236" s="32">
        <v>1</v>
      </c>
      <c r="I1236" s="95"/>
      <c r="J1236" s="57">
        <f>[1]Inventario!Y1236</f>
        <v>0</v>
      </c>
      <c r="K1236" s="99">
        <f>[1]Inventario!AA1236</f>
        <v>0</v>
      </c>
      <c r="L1236" s="86">
        <f t="shared" si="192"/>
        <v>0</v>
      </c>
      <c r="M1236" s="91"/>
      <c r="N1236" s="87">
        <f>SUMIF('Compras del Mes'!D$6:D$307,Inventario!D1236,'Compras del Mes'!H$6:H$307)</f>
        <v>0</v>
      </c>
      <c r="O1236" s="28" t="str">
        <f t="shared" si="193"/>
        <v/>
      </c>
      <c r="P1236" s="28">
        <f>SUMIF('Compras del Mes'!D$6:D$307,Inventario!D1236,'Compras del Mes'!I$6:I$307)</f>
        <v>0</v>
      </c>
      <c r="Q1236" s="88"/>
      <c r="R1236" s="87">
        <f t="shared" si="194"/>
        <v>0</v>
      </c>
      <c r="S1236" s="28" t="str">
        <f t="shared" si="195"/>
        <v>0</v>
      </c>
      <c r="T1236" s="28">
        <f t="shared" si="196"/>
        <v>0</v>
      </c>
      <c r="U1236" s="88"/>
      <c r="V1236" s="177">
        <f>SUMIF('Reporte de salida'!C$6:C$958,Inventario!B1236,'Reporte de salida'!H$6:H$958)</f>
        <v>0</v>
      </c>
      <c r="W1236" s="221">
        <f t="shared" si="197"/>
        <v>0</v>
      </c>
      <c r="X1236" s="22"/>
      <c r="Y1236" s="87">
        <f t="shared" si="198"/>
        <v>0</v>
      </c>
      <c r="Z1236" s="28">
        <f t="shared" si="199"/>
        <v>0</v>
      </c>
      <c r="AA1236" s="56">
        <v>0</v>
      </c>
      <c r="AB1236" s="22">
        <f t="shared" si="191"/>
        <v>41</v>
      </c>
      <c r="AC1236" s="12"/>
      <c r="AD1236" s="12"/>
      <c r="AE1236" s="13"/>
    </row>
    <row r="1237" spans="1:31" ht="15" hidden="1" customHeight="1" x14ac:dyDescent="0.25">
      <c r="A1237" s="24"/>
      <c r="B1237" s="174" t="s">
        <v>1845</v>
      </c>
      <c r="C1237" s="24"/>
      <c r="D1237" s="21" t="s">
        <v>1845</v>
      </c>
      <c r="E1237" s="21" t="s">
        <v>813</v>
      </c>
      <c r="F1237" s="21" t="s">
        <v>1846</v>
      </c>
      <c r="G1237" s="31" t="s">
        <v>817</v>
      </c>
      <c r="H1237" s="32">
        <v>1</v>
      </c>
      <c r="I1237" s="95"/>
      <c r="J1237" s="57">
        <f>[1]Inventario!Y1237</f>
        <v>4</v>
      </c>
      <c r="K1237" s="99">
        <f>[1]Inventario!AA1237</f>
        <v>1211.7895000000001</v>
      </c>
      <c r="L1237" s="86">
        <f t="shared" si="192"/>
        <v>4847.1580000000004</v>
      </c>
      <c r="M1237" s="91"/>
      <c r="N1237" s="87">
        <f>SUMIF('Compras del Mes'!D$6:D$307,Inventario!D1237,'Compras del Mes'!H$6:H$307)</f>
        <v>1</v>
      </c>
      <c r="O1237" s="28">
        <f t="shared" si="193"/>
        <v>1242.8611000000001</v>
      </c>
      <c r="P1237" s="28">
        <f>SUMIF('Compras del Mes'!D$6:D$307,Inventario!D1237,'Compras del Mes'!I$6:I$307)</f>
        <v>1242.8611000000001</v>
      </c>
      <c r="Q1237" s="88"/>
      <c r="R1237" s="87">
        <f t="shared" si="194"/>
        <v>5</v>
      </c>
      <c r="S1237" s="28">
        <f t="shared" si="195"/>
        <v>1218.0038200000001</v>
      </c>
      <c r="T1237" s="28">
        <f t="shared" si="196"/>
        <v>6090.0191000000004</v>
      </c>
      <c r="U1237" s="88"/>
      <c r="V1237" s="177">
        <f>SUMIF('Reporte de salida'!C$6:C$958,Inventario!B1237,'Reporte de salida'!H$6:H$958)</f>
        <v>1.25</v>
      </c>
      <c r="W1237" s="221">
        <f t="shared" si="197"/>
        <v>1522.5047750000001</v>
      </c>
      <c r="X1237" s="22"/>
      <c r="Y1237" s="87">
        <f t="shared" si="198"/>
        <v>3.75</v>
      </c>
      <c r="Z1237" s="28">
        <f t="shared" si="199"/>
        <v>4567.5143250000001</v>
      </c>
      <c r="AA1237" s="56">
        <f>Z1237/Y1237</f>
        <v>1218.0038200000001</v>
      </c>
      <c r="AB1237" s="22">
        <f t="shared" si="191"/>
        <v>42</v>
      </c>
      <c r="AC1237" s="12"/>
      <c r="AD1237" s="12"/>
      <c r="AE1237" s="13"/>
    </row>
    <row r="1238" spans="1:31" ht="15" hidden="1" customHeight="1" x14ac:dyDescent="0.25">
      <c r="A1238" s="24"/>
      <c r="B1238" s="174" t="s">
        <v>2295</v>
      </c>
      <c r="C1238" s="24"/>
      <c r="D1238" s="21" t="s">
        <v>2295</v>
      </c>
      <c r="E1238" s="21" t="s">
        <v>813</v>
      </c>
      <c r="F1238" s="21" t="s">
        <v>2385</v>
      </c>
      <c r="G1238" s="31" t="s">
        <v>936</v>
      </c>
      <c r="H1238" s="32">
        <v>1</v>
      </c>
      <c r="I1238" s="95"/>
      <c r="J1238" s="57">
        <f>[1]Inventario!Y1238</f>
        <v>0</v>
      </c>
      <c r="K1238" s="99">
        <f>[1]Inventario!AA1238</f>
        <v>0</v>
      </c>
      <c r="L1238" s="86">
        <f t="shared" si="192"/>
        <v>0</v>
      </c>
      <c r="M1238" s="91"/>
      <c r="N1238" s="87">
        <f>SUMIF('Compras del Mes'!D$6:D$307,Inventario!D1238,'Compras del Mes'!H$6:H$307)</f>
        <v>2</v>
      </c>
      <c r="O1238" s="28">
        <f t="shared" si="193"/>
        <v>374.52420000000001</v>
      </c>
      <c r="P1238" s="28">
        <f>SUMIF('Compras del Mes'!D$6:D$307,Inventario!D1238,'Compras del Mes'!I$6:I$307)</f>
        <v>749.04840000000002</v>
      </c>
      <c r="Q1238" s="88"/>
      <c r="R1238" s="87">
        <f t="shared" si="194"/>
        <v>2</v>
      </c>
      <c r="S1238" s="28">
        <f t="shared" si="195"/>
        <v>374.52420000000001</v>
      </c>
      <c r="T1238" s="28">
        <f t="shared" si="196"/>
        <v>749.04840000000002</v>
      </c>
      <c r="U1238" s="88"/>
      <c r="V1238" s="177">
        <f>SUMIF('Reporte de salida'!C$6:C$958,Inventario!B1238,'Reporte de salida'!H$6:H$958)</f>
        <v>0</v>
      </c>
      <c r="W1238" s="221">
        <f t="shared" si="197"/>
        <v>0</v>
      </c>
      <c r="X1238" s="22"/>
      <c r="Y1238" s="87">
        <f t="shared" si="198"/>
        <v>2</v>
      </c>
      <c r="Z1238" s="28">
        <f t="shared" si="199"/>
        <v>749.04840000000002</v>
      </c>
      <c r="AA1238" s="56">
        <f>Z1238/Y1238</f>
        <v>374.52420000000001</v>
      </c>
      <c r="AB1238" s="22">
        <f t="shared" si="191"/>
        <v>44</v>
      </c>
      <c r="AC1238" s="12"/>
      <c r="AD1238" s="12"/>
      <c r="AE1238" s="13"/>
    </row>
    <row r="1239" spans="1:31" ht="15" hidden="1" customHeight="1" x14ac:dyDescent="0.25">
      <c r="A1239" s="24"/>
      <c r="B1239" s="174" t="s">
        <v>1847</v>
      </c>
      <c r="C1239" s="24"/>
      <c r="D1239" s="21" t="s">
        <v>1847</v>
      </c>
      <c r="E1239" s="21" t="s">
        <v>813</v>
      </c>
      <c r="F1239" s="21" t="s">
        <v>1848</v>
      </c>
      <c r="G1239" s="31" t="s">
        <v>817</v>
      </c>
      <c r="H1239" s="32">
        <v>1</v>
      </c>
      <c r="I1239" s="95"/>
      <c r="J1239" s="57">
        <f>[1]Inventario!Y1239</f>
        <v>3</v>
      </c>
      <c r="K1239" s="99">
        <f>[1]Inventario!AA1239</f>
        <v>1101.998</v>
      </c>
      <c r="L1239" s="86">
        <f t="shared" si="192"/>
        <v>3305.9940000000001</v>
      </c>
      <c r="M1239" s="91"/>
      <c r="N1239" s="87">
        <f>SUMIF('Compras del Mes'!D$6:D$307,Inventario!D1239,'Compras del Mes'!H$6:H$307)</f>
        <v>0</v>
      </c>
      <c r="O1239" s="28" t="str">
        <f t="shared" si="193"/>
        <v/>
      </c>
      <c r="P1239" s="28">
        <f>SUMIF('Compras del Mes'!D$6:D$307,Inventario!D1239,'Compras del Mes'!I$6:I$307)</f>
        <v>0</v>
      </c>
      <c r="Q1239" s="88"/>
      <c r="R1239" s="87">
        <f t="shared" si="194"/>
        <v>3</v>
      </c>
      <c r="S1239" s="28">
        <f t="shared" si="195"/>
        <v>1101.998</v>
      </c>
      <c r="T1239" s="28">
        <f t="shared" si="196"/>
        <v>3305.9940000000001</v>
      </c>
      <c r="U1239" s="88"/>
      <c r="V1239" s="177">
        <f>SUMIF('Reporte de salida'!C$6:C$958,Inventario!B1239,'Reporte de salida'!H$6:H$958)</f>
        <v>0</v>
      </c>
      <c r="W1239" s="221">
        <f t="shared" si="197"/>
        <v>0</v>
      </c>
      <c r="X1239" s="22"/>
      <c r="Y1239" s="87">
        <f t="shared" si="198"/>
        <v>3</v>
      </c>
      <c r="Z1239" s="28">
        <f t="shared" si="199"/>
        <v>3305.9940000000001</v>
      </c>
      <c r="AA1239" s="56">
        <f>Z1239/Y1239</f>
        <v>1101.998</v>
      </c>
      <c r="AB1239" s="22">
        <f t="shared" si="191"/>
        <v>40</v>
      </c>
      <c r="AC1239" s="12"/>
      <c r="AD1239" s="12"/>
      <c r="AE1239" s="13"/>
    </row>
    <row r="1240" spans="1:31" ht="15" hidden="1" customHeight="1" x14ac:dyDescent="0.25">
      <c r="A1240" s="24"/>
      <c r="B1240" s="174" t="s">
        <v>1849</v>
      </c>
      <c r="C1240" s="24"/>
      <c r="D1240" s="21" t="s">
        <v>1849</v>
      </c>
      <c r="E1240" s="21" t="s">
        <v>813</v>
      </c>
      <c r="F1240" s="21"/>
      <c r="G1240" s="31" t="s">
        <v>817</v>
      </c>
      <c r="H1240" s="32">
        <v>1</v>
      </c>
      <c r="I1240" s="95"/>
      <c r="J1240" s="57">
        <f>[1]Inventario!Y1240</f>
        <v>0</v>
      </c>
      <c r="K1240" s="99">
        <f>[1]Inventario!AA1240</f>
        <v>0</v>
      </c>
      <c r="L1240" s="86">
        <f t="shared" si="192"/>
        <v>0</v>
      </c>
      <c r="M1240" s="91"/>
      <c r="N1240" s="87">
        <f>SUMIF('Compras del Mes'!D$6:D$307,Inventario!D1240,'Compras del Mes'!H$6:H$307)</f>
        <v>0</v>
      </c>
      <c r="O1240" s="28" t="str">
        <f t="shared" si="193"/>
        <v/>
      </c>
      <c r="P1240" s="28">
        <f>SUMIF('Compras del Mes'!D$6:D$307,Inventario!D1240,'Compras del Mes'!I$6:I$307)</f>
        <v>0</v>
      </c>
      <c r="Q1240" s="88"/>
      <c r="R1240" s="87">
        <f t="shared" si="194"/>
        <v>0</v>
      </c>
      <c r="S1240" s="28" t="str">
        <f t="shared" si="195"/>
        <v>0</v>
      </c>
      <c r="T1240" s="28">
        <f t="shared" si="196"/>
        <v>0</v>
      </c>
      <c r="U1240" s="88"/>
      <c r="V1240" s="177">
        <f>SUMIF('Reporte de salida'!C$6:C$958,Inventario!B1240,'Reporte de salida'!H$6:H$958)</f>
        <v>0</v>
      </c>
      <c r="W1240" s="221">
        <f t="shared" si="197"/>
        <v>0</v>
      </c>
      <c r="X1240" s="22"/>
      <c r="Y1240" s="87">
        <f t="shared" si="198"/>
        <v>0</v>
      </c>
      <c r="Z1240" s="28">
        <f t="shared" si="199"/>
        <v>0</v>
      </c>
      <c r="AA1240" s="56">
        <v>0</v>
      </c>
      <c r="AB1240" s="22">
        <f t="shared" si="191"/>
        <v>41</v>
      </c>
      <c r="AC1240" s="12"/>
      <c r="AD1240" s="12"/>
      <c r="AE1240" s="13"/>
    </row>
    <row r="1241" spans="1:31" ht="15" hidden="1" customHeight="1" x14ac:dyDescent="0.25">
      <c r="A1241" s="24"/>
      <c r="B1241" s="174" t="s">
        <v>1945</v>
      </c>
      <c r="C1241" s="24"/>
      <c r="D1241" s="21" t="s">
        <v>1945</v>
      </c>
      <c r="E1241" s="21" t="s">
        <v>813</v>
      </c>
      <c r="F1241" s="21">
        <v>1000000014</v>
      </c>
      <c r="G1241" s="31" t="s">
        <v>936</v>
      </c>
      <c r="H1241" s="32">
        <v>1</v>
      </c>
      <c r="I1241" s="95"/>
      <c r="J1241" s="57">
        <f>[1]Inventario!Y1241</f>
        <v>1</v>
      </c>
      <c r="K1241" s="99">
        <f>[1]Inventario!AA1241</f>
        <v>180</v>
      </c>
      <c r="L1241" s="86">
        <f t="shared" si="192"/>
        <v>180</v>
      </c>
      <c r="M1241" s="91"/>
      <c r="N1241" s="87">
        <f>SUMIF('Compras del Mes'!D$6:D$307,Inventario!D1241,'Compras del Mes'!H$6:H$307)</f>
        <v>0</v>
      </c>
      <c r="O1241" s="28" t="str">
        <f t="shared" si="193"/>
        <v/>
      </c>
      <c r="P1241" s="28">
        <f>SUMIF('Compras del Mes'!D$6:D$307,Inventario!D1241,'Compras del Mes'!I$6:I$307)</f>
        <v>0</v>
      </c>
      <c r="Q1241" s="88"/>
      <c r="R1241" s="87">
        <f t="shared" si="194"/>
        <v>1</v>
      </c>
      <c r="S1241" s="28">
        <f t="shared" si="195"/>
        <v>180</v>
      </c>
      <c r="T1241" s="28">
        <f t="shared" si="196"/>
        <v>180</v>
      </c>
      <c r="U1241" s="88"/>
      <c r="V1241" s="177">
        <f>SUMIF('Reporte de salida'!C$6:C$958,Inventario!B1241,'Reporte de salida'!H$6:H$958)</f>
        <v>0</v>
      </c>
      <c r="W1241" s="221">
        <f t="shared" si="197"/>
        <v>0</v>
      </c>
      <c r="X1241" s="22"/>
      <c r="Y1241" s="87">
        <f t="shared" si="198"/>
        <v>1</v>
      </c>
      <c r="Z1241" s="28">
        <f t="shared" si="199"/>
        <v>180</v>
      </c>
      <c r="AA1241" s="56">
        <f>Z1241/Y1241</f>
        <v>180</v>
      </c>
      <c r="AB1241" s="22">
        <f t="shared" si="191"/>
        <v>43</v>
      </c>
      <c r="AC1241" s="12"/>
      <c r="AD1241" s="12"/>
      <c r="AE1241" s="13"/>
    </row>
    <row r="1242" spans="1:31" ht="15" hidden="1" customHeight="1" x14ac:dyDescent="0.25">
      <c r="A1242" s="24"/>
      <c r="B1242" s="174" t="s">
        <v>1946</v>
      </c>
      <c r="C1242" s="24"/>
      <c r="D1242" s="21" t="s">
        <v>1946</v>
      </c>
      <c r="E1242" s="21" t="s">
        <v>813</v>
      </c>
      <c r="F1242" s="21">
        <v>1000070014</v>
      </c>
      <c r="G1242" s="31" t="s">
        <v>936</v>
      </c>
      <c r="H1242" s="32">
        <v>1</v>
      </c>
      <c r="I1242" s="95"/>
      <c r="J1242" s="57">
        <f>[1]Inventario!Y1242</f>
        <v>1</v>
      </c>
      <c r="K1242" s="99">
        <f>[1]Inventario!AA1242</f>
        <v>180</v>
      </c>
      <c r="L1242" s="86">
        <f t="shared" si="192"/>
        <v>180</v>
      </c>
      <c r="M1242" s="91"/>
      <c r="N1242" s="87">
        <f>SUMIF('Compras del Mes'!D$6:D$307,Inventario!D1242,'Compras del Mes'!H$6:H$307)</f>
        <v>0</v>
      </c>
      <c r="O1242" s="28" t="str">
        <f t="shared" si="193"/>
        <v/>
      </c>
      <c r="P1242" s="28">
        <f>SUMIF('Compras del Mes'!D$6:D$307,Inventario!D1242,'Compras del Mes'!I$6:I$307)</f>
        <v>0</v>
      </c>
      <c r="Q1242" s="88"/>
      <c r="R1242" s="87">
        <f t="shared" si="194"/>
        <v>1</v>
      </c>
      <c r="S1242" s="28">
        <f t="shared" si="195"/>
        <v>180</v>
      </c>
      <c r="T1242" s="28">
        <f t="shared" si="196"/>
        <v>180</v>
      </c>
      <c r="U1242" s="88"/>
      <c r="V1242" s="177">
        <f>SUMIF('Reporte de salida'!C$6:C$958,Inventario!B1242,'Reporte de salida'!H$6:H$958)</f>
        <v>0</v>
      </c>
      <c r="W1242" s="221">
        <f t="shared" si="197"/>
        <v>0</v>
      </c>
      <c r="X1242" s="22"/>
      <c r="Y1242" s="87">
        <f t="shared" si="198"/>
        <v>1</v>
      </c>
      <c r="Z1242" s="28">
        <f t="shared" si="199"/>
        <v>180</v>
      </c>
      <c r="AA1242" s="56">
        <f>Z1242/Y1242</f>
        <v>180</v>
      </c>
      <c r="AB1242" s="22">
        <f t="shared" si="191"/>
        <v>42</v>
      </c>
      <c r="AC1242" s="12"/>
      <c r="AD1242" s="12"/>
      <c r="AE1242" s="13"/>
    </row>
    <row r="1243" spans="1:31" ht="15" hidden="1" customHeight="1" x14ac:dyDescent="0.25">
      <c r="A1243" s="24"/>
      <c r="B1243" s="174" t="s">
        <v>1947</v>
      </c>
      <c r="C1243" s="24"/>
      <c r="D1243" s="21" t="s">
        <v>1947</v>
      </c>
      <c r="E1243" s="21" t="s">
        <v>813</v>
      </c>
      <c r="F1243" s="21"/>
      <c r="G1243" s="31" t="s">
        <v>314</v>
      </c>
      <c r="H1243" s="32">
        <v>1</v>
      </c>
      <c r="I1243" s="95"/>
      <c r="J1243" s="57">
        <f>[1]Inventario!Y1243</f>
        <v>0</v>
      </c>
      <c r="K1243" s="99">
        <f>[1]Inventario!AA1243</f>
        <v>0</v>
      </c>
      <c r="L1243" s="86">
        <f t="shared" si="192"/>
        <v>0</v>
      </c>
      <c r="M1243" s="91"/>
      <c r="N1243" s="87">
        <f>SUMIF('Compras del Mes'!D$6:D$307,Inventario!D1243,'Compras del Mes'!H$6:H$307)</f>
        <v>10</v>
      </c>
      <c r="O1243" s="28">
        <f t="shared" si="193"/>
        <v>73.878999999999991</v>
      </c>
      <c r="P1243" s="28">
        <f>SUMIF('Compras del Mes'!D$6:D$307,Inventario!D1243,'Compras del Mes'!I$6:I$307)</f>
        <v>738.79</v>
      </c>
      <c r="Q1243" s="88"/>
      <c r="R1243" s="87">
        <f t="shared" si="194"/>
        <v>10</v>
      </c>
      <c r="S1243" s="28">
        <f t="shared" si="195"/>
        <v>73.878999999999991</v>
      </c>
      <c r="T1243" s="28">
        <f t="shared" si="196"/>
        <v>738.79</v>
      </c>
      <c r="U1243" s="88"/>
      <c r="V1243" s="177">
        <f>SUMIF('Reporte de salida'!C$6:C$958,Inventario!B1243,'Reporte de salida'!H$6:H$958)</f>
        <v>10</v>
      </c>
      <c r="W1243" s="221">
        <f t="shared" si="197"/>
        <v>738.79</v>
      </c>
      <c r="X1243" s="22"/>
      <c r="Y1243" s="87">
        <f t="shared" si="198"/>
        <v>0</v>
      </c>
      <c r="Z1243" s="28">
        <f t="shared" si="199"/>
        <v>0</v>
      </c>
      <c r="AA1243" s="56">
        <v>0</v>
      </c>
      <c r="AB1243" s="22">
        <f t="shared" si="191"/>
        <v>16</v>
      </c>
      <c r="AC1243" s="12"/>
      <c r="AD1243" s="12"/>
      <c r="AE1243" s="13"/>
    </row>
    <row r="1244" spans="1:31" ht="15" hidden="1" customHeight="1" x14ac:dyDescent="0.25">
      <c r="A1244" s="24"/>
      <c r="B1244" s="174" t="s">
        <v>1948</v>
      </c>
      <c r="C1244" s="24"/>
      <c r="D1244" s="21" t="s">
        <v>1948</v>
      </c>
      <c r="E1244" s="21" t="s">
        <v>813</v>
      </c>
      <c r="F1244" s="21"/>
      <c r="G1244" s="31" t="s">
        <v>314</v>
      </c>
      <c r="H1244" s="32">
        <v>1</v>
      </c>
      <c r="I1244" s="95"/>
      <c r="J1244" s="57">
        <f>[1]Inventario!Y1244</f>
        <v>0</v>
      </c>
      <c r="K1244" s="99">
        <f>[1]Inventario!AA1244</f>
        <v>0</v>
      </c>
      <c r="L1244" s="86">
        <f t="shared" si="192"/>
        <v>0</v>
      </c>
      <c r="M1244" s="91"/>
      <c r="N1244" s="87">
        <f>SUMIF('Compras del Mes'!D$6:D$307,Inventario!D1244,'Compras del Mes'!H$6:H$307)</f>
        <v>0</v>
      </c>
      <c r="O1244" s="28" t="str">
        <f t="shared" si="193"/>
        <v/>
      </c>
      <c r="P1244" s="28">
        <f>SUMIF('Compras del Mes'!D$6:D$307,Inventario!D1244,'Compras del Mes'!I$6:I$307)</f>
        <v>0</v>
      </c>
      <c r="Q1244" s="88"/>
      <c r="R1244" s="87">
        <f t="shared" si="194"/>
        <v>0</v>
      </c>
      <c r="S1244" s="28" t="str">
        <f t="shared" si="195"/>
        <v>0</v>
      </c>
      <c r="T1244" s="28">
        <f t="shared" si="196"/>
        <v>0</v>
      </c>
      <c r="U1244" s="88"/>
      <c r="V1244" s="177">
        <f>SUMIF('Reporte de salida'!C$6:C$958,Inventario!B1244,'Reporte de salida'!H$6:H$958)</f>
        <v>0</v>
      </c>
      <c r="W1244" s="221">
        <f t="shared" si="197"/>
        <v>0</v>
      </c>
      <c r="X1244" s="22"/>
      <c r="Y1244" s="87">
        <f t="shared" si="198"/>
        <v>0</v>
      </c>
      <c r="Z1244" s="28">
        <f t="shared" si="199"/>
        <v>0</v>
      </c>
      <c r="AA1244" s="56">
        <v>0</v>
      </c>
      <c r="AB1244" s="22">
        <f t="shared" si="191"/>
        <v>19</v>
      </c>
      <c r="AC1244" s="12"/>
      <c r="AD1244" s="12"/>
      <c r="AE1244" s="13"/>
    </row>
    <row r="1245" spans="1:31" ht="15" hidden="1" customHeight="1" x14ac:dyDescent="0.25">
      <c r="A1245" s="24"/>
      <c r="B1245" s="174" t="s">
        <v>1949</v>
      </c>
      <c r="C1245" s="24"/>
      <c r="D1245" s="21" t="s">
        <v>1949</v>
      </c>
      <c r="E1245" s="21" t="s">
        <v>813</v>
      </c>
      <c r="F1245" s="21"/>
      <c r="G1245" s="31" t="s">
        <v>314</v>
      </c>
      <c r="H1245" s="32">
        <v>1</v>
      </c>
      <c r="I1245" s="95"/>
      <c r="J1245" s="57">
        <f>[1]Inventario!Y1245</f>
        <v>0</v>
      </c>
      <c r="K1245" s="99">
        <f>[1]Inventario!AA1245</f>
        <v>0</v>
      </c>
      <c r="L1245" s="86">
        <f t="shared" si="192"/>
        <v>0</v>
      </c>
      <c r="M1245" s="91"/>
      <c r="N1245" s="87">
        <f>SUMIF('Compras del Mes'!D$6:D$307,Inventario!D1245,'Compras del Mes'!H$6:H$307)</f>
        <v>0</v>
      </c>
      <c r="O1245" s="28" t="str">
        <f t="shared" si="193"/>
        <v/>
      </c>
      <c r="P1245" s="28">
        <f>SUMIF('Compras del Mes'!D$6:D$307,Inventario!D1245,'Compras del Mes'!I$6:I$307)</f>
        <v>0</v>
      </c>
      <c r="Q1245" s="88"/>
      <c r="R1245" s="87">
        <f t="shared" si="194"/>
        <v>0</v>
      </c>
      <c r="S1245" s="28" t="str">
        <f t="shared" si="195"/>
        <v>0</v>
      </c>
      <c r="T1245" s="28">
        <f t="shared" si="196"/>
        <v>0</v>
      </c>
      <c r="U1245" s="88"/>
      <c r="V1245" s="177">
        <f>SUMIF('Reporte de salida'!C$6:C$958,Inventario!B1245,'Reporte de salida'!H$6:H$958)</f>
        <v>0</v>
      </c>
      <c r="W1245" s="221">
        <f t="shared" si="197"/>
        <v>0</v>
      </c>
      <c r="X1245" s="22"/>
      <c r="Y1245" s="87">
        <f t="shared" si="198"/>
        <v>0</v>
      </c>
      <c r="Z1245" s="28">
        <f t="shared" si="199"/>
        <v>0</v>
      </c>
      <c r="AA1245" s="56">
        <v>0</v>
      </c>
      <c r="AB1245" s="22">
        <f t="shared" si="191"/>
        <v>17</v>
      </c>
      <c r="AC1245" s="12"/>
      <c r="AD1245" s="12"/>
      <c r="AE1245" s="13"/>
    </row>
    <row r="1246" spans="1:31" ht="15" hidden="1" customHeight="1" x14ac:dyDescent="0.25">
      <c r="A1246" s="24"/>
      <c r="B1246" s="174" t="s">
        <v>2009</v>
      </c>
      <c r="C1246" s="24"/>
      <c r="D1246" s="21" t="s">
        <v>2009</v>
      </c>
      <c r="E1246" s="21" t="s">
        <v>813</v>
      </c>
      <c r="F1246" s="21"/>
      <c r="G1246" s="31" t="s">
        <v>818</v>
      </c>
      <c r="H1246" s="32">
        <v>1</v>
      </c>
      <c r="I1246" s="95"/>
      <c r="J1246" s="57">
        <f>[1]Inventario!Y1246</f>
        <v>0</v>
      </c>
      <c r="K1246" s="99">
        <f>[1]Inventario!AA1246</f>
        <v>0</v>
      </c>
      <c r="L1246" s="86">
        <f t="shared" si="192"/>
        <v>0</v>
      </c>
      <c r="M1246" s="91"/>
      <c r="N1246" s="87">
        <f>SUMIF('Compras del Mes'!D$6:D$307,Inventario!D1246,'Compras del Mes'!H$6:H$307)</f>
        <v>0</v>
      </c>
      <c r="O1246" s="28" t="str">
        <f t="shared" si="193"/>
        <v/>
      </c>
      <c r="P1246" s="28">
        <f>SUMIF('Compras del Mes'!D$6:D$307,Inventario!D1246,'Compras del Mes'!I$6:I$307)</f>
        <v>0</v>
      </c>
      <c r="Q1246" s="88"/>
      <c r="R1246" s="87">
        <f t="shared" si="194"/>
        <v>0</v>
      </c>
      <c r="S1246" s="28" t="str">
        <f t="shared" si="195"/>
        <v>0</v>
      </c>
      <c r="T1246" s="28">
        <f t="shared" si="196"/>
        <v>0</v>
      </c>
      <c r="U1246" s="88"/>
      <c r="V1246" s="177">
        <f>SUMIF('Reporte de salida'!C$6:C$958,Inventario!B1246,'Reporte de salida'!H$6:H$958)</f>
        <v>0</v>
      </c>
      <c r="W1246" s="221">
        <f t="shared" si="197"/>
        <v>0</v>
      </c>
      <c r="X1246" s="22"/>
      <c r="Y1246" s="87">
        <f t="shared" si="198"/>
        <v>0</v>
      </c>
      <c r="Z1246" s="28">
        <f t="shared" si="199"/>
        <v>0</v>
      </c>
      <c r="AA1246" s="56">
        <v>0</v>
      </c>
      <c r="AB1246" s="22">
        <f t="shared" si="191"/>
        <v>20</v>
      </c>
      <c r="AC1246" s="12"/>
      <c r="AD1246" s="12"/>
      <c r="AE1246" s="13"/>
    </row>
    <row r="1247" spans="1:31" ht="15" hidden="1" customHeight="1" x14ac:dyDescent="0.25">
      <c r="A1247" s="24"/>
      <c r="B1247" s="174" t="s">
        <v>2010</v>
      </c>
      <c r="C1247" s="24"/>
      <c r="D1247" s="21" t="s">
        <v>2010</v>
      </c>
      <c r="E1247" s="21" t="s">
        <v>813</v>
      </c>
      <c r="F1247" s="21"/>
      <c r="G1247" s="31" t="s">
        <v>817</v>
      </c>
      <c r="H1247" s="32">
        <v>1</v>
      </c>
      <c r="I1247" s="95"/>
      <c r="J1247" s="57">
        <f>[1]Inventario!Y1247</f>
        <v>0</v>
      </c>
      <c r="K1247" s="99">
        <f>[1]Inventario!AA1247</f>
        <v>0</v>
      </c>
      <c r="L1247" s="86">
        <f t="shared" si="192"/>
        <v>0</v>
      </c>
      <c r="M1247" s="91"/>
      <c r="N1247" s="87">
        <f>SUMIF('Compras del Mes'!D$6:D$307,Inventario!D1247,'Compras del Mes'!H$6:H$307)</f>
        <v>0</v>
      </c>
      <c r="O1247" s="28" t="str">
        <f t="shared" si="193"/>
        <v/>
      </c>
      <c r="P1247" s="28">
        <f>SUMIF('Compras del Mes'!D$6:D$307,Inventario!D1247,'Compras del Mes'!I$6:I$307)</f>
        <v>0</v>
      </c>
      <c r="Q1247" s="88"/>
      <c r="R1247" s="87">
        <f t="shared" si="194"/>
        <v>0</v>
      </c>
      <c r="S1247" s="28" t="str">
        <f t="shared" si="195"/>
        <v>0</v>
      </c>
      <c r="T1247" s="28">
        <f t="shared" si="196"/>
        <v>0</v>
      </c>
      <c r="U1247" s="88"/>
      <c r="V1247" s="177">
        <f>SUMIF('Reporte de salida'!C$6:C$958,Inventario!B1247,'Reporte de salida'!H$6:H$958)</f>
        <v>0</v>
      </c>
      <c r="W1247" s="221">
        <f t="shared" si="197"/>
        <v>0</v>
      </c>
      <c r="X1247" s="22"/>
      <c r="Y1247" s="87">
        <f t="shared" si="198"/>
        <v>0</v>
      </c>
      <c r="Z1247" s="28">
        <f t="shared" si="199"/>
        <v>0</v>
      </c>
      <c r="AA1247" s="56">
        <v>0</v>
      </c>
      <c r="AB1247" s="22">
        <f t="shared" si="191"/>
        <v>19</v>
      </c>
      <c r="AC1247" s="12"/>
      <c r="AD1247" s="12"/>
      <c r="AE1247" s="13"/>
    </row>
    <row r="1248" spans="1:31" ht="15" hidden="1" customHeight="1" x14ac:dyDescent="0.25">
      <c r="A1248" s="24"/>
      <c r="B1248" s="174" t="s">
        <v>2011</v>
      </c>
      <c r="C1248" s="24"/>
      <c r="D1248" s="21" t="s">
        <v>2011</v>
      </c>
      <c r="E1248" s="21" t="s">
        <v>813</v>
      </c>
      <c r="F1248" s="21"/>
      <c r="G1248" s="31" t="s">
        <v>817</v>
      </c>
      <c r="H1248" s="32">
        <v>1</v>
      </c>
      <c r="I1248" s="95"/>
      <c r="J1248" s="57">
        <f>[1]Inventario!Y1248</f>
        <v>0</v>
      </c>
      <c r="K1248" s="99">
        <f>[1]Inventario!AA1248</f>
        <v>0</v>
      </c>
      <c r="L1248" s="86">
        <f t="shared" si="192"/>
        <v>0</v>
      </c>
      <c r="M1248" s="91"/>
      <c r="N1248" s="87">
        <f>SUMIF('Compras del Mes'!D$6:D$307,Inventario!D1248,'Compras del Mes'!H$6:H$307)</f>
        <v>0</v>
      </c>
      <c r="O1248" s="28" t="str">
        <f t="shared" si="193"/>
        <v/>
      </c>
      <c r="P1248" s="28">
        <f>SUMIF('Compras del Mes'!D$6:D$307,Inventario!D1248,'Compras del Mes'!I$6:I$307)</f>
        <v>0</v>
      </c>
      <c r="Q1248" s="88"/>
      <c r="R1248" s="87">
        <f t="shared" si="194"/>
        <v>0</v>
      </c>
      <c r="S1248" s="28" t="str">
        <f t="shared" si="195"/>
        <v>0</v>
      </c>
      <c r="T1248" s="28">
        <f t="shared" si="196"/>
        <v>0</v>
      </c>
      <c r="U1248" s="88"/>
      <c r="V1248" s="177">
        <f>SUMIF('Reporte de salida'!C$6:C$958,Inventario!B1248,'Reporte de salida'!H$6:H$958)</f>
        <v>0</v>
      </c>
      <c r="W1248" s="221">
        <f t="shared" si="197"/>
        <v>0</v>
      </c>
      <c r="X1248" s="22"/>
      <c r="Y1248" s="87">
        <f t="shared" si="198"/>
        <v>0</v>
      </c>
      <c r="Z1248" s="28">
        <f t="shared" si="199"/>
        <v>0</v>
      </c>
      <c r="AA1248" s="56">
        <v>0</v>
      </c>
      <c r="AB1248" s="22">
        <f t="shared" si="191"/>
        <v>21</v>
      </c>
      <c r="AC1248" s="12"/>
      <c r="AD1248" s="12"/>
      <c r="AE1248" s="13"/>
    </row>
    <row r="1249" spans="1:31" ht="15" hidden="1" customHeight="1" x14ac:dyDescent="0.25">
      <c r="A1249" s="24"/>
      <c r="B1249" s="174" t="s">
        <v>2012</v>
      </c>
      <c r="C1249" s="24"/>
      <c r="D1249" s="21" t="s">
        <v>2012</v>
      </c>
      <c r="E1249" s="21" t="s">
        <v>813</v>
      </c>
      <c r="F1249" s="21">
        <v>910072005</v>
      </c>
      <c r="G1249" s="31" t="s">
        <v>818</v>
      </c>
      <c r="H1249" s="32">
        <v>1</v>
      </c>
      <c r="I1249" s="95"/>
      <c r="J1249" s="57">
        <f>[1]Inventario!Y1249</f>
        <v>0</v>
      </c>
      <c r="K1249" s="99">
        <f>[1]Inventario!AA1249</f>
        <v>0</v>
      </c>
      <c r="L1249" s="86">
        <f t="shared" si="192"/>
        <v>0</v>
      </c>
      <c r="M1249" s="91"/>
      <c r="N1249" s="87">
        <f>SUMIF('Compras del Mes'!D$6:D$307,Inventario!D1249,'Compras del Mes'!H$6:H$307)</f>
        <v>0</v>
      </c>
      <c r="O1249" s="28" t="str">
        <f t="shared" si="193"/>
        <v/>
      </c>
      <c r="P1249" s="28">
        <f>SUMIF('Compras del Mes'!D$6:D$307,Inventario!D1249,'Compras del Mes'!I$6:I$307)</f>
        <v>0</v>
      </c>
      <c r="Q1249" s="88"/>
      <c r="R1249" s="87">
        <f t="shared" si="194"/>
        <v>0</v>
      </c>
      <c r="S1249" s="28" t="str">
        <f t="shared" si="195"/>
        <v>0</v>
      </c>
      <c r="T1249" s="28">
        <f t="shared" si="196"/>
        <v>0</v>
      </c>
      <c r="U1249" s="88"/>
      <c r="V1249" s="177">
        <f>SUMIF('Reporte de salida'!C$6:C$958,Inventario!B1249,'Reporte de salida'!H$6:H$958)</f>
        <v>0</v>
      </c>
      <c r="W1249" s="221">
        <f t="shared" si="197"/>
        <v>0</v>
      </c>
      <c r="X1249" s="22"/>
      <c r="Y1249" s="87">
        <f t="shared" si="198"/>
        <v>0</v>
      </c>
      <c r="Z1249" s="28">
        <f t="shared" si="199"/>
        <v>0</v>
      </c>
      <c r="AA1249" s="56">
        <v>0</v>
      </c>
      <c r="AB1249" s="22">
        <f t="shared" si="191"/>
        <v>19</v>
      </c>
      <c r="AC1249" s="12"/>
      <c r="AD1249" s="12"/>
      <c r="AE1249" s="13"/>
    </row>
    <row r="1250" spans="1:31" ht="15" hidden="1" customHeight="1" x14ac:dyDescent="0.25">
      <c r="A1250" s="24"/>
      <c r="B1250" s="174" t="s">
        <v>2013</v>
      </c>
      <c r="C1250" s="24"/>
      <c r="D1250" s="21" t="s">
        <v>2013</v>
      </c>
      <c r="E1250" s="21" t="s">
        <v>813</v>
      </c>
      <c r="F1250" s="21">
        <v>910000006</v>
      </c>
      <c r="G1250" s="31" t="s">
        <v>817</v>
      </c>
      <c r="H1250" s="32">
        <v>1</v>
      </c>
      <c r="I1250" s="95"/>
      <c r="J1250" s="57">
        <f>[1]Inventario!Y1250</f>
        <v>0</v>
      </c>
      <c r="K1250" s="99">
        <f>[1]Inventario!AA1250</f>
        <v>0</v>
      </c>
      <c r="L1250" s="86">
        <f t="shared" si="192"/>
        <v>0</v>
      </c>
      <c r="M1250" s="91"/>
      <c r="N1250" s="87">
        <f>SUMIF('Compras del Mes'!D$6:D$307,Inventario!D1250,'Compras del Mes'!H$6:H$307)</f>
        <v>0</v>
      </c>
      <c r="O1250" s="28" t="str">
        <f t="shared" si="193"/>
        <v/>
      </c>
      <c r="P1250" s="28">
        <f>SUMIF('Compras del Mes'!D$6:D$307,Inventario!D1250,'Compras del Mes'!I$6:I$307)</f>
        <v>0</v>
      </c>
      <c r="Q1250" s="88"/>
      <c r="R1250" s="87">
        <f t="shared" si="194"/>
        <v>0</v>
      </c>
      <c r="S1250" s="28" t="str">
        <f t="shared" si="195"/>
        <v>0</v>
      </c>
      <c r="T1250" s="28">
        <f t="shared" si="196"/>
        <v>0</v>
      </c>
      <c r="U1250" s="88"/>
      <c r="V1250" s="177">
        <f>SUMIF('Reporte de salida'!C$6:C$958,Inventario!B1250,'Reporte de salida'!H$6:H$958)</f>
        <v>0</v>
      </c>
      <c r="W1250" s="221">
        <f t="shared" si="197"/>
        <v>0</v>
      </c>
      <c r="X1250" s="22"/>
      <c r="Y1250" s="87">
        <f t="shared" si="198"/>
        <v>0</v>
      </c>
      <c r="Z1250" s="28">
        <f t="shared" si="199"/>
        <v>0</v>
      </c>
      <c r="AA1250" s="56">
        <v>0</v>
      </c>
      <c r="AB1250" s="22">
        <f t="shared" ref="AB1250:AB1313" si="200">(LEN(D1250))</f>
        <v>34</v>
      </c>
      <c r="AC1250" s="12"/>
      <c r="AD1250" s="12"/>
      <c r="AE1250" s="13"/>
    </row>
    <row r="1251" spans="1:31" ht="15" hidden="1" customHeight="1" x14ac:dyDescent="0.25">
      <c r="A1251" s="24"/>
      <c r="B1251" s="174" t="s">
        <v>2014</v>
      </c>
      <c r="C1251" s="24"/>
      <c r="D1251" s="21" t="s">
        <v>2014</v>
      </c>
      <c r="E1251" s="21" t="s">
        <v>813</v>
      </c>
      <c r="F1251" s="21">
        <v>4001005</v>
      </c>
      <c r="G1251" s="31" t="s">
        <v>818</v>
      </c>
      <c r="H1251" s="32">
        <v>1</v>
      </c>
      <c r="I1251" s="95"/>
      <c r="J1251" s="57">
        <f>[1]Inventario!Y1251</f>
        <v>0</v>
      </c>
      <c r="K1251" s="99">
        <f>[1]Inventario!AA1251</f>
        <v>0</v>
      </c>
      <c r="L1251" s="86">
        <f t="shared" si="192"/>
        <v>0</v>
      </c>
      <c r="M1251" s="91"/>
      <c r="N1251" s="87">
        <f>SUMIF('Compras del Mes'!D$6:D$307,Inventario!D1251,'Compras del Mes'!H$6:H$307)</f>
        <v>0</v>
      </c>
      <c r="O1251" s="28" t="str">
        <f t="shared" si="193"/>
        <v/>
      </c>
      <c r="P1251" s="28">
        <f>SUMIF('Compras del Mes'!D$6:D$307,Inventario!D1251,'Compras del Mes'!I$6:I$307)</f>
        <v>0</v>
      </c>
      <c r="Q1251" s="88"/>
      <c r="R1251" s="87">
        <f t="shared" si="194"/>
        <v>0</v>
      </c>
      <c r="S1251" s="28" t="str">
        <f t="shared" si="195"/>
        <v>0</v>
      </c>
      <c r="T1251" s="28">
        <f t="shared" si="196"/>
        <v>0</v>
      </c>
      <c r="U1251" s="88"/>
      <c r="V1251" s="177">
        <f>SUMIF('Reporte de salida'!C$6:C$958,Inventario!B1251,'Reporte de salida'!H$6:H$958)</f>
        <v>0</v>
      </c>
      <c r="W1251" s="221">
        <f t="shared" si="197"/>
        <v>0</v>
      </c>
      <c r="X1251" s="22"/>
      <c r="Y1251" s="87">
        <f t="shared" si="198"/>
        <v>0</v>
      </c>
      <c r="Z1251" s="28">
        <f t="shared" si="199"/>
        <v>0</v>
      </c>
      <c r="AA1251" s="56">
        <v>0</v>
      </c>
      <c r="AB1251" s="22">
        <f t="shared" si="200"/>
        <v>24</v>
      </c>
      <c r="AC1251" s="12"/>
      <c r="AD1251" s="12"/>
      <c r="AE1251" s="13"/>
    </row>
    <row r="1252" spans="1:31" ht="15" hidden="1" customHeight="1" x14ac:dyDescent="0.25">
      <c r="A1252" s="24"/>
      <c r="B1252" s="174" t="s">
        <v>2015</v>
      </c>
      <c r="C1252" s="24"/>
      <c r="D1252" s="21" t="s">
        <v>2015</v>
      </c>
      <c r="E1252" s="21" t="s">
        <v>813</v>
      </c>
      <c r="F1252" s="21" t="s">
        <v>2016</v>
      </c>
      <c r="G1252" s="31" t="s">
        <v>817</v>
      </c>
      <c r="H1252" s="32">
        <v>1</v>
      </c>
      <c r="I1252" s="95"/>
      <c r="J1252" s="57">
        <f>[1]Inventario!Y1252</f>
        <v>0</v>
      </c>
      <c r="K1252" s="99">
        <f>[1]Inventario!AA1252</f>
        <v>0</v>
      </c>
      <c r="L1252" s="86">
        <f t="shared" si="192"/>
        <v>0</v>
      </c>
      <c r="M1252" s="91"/>
      <c r="N1252" s="87">
        <f>SUMIF('Compras del Mes'!D$6:D$307,Inventario!D1252,'Compras del Mes'!H$6:H$307)</f>
        <v>0</v>
      </c>
      <c r="O1252" s="28" t="str">
        <f t="shared" si="193"/>
        <v/>
      </c>
      <c r="P1252" s="28">
        <f>SUMIF('Compras del Mes'!D$6:D$307,Inventario!D1252,'Compras del Mes'!I$6:I$307)</f>
        <v>0</v>
      </c>
      <c r="Q1252" s="88"/>
      <c r="R1252" s="87">
        <f t="shared" si="194"/>
        <v>0</v>
      </c>
      <c r="S1252" s="28" t="str">
        <f t="shared" si="195"/>
        <v>0</v>
      </c>
      <c r="T1252" s="28">
        <f t="shared" si="196"/>
        <v>0</v>
      </c>
      <c r="U1252" s="88"/>
      <c r="V1252" s="177">
        <f>SUMIF('Reporte de salida'!C$6:C$958,Inventario!B1252,'Reporte de salida'!H$6:H$958)</f>
        <v>0</v>
      </c>
      <c r="W1252" s="221">
        <f t="shared" si="197"/>
        <v>0</v>
      </c>
      <c r="X1252" s="22"/>
      <c r="Y1252" s="87">
        <f t="shared" si="198"/>
        <v>0</v>
      </c>
      <c r="Z1252" s="28">
        <f t="shared" si="199"/>
        <v>0</v>
      </c>
      <c r="AA1252" s="56">
        <v>0</v>
      </c>
      <c r="AB1252" s="22">
        <f t="shared" si="200"/>
        <v>23</v>
      </c>
      <c r="AC1252" s="12"/>
      <c r="AD1252" s="12"/>
      <c r="AE1252" s="13"/>
    </row>
    <row r="1253" spans="1:31" ht="15" hidden="1" customHeight="1" x14ac:dyDescent="0.25">
      <c r="A1253" s="24"/>
      <c r="B1253" s="174" t="s">
        <v>2017</v>
      </c>
      <c r="C1253" s="24"/>
      <c r="D1253" s="21" t="s">
        <v>2017</v>
      </c>
      <c r="E1253" s="21" t="s">
        <v>813</v>
      </c>
      <c r="F1253" s="21">
        <v>300000005</v>
      </c>
      <c r="G1253" s="31" t="s">
        <v>818</v>
      </c>
      <c r="H1253" s="32">
        <v>1</v>
      </c>
      <c r="I1253" s="95"/>
      <c r="J1253" s="57">
        <f>[1]Inventario!Y1253</f>
        <v>0</v>
      </c>
      <c r="K1253" s="99">
        <f>[1]Inventario!AA1253</f>
        <v>0</v>
      </c>
      <c r="L1253" s="86">
        <f t="shared" si="192"/>
        <v>0</v>
      </c>
      <c r="M1253" s="91"/>
      <c r="N1253" s="87">
        <f>SUMIF('Compras del Mes'!D$6:D$307,Inventario!D1253,'Compras del Mes'!H$6:H$307)</f>
        <v>0</v>
      </c>
      <c r="O1253" s="28" t="str">
        <f t="shared" si="193"/>
        <v/>
      </c>
      <c r="P1253" s="28">
        <f>SUMIF('Compras del Mes'!D$6:D$307,Inventario!D1253,'Compras del Mes'!I$6:I$307)</f>
        <v>0</v>
      </c>
      <c r="Q1253" s="88"/>
      <c r="R1253" s="87">
        <f t="shared" si="194"/>
        <v>0</v>
      </c>
      <c r="S1253" s="28" t="str">
        <f t="shared" si="195"/>
        <v>0</v>
      </c>
      <c r="T1253" s="28">
        <f t="shared" si="196"/>
        <v>0</v>
      </c>
      <c r="U1253" s="88"/>
      <c r="V1253" s="177">
        <f>SUMIF('Reporte de salida'!C$6:C$958,Inventario!B1253,'Reporte de salida'!H$6:H$958)</f>
        <v>0</v>
      </c>
      <c r="W1253" s="221">
        <f t="shared" si="197"/>
        <v>0</v>
      </c>
      <c r="X1253" s="22"/>
      <c r="Y1253" s="87">
        <f t="shared" si="198"/>
        <v>0</v>
      </c>
      <c r="Z1253" s="28">
        <f t="shared" si="199"/>
        <v>0</v>
      </c>
      <c r="AA1253" s="56">
        <v>0</v>
      </c>
      <c r="AB1253" s="22">
        <f t="shared" si="200"/>
        <v>18</v>
      </c>
      <c r="AC1253" s="12"/>
      <c r="AD1253" s="12"/>
      <c r="AE1253" s="13"/>
    </row>
    <row r="1254" spans="1:31" ht="15" hidden="1" customHeight="1" x14ac:dyDescent="0.25">
      <c r="A1254" s="24"/>
      <c r="B1254" s="174" t="s">
        <v>2018</v>
      </c>
      <c r="C1254" s="24"/>
      <c r="D1254" s="21" t="s">
        <v>2018</v>
      </c>
      <c r="E1254" s="21" t="s">
        <v>813</v>
      </c>
      <c r="F1254" s="21">
        <v>300094005</v>
      </c>
      <c r="G1254" s="31" t="s">
        <v>818</v>
      </c>
      <c r="H1254" s="32">
        <v>1</v>
      </c>
      <c r="I1254" s="95"/>
      <c r="J1254" s="57">
        <f>[1]Inventario!Y1254</f>
        <v>0</v>
      </c>
      <c r="K1254" s="99">
        <f>[1]Inventario!AA1254</f>
        <v>0</v>
      </c>
      <c r="L1254" s="86">
        <f t="shared" si="192"/>
        <v>0</v>
      </c>
      <c r="M1254" s="91"/>
      <c r="N1254" s="87">
        <f>SUMIF('Compras del Mes'!D$6:D$307,Inventario!D1254,'Compras del Mes'!H$6:H$307)</f>
        <v>0</v>
      </c>
      <c r="O1254" s="28" t="str">
        <f t="shared" si="193"/>
        <v/>
      </c>
      <c r="P1254" s="28">
        <f>SUMIF('Compras del Mes'!D$6:D$307,Inventario!D1254,'Compras del Mes'!I$6:I$307)</f>
        <v>0</v>
      </c>
      <c r="Q1254" s="88"/>
      <c r="R1254" s="87">
        <f t="shared" si="194"/>
        <v>0</v>
      </c>
      <c r="S1254" s="28" t="str">
        <f t="shared" si="195"/>
        <v>0</v>
      </c>
      <c r="T1254" s="28">
        <f t="shared" si="196"/>
        <v>0</v>
      </c>
      <c r="U1254" s="88"/>
      <c r="V1254" s="177">
        <f>SUMIF('Reporte de salida'!C$6:C$958,Inventario!B1254,'Reporte de salida'!H$6:H$958)</f>
        <v>0</v>
      </c>
      <c r="W1254" s="221">
        <f t="shared" si="197"/>
        <v>0</v>
      </c>
      <c r="X1254" s="22"/>
      <c r="Y1254" s="87">
        <f t="shared" si="198"/>
        <v>0</v>
      </c>
      <c r="Z1254" s="28">
        <f t="shared" si="199"/>
        <v>0</v>
      </c>
      <c r="AA1254" s="56">
        <v>0</v>
      </c>
      <c r="AB1254" s="22">
        <f t="shared" si="200"/>
        <v>23</v>
      </c>
      <c r="AC1254" s="12"/>
      <c r="AD1254" s="12"/>
      <c r="AE1254" s="13"/>
    </row>
    <row r="1255" spans="1:31" ht="15" hidden="1" customHeight="1" x14ac:dyDescent="0.25">
      <c r="A1255" s="24"/>
      <c r="B1255" s="174" t="s">
        <v>2019</v>
      </c>
      <c r="C1255" s="24"/>
      <c r="D1255" s="21" t="s">
        <v>2019</v>
      </c>
      <c r="E1255" s="21" t="s">
        <v>813</v>
      </c>
      <c r="F1255" s="21">
        <v>10094105</v>
      </c>
      <c r="G1255" s="31" t="s">
        <v>818</v>
      </c>
      <c r="H1255" s="32">
        <v>1</v>
      </c>
      <c r="I1255" s="95"/>
      <c r="J1255" s="57">
        <f>[1]Inventario!Y1255</f>
        <v>0</v>
      </c>
      <c r="K1255" s="99">
        <f>[1]Inventario!AA1255</f>
        <v>0</v>
      </c>
      <c r="L1255" s="86">
        <f t="shared" si="192"/>
        <v>0</v>
      </c>
      <c r="M1255" s="91"/>
      <c r="N1255" s="87">
        <f>SUMIF('Compras del Mes'!D$6:D$307,Inventario!D1255,'Compras del Mes'!H$6:H$307)</f>
        <v>0</v>
      </c>
      <c r="O1255" s="28" t="str">
        <f t="shared" si="193"/>
        <v/>
      </c>
      <c r="P1255" s="28">
        <f>SUMIF('Compras del Mes'!D$6:D$307,Inventario!D1255,'Compras del Mes'!I$6:I$307)</f>
        <v>0</v>
      </c>
      <c r="Q1255" s="88"/>
      <c r="R1255" s="87">
        <f t="shared" si="194"/>
        <v>0</v>
      </c>
      <c r="S1255" s="28" t="str">
        <f t="shared" si="195"/>
        <v>0</v>
      </c>
      <c r="T1255" s="28">
        <f t="shared" si="196"/>
        <v>0</v>
      </c>
      <c r="U1255" s="88"/>
      <c r="V1255" s="177">
        <f>SUMIF('Reporte de salida'!C$6:C$958,Inventario!B1255,'Reporte de salida'!H$6:H$958)</f>
        <v>0</v>
      </c>
      <c r="W1255" s="221">
        <f t="shared" si="197"/>
        <v>0</v>
      </c>
      <c r="X1255" s="22"/>
      <c r="Y1255" s="87">
        <f t="shared" si="198"/>
        <v>0</v>
      </c>
      <c r="Z1255" s="28">
        <f t="shared" si="199"/>
        <v>0</v>
      </c>
      <c r="AA1255" s="56">
        <v>0</v>
      </c>
      <c r="AB1255" s="22">
        <f t="shared" si="200"/>
        <v>29</v>
      </c>
      <c r="AC1255" s="12"/>
      <c r="AD1255" s="12"/>
      <c r="AE1255" s="13"/>
    </row>
    <row r="1256" spans="1:31" ht="15" hidden="1" customHeight="1" x14ac:dyDescent="0.25">
      <c r="A1256" s="24"/>
      <c r="B1256" s="174" t="s">
        <v>2020</v>
      </c>
      <c r="C1256" s="24"/>
      <c r="D1256" s="21" t="s">
        <v>2020</v>
      </c>
      <c r="E1256" s="21" t="s">
        <v>813</v>
      </c>
      <c r="F1256" s="21">
        <v>10094005</v>
      </c>
      <c r="G1256" s="31" t="s">
        <v>818</v>
      </c>
      <c r="H1256" s="32">
        <v>1</v>
      </c>
      <c r="I1256" s="95"/>
      <c r="J1256" s="57">
        <f>[1]Inventario!Y1256</f>
        <v>0</v>
      </c>
      <c r="K1256" s="99">
        <f>[1]Inventario!AA1256</f>
        <v>0</v>
      </c>
      <c r="L1256" s="86">
        <f t="shared" si="192"/>
        <v>0</v>
      </c>
      <c r="M1256" s="91"/>
      <c r="N1256" s="87">
        <f>SUMIF('Compras del Mes'!D$6:D$307,Inventario!D1256,'Compras del Mes'!H$6:H$307)</f>
        <v>0</v>
      </c>
      <c r="O1256" s="28" t="str">
        <f t="shared" si="193"/>
        <v/>
      </c>
      <c r="P1256" s="28">
        <f>SUMIF('Compras del Mes'!D$6:D$307,Inventario!D1256,'Compras del Mes'!I$6:I$307)</f>
        <v>0</v>
      </c>
      <c r="Q1256" s="88"/>
      <c r="R1256" s="87">
        <f t="shared" si="194"/>
        <v>0</v>
      </c>
      <c r="S1256" s="28" t="str">
        <f t="shared" si="195"/>
        <v>0</v>
      </c>
      <c r="T1256" s="28">
        <f t="shared" si="196"/>
        <v>0</v>
      </c>
      <c r="U1256" s="88"/>
      <c r="V1256" s="177">
        <f>SUMIF('Reporte de salida'!C$6:C$958,Inventario!B1256,'Reporte de salida'!H$6:H$958)</f>
        <v>0</v>
      </c>
      <c r="W1256" s="221">
        <f t="shared" si="197"/>
        <v>0</v>
      </c>
      <c r="X1256" s="22"/>
      <c r="Y1256" s="87">
        <f t="shared" si="198"/>
        <v>0</v>
      </c>
      <c r="Z1256" s="28">
        <f t="shared" si="199"/>
        <v>0</v>
      </c>
      <c r="AA1256" s="56">
        <v>0</v>
      </c>
      <c r="AB1256" s="22">
        <f t="shared" si="200"/>
        <v>32</v>
      </c>
      <c r="AC1256" s="12"/>
      <c r="AD1256" s="12"/>
      <c r="AE1256" s="13"/>
    </row>
    <row r="1257" spans="1:31" ht="15" hidden="1" customHeight="1" x14ac:dyDescent="0.25">
      <c r="A1257" s="24"/>
      <c r="B1257" s="174" t="s">
        <v>2021</v>
      </c>
      <c r="C1257" s="24"/>
      <c r="D1257" s="21" t="s">
        <v>2021</v>
      </c>
      <c r="E1257" s="21" t="s">
        <v>813</v>
      </c>
      <c r="F1257" s="21">
        <v>4120000005</v>
      </c>
      <c r="G1257" s="31" t="s">
        <v>818</v>
      </c>
      <c r="H1257" s="32">
        <v>1</v>
      </c>
      <c r="I1257" s="95"/>
      <c r="J1257" s="57">
        <f>[1]Inventario!Y1257</f>
        <v>0</v>
      </c>
      <c r="K1257" s="99">
        <f>[1]Inventario!AA1257</f>
        <v>0</v>
      </c>
      <c r="L1257" s="86">
        <f t="shared" si="192"/>
        <v>0</v>
      </c>
      <c r="M1257" s="91"/>
      <c r="N1257" s="87">
        <f>SUMIF('Compras del Mes'!D$6:D$307,Inventario!D1257,'Compras del Mes'!H$6:H$307)</f>
        <v>0</v>
      </c>
      <c r="O1257" s="28" t="str">
        <f t="shared" si="193"/>
        <v/>
      </c>
      <c r="P1257" s="28">
        <f>SUMIF('Compras del Mes'!D$6:D$307,Inventario!D1257,'Compras del Mes'!I$6:I$307)</f>
        <v>0</v>
      </c>
      <c r="Q1257" s="88"/>
      <c r="R1257" s="87">
        <f t="shared" si="194"/>
        <v>0</v>
      </c>
      <c r="S1257" s="28" t="str">
        <f t="shared" si="195"/>
        <v>0</v>
      </c>
      <c r="T1257" s="28">
        <f t="shared" si="196"/>
        <v>0</v>
      </c>
      <c r="U1257" s="88"/>
      <c r="V1257" s="177">
        <f>SUMIF('Reporte de salida'!C$6:C$958,Inventario!B1257,'Reporte de salida'!H$6:H$958)</f>
        <v>0</v>
      </c>
      <c r="W1257" s="221">
        <f t="shared" si="197"/>
        <v>0</v>
      </c>
      <c r="X1257" s="22"/>
      <c r="Y1257" s="87">
        <f t="shared" si="198"/>
        <v>0</v>
      </c>
      <c r="Z1257" s="28">
        <f t="shared" si="199"/>
        <v>0</v>
      </c>
      <c r="AA1257" s="56">
        <v>0</v>
      </c>
      <c r="AB1257" s="22">
        <f t="shared" si="200"/>
        <v>28</v>
      </c>
    </row>
    <row r="1258" spans="1:31" ht="15" hidden="1" customHeight="1" x14ac:dyDescent="0.25">
      <c r="A1258" s="24"/>
      <c r="B1258" s="174" t="s">
        <v>2022</v>
      </c>
      <c r="C1258" s="24"/>
      <c r="D1258" s="21" t="s">
        <v>2022</v>
      </c>
      <c r="E1258" s="21" t="s">
        <v>813</v>
      </c>
      <c r="F1258" s="21" t="s">
        <v>2023</v>
      </c>
      <c r="G1258" s="31" t="s">
        <v>817</v>
      </c>
      <c r="H1258" s="32">
        <v>1</v>
      </c>
      <c r="I1258" s="95"/>
      <c r="J1258" s="57">
        <f>[1]Inventario!Y1258</f>
        <v>0</v>
      </c>
      <c r="K1258" s="99">
        <f>[1]Inventario!AA1258</f>
        <v>0</v>
      </c>
      <c r="L1258" s="86">
        <f t="shared" si="192"/>
        <v>0</v>
      </c>
      <c r="M1258" s="91"/>
      <c r="N1258" s="87">
        <f>SUMIF('Compras del Mes'!D$6:D$307,Inventario!D1258,'Compras del Mes'!H$6:H$307)</f>
        <v>0</v>
      </c>
      <c r="O1258" s="28" t="str">
        <f t="shared" si="193"/>
        <v/>
      </c>
      <c r="P1258" s="28">
        <f>SUMIF('Compras del Mes'!D$6:D$307,Inventario!D1258,'Compras del Mes'!I$6:I$307)</f>
        <v>0</v>
      </c>
      <c r="Q1258" s="88"/>
      <c r="R1258" s="87">
        <f t="shared" si="194"/>
        <v>0</v>
      </c>
      <c r="S1258" s="28" t="str">
        <f t="shared" si="195"/>
        <v>0</v>
      </c>
      <c r="T1258" s="28">
        <f t="shared" si="196"/>
        <v>0</v>
      </c>
      <c r="U1258" s="88"/>
      <c r="V1258" s="177">
        <f>SUMIF('Reporte de salida'!C$6:C$958,Inventario!B1258,'Reporte de salida'!H$6:H$958)</f>
        <v>0</v>
      </c>
      <c r="W1258" s="221">
        <f t="shared" si="197"/>
        <v>0</v>
      </c>
      <c r="X1258" s="22"/>
      <c r="Y1258" s="87">
        <f t="shared" si="198"/>
        <v>0</v>
      </c>
      <c r="Z1258" s="28">
        <f t="shared" si="199"/>
        <v>0</v>
      </c>
      <c r="AA1258" s="56">
        <v>0</v>
      </c>
      <c r="AB1258" s="22">
        <f t="shared" si="200"/>
        <v>40</v>
      </c>
    </row>
    <row r="1259" spans="1:31" ht="15" hidden="1" customHeight="1" x14ac:dyDescent="0.25">
      <c r="A1259" s="24"/>
      <c r="B1259" s="174" t="s">
        <v>2024</v>
      </c>
      <c r="C1259" s="24"/>
      <c r="D1259" s="21" t="s">
        <v>2024</v>
      </c>
      <c r="E1259" s="21" t="s">
        <v>813</v>
      </c>
      <c r="F1259" s="21" t="s">
        <v>2025</v>
      </c>
      <c r="G1259" s="31" t="s">
        <v>817</v>
      </c>
      <c r="H1259" s="32">
        <v>1</v>
      </c>
      <c r="I1259" s="95"/>
      <c r="J1259" s="57">
        <f>[1]Inventario!Y1259</f>
        <v>0</v>
      </c>
      <c r="K1259" s="99">
        <f>[1]Inventario!AA1259</f>
        <v>0</v>
      </c>
      <c r="L1259" s="86">
        <f t="shared" si="192"/>
        <v>0</v>
      </c>
      <c r="M1259" s="91"/>
      <c r="N1259" s="87">
        <f>SUMIF('Compras del Mes'!D$6:D$307,Inventario!D1259,'Compras del Mes'!H$6:H$307)</f>
        <v>0</v>
      </c>
      <c r="O1259" s="28" t="str">
        <f t="shared" si="193"/>
        <v/>
      </c>
      <c r="P1259" s="28">
        <f>SUMIF('Compras del Mes'!D$6:D$307,Inventario!D1259,'Compras del Mes'!I$6:I$307)</f>
        <v>0</v>
      </c>
      <c r="Q1259" s="88"/>
      <c r="R1259" s="87">
        <f t="shared" si="194"/>
        <v>0</v>
      </c>
      <c r="S1259" s="28" t="str">
        <f t="shared" si="195"/>
        <v>0</v>
      </c>
      <c r="T1259" s="28">
        <f t="shared" si="196"/>
        <v>0</v>
      </c>
      <c r="U1259" s="88"/>
      <c r="V1259" s="177">
        <f>SUMIF('Reporte de salida'!C$6:C$958,Inventario!B1259,'Reporte de salida'!H$6:H$958)</f>
        <v>0</v>
      </c>
      <c r="W1259" s="221">
        <f t="shared" si="197"/>
        <v>0</v>
      </c>
      <c r="X1259" s="22"/>
      <c r="Y1259" s="87">
        <f t="shared" si="198"/>
        <v>0</v>
      </c>
      <c r="Z1259" s="28">
        <f t="shared" si="199"/>
        <v>0</v>
      </c>
      <c r="AA1259" s="56">
        <v>0</v>
      </c>
      <c r="AB1259" s="22">
        <f t="shared" si="200"/>
        <v>51</v>
      </c>
    </row>
    <row r="1260" spans="1:31" ht="15" hidden="1" customHeight="1" x14ac:dyDescent="0.25">
      <c r="A1260" s="24"/>
      <c r="B1260" s="174" t="s">
        <v>2026</v>
      </c>
      <c r="C1260" s="24"/>
      <c r="D1260" s="21" t="s">
        <v>2026</v>
      </c>
      <c r="E1260" s="21" t="s">
        <v>813</v>
      </c>
      <c r="F1260" s="21" t="s">
        <v>2027</v>
      </c>
      <c r="G1260" s="31" t="s">
        <v>771</v>
      </c>
      <c r="H1260" s="32">
        <v>1</v>
      </c>
      <c r="I1260" s="95"/>
      <c r="J1260" s="57">
        <f>[1]Inventario!Y1260</f>
        <v>0</v>
      </c>
      <c r="K1260" s="99">
        <f>[1]Inventario!AA1260</f>
        <v>0</v>
      </c>
      <c r="L1260" s="86">
        <f t="shared" si="192"/>
        <v>0</v>
      </c>
      <c r="M1260" s="91"/>
      <c r="N1260" s="87">
        <f>SUMIF('Compras del Mes'!D$6:D$307,Inventario!D1260,'Compras del Mes'!H$6:H$307)</f>
        <v>0</v>
      </c>
      <c r="O1260" s="28" t="str">
        <f t="shared" si="193"/>
        <v/>
      </c>
      <c r="P1260" s="28">
        <f>SUMIF('Compras del Mes'!D$6:D$307,Inventario!D1260,'Compras del Mes'!I$6:I$307)</f>
        <v>0</v>
      </c>
      <c r="Q1260" s="88"/>
      <c r="R1260" s="87">
        <f t="shared" si="194"/>
        <v>0</v>
      </c>
      <c r="S1260" s="28" t="str">
        <f t="shared" si="195"/>
        <v>0</v>
      </c>
      <c r="T1260" s="28">
        <f t="shared" si="196"/>
        <v>0</v>
      </c>
      <c r="U1260" s="88"/>
      <c r="V1260" s="177">
        <f>SUMIF('Reporte de salida'!C$6:C$958,Inventario!B1260,'Reporte de salida'!H$6:H$958)</f>
        <v>0</v>
      </c>
      <c r="W1260" s="221">
        <f t="shared" si="197"/>
        <v>0</v>
      </c>
      <c r="X1260" s="22"/>
      <c r="Y1260" s="87">
        <f t="shared" si="198"/>
        <v>0</v>
      </c>
      <c r="Z1260" s="28">
        <f t="shared" si="199"/>
        <v>0</v>
      </c>
      <c r="AA1260" s="56">
        <v>0</v>
      </c>
      <c r="AB1260" s="22">
        <f t="shared" si="200"/>
        <v>41</v>
      </c>
    </row>
    <row r="1261" spans="1:31" ht="15" hidden="1" customHeight="1" x14ac:dyDescent="0.25">
      <c r="A1261" s="24"/>
      <c r="B1261" s="174" t="s">
        <v>2028</v>
      </c>
      <c r="C1261" s="24"/>
      <c r="D1261" s="21" t="s">
        <v>2028</v>
      </c>
      <c r="E1261" s="21" t="s">
        <v>813</v>
      </c>
      <c r="F1261" s="21"/>
      <c r="G1261" s="31" t="s">
        <v>314</v>
      </c>
      <c r="H1261" s="32">
        <v>1</v>
      </c>
      <c r="I1261" s="95"/>
      <c r="J1261" s="57">
        <f>[1]Inventario!Y1261</f>
        <v>3</v>
      </c>
      <c r="K1261" s="99">
        <f>[1]Inventario!AA1261</f>
        <v>158.85730800000002</v>
      </c>
      <c r="L1261" s="86">
        <f t="shared" si="192"/>
        <v>476.57192400000008</v>
      </c>
      <c r="M1261" s="91"/>
      <c r="N1261" s="87">
        <f>SUMIF('Compras del Mes'!D$6:D$307,Inventario!D1261,'Compras del Mes'!H$6:H$307)</f>
        <v>0</v>
      </c>
      <c r="O1261" s="28" t="str">
        <f t="shared" si="193"/>
        <v/>
      </c>
      <c r="P1261" s="28">
        <f>SUMIF('Compras del Mes'!D$6:D$307,Inventario!D1261,'Compras del Mes'!I$6:I$307)</f>
        <v>0</v>
      </c>
      <c r="Q1261" s="88"/>
      <c r="R1261" s="87">
        <f t="shared" si="194"/>
        <v>3</v>
      </c>
      <c r="S1261" s="28">
        <f t="shared" si="195"/>
        <v>158.85730800000002</v>
      </c>
      <c r="T1261" s="28">
        <f t="shared" si="196"/>
        <v>476.57192400000008</v>
      </c>
      <c r="U1261" s="88"/>
      <c r="V1261" s="177">
        <f>SUMIF('Reporte de salida'!C$6:C$958,Inventario!B1261,'Reporte de salida'!H$6:H$958)</f>
        <v>0</v>
      </c>
      <c r="W1261" s="221">
        <f t="shared" si="197"/>
        <v>0</v>
      </c>
      <c r="X1261" s="22"/>
      <c r="Y1261" s="87">
        <f t="shared" si="198"/>
        <v>3</v>
      </c>
      <c r="Z1261" s="28">
        <f t="shared" si="199"/>
        <v>476.57192400000008</v>
      </c>
      <c r="AA1261" s="56">
        <f>Z1261/Y1261</f>
        <v>158.85730800000002</v>
      </c>
      <c r="AB1261" s="22">
        <f t="shared" si="200"/>
        <v>18</v>
      </c>
    </row>
    <row r="1262" spans="1:31" ht="15" hidden="1" customHeight="1" x14ac:dyDescent="0.25">
      <c r="A1262" s="24"/>
      <c r="B1262" s="174" t="s">
        <v>2085</v>
      </c>
      <c r="C1262" s="24"/>
      <c r="D1262" s="21" t="s">
        <v>2085</v>
      </c>
      <c r="E1262" s="21" t="s">
        <v>813</v>
      </c>
      <c r="F1262" s="21"/>
      <c r="G1262" s="31" t="s">
        <v>817</v>
      </c>
      <c r="H1262" s="32">
        <v>1</v>
      </c>
      <c r="I1262" s="95"/>
      <c r="J1262" s="57">
        <f>[1]Inventario!Y1262</f>
        <v>0</v>
      </c>
      <c r="K1262" s="99">
        <f>[1]Inventario!AA1262</f>
        <v>0</v>
      </c>
      <c r="L1262" s="86">
        <f t="shared" si="192"/>
        <v>0</v>
      </c>
      <c r="M1262" s="91"/>
      <c r="N1262" s="87">
        <f>SUMIF('Compras del Mes'!D$6:D$307,Inventario!D1262,'Compras del Mes'!H$6:H$307)</f>
        <v>2</v>
      </c>
      <c r="O1262" s="28">
        <f t="shared" si="193"/>
        <v>391.3</v>
      </c>
      <c r="P1262" s="28">
        <f>SUMIF('Compras del Mes'!D$6:D$307,Inventario!D1262,'Compras del Mes'!I$6:I$307)</f>
        <v>782.6</v>
      </c>
      <c r="Q1262" s="88"/>
      <c r="R1262" s="87">
        <f t="shared" si="194"/>
        <v>2</v>
      </c>
      <c r="S1262" s="28">
        <f t="shared" si="195"/>
        <v>391.3</v>
      </c>
      <c r="T1262" s="28">
        <f t="shared" si="196"/>
        <v>782.6</v>
      </c>
      <c r="U1262" s="88"/>
      <c r="V1262" s="177">
        <f>SUMIF('Reporte de salida'!C$6:C$958,Inventario!B1262,'Reporte de salida'!H$6:H$958)</f>
        <v>1</v>
      </c>
      <c r="W1262" s="221">
        <f t="shared" si="197"/>
        <v>391.3</v>
      </c>
      <c r="X1262" s="22"/>
      <c r="Y1262" s="87">
        <f t="shared" si="198"/>
        <v>1</v>
      </c>
      <c r="Z1262" s="28">
        <f t="shared" si="199"/>
        <v>391.3</v>
      </c>
      <c r="AA1262" s="56">
        <f>Z1262/Y1262</f>
        <v>391.3</v>
      </c>
      <c r="AB1262" s="22">
        <f t="shared" si="200"/>
        <v>7</v>
      </c>
    </row>
    <row r="1263" spans="1:31" ht="15" hidden="1" customHeight="1" x14ac:dyDescent="0.25">
      <c r="A1263" s="24"/>
      <c r="B1263" s="174" t="s">
        <v>2089</v>
      </c>
      <c r="C1263" s="24"/>
      <c r="D1263" s="21" t="s">
        <v>2089</v>
      </c>
      <c r="E1263" s="21" t="s">
        <v>813</v>
      </c>
      <c r="F1263" s="21"/>
      <c r="G1263" s="31" t="s">
        <v>314</v>
      </c>
      <c r="H1263" s="32">
        <v>1</v>
      </c>
      <c r="I1263" s="95"/>
      <c r="J1263" s="57">
        <f>[1]Inventario!Y1263</f>
        <v>0</v>
      </c>
      <c r="K1263" s="99">
        <f>[1]Inventario!AA1263</f>
        <v>0</v>
      </c>
      <c r="L1263" s="86">
        <f t="shared" si="192"/>
        <v>0</v>
      </c>
      <c r="M1263" s="91"/>
      <c r="N1263" s="87">
        <f>SUMIF('Compras del Mes'!D$6:D$307,Inventario!D1263,'Compras del Mes'!H$6:H$307)</f>
        <v>10</v>
      </c>
      <c r="O1263" s="28">
        <f t="shared" si="193"/>
        <v>136.85</v>
      </c>
      <c r="P1263" s="28">
        <f>SUMIF('Compras del Mes'!D$6:D$307,Inventario!D1263,'Compras del Mes'!I$6:I$307)</f>
        <v>1368.5</v>
      </c>
      <c r="Q1263" s="88"/>
      <c r="R1263" s="87">
        <f t="shared" si="194"/>
        <v>10</v>
      </c>
      <c r="S1263" s="28">
        <f t="shared" si="195"/>
        <v>136.85</v>
      </c>
      <c r="T1263" s="28">
        <f t="shared" si="196"/>
        <v>1368.5</v>
      </c>
      <c r="U1263" s="88"/>
      <c r="V1263" s="177">
        <f>SUMIF('Reporte de salida'!C$6:C$958,Inventario!B1263,'Reporte de salida'!H$6:H$958)</f>
        <v>3</v>
      </c>
      <c r="W1263" s="221">
        <f t="shared" si="197"/>
        <v>410.54999999999995</v>
      </c>
      <c r="X1263" s="22"/>
      <c r="Y1263" s="87">
        <f t="shared" si="198"/>
        <v>7</v>
      </c>
      <c r="Z1263" s="28">
        <f t="shared" si="199"/>
        <v>957.94999999999993</v>
      </c>
      <c r="AA1263" s="56">
        <f>Z1263/Y1263</f>
        <v>136.85</v>
      </c>
      <c r="AB1263" s="22">
        <f t="shared" si="200"/>
        <v>11</v>
      </c>
    </row>
    <row r="1264" spans="1:31" ht="15" hidden="1" customHeight="1" x14ac:dyDescent="0.25">
      <c r="A1264" s="24"/>
      <c r="B1264" s="174" t="s">
        <v>2281</v>
      </c>
      <c r="C1264" s="24"/>
      <c r="D1264" s="21" t="s">
        <v>2281</v>
      </c>
      <c r="E1264" s="21" t="s">
        <v>813</v>
      </c>
      <c r="F1264" s="21"/>
      <c r="G1264" s="31" t="s">
        <v>817</v>
      </c>
      <c r="H1264" s="32">
        <v>1</v>
      </c>
      <c r="I1264" s="95"/>
      <c r="J1264" s="57">
        <f>[1]Inventario!Y1264</f>
        <v>0</v>
      </c>
      <c r="K1264" s="99">
        <f>[1]Inventario!AA1264</f>
        <v>0</v>
      </c>
      <c r="L1264" s="86">
        <f t="shared" si="192"/>
        <v>0</v>
      </c>
      <c r="M1264" s="91"/>
      <c r="N1264" s="87">
        <f>SUMIF('Compras del Mes'!D$6:D$307,Inventario!D1264,'Compras del Mes'!H$6:H$307)</f>
        <v>4</v>
      </c>
      <c r="O1264" s="28">
        <f t="shared" si="193"/>
        <v>1027.4000000000001</v>
      </c>
      <c r="P1264" s="28">
        <f>SUMIF('Compras del Mes'!D$6:D$307,Inventario!D1264,'Compras del Mes'!I$6:I$307)</f>
        <v>4109.6000000000004</v>
      </c>
      <c r="Q1264" s="88"/>
      <c r="R1264" s="87">
        <f t="shared" si="194"/>
        <v>4</v>
      </c>
      <c r="S1264" s="28">
        <f t="shared" si="195"/>
        <v>1027.4000000000001</v>
      </c>
      <c r="T1264" s="28">
        <f t="shared" si="196"/>
        <v>4109.6000000000004</v>
      </c>
      <c r="U1264" s="88"/>
      <c r="V1264" s="177">
        <f>SUMIF('Reporte de salida'!C$6:C$958,Inventario!B1264,'Reporte de salida'!H$6:H$958)</f>
        <v>4</v>
      </c>
      <c r="W1264" s="221">
        <f t="shared" si="197"/>
        <v>4109.6000000000004</v>
      </c>
      <c r="X1264" s="22"/>
      <c r="Y1264" s="87">
        <f t="shared" si="198"/>
        <v>0</v>
      </c>
      <c r="Z1264" s="28">
        <f t="shared" si="199"/>
        <v>0</v>
      </c>
      <c r="AA1264" s="56">
        <v>0</v>
      </c>
      <c r="AB1264" s="22">
        <f t="shared" si="200"/>
        <v>34</v>
      </c>
    </row>
    <row r="1265" spans="1:28" ht="15" hidden="1" customHeight="1" x14ac:dyDescent="0.25">
      <c r="A1265" s="24"/>
      <c r="B1265" s="174" t="s">
        <v>2296</v>
      </c>
      <c r="C1265" s="24"/>
      <c r="D1265" s="21" t="s">
        <v>2296</v>
      </c>
      <c r="E1265" s="21" t="s">
        <v>813</v>
      </c>
      <c r="F1265" s="21" t="s">
        <v>2386</v>
      </c>
      <c r="G1265" s="31" t="s">
        <v>936</v>
      </c>
      <c r="H1265" s="32">
        <v>1</v>
      </c>
      <c r="I1265" s="95"/>
      <c r="J1265" s="57">
        <f>[1]Inventario!Y1265</f>
        <v>0</v>
      </c>
      <c r="K1265" s="99">
        <f>[1]Inventario!AA1265</f>
        <v>0</v>
      </c>
      <c r="L1265" s="86">
        <f t="shared" si="192"/>
        <v>0</v>
      </c>
      <c r="M1265" s="91"/>
      <c r="N1265" s="87">
        <f>SUMIF('Compras del Mes'!D$6:D$307,Inventario!D1265,'Compras del Mes'!H$6:H$307)</f>
        <v>1</v>
      </c>
      <c r="O1265" s="28">
        <f t="shared" si="193"/>
        <v>427.9</v>
      </c>
      <c r="P1265" s="28">
        <f>SUMIF('Compras del Mes'!D$6:D$307,Inventario!D1265,'Compras del Mes'!I$6:I$307)</f>
        <v>427.9</v>
      </c>
      <c r="Q1265" s="88"/>
      <c r="R1265" s="87">
        <f t="shared" si="194"/>
        <v>1</v>
      </c>
      <c r="S1265" s="28">
        <f t="shared" si="195"/>
        <v>427.9</v>
      </c>
      <c r="T1265" s="28">
        <f t="shared" si="196"/>
        <v>427.9</v>
      </c>
      <c r="U1265" s="88"/>
      <c r="V1265" s="177">
        <f>SUMIF('Reporte de salida'!C$6:C$958,Inventario!B1265,'Reporte de salida'!H$6:H$958)</f>
        <v>1</v>
      </c>
      <c r="W1265" s="221">
        <f t="shared" si="197"/>
        <v>427.9</v>
      </c>
      <c r="X1265" s="22"/>
      <c r="Y1265" s="87">
        <f t="shared" si="198"/>
        <v>0</v>
      </c>
      <c r="Z1265" s="28">
        <f t="shared" si="199"/>
        <v>0</v>
      </c>
      <c r="AA1265" s="56">
        <v>0</v>
      </c>
      <c r="AB1265" s="22">
        <f t="shared" si="200"/>
        <v>22</v>
      </c>
    </row>
    <row r="1266" spans="1:28" ht="15" hidden="1" customHeight="1" x14ac:dyDescent="0.25">
      <c r="A1266" s="24"/>
      <c r="B1266" s="174" t="s">
        <v>2297</v>
      </c>
      <c r="C1266" s="24"/>
      <c r="D1266" s="21" t="s">
        <v>2297</v>
      </c>
      <c r="E1266" s="21" t="s">
        <v>813</v>
      </c>
      <c r="F1266" s="21" t="s">
        <v>2387</v>
      </c>
      <c r="G1266" s="31" t="s">
        <v>936</v>
      </c>
      <c r="H1266" s="32">
        <v>1</v>
      </c>
      <c r="I1266" s="95"/>
      <c r="J1266" s="57">
        <f>[1]Inventario!Y1266</f>
        <v>0</v>
      </c>
      <c r="K1266" s="99">
        <f>[1]Inventario!AA1266</f>
        <v>0</v>
      </c>
      <c r="L1266" s="86">
        <f t="shared" si="192"/>
        <v>0</v>
      </c>
      <c r="M1266" s="91"/>
      <c r="N1266" s="87">
        <f>SUMIF('Compras del Mes'!D$6:D$307,Inventario!D1266,'Compras del Mes'!H$6:H$307)</f>
        <v>1</v>
      </c>
      <c r="O1266" s="28">
        <f t="shared" si="193"/>
        <v>427.9</v>
      </c>
      <c r="P1266" s="28">
        <f>SUMIF('Compras del Mes'!D$6:D$307,Inventario!D1266,'Compras del Mes'!I$6:I$307)</f>
        <v>427.9</v>
      </c>
      <c r="Q1266" s="88"/>
      <c r="R1266" s="87">
        <f t="shared" si="194"/>
        <v>1</v>
      </c>
      <c r="S1266" s="28">
        <f t="shared" si="195"/>
        <v>427.9</v>
      </c>
      <c r="T1266" s="28">
        <f t="shared" si="196"/>
        <v>427.9</v>
      </c>
      <c r="U1266" s="88"/>
      <c r="V1266" s="177">
        <f>SUMIF('Reporte de salida'!C$6:C$958,Inventario!B1266,'Reporte de salida'!H$6:H$958)</f>
        <v>1</v>
      </c>
      <c r="W1266" s="221">
        <f t="shared" si="197"/>
        <v>427.9</v>
      </c>
      <c r="X1266" s="22"/>
      <c r="Y1266" s="87">
        <f t="shared" si="198"/>
        <v>0</v>
      </c>
      <c r="Z1266" s="28">
        <f t="shared" si="199"/>
        <v>0</v>
      </c>
      <c r="AA1266" s="56">
        <v>0</v>
      </c>
      <c r="AB1266" s="22">
        <f t="shared" si="200"/>
        <v>34</v>
      </c>
    </row>
    <row r="1267" spans="1:28" ht="15" hidden="1" customHeight="1" x14ac:dyDescent="0.25">
      <c r="A1267" s="24"/>
      <c r="B1267" s="174" t="s">
        <v>2308</v>
      </c>
      <c r="C1267" s="24"/>
      <c r="D1267" s="21" t="s">
        <v>2308</v>
      </c>
      <c r="E1267" s="21" t="s">
        <v>813</v>
      </c>
      <c r="F1267" s="21"/>
      <c r="G1267" s="31" t="s">
        <v>314</v>
      </c>
      <c r="H1267" s="32">
        <v>1</v>
      </c>
      <c r="I1267" s="95"/>
      <c r="J1267" s="57">
        <f>[1]Inventario!Y1267</f>
        <v>0</v>
      </c>
      <c r="K1267" s="99">
        <f>[1]Inventario!AA1267</f>
        <v>0</v>
      </c>
      <c r="L1267" s="86">
        <f t="shared" si="192"/>
        <v>0</v>
      </c>
      <c r="M1267" s="91"/>
      <c r="N1267" s="87">
        <f>SUMIF('Compras del Mes'!D$6:D$307,Inventario!D1267,'Compras del Mes'!H$6:H$307)</f>
        <v>1</v>
      </c>
      <c r="O1267" s="28">
        <f t="shared" si="193"/>
        <v>58.58</v>
      </c>
      <c r="P1267" s="28">
        <f>SUMIF('Compras del Mes'!D$6:D$307,Inventario!D1267,'Compras del Mes'!I$6:I$307)</f>
        <v>58.58</v>
      </c>
      <c r="Q1267" s="88"/>
      <c r="R1267" s="87">
        <f t="shared" si="194"/>
        <v>1</v>
      </c>
      <c r="S1267" s="28">
        <f t="shared" si="195"/>
        <v>58.58</v>
      </c>
      <c r="T1267" s="28">
        <f t="shared" si="196"/>
        <v>58.58</v>
      </c>
      <c r="U1267" s="88"/>
      <c r="V1267" s="177">
        <f>SUMIF('Reporte de salida'!C$6:C$958,Inventario!B1267,'Reporte de salida'!H$6:H$958)</f>
        <v>0</v>
      </c>
      <c r="W1267" s="221">
        <f t="shared" si="197"/>
        <v>0</v>
      </c>
      <c r="X1267" s="22"/>
      <c r="Y1267" s="87">
        <f t="shared" si="198"/>
        <v>1</v>
      </c>
      <c r="Z1267" s="28">
        <f t="shared" si="199"/>
        <v>58.58</v>
      </c>
      <c r="AA1267" s="56">
        <f>Z1267/Y1267</f>
        <v>58.58</v>
      </c>
      <c r="AB1267" s="22">
        <f t="shared" si="200"/>
        <v>30</v>
      </c>
    </row>
    <row r="1268" spans="1:28" ht="15" hidden="1" customHeight="1" x14ac:dyDescent="0.25">
      <c r="A1268" s="24"/>
      <c r="B1268" s="174" t="s">
        <v>2374</v>
      </c>
      <c r="C1268" s="24"/>
      <c r="D1268" s="21" t="s">
        <v>2374</v>
      </c>
      <c r="E1268" s="21" t="s">
        <v>813</v>
      </c>
      <c r="F1268" s="21" t="s">
        <v>2388</v>
      </c>
      <c r="G1268" s="31" t="s">
        <v>314</v>
      </c>
      <c r="H1268" s="32">
        <v>1</v>
      </c>
      <c r="I1268" s="95"/>
      <c r="J1268" s="57">
        <f>[1]Inventario!Y1268</f>
        <v>0</v>
      </c>
      <c r="K1268" s="99">
        <f>[1]Inventario!AA1268</f>
        <v>0</v>
      </c>
      <c r="L1268" s="86">
        <f t="shared" si="192"/>
        <v>0</v>
      </c>
      <c r="M1268" s="91"/>
      <c r="N1268" s="87">
        <f>SUMIF('Compras del Mes'!D$6:D$307,Inventario!D1268,'Compras del Mes'!H$6:H$307)</f>
        <v>1</v>
      </c>
      <c r="O1268" s="28">
        <f t="shared" si="193"/>
        <v>1668.07</v>
      </c>
      <c r="P1268" s="28">
        <f>SUMIF('Compras del Mes'!D$6:D$307,Inventario!D1268,'Compras del Mes'!I$6:I$307)</f>
        <v>1668.07</v>
      </c>
      <c r="Q1268" s="88"/>
      <c r="R1268" s="87">
        <f t="shared" si="194"/>
        <v>1</v>
      </c>
      <c r="S1268" s="28">
        <f t="shared" si="195"/>
        <v>1668.07</v>
      </c>
      <c r="T1268" s="28">
        <f t="shared" si="196"/>
        <v>1668.07</v>
      </c>
      <c r="U1268" s="88"/>
      <c r="V1268" s="177">
        <f>SUMIF('Reporte de salida'!C$6:C$958,Inventario!B1268,'Reporte de salida'!H$6:H$958)</f>
        <v>0</v>
      </c>
      <c r="W1268" s="221">
        <f t="shared" si="197"/>
        <v>0</v>
      </c>
      <c r="X1268" s="22"/>
      <c r="Y1268" s="87">
        <f t="shared" si="198"/>
        <v>1</v>
      </c>
      <c r="Z1268" s="28">
        <f t="shared" si="199"/>
        <v>1668.07</v>
      </c>
      <c r="AA1268" s="56">
        <f>Z1268/Y1268</f>
        <v>1668.07</v>
      </c>
      <c r="AB1268" s="22">
        <f t="shared" si="200"/>
        <v>54</v>
      </c>
    </row>
    <row r="1269" spans="1:28" ht="15" hidden="1" customHeight="1" x14ac:dyDescent="0.25">
      <c r="A1269" s="24"/>
      <c r="B1269" s="174" t="s">
        <v>2375</v>
      </c>
      <c r="C1269" s="24"/>
      <c r="D1269" s="21" t="s">
        <v>2375</v>
      </c>
      <c r="E1269" s="21" t="s">
        <v>813</v>
      </c>
      <c r="F1269" s="21" t="s">
        <v>2389</v>
      </c>
      <c r="G1269" s="31" t="s">
        <v>771</v>
      </c>
      <c r="H1269" s="32">
        <v>1</v>
      </c>
      <c r="I1269" s="95"/>
      <c r="J1269" s="57">
        <f>[1]Inventario!Y1269</f>
        <v>0</v>
      </c>
      <c r="K1269" s="99">
        <f>[1]Inventario!AA1269</f>
        <v>0</v>
      </c>
      <c r="L1269" s="86">
        <f t="shared" si="192"/>
        <v>0</v>
      </c>
      <c r="M1269" s="91"/>
      <c r="N1269" s="87">
        <f>SUMIF('Compras del Mes'!D$6:D$307,Inventario!D1269,'Compras del Mes'!H$6:H$307)</f>
        <v>10</v>
      </c>
      <c r="O1269" s="28">
        <f t="shared" si="193"/>
        <v>517.5</v>
      </c>
      <c r="P1269" s="28">
        <f>SUMIF('Compras del Mes'!D$6:D$307,Inventario!D1269,'Compras del Mes'!I$6:I$307)</f>
        <v>5175</v>
      </c>
      <c r="Q1269" s="88"/>
      <c r="R1269" s="87">
        <f t="shared" si="194"/>
        <v>10</v>
      </c>
      <c r="S1269" s="28">
        <f t="shared" si="195"/>
        <v>517.5</v>
      </c>
      <c r="T1269" s="28">
        <f t="shared" si="196"/>
        <v>5175</v>
      </c>
      <c r="U1269" s="88"/>
      <c r="V1269" s="177">
        <f>SUMIF('Reporte de salida'!C$6:C$958,Inventario!B1269,'Reporte de salida'!H$6:H$958)</f>
        <v>0</v>
      </c>
      <c r="W1269" s="221">
        <f t="shared" si="197"/>
        <v>0</v>
      </c>
      <c r="X1269" s="22"/>
      <c r="Y1269" s="87">
        <f t="shared" si="198"/>
        <v>10</v>
      </c>
      <c r="Z1269" s="28">
        <f t="shared" si="199"/>
        <v>5175</v>
      </c>
      <c r="AA1269" s="56">
        <f>Z1269/Y1269</f>
        <v>517.5</v>
      </c>
      <c r="AB1269" s="22">
        <f t="shared" si="200"/>
        <v>25</v>
      </c>
    </row>
    <row r="1270" spans="1:28" ht="15" hidden="1" customHeight="1" x14ac:dyDescent="0.25">
      <c r="A1270" s="24"/>
      <c r="B1270" s="174" t="s">
        <v>2376</v>
      </c>
      <c r="C1270" s="24"/>
      <c r="D1270" s="21" t="s">
        <v>2376</v>
      </c>
      <c r="E1270" s="21" t="s">
        <v>813</v>
      </c>
      <c r="F1270" s="21" t="s">
        <v>2390</v>
      </c>
      <c r="G1270" s="31" t="s">
        <v>771</v>
      </c>
      <c r="H1270" s="32">
        <v>1</v>
      </c>
      <c r="I1270" s="95"/>
      <c r="J1270" s="57">
        <f>[1]Inventario!Y1270</f>
        <v>0</v>
      </c>
      <c r="K1270" s="99">
        <f>[1]Inventario!AA1270</f>
        <v>0</v>
      </c>
      <c r="L1270" s="86">
        <f t="shared" si="192"/>
        <v>0</v>
      </c>
      <c r="M1270" s="91"/>
      <c r="N1270" s="87">
        <f>SUMIF('Compras del Mes'!D$6:D$307,Inventario!D1270,'Compras del Mes'!H$6:H$307)</f>
        <v>10</v>
      </c>
      <c r="O1270" s="28">
        <f t="shared" si="193"/>
        <v>288.41999999999996</v>
      </c>
      <c r="P1270" s="28">
        <f>SUMIF('Compras del Mes'!D$6:D$307,Inventario!D1270,'Compras del Mes'!I$6:I$307)</f>
        <v>2884.2</v>
      </c>
      <c r="Q1270" s="88"/>
      <c r="R1270" s="87">
        <f t="shared" si="194"/>
        <v>10</v>
      </c>
      <c r="S1270" s="28">
        <f t="shared" si="195"/>
        <v>288.41999999999996</v>
      </c>
      <c r="T1270" s="28">
        <f t="shared" si="196"/>
        <v>2884.2</v>
      </c>
      <c r="U1270" s="88"/>
      <c r="V1270" s="177">
        <f>SUMIF('Reporte de salida'!C$6:C$958,Inventario!B1270,'Reporte de salida'!H$6:H$958)</f>
        <v>10</v>
      </c>
      <c r="W1270" s="221">
        <f t="shared" si="197"/>
        <v>2884.2</v>
      </c>
      <c r="X1270" s="22"/>
      <c r="Y1270" s="87">
        <f t="shared" si="198"/>
        <v>0</v>
      </c>
      <c r="Z1270" s="28">
        <f t="shared" si="199"/>
        <v>0</v>
      </c>
      <c r="AA1270" s="56">
        <v>0</v>
      </c>
      <c r="AB1270" s="22">
        <f t="shared" si="200"/>
        <v>25</v>
      </c>
    </row>
    <row r="1271" spans="1:28" ht="15" hidden="1" customHeight="1" x14ac:dyDescent="0.25">
      <c r="A1271" s="24"/>
      <c r="B1271" s="174" t="s">
        <v>2377</v>
      </c>
      <c r="C1271" s="24"/>
      <c r="D1271" s="21" t="s">
        <v>2377</v>
      </c>
      <c r="E1271" s="21" t="s">
        <v>813</v>
      </c>
      <c r="F1271" s="21"/>
      <c r="G1271" s="31" t="s">
        <v>817</v>
      </c>
      <c r="H1271" s="32">
        <v>1</v>
      </c>
      <c r="I1271" s="95"/>
      <c r="J1271" s="57">
        <f>[1]Inventario!Y1271</f>
        <v>0</v>
      </c>
      <c r="K1271" s="99">
        <f>[1]Inventario!AA1271</f>
        <v>0</v>
      </c>
      <c r="L1271" s="86">
        <f t="shared" si="192"/>
        <v>0</v>
      </c>
      <c r="M1271" s="91"/>
      <c r="N1271" s="87">
        <f>SUMIF('Compras del Mes'!D$6:D$307,Inventario!D1271,'Compras del Mes'!H$6:H$307)</f>
        <v>2</v>
      </c>
      <c r="O1271" s="28">
        <f t="shared" si="193"/>
        <v>1656</v>
      </c>
      <c r="P1271" s="28">
        <f>SUMIF('Compras del Mes'!D$6:D$307,Inventario!D1271,'Compras del Mes'!I$6:I$307)</f>
        <v>3312</v>
      </c>
      <c r="Q1271" s="88"/>
      <c r="R1271" s="87">
        <f t="shared" si="194"/>
        <v>2</v>
      </c>
      <c r="S1271" s="28">
        <f t="shared" si="195"/>
        <v>1656</v>
      </c>
      <c r="T1271" s="28">
        <f t="shared" si="196"/>
        <v>3312</v>
      </c>
      <c r="U1271" s="88"/>
      <c r="V1271" s="177">
        <f>SUMIF('Reporte de salida'!C$6:C$958,Inventario!B1271,'Reporte de salida'!H$6:H$958)</f>
        <v>2</v>
      </c>
      <c r="W1271" s="221">
        <f t="shared" si="197"/>
        <v>3312</v>
      </c>
      <c r="X1271" s="22"/>
      <c r="Y1271" s="87">
        <f t="shared" si="198"/>
        <v>0</v>
      </c>
      <c r="Z1271" s="28">
        <f t="shared" si="199"/>
        <v>0</v>
      </c>
      <c r="AA1271" s="56">
        <v>0</v>
      </c>
      <c r="AB1271" s="22">
        <f t="shared" si="200"/>
        <v>31</v>
      </c>
    </row>
    <row r="1272" spans="1:28" ht="15" hidden="1" customHeight="1" x14ac:dyDescent="0.25">
      <c r="A1272" s="24"/>
      <c r="B1272" s="174" t="s">
        <v>2378</v>
      </c>
      <c r="C1272" s="24"/>
      <c r="D1272" s="21" t="s">
        <v>2378</v>
      </c>
      <c r="E1272" s="21" t="s">
        <v>813</v>
      </c>
      <c r="F1272" s="21"/>
      <c r="G1272" s="31" t="s">
        <v>314</v>
      </c>
      <c r="H1272" s="32">
        <v>1</v>
      </c>
      <c r="I1272" s="95"/>
      <c r="J1272" s="57">
        <f>[1]Inventario!Y1272</f>
        <v>0</v>
      </c>
      <c r="K1272" s="99">
        <f>[1]Inventario!AA1272</f>
        <v>0</v>
      </c>
      <c r="L1272" s="86">
        <f t="shared" si="192"/>
        <v>0</v>
      </c>
      <c r="M1272" s="91"/>
      <c r="N1272" s="87">
        <f>SUMIF('Compras del Mes'!D$6:D$307,Inventario!D1272,'Compras del Mes'!H$6:H$307)</f>
        <v>2</v>
      </c>
      <c r="O1272" s="28">
        <f t="shared" si="193"/>
        <v>1568.02</v>
      </c>
      <c r="P1272" s="28">
        <f>SUMIF('Compras del Mes'!D$6:D$307,Inventario!D1272,'Compras del Mes'!I$6:I$307)</f>
        <v>3136.04</v>
      </c>
      <c r="Q1272" s="88"/>
      <c r="R1272" s="87">
        <f t="shared" si="194"/>
        <v>2</v>
      </c>
      <c r="S1272" s="28">
        <f t="shared" si="195"/>
        <v>1568.02</v>
      </c>
      <c r="T1272" s="28">
        <f t="shared" si="196"/>
        <v>3136.04</v>
      </c>
      <c r="U1272" s="88"/>
      <c r="V1272" s="177">
        <f>SUMIF('Reporte de salida'!C$6:C$958,Inventario!B1272,'Reporte de salida'!H$6:H$958)</f>
        <v>1</v>
      </c>
      <c r="W1272" s="221">
        <f t="shared" si="197"/>
        <v>1568.02</v>
      </c>
      <c r="X1272" s="22"/>
      <c r="Y1272" s="87">
        <f t="shared" si="198"/>
        <v>1</v>
      </c>
      <c r="Z1272" s="28">
        <f t="shared" si="199"/>
        <v>1568.02</v>
      </c>
      <c r="AA1272" s="56">
        <f>Z1272/Y1272</f>
        <v>1568.02</v>
      </c>
      <c r="AB1272" s="22">
        <f t="shared" si="200"/>
        <v>35</v>
      </c>
    </row>
    <row r="1273" spans="1:28" ht="15" hidden="1" customHeight="1" x14ac:dyDescent="0.25">
      <c r="A1273" s="24"/>
      <c r="B1273" s="174" t="s">
        <v>2381</v>
      </c>
      <c r="C1273" s="24"/>
      <c r="D1273" s="21" t="s">
        <v>2381</v>
      </c>
      <c r="E1273" s="21" t="s">
        <v>813</v>
      </c>
      <c r="F1273" s="21"/>
      <c r="G1273" s="31" t="s">
        <v>817</v>
      </c>
      <c r="H1273" s="32">
        <v>1</v>
      </c>
      <c r="I1273" s="95"/>
      <c r="J1273" s="57">
        <f>[1]Inventario!Y1273</f>
        <v>1</v>
      </c>
      <c r="K1273" s="99">
        <f>[1]Inventario!AA1273</f>
        <v>800</v>
      </c>
      <c r="L1273" s="86">
        <f t="shared" si="192"/>
        <v>800</v>
      </c>
      <c r="M1273" s="91"/>
      <c r="N1273" s="87">
        <f>SUMIF('Compras del Mes'!D$6:D$307,Inventario!D1273,'Compras del Mes'!H$6:H$307)</f>
        <v>0</v>
      </c>
      <c r="O1273" s="28" t="str">
        <f t="shared" si="193"/>
        <v/>
      </c>
      <c r="P1273" s="28">
        <f>SUMIF('Compras del Mes'!D$6:D$307,Inventario!D1273,'Compras del Mes'!I$6:I$307)</f>
        <v>0</v>
      </c>
      <c r="Q1273" s="88"/>
      <c r="R1273" s="87">
        <f t="shared" si="194"/>
        <v>1</v>
      </c>
      <c r="S1273" s="28">
        <f t="shared" si="195"/>
        <v>800</v>
      </c>
      <c r="T1273" s="28">
        <f t="shared" si="196"/>
        <v>800</v>
      </c>
      <c r="U1273" s="88"/>
      <c r="V1273" s="177">
        <f>SUMIF('Reporte de salida'!C$6:C$958,Inventario!B1273,'Reporte de salida'!H$6:H$958)</f>
        <v>1</v>
      </c>
      <c r="W1273" s="221">
        <f t="shared" si="197"/>
        <v>800</v>
      </c>
      <c r="X1273" s="22"/>
      <c r="Y1273" s="87">
        <f t="shared" si="198"/>
        <v>0</v>
      </c>
      <c r="Z1273" s="28">
        <f t="shared" si="199"/>
        <v>0</v>
      </c>
      <c r="AA1273" s="56">
        <v>0</v>
      </c>
      <c r="AB1273" s="22">
        <f t="shared" si="200"/>
        <v>13</v>
      </c>
    </row>
    <row r="1274" spans="1:28" ht="15" hidden="1" customHeight="1" x14ac:dyDescent="0.25">
      <c r="A1274" s="24"/>
      <c r="B1274" s="174" t="s">
        <v>2115</v>
      </c>
      <c r="C1274" s="24"/>
      <c r="D1274" s="21" t="s">
        <v>2115</v>
      </c>
      <c r="E1274" s="21" t="s">
        <v>813</v>
      </c>
      <c r="F1274" s="21"/>
      <c r="G1274" s="31" t="s">
        <v>936</v>
      </c>
      <c r="H1274" s="32">
        <v>1</v>
      </c>
      <c r="I1274" s="95"/>
      <c r="J1274" s="57">
        <f>[1]Inventario!Y1274</f>
        <v>0</v>
      </c>
      <c r="K1274" s="99">
        <f>[1]Inventario!AA1274</f>
        <v>0</v>
      </c>
      <c r="L1274" s="86">
        <f t="shared" si="192"/>
        <v>0</v>
      </c>
      <c r="M1274" s="91"/>
      <c r="N1274" s="87">
        <f>SUMIF('Compras del Mes'!D$6:D$307,Inventario!D1274,'Compras del Mes'!H$6:H$307)</f>
        <v>5</v>
      </c>
      <c r="O1274" s="28">
        <f t="shared" si="193"/>
        <v>333.69799999999998</v>
      </c>
      <c r="P1274" s="28">
        <f>SUMIF('Compras del Mes'!D$6:D$307,Inventario!D1274,'Compras del Mes'!I$6:I$307)</f>
        <v>1668.49</v>
      </c>
      <c r="Q1274" s="88"/>
      <c r="R1274" s="87">
        <f t="shared" si="194"/>
        <v>5</v>
      </c>
      <c r="S1274" s="28">
        <f t="shared" si="195"/>
        <v>333.69799999999998</v>
      </c>
      <c r="T1274" s="28">
        <f t="shared" si="196"/>
        <v>1668.49</v>
      </c>
      <c r="U1274" s="88"/>
      <c r="V1274" s="177">
        <f>SUMIF('Reporte de salida'!C$6:C$958,Inventario!B1274,'Reporte de salida'!H$6:H$958)</f>
        <v>1</v>
      </c>
      <c r="W1274" s="221">
        <f t="shared" si="197"/>
        <v>333.69799999999998</v>
      </c>
      <c r="X1274" s="22"/>
      <c r="Y1274" s="87">
        <f t="shared" si="198"/>
        <v>4</v>
      </c>
      <c r="Z1274" s="28">
        <f t="shared" si="199"/>
        <v>1334.7919999999999</v>
      </c>
      <c r="AA1274" s="56">
        <f>Z1274/Y1274</f>
        <v>333.69799999999998</v>
      </c>
      <c r="AB1274" s="22">
        <f t="shared" si="200"/>
        <v>38</v>
      </c>
    </row>
    <row r="1275" spans="1:28" ht="15" hidden="1" customHeight="1" x14ac:dyDescent="0.25">
      <c r="A1275" s="24"/>
      <c r="B1275" s="174" t="s">
        <v>2148</v>
      </c>
      <c r="C1275" s="24"/>
      <c r="D1275" s="21" t="s">
        <v>2148</v>
      </c>
      <c r="E1275" s="21" t="s">
        <v>813</v>
      </c>
      <c r="F1275" s="21"/>
      <c r="G1275" s="31" t="s">
        <v>314</v>
      </c>
      <c r="H1275" s="32">
        <v>1</v>
      </c>
      <c r="I1275" s="95"/>
      <c r="J1275" s="57">
        <f>[1]Inventario!Y1275</f>
        <v>0</v>
      </c>
      <c r="K1275" s="99">
        <f>[1]Inventario!AA1275</f>
        <v>0</v>
      </c>
      <c r="L1275" s="86">
        <f t="shared" si="192"/>
        <v>0</v>
      </c>
      <c r="M1275" s="91"/>
      <c r="N1275" s="87">
        <f>SUMIF('Compras del Mes'!D$6:D$307,Inventario!D1275,'Compras del Mes'!H$6:H$307)</f>
        <v>11</v>
      </c>
      <c r="O1275" s="28">
        <f t="shared" si="193"/>
        <v>3400.3245454545454</v>
      </c>
      <c r="P1275" s="28">
        <f>SUMIF('Compras del Mes'!D$6:D$307,Inventario!D1275,'Compras del Mes'!I$6:I$307)</f>
        <v>37403.57</v>
      </c>
      <c r="Q1275" s="88"/>
      <c r="R1275" s="87">
        <f t="shared" si="194"/>
        <v>11</v>
      </c>
      <c r="S1275" s="28">
        <f t="shared" si="195"/>
        <v>3400.3245454545454</v>
      </c>
      <c r="T1275" s="28">
        <f t="shared" si="196"/>
        <v>37403.57</v>
      </c>
      <c r="U1275" s="88"/>
      <c r="V1275" s="177">
        <f>SUMIF('Reporte de salida'!C$6:C$958,Inventario!B1275,'Reporte de salida'!H$6:H$958)</f>
        <v>7</v>
      </c>
      <c r="W1275" s="221">
        <f t="shared" si="197"/>
        <v>23802.271818181816</v>
      </c>
      <c r="X1275" s="22"/>
      <c r="Y1275" s="87">
        <f t="shared" si="198"/>
        <v>4</v>
      </c>
      <c r="Z1275" s="28">
        <f t="shared" si="199"/>
        <v>13601.298181818182</v>
      </c>
      <c r="AA1275" s="56">
        <f>Z1275/Y1275</f>
        <v>3400.3245454545454</v>
      </c>
      <c r="AB1275" s="22">
        <f t="shared" si="200"/>
        <v>13</v>
      </c>
    </row>
    <row r="1276" spans="1:28" ht="15" hidden="1" customHeight="1" x14ac:dyDescent="0.25">
      <c r="A1276" s="24"/>
      <c r="B1276" s="174" t="s">
        <v>2154</v>
      </c>
      <c r="C1276" s="24"/>
      <c r="D1276" s="21" t="s">
        <v>2154</v>
      </c>
      <c r="E1276" s="21" t="s">
        <v>813</v>
      </c>
      <c r="F1276" s="21"/>
      <c r="G1276" s="31" t="s">
        <v>818</v>
      </c>
      <c r="H1276" s="32">
        <v>1</v>
      </c>
      <c r="I1276" s="95"/>
      <c r="J1276" s="57">
        <f>[1]Inventario!Y1276</f>
        <v>0</v>
      </c>
      <c r="K1276" s="99">
        <f>[1]Inventario!AA1276</f>
        <v>0</v>
      </c>
      <c r="L1276" s="86">
        <f t="shared" si="192"/>
        <v>0</v>
      </c>
      <c r="M1276" s="91"/>
      <c r="N1276" s="87">
        <f>SUMIF('Compras del Mes'!D$6:D$307,Inventario!D1276,'Compras del Mes'!H$6:H$307)</f>
        <v>1</v>
      </c>
      <c r="O1276" s="28">
        <f t="shared" si="193"/>
        <v>1340</v>
      </c>
      <c r="P1276" s="28">
        <f>SUMIF('Compras del Mes'!D$6:D$307,Inventario!D1276,'Compras del Mes'!I$6:I$307)</f>
        <v>1340</v>
      </c>
      <c r="Q1276" s="88"/>
      <c r="R1276" s="87">
        <f t="shared" si="194"/>
        <v>1</v>
      </c>
      <c r="S1276" s="28">
        <f t="shared" si="195"/>
        <v>1340</v>
      </c>
      <c r="T1276" s="28">
        <f t="shared" si="196"/>
        <v>1340</v>
      </c>
      <c r="U1276" s="88"/>
      <c r="V1276" s="177">
        <f>SUMIF('Reporte de salida'!C$6:C$958,Inventario!B1276,'Reporte de salida'!H$6:H$958)</f>
        <v>1</v>
      </c>
      <c r="W1276" s="221">
        <f t="shared" si="197"/>
        <v>1340</v>
      </c>
      <c r="X1276" s="22"/>
      <c r="Y1276" s="87">
        <f t="shared" si="198"/>
        <v>0</v>
      </c>
      <c r="Z1276" s="28">
        <f t="shared" si="199"/>
        <v>0</v>
      </c>
      <c r="AA1276" s="56">
        <v>0</v>
      </c>
      <c r="AB1276" s="22">
        <f t="shared" si="200"/>
        <v>43</v>
      </c>
    </row>
    <row r="1277" spans="1:28" ht="15" hidden="1" customHeight="1" x14ac:dyDescent="0.25">
      <c r="A1277" s="24"/>
      <c r="B1277" s="174" t="s">
        <v>2155</v>
      </c>
      <c r="C1277" s="24"/>
      <c r="D1277" s="21" t="s">
        <v>2155</v>
      </c>
      <c r="E1277" s="21" t="s">
        <v>813</v>
      </c>
      <c r="F1277" s="21"/>
      <c r="G1277" s="31" t="s">
        <v>817</v>
      </c>
      <c r="H1277" s="32">
        <v>1</v>
      </c>
      <c r="I1277" s="95"/>
      <c r="J1277" s="57">
        <f>[1]Inventario!Y1277</f>
        <v>0</v>
      </c>
      <c r="K1277" s="99">
        <f>[1]Inventario!AA1277</f>
        <v>0</v>
      </c>
      <c r="L1277" s="86">
        <f t="shared" si="192"/>
        <v>0</v>
      </c>
      <c r="M1277" s="91"/>
      <c r="N1277" s="87">
        <f>SUMIF('Compras del Mes'!D$6:D$307,Inventario!D1277,'Compras del Mes'!H$6:H$307)</f>
        <v>2</v>
      </c>
      <c r="O1277" s="28">
        <f t="shared" si="193"/>
        <v>348.65</v>
      </c>
      <c r="P1277" s="28">
        <f>SUMIF('Compras del Mes'!D$6:D$307,Inventario!D1277,'Compras del Mes'!I$6:I$307)</f>
        <v>697.3</v>
      </c>
      <c r="Q1277" s="88"/>
      <c r="R1277" s="87">
        <f t="shared" si="194"/>
        <v>2</v>
      </c>
      <c r="S1277" s="28">
        <f t="shared" si="195"/>
        <v>348.65</v>
      </c>
      <c r="T1277" s="28">
        <f t="shared" si="196"/>
        <v>697.3</v>
      </c>
      <c r="U1277" s="88"/>
      <c r="V1277" s="177">
        <f>SUMIF('Reporte de salida'!C$6:C$958,Inventario!B1277,'Reporte de salida'!H$6:H$958)</f>
        <v>2</v>
      </c>
      <c r="W1277" s="221">
        <f t="shared" si="197"/>
        <v>697.3</v>
      </c>
      <c r="X1277" s="22"/>
      <c r="Y1277" s="87">
        <f t="shared" si="198"/>
        <v>0</v>
      </c>
      <c r="Z1277" s="28">
        <f t="shared" si="199"/>
        <v>0</v>
      </c>
      <c r="AA1277" s="56">
        <v>0</v>
      </c>
      <c r="AB1277" s="22">
        <f t="shared" si="200"/>
        <v>19</v>
      </c>
    </row>
    <row r="1278" spans="1:28" ht="15" hidden="1" customHeight="1" x14ac:dyDescent="0.25">
      <c r="A1278" s="24"/>
      <c r="B1278" s="174" t="s">
        <v>1083</v>
      </c>
      <c r="C1278" s="24"/>
      <c r="D1278" s="21" t="s">
        <v>1083</v>
      </c>
      <c r="E1278" s="21" t="s">
        <v>32</v>
      </c>
      <c r="F1278" s="21"/>
      <c r="G1278" s="31" t="s">
        <v>314</v>
      </c>
      <c r="H1278" s="32">
        <v>1</v>
      </c>
      <c r="I1278" s="95"/>
      <c r="J1278" s="57">
        <f>[1]Inventario!Y1278</f>
        <v>1</v>
      </c>
      <c r="K1278" s="99">
        <f>[1]Inventario!AA1278</f>
        <v>259.25733333333335</v>
      </c>
      <c r="L1278" s="86">
        <f t="shared" si="192"/>
        <v>259.25733333333335</v>
      </c>
      <c r="M1278" s="91"/>
      <c r="N1278" s="87">
        <f>SUMIF('Compras del Mes'!D$6:D$307,Inventario!D1278,'Compras del Mes'!H$6:H$307)</f>
        <v>1</v>
      </c>
      <c r="O1278" s="28">
        <f t="shared" si="193"/>
        <v>248.42</v>
      </c>
      <c r="P1278" s="28">
        <f>SUMIF('Compras del Mes'!D$6:D$307,Inventario!D1278,'Compras del Mes'!I$6:I$307)</f>
        <v>248.42</v>
      </c>
      <c r="Q1278" s="88"/>
      <c r="R1278" s="87">
        <f t="shared" si="194"/>
        <v>2</v>
      </c>
      <c r="S1278" s="28">
        <f t="shared" si="195"/>
        <v>253.83866666666665</v>
      </c>
      <c r="T1278" s="28">
        <f t="shared" si="196"/>
        <v>507.67733333333331</v>
      </c>
      <c r="U1278" s="88"/>
      <c r="V1278" s="177">
        <f>SUMIF('Reporte de salida'!C$6:C$958,Inventario!B1278,'Reporte de salida'!H$6:H$958)</f>
        <v>0</v>
      </c>
      <c r="W1278" s="221">
        <f t="shared" si="197"/>
        <v>0</v>
      </c>
      <c r="X1278" s="22"/>
      <c r="Y1278" s="87">
        <f t="shared" si="198"/>
        <v>2</v>
      </c>
      <c r="Z1278" s="28">
        <f t="shared" si="199"/>
        <v>507.67733333333331</v>
      </c>
      <c r="AA1278" s="56">
        <f t="shared" ref="AA1278:AA1286" si="201">Z1278/Y1278</f>
        <v>253.83866666666665</v>
      </c>
      <c r="AB1278" s="22">
        <f t="shared" si="200"/>
        <v>31</v>
      </c>
    </row>
    <row r="1279" spans="1:28" ht="15" hidden="1" customHeight="1" x14ac:dyDescent="0.25">
      <c r="A1279" s="24"/>
      <c r="B1279" s="174" t="s">
        <v>1084</v>
      </c>
      <c r="C1279" s="24"/>
      <c r="D1279" s="21" t="s">
        <v>1084</v>
      </c>
      <c r="E1279" s="21" t="s">
        <v>32</v>
      </c>
      <c r="F1279" s="21"/>
      <c r="G1279" s="31" t="s">
        <v>314</v>
      </c>
      <c r="H1279" s="32">
        <v>1</v>
      </c>
      <c r="I1279" s="95"/>
      <c r="J1279" s="57">
        <f>[1]Inventario!Y1279</f>
        <v>2.75</v>
      </c>
      <c r="K1279" s="99">
        <f>[1]Inventario!AA1279</f>
        <v>1200</v>
      </c>
      <c r="L1279" s="86">
        <f t="shared" si="192"/>
        <v>3300</v>
      </c>
      <c r="M1279" s="91"/>
      <c r="N1279" s="87">
        <f>SUMIF('Compras del Mes'!D$6:D$307,Inventario!D1279,'Compras del Mes'!H$6:H$307)</f>
        <v>0</v>
      </c>
      <c r="O1279" s="28" t="str">
        <f t="shared" si="193"/>
        <v/>
      </c>
      <c r="P1279" s="28">
        <f>SUMIF('Compras del Mes'!D$6:D$307,Inventario!D1279,'Compras del Mes'!I$6:I$307)</f>
        <v>0</v>
      </c>
      <c r="Q1279" s="88"/>
      <c r="R1279" s="87">
        <f t="shared" si="194"/>
        <v>2.75</v>
      </c>
      <c r="S1279" s="28">
        <f t="shared" si="195"/>
        <v>1200</v>
      </c>
      <c r="T1279" s="28">
        <f t="shared" si="196"/>
        <v>3300</v>
      </c>
      <c r="U1279" s="88"/>
      <c r="V1279" s="177">
        <f>SUMIF('Reporte de salida'!C$6:C$958,Inventario!B1279,'Reporte de salida'!H$6:H$958)</f>
        <v>0</v>
      </c>
      <c r="W1279" s="221">
        <f t="shared" si="197"/>
        <v>0</v>
      </c>
      <c r="X1279" s="22"/>
      <c r="Y1279" s="87">
        <f t="shared" si="198"/>
        <v>2.75</v>
      </c>
      <c r="Z1279" s="28">
        <f t="shared" si="199"/>
        <v>3300</v>
      </c>
      <c r="AA1279" s="56">
        <f t="shared" si="201"/>
        <v>1200</v>
      </c>
      <c r="AB1279" s="22">
        <f t="shared" si="200"/>
        <v>33</v>
      </c>
    </row>
    <row r="1280" spans="1:28" ht="15" hidden="1" customHeight="1" x14ac:dyDescent="0.25">
      <c r="A1280" s="24"/>
      <c r="B1280" s="174" t="s">
        <v>1085</v>
      </c>
      <c r="C1280" s="24"/>
      <c r="D1280" s="21" t="s">
        <v>1085</v>
      </c>
      <c r="E1280" s="21" t="s">
        <v>32</v>
      </c>
      <c r="F1280" s="21"/>
      <c r="G1280" s="31" t="s">
        <v>314</v>
      </c>
      <c r="H1280" s="32">
        <v>1</v>
      </c>
      <c r="I1280" s="95"/>
      <c r="J1280" s="57">
        <f>[1]Inventario!Y1280</f>
        <v>2</v>
      </c>
      <c r="K1280" s="99">
        <f>[1]Inventario!AA1280</f>
        <v>410.255</v>
      </c>
      <c r="L1280" s="86">
        <f t="shared" si="192"/>
        <v>820.51</v>
      </c>
      <c r="M1280" s="91"/>
      <c r="N1280" s="87">
        <f>SUMIF('Compras del Mes'!D$6:D$307,Inventario!D1280,'Compras del Mes'!H$6:H$307)</f>
        <v>0</v>
      </c>
      <c r="O1280" s="28" t="str">
        <f t="shared" si="193"/>
        <v/>
      </c>
      <c r="P1280" s="28">
        <f>SUMIF('Compras del Mes'!D$6:D$307,Inventario!D1280,'Compras del Mes'!I$6:I$307)</f>
        <v>0</v>
      </c>
      <c r="Q1280" s="88"/>
      <c r="R1280" s="87">
        <f t="shared" si="194"/>
        <v>2</v>
      </c>
      <c r="S1280" s="28">
        <f t="shared" si="195"/>
        <v>410.255</v>
      </c>
      <c r="T1280" s="28">
        <f t="shared" si="196"/>
        <v>820.51</v>
      </c>
      <c r="U1280" s="88"/>
      <c r="V1280" s="177">
        <f>SUMIF('Reporte de salida'!C$6:C$958,Inventario!B1280,'Reporte de salida'!H$6:H$958)</f>
        <v>0</v>
      </c>
      <c r="W1280" s="221">
        <f t="shared" si="197"/>
        <v>0</v>
      </c>
      <c r="X1280" s="22"/>
      <c r="Y1280" s="87">
        <f t="shared" si="198"/>
        <v>2</v>
      </c>
      <c r="Z1280" s="28">
        <f t="shared" si="199"/>
        <v>820.51</v>
      </c>
      <c r="AA1280" s="56">
        <f t="shared" si="201"/>
        <v>410.255</v>
      </c>
      <c r="AB1280" s="22">
        <f t="shared" si="200"/>
        <v>32</v>
      </c>
    </row>
    <row r="1281" spans="1:28" ht="15" hidden="1" customHeight="1" x14ac:dyDescent="0.25">
      <c r="A1281" s="24"/>
      <c r="B1281" s="174" t="s">
        <v>1086</v>
      </c>
      <c r="C1281" s="24"/>
      <c r="D1281" s="21" t="s">
        <v>1086</v>
      </c>
      <c r="E1281" s="21" t="s">
        <v>32</v>
      </c>
      <c r="F1281" s="21"/>
      <c r="G1281" s="31" t="s">
        <v>314</v>
      </c>
      <c r="H1281" s="32">
        <v>1</v>
      </c>
      <c r="I1281" s="95"/>
      <c r="J1281" s="57">
        <f>[1]Inventario!Y1281</f>
        <v>5.125</v>
      </c>
      <c r="K1281" s="99">
        <f>[1]Inventario!AA1281</f>
        <v>419.80893621929181</v>
      </c>
      <c r="L1281" s="86">
        <f t="shared" si="192"/>
        <v>2151.5207981238705</v>
      </c>
      <c r="M1281" s="91"/>
      <c r="N1281" s="87">
        <f>SUMIF('Compras del Mes'!D$6:D$307,Inventario!D1281,'Compras del Mes'!H$6:H$307)</f>
        <v>0</v>
      </c>
      <c r="O1281" s="28" t="str">
        <f t="shared" si="193"/>
        <v/>
      </c>
      <c r="P1281" s="28">
        <f>SUMIF('Compras del Mes'!D$6:D$307,Inventario!D1281,'Compras del Mes'!I$6:I$307)</f>
        <v>0</v>
      </c>
      <c r="Q1281" s="88"/>
      <c r="R1281" s="87">
        <f t="shared" si="194"/>
        <v>5.125</v>
      </c>
      <c r="S1281" s="28">
        <f t="shared" si="195"/>
        <v>419.80893621929181</v>
      </c>
      <c r="T1281" s="28">
        <f t="shared" si="196"/>
        <v>2151.5207981238705</v>
      </c>
      <c r="U1281" s="88"/>
      <c r="V1281" s="177">
        <f>SUMIF('Reporte de salida'!C$6:C$958,Inventario!B1281,'Reporte de salida'!H$6:H$958)</f>
        <v>3</v>
      </c>
      <c r="W1281" s="221">
        <f t="shared" si="197"/>
        <v>1259.4268086578754</v>
      </c>
      <c r="X1281" s="22"/>
      <c r="Y1281" s="87">
        <f t="shared" si="198"/>
        <v>2.125</v>
      </c>
      <c r="Z1281" s="28">
        <f t="shared" si="199"/>
        <v>892.09398946599504</v>
      </c>
      <c r="AA1281" s="56">
        <f t="shared" si="201"/>
        <v>419.80893621929181</v>
      </c>
      <c r="AB1281" s="22">
        <f t="shared" si="200"/>
        <v>31</v>
      </c>
    </row>
    <row r="1282" spans="1:28" ht="15" hidden="1" customHeight="1" x14ac:dyDescent="0.25">
      <c r="A1282" s="24"/>
      <c r="B1282" s="174" t="s">
        <v>1111</v>
      </c>
      <c r="C1282" s="24"/>
      <c r="D1282" s="21" t="s">
        <v>1111</v>
      </c>
      <c r="E1282" s="21" t="s">
        <v>32</v>
      </c>
      <c r="F1282" s="21"/>
      <c r="G1282" s="31" t="s">
        <v>314</v>
      </c>
      <c r="H1282" s="32">
        <v>1</v>
      </c>
      <c r="I1282" s="95"/>
      <c r="J1282" s="57">
        <f>[1]Inventario!Y1282</f>
        <v>11</v>
      </c>
      <c r="K1282" s="99">
        <f>[1]Inventario!AA1282</f>
        <v>706.3556708595388</v>
      </c>
      <c r="L1282" s="86">
        <f t="shared" si="192"/>
        <v>7769.9123794549268</v>
      </c>
      <c r="M1282" s="91"/>
      <c r="N1282" s="87">
        <f>SUMIF('Compras del Mes'!D$6:D$307,Inventario!D1282,'Compras del Mes'!H$6:H$307)</f>
        <v>18</v>
      </c>
      <c r="O1282" s="28">
        <f t="shared" si="193"/>
        <v>728.66611111111115</v>
      </c>
      <c r="P1282" s="28">
        <f>SUMIF('Compras del Mes'!D$6:D$307,Inventario!D1282,'Compras del Mes'!I$6:I$307)</f>
        <v>13115.99</v>
      </c>
      <c r="Q1282" s="88"/>
      <c r="R1282" s="87">
        <f t="shared" si="194"/>
        <v>29</v>
      </c>
      <c r="S1282" s="28">
        <f t="shared" si="195"/>
        <v>720.20353032603202</v>
      </c>
      <c r="T1282" s="28">
        <f t="shared" si="196"/>
        <v>20885.902379454928</v>
      </c>
      <c r="U1282" s="88"/>
      <c r="V1282" s="177">
        <f>SUMIF('Reporte de salida'!C$6:C$958,Inventario!B1282,'Reporte de salida'!H$6:H$958)</f>
        <v>3</v>
      </c>
      <c r="W1282" s="221">
        <f t="shared" si="197"/>
        <v>2160.6105909780963</v>
      </c>
      <c r="X1282" s="22"/>
      <c r="Y1282" s="87">
        <f t="shared" si="198"/>
        <v>26</v>
      </c>
      <c r="Z1282" s="28">
        <f t="shared" si="199"/>
        <v>18725.291788476832</v>
      </c>
      <c r="AA1282" s="56">
        <f t="shared" si="201"/>
        <v>720.20353032603202</v>
      </c>
      <c r="AB1282" s="22">
        <f t="shared" si="200"/>
        <v>32</v>
      </c>
    </row>
    <row r="1283" spans="1:28" ht="15" hidden="1" customHeight="1" x14ac:dyDescent="0.25">
      <c r="A1283" s="24"/>
      <c r="B1283" s="174" t="s">
        <v>1216</v>
      </c>
      <c r="C1283" s="24"/>
      <c r="D1283" s="21" t="s">
        <v>1216</v>
      </c>
      <c r="E1283" s="21" t="s">
        <v>32</v>
      </c>
      <c r="F1283" s="21"/>
      <c r="G1283" s="31" t="s">
        <v>314</v>
      </c>
      <c r="H1283" s="32">
        <v>1</v>
      </c>
      <c r="I1283" s="95"/>
      <c r="J1283" s="57">
        <f>[1]Inventario!Y1283</f>
        <v>0</v>
      </c>
      <c r="K1283" s="99">
        <f>[1]Inventario!AA1283</f>
        <v>0</v>
      </c>
      <c r="L1283" s="86">
        <f t="shared" si="192"/>
        <v>0</v>
      </c>
      <c r="M1283" s="91"/>
      <c r="N1283" s="87">
        <f>SUMIF('Compras del Mes'!D$6:D$307,Inventario!D1283,'Compras del Mes'!H$6:H$307)</f>
        <v>65</v>
      </c>
      <c r="O1283" s="28">
        <f t="shared" si="193"/>
        <v>1199.47</v>
      </c>
      <c r="P1283" s="28">
        <f>SUMIF('Compras del Mes'!D$6:D$307,Inventario!D1283,'Compras del Mes'!I$6:I$307)</f>
        <v>77965.55</v>
      </c>
      <c r="Q1283" s="88"/>
      <c r="R1283" s="87">
        <f t="shared" si="194"/>
        <v>65</v>
      </c>
      <c r="S1283" s="28">
        <f t="shared" si="195"/>
        <v>1199.47</v>
      </c>
      <c r="T1283" s="28">
        <f t="shared" si="196"/>
        <v>77965.55</v>
      </c>
      <c r="U1283" s="88"/>
      <c r="V1283" s="177">
        <f>SUMIF('Reporte de salida'!C$6:C$958,Inventario!B1283,'Reporte de salida'!H$6:H$958)</f>
        <v>0</v>
      </c>
      <c r="W1283" s="221">
        <f t="shared" si="197"/>
        <v>0</v>
      </c>
      <c r="X1283" s="22"/>
      <c r="Y1283" s="87">
        <f t="shared" si="198"/>
        <v>65</v>
      </c>
      <c r="Z1283" s="28">
        <f t="shared" si="199"/>
        <v>77965.55</v>
      </c>
      <c r="AA1283" s="56">
        <f t="shared" si="201"/>
        <v>1199.47</v>
      </c>
      <c r="AB1283" s="22">
        <f t="shared" si="200"/>
        <v>28</v>
      </c>
    </row>
    <row r="1284" spans="1:28" ht="15" hidden="1" customHeight="1" x14ac:dyDescent="0.25">
      <c r="A1284" s="24"/>
      <c r="B1284" s="174" t="s">
        <v>1217</v>
      </c>
      <c r="C1284" s="24"/>
      <c r="D1284" s="21" t="s">
        <v>1217</v>
      </c>
      <c r="E1284" s="21" t="s">
        <v>32</v>
      </c>
      <c r="F1284" s="21"/>
      <c r="G1284" s="31" t="s">
        <v>314</v>
      </c>
      <c r="H1284" s="32">
        <v>1</v>
      </c>
      <c r="I1284" s="95"/>
      <c r="J1284" s="57">
        <f>[1]Inventario!Y1284</f>
        <v>0.25</v>
      </c>
      <c r="K1284" s="99">
        <f>[1]Inventario!AA1284</f>
        <v>1178.6981818181819</v>
      </c>
      <c r="L1284" s="86">
        <f t="shared" si="192"/>
        <v>294.67454545454547</v>
      </c>
      <c r="M1284" s="91"/>
      <c r="N1284" s="87">
        <f>SUMIF('Compras del Mes'!D$6:D$307,Inventario!D1284,'Compras del Mes'!H$6:H$307)</f>
        <v>0</v>
      </c>
      <c r="O1284" s="28" t="str">
        <f t="shared" si="193"/>
        <v/>
      </c>
      <c r="P1284" s="28">
        <f>SUMIF('Compras del Mes'!D$6:D$307,Inventario!D1284,'Compras del Mes'!I$6:I$307)</f>
        <v>0</v>
      </c>
      <c r="Q1284" s="88"/>
      <c r="R1284" s="87">
        <f t="shared" si="194"/>
        <v>0.25</v>
      </c>
      <c r="S1284" s="28">
        <f t="shared" si="195"/>
        <v>1178.6981818181819</v>
      </c>
      <c r="T1284" s="28">
        <f t="shared" si="196"/>
        <v>294.67454545454547</v>
      </c>
      <c r="U1284" s="88"/>
      <c r="V1284" s="177">
        <f>SUMIF('Reporte de salida'!C$6:C$958,Inventario!B1284,'Reporte de salida'!H$6:H$958)</f>
        <v>0</v>
      </c>
      <c r="W1284" s="221">
        <f t="shared" si="197"/>
        <v>0</v>
      </c>
      <c r="X1284" s="22"/>
      <c r="Y1284" s="87">
        <f t="shared" si="198"/>
        <v>0.25</v>
      </c>
      <c r="Z1284" s="28">
        <f t="shared" si="199"/>
        <v>294.67454545454547</v>
      </c>
      <c r="AA1284" s="56">
        <f t="shared" si="201"/>
        <v>1178.6981818181819</v>
      </c>
      <c r="AB1284" s="22">
        <f t="shared" si="200"/>
        <v>33</v>
      </c>
    </row>
    <row r="1285" spans="1:28" ht="15" hidden="1" customHeight="1" x14ac:dyDescent="0.25">
      <c r="A1285" s="24"/>
      <c r="B1285" s="174" t="s">
        <v>1218</v>
      </c>
      <c r="C1285" s="24"/>
      <c r="D1285" s="21" t="s">
        <v>1218</v>
      </c>
      <c r="E1285" s="21" t="s">
        <v>32</v>
      </c>
      <c r="F1285" s="21"/>
      <c r="G1285" s="31" t="s">
        <v>314</v>
      </c>
      <c r="H1285" s="32">
        <v>1</v>
      </c>
      <c r="I1285" s="95"/>
      <c r="J1285" s="57">
        <f>[1]Inventario!Y1285</f>
        <v>2</v>
      </c>
      <c r="K1285" s="99">
        <f>[1]Inventario!AA1285</f>
        <v>410.25200000000007</v>
      </c>
      <c r="L1285" s="86">
        <f t="shared" si="192"/>
        <v>820.50400000000013</v>
      </c>
      <c r="M1285" s="91"/>
      <c r="N1285" s="87">
        <f>SUMIF('Compras del Mes'!D$6:D$307,Inventario!D1285,'Compras del Mes'!H$6:H$307)</f>
        <v>6</v>
      </c>
      <c r="O1285" s="28">
        <f t="shared" si="193"/>
        <v>388.07666666666665</v>
      </c>
      <c r="P1285" s="28">
        <f>SUMIF('Compras del Mes'!D$6:D$307,Inventario!D1285,'Compras del Mes'!I$6:I$307)</f>
        <v>2328.46</v>
      </c>
      <c r="Q1285" s="88"/>
      <c r="R1285" s="87">
        <f t="shared" si="194"/>
        <v>8</v>
      </c>
      <c r="S1285" s="28">
        <f t="shared" si="195"/>
        <v>393.62049999999999</v>
      </c>
      <c r="T1285" s="28">
        <f t="shared" si="196"/>
        <v>3148.9639999999999</v>
      </c>
      <c r="U1285" s="88"/>
      <c r="V1285" s="177">
        <f>SUMIF('Reporte de salida'!C$6:C$958,Inventario!B1285,'Reporte de salida'!H$6:H$958)</f>
        <v>1</v>
      </c>
      <c r="W1285" s="221">
        <f t="shared" si="197"/>
        <v>393.62049999999999</v>
      </c>
      <c r="X1285" s="22"/>
      <c r="Y1285" s="87">
        <f t="shared" si="198"/>
        <v>7</v>
      </c>
      <c r="Z1285" s="28">
        <f t="shared" si="199"/>
        <v>2755.3434999999999</v>
      </c>
      <c r="AA1285" s="56">
        <f t="shared" si="201"/>
        <v>393.62049999999999</v>
      </c>
      <c r="AB1285" s="22">
        <f t="shared" si="200"/>
        <v>32</v>
      </c>
    </row>
    <row r="1286" spans="1:28" ht="15" hidden="1" customHeight="1" x14ac:dyDescent="0.25">
      <c r="A1286" s="24"/>
      <c r="B1286" s="174" t="s">
        <v>1335</v>
      </c>
      <c r="C1286" s="24"/>
      <c r="D1286" s="21" t="s">
        <v>1335</v>
      </c>
      <c r="E1286" s="21" t="s">
        <v>32</v>
      </c>
      <c r="F1286" s="21"/>
      <c r="G1286" s="31" t="s">
        <v>314</v>
      </c>
      <c r="H1286" s="32">
        <v>1</v>
      </c>
      <c r="I1286" s="95"/>
      <c r="J1286" s="57">
        <f>[1]Inventario!Y1286</f>
        <v>0.25</v>
      </c>
      <c r="K1286" s="99">
        <f>[1]Inventario!AA1286</f>
        <v>1200</v>
      </c>
      <c r="L1286" s="86">
        <f t="shared" si="192"/>
        <v>300</v>
      </c>
      <c r="M1286" s="91"/>
      <c r="N1286" s="87">
        <f>SUMIF('Compras del Mes'!D$6:D$307,Inventario!D1286,'Compras del Mes'!H$6:H$307)</f>
        <v>0</v>
      </c>
      <c r="O1286" s="28" t="str">
        <f t="shared" si="193"/>
        <v/>
      </c>
      <c r="P1286" s="28">
        <f>SUMIF('Compras del Mes'!D$6:D$307,Inventario!D1286,'Compras del Mes'!I$6:I$307)</f>
        <v>0</v>
      </c>
      <c r="Q1286" s="88"/>
      <c r="R1286" s="87">
        <f t="shared" si="194"/>
        <v>0.25</v>
      </c>
      <c r="S1286" s="28">
        <f t="shared" si="195"/>
        <v>1200</v>
      </c>
      <c r="T1286" s="28">
        <f t="shared" si="196"/>
        <v>300</v>
      </c>
      <c r="U1286" s="88"/>
      <c r="V1286" s="177">
        <f>SUMIF('Reporte de salida'!C$6:C$958,Inventario!B1286,'Reporte de salida'!H$6:H$958)</f>
        <v>0</v>
      </c>
      <c r="W1286" s="221">
        <f t="shared" si="197"/>
        <v>0</v>
      </c>
      <c r="X1286" s="22"/>
      <c r="Y1286" s="87">
        <f t="shared" si="198"/>
        <v>0.25</v>
      </c>
      <c r="Z1286" s="28">
        <f t="shared" si="199"/>
        <v>300</v>
      </c>
      <c r="AA1286" s="56">
        <f t="shared" si="201"/>
        <v>1200</v>
      </c>
      <c r="AB1286" s="22">
        <f t="shared" si="200"/>
        <v>34</v>
      </c>
    </row>
    <row r="1287" spans="1:28" ht="15" hidden="1" customHeight="1" x14ac:dyDescent="0.25">
      <c r="A1287" s="24"/>
      <c r="B1287" s="174" t="s">
        <v>1336</v>
      </c>
      <c r="C1287" s="24"/>
      <c r="D1287" s="21" t="s">
        <v>1336</v>
      </c>
      <c r="E1287" s="21" t="s">
        <v>32</v>
      </c>
      <c r="F1287" s="21"/>
      <c r="G1287" s="31" t="s">
        <v>314</v>
      </c>
      <c r="H1287" s="32">
        <v>1</v>
      </c>
      <c r="I1287" s="95"/>
      <c r="J1287" s="57">
        <f>[1]Inventario!Y1287</f>
        <v>4.25</v>
      </c>
      <c r="K1287" s="99">
        <f>[1]Inventario!AA1287</f>
        <v>800</v>
      </c>
      <c r="L1287" s="86">
        <f t="shared" ref="L1287:L1350" si="202">+K1287*J1287</f>
        <v>3400</v>
      </c>
      <c r="M1287" s="91"/>
      <c r="N1287" s="87">
        <f>SUMIF('Compras del Mes'!D$6:D$307,Inventario!D1287,'Compras del Mes'!H$6:H$307)</f>
        <v>0</v>
      </c>
      <c r="O1287" s="28" t="str">
        <f t="shared" ref="O1287:O1350" si="203">IF(P1287=0,"",P1287/N1287)</f>
        <v/>
      </c>
      <c r="P1287" s="28">
        <f>SUMIF('Compras del Mes'!D$6:D$307,Inventario!D1287,'Compras del Mes'!I$6:I$307)</f>
        <v>0</v>
      </c>
      <c r="Q1287" s="88"/>
      <c r="R1287" s="87">
        <f t="shared" ref="R1287:R1350" si="204">+N1287+J1287</f>
        <v>4.25</v>
      </c>
      <c r="S1287" s="28">
        <f t="shared" ref="S1287:S1350" si="205">IF(T1287=0,"0",T1287/R1287)</f>
        <v>800</v>
      </c>
      <c r="T1287" s="28">
        <f t="shared" ref="T1287:T1350" si="206">+P1287+L1287</f>
        <v>3400</v>
      </c>
      <c r="U1287" s="88"/>
      <c r="V1287" s="177">
        <f>SUMIF('Reporte de salida'!C$6:C$958,Inventario!B1287,'Reporte de salida'!H$6:H$958)</f>
        <v>1</v>
      </c>
      <c r="W1287" s="221">
        <f t="shared" ref="W1287:W1350" si="207">+V1287*S1287</f>
        <v>800</v>
      </c>
      <c r="X1287" s="22"/>
      <c r="Y1287" s="87">
        <f t="shared" ref="Y1287:Y1350" si="208">R1287-V1287</f>
        <v>3.25</v>
      </c>
      <c r="Z1287" s="28">
        <f t="shared" ref="Z1287:Z1350" si="209">+S1287*Y1287</f>
        <v>2600</v>
      </c>
      <c r="AA1287" s="56">
        <f t="shared" ref="AA1287:AA1345" si="210">Z1287/Y1287</f>
        <v>800</v>
      </c>
      <c r="AB1287" s="22">
        <f t="shared" si="200"/>
        <v>30</v>
      </c>
    </row>
    <row r="1288" spans="1:28" ht="15" hidden="1" customHeight="1" x14ac:dyDescent="0.25">
      <c r="A1288" s="24"/>
      <c r="B1288" s="174" t="s">
        <v>1338</v>
      </c>
      <c r="C1288" s="24"/>
      <c r="D1288" s="21" t="s">
        <v>1338</v>
      </c>
      <c r="E1288" s="21" t="s">
        <v>32</v>
      </c>
      <c r="F1288" s="21"/>
      <c r="G1288" s="31" t="s">
        <v>314</v>
      </c>
      <c r="H1288" s="32">
        <v>1</v>
      </c>
      <c r="I1288" s="95"/>
      <c r="J1288" s="57">
        <f>[1]Inventario!Y1288</f>
        <v>0</v>
      </c>
      <c r="K1288" s="99">
        <f>[1]Inventario!AA1288</f>
        <v>0</v>
      </c>
      <c r="L1288" s="86">
        <f t="shared" si="202"/>
        <v>0</v>
      </c>
      <c r="M1288" s="91"/>
      <c r="N1288" s="87">
        <f>SUMIF('Compras del Mes'!D$6:D$307,Inventario!D1288,'Compras del Mes'!H$6:H$307)</f>
        <v>0</v>
      </c>
      <c r="O1288" s="28" t="str">
        <f t="shared" si="203"/>
        <v/>
      </c>
      <c r="P1288" s="28">
        <f>SUMIF('Compras del Mes'!D$6:D$307,Inventario!D1288,'Compras del Mes'!I$6:I$307)</f>
        <v>0</v>
      </c>
      <c r="Q1288" s="88"/>
      <c r="R1288" s="87">
        <f t="shared" si="204"/>
        <v>0</v>
      </c>
      <c r="S1288" s="28" t="str">
        <f t="shared" si="205"/>
        <v>0</v>
      </c>
      <c r="T1288" s="28">
        <f t="shared" si="206"/>
        <v>0</v>
      </c>
      <c r="U1288" s="88"/>
      <c r="V1288" s="177">
        <f>SUMIF('Reporte de salida'!C$6:C$958,Inventario!B1288,'Reporte de salida'!H$6:H$958)</f>
        <v>0</v>
      </c>
      <c r="W1288" s="221">
        <f t="shared" si="207"/>
        <v>0</v>
      </c>
      <c r="X1288" s="22"/>
      <c r="Y1288" s="87">
        <f t="shared" si="208"/>
        <v>0</v>
      </c>
      <c r="Z1288" s="28">
        <f t="shared" si="209"/>
        <v>0</v>
      </c>
      <c r="AA1288" s="56">
        <v>0</v>
      </c>
      <c r="AB1288" s="22">
        <f t="shared" si="200"/>
        <v>21</v>
      </c>
    </row>
    <row r="1289" spans="1:28" ht="15" hidden="1" customHeight="1" x14ac:dyDescent="0.25">
      <c r="A1289" s="255"/>
      <c r="B1289" s="174" t="s">
        <v>1370</v>
      </c>
      <c r="C1289" s="24"/>
      <c r="D1289" s="21" t="s">
        <v>1370</v>
      </c>
      <c r="E1289" s="21" t="s">
        <v>32</v>
      </c>
      <c r="F1289" s="21"/>
      <c r="G1289" s="31" t="s">
        <v>314</v>
      </c>
      <c r="H1289" s="32">
        <v>1</v>
      </c>
      <c r="I1289" s="95"/>
      <c r="J1289" s="57">
        <f>[1]Inventario!Y1289</f>
        <v>1</v>
      </c>
      <c r="K1289" s="99">
        <f>[1]Inventario!AA1289</f>
        <v>1021.5355555555557</v>
      </c>
      <c r="L1289" s="86">
        <f t="shared" si="202"/>
        <v>1021.5355555555557</v>
      </c>
      <c r="M1289" s="91"/>
      <c r="N1289" s="87">
        <f>SUMIF('Compras del Mes'!D$6:D$307,Inventario!D1289,'Compras del Mes'!H$6:H$307)</f>
        <v>4</v>
      </c>
      <c r="O1289" s="28">
        <f t="shared" si="203"/>
        <v>662.5625</v>
      </c>
      <c r="P1289" s="28">
        <f>SUMIF('Compras del Mes'!D$6:D$307,Inventario!D1289,'Compras del Mes'!I$6:I$307)</f>
        <v>2650.25</v>
      </c>
      <c r="Q1289" s="88"/>
      <c r="R1289" s="87">
        <f t="shared" si="204"/>
        <v>5</v>
      </c>
      <c r="S1289" s="28">
        <f t="shared" si="205"/>
        <v>734.35711111111118</v>
      </c>
      <c r="T1289" s="28">
        <f t="shared" si="206"/>
        <v>3671.7855555555557</v>
      </c>
      <c r="U1289" s="88"/>
      <c r="V1289" s="177">
        <f>SUMIF('Reporte de salida'!C$6:C$958,Inventario!B1289,'Reporte de salida'!H$6:H$958)</f>
        <v>1</v>
      </c>
      <c r="W1289" s="221">
        <f t="shared" si="207"/>
        <v>734.35711111111118</v>
      </c>
      <c r="X1289" s="22"/>
      <c r="Y1289" s="87">
        <f t="shared" si="208"/>
        <v>4</v>
      </c>
      <c r="Z1289" s="28">
        <f t="shared" si="209"/>
        <v>2937.4284444444447</v>
      </c>
      <c r="AA1289" s="56">
        <f t="shared" si="210"/>
        <v>734.35711111111118</v>
      </c>
      <c r="AB1289" s="22">
        <f t="shared" si="200"/>
        <v>29</v>
      </c>
    </row>
    <row r="1290" spans="1:28" ht="15" hidden="1" customHeight="1" x14ac:dyDescent="0.25">
      <c r="A1290" s="24"/>
      <c r="B1290" s="174" t="s">
        <v>1371</v>
      </c>
      <c r="C1290" s="24"/>
      <c r="D1290" s="21" t="s">
        <v>1371</v>
      </c>
      <c r="E1290" s="21" t="s">
        <v>32</v>
      </c>
      <c r="F1290" s="21"/>
      <c r="G1290" s="31" t="s">
        <v>314</v>
      </c>
      <c r="H1290" s="32">
        <v>1</v>
      </c>
      <c r="I1290" s="95"/>
      <c r="J1290" s="57">
        <f>[1]Inventario!Y1290</f>
        <v>0</v>
      </c>
      <c r="K1290" s="99">
        <f>[1]Inventario!AA1290</f>
        <v>0</v>
      </c>
      <c r="L1290" s="86">
        <f t="shared" si="202"/>
        <v>0</v>
      </c>
      <c r="M1290" s="91"/>
      <c r="N1290" s="87">
        <f>SUMIF('Compras del Mes'!D$6:D$307,Inventario!D1290,'Compras del Mes'!H$6:H$307)</f>
        <v>2</v>
      </c>
      <c r="O1290" s="28">
        <f t="shared" si="203"/>
        <v>786.96</v>
      </c>
      <c r="P1290" s="28">
        <f>SUMIF('Compras del Mes'!D$6:D$307,Inventario!D1290,'Compras del Mes'!I$6:I$307)</f>
        <v>1573.92</v>
      </c>
      <c r="Q1290" s="88"/>
      <c r="R1290" s="87">
        <f t="shared" si="204"/>
        <v>2</v>
      </c>
      <c r="S1290" s="28">
        <f t="shared" si="205"/>
        <v>786.96</v>
      </c>
      <c r="T1290" s="28">
        <f t="shared" si="206"/>
        <v>1573.92</v>
      </c>
      <c r="U1290" s="88"/>
      <c r="V1290" s="177">
        <f>SUMIF('Reporte de salida'!C$6:C$958,Inventario!B1290,'Reporte de salida'!H$6:H$958)</f>
        <v>0</v>
      </c>
      <c r="W1290" s="221">
        <f t="shared" si="207"/>
        <v>0</v>
      </c>
      <c r="X1290" s="22"/>
      <c r="Y1290" s="87">
        <f t="shared" si="208"/>
        <v>2</v>
      </c>
      <c r="Z1290" s="28">
        <f t="shared" si="209"/>
        <v>1573.92</v>
      </c>
      <c r="AA1290" s="56">
        <f t="shared" si="210"/>
        <v>786.96</v>
      </c>
      <c r="AB1290" s="22">
        <f t="shared" si="200"/>
        <v>21</v>
      </c>
    </row>
    <row r="1291" spans="1:28" ht="15" hidden="1" customHeight="1" x14ac:dyDescent="0.25">
      <c r="A1291" s="24"/>
      <c r="B1291" s="174" t="s">
        <v>1433</v>
      </c>
      <c r="C1291" s="24"/>
      <c r="D1291" s="21" t="s">
        <v>1433</v>
      </c>
      <c r="E1291" s="21" t="s">
        <v>32</v>
      </c>
      <c r="F1291" s="21"/>
      <c r="G1291" s="31" t="s">
        <v>314</v>
      </c>
      <c r="H1291" s="32">
        <v>1</v>
      </c>
      <c r="I1291" s="95"/>
      <c r="J1291" s="57">
        <f>[1]Inventario!Y1291</f>
        <v>0</v>
      </c>
      <c r="K1291" s="99">
        <f>[1]Inventario!AA1291</f>
        <v>0</v>
      </c>
      <c r="L1291" s="86">
        <f t="shared" si="202"/>
        <v>0</v>
      </c>
      <c r="M1291" s="91"/>
      <c r="N1291" s="87">
        <f>SUMIF('Compras del Mes'!D$6:D$307,Inventario!D1291,'Compras del Mes'!H$6:H$307)</f>
        <v>0</v>
      </c>
      <c r="O1291" s="28" t="str">
        <f t="shared" si="203"/>
        <v/>
      </c>
      <c r="P1291" s="28">
        <f>SUMIF('Compras del Mes'!D$6:D$307,Inventario!D1291,'Compras del Mes'!I$6:I$307)</f>
        <v>0</v>
      </c>
      <c r="Q1291" s="88"/>
      <c r="R1291" s="87">
        <f t="shared" si="204"/>
        <v>0</v>
      </c>
      <c r="S1291" s="28" t="str">
        <f t="shared" si="205"/>
        <v>0</v>
      </c>
      <c r="T1291" s="28">
        <f t="shared" si="206"/>
        <v>0</v>
      </c>
      <c r="U1291" s="88"/>
      <c r="V1291" s="177">
        <f>SUMIF('Reporte de salida'!C$6:C$958,Inventario!B1291,'Reporte de salida'!H$6:H$958)</f>
        <v>0</v>
      </c>
      <c r="W1291" s="221">
        <f t="shared" si="207"/>
        <v>0</v>
      </c>
      <c r="X1291" s="22"/>
      <c r="Y1291" s="87">
        <f t="shared" si="208"/>
        <v>0</v>
      </c>
      <c r="Z1291" s="28">
        <f t="shared" si="209"/>
        <v>0</v>
      </c>
      <c r="AA1291" s="56">
        <v>0</v>
      </c>
      <c r="AB1291" s="22">
        <f t="shared" si="200"/>
        <v>21</v>
      </c>
    </row>
    <row r="1292" spans="1:28" ht="15" hidden="1" customHeight="1" x14ac:dyDescent="0.25">
      <c r="A1292" s="24"/>
      <c r="B1292" s="174" t="s">
        <v>1423</v>
      </c>
      <c r="C1292" s="24"/>
      <c r="D1292" s="21" t="s">
        <v>1423</v>
      </c>
      <c r="E1292" s="21" t="s">
        <v>32</v>
      </c>
      <c r="F1292" s="21"/>
      <c r="G1292" s="31" t="s">
        <v>314</v>
      </c>
      <c r="H1292" s="32">
        <v>1</v>
      </c>
      <c r="I1292" s="95"/>
      <c r="J1292" s="57">
        <f>[1]Inventario!Y1292</f>
        <v>0</v>
      </c>
      <c r="K1292" s="99">
        <f>[1]Inventario!AA1292</f>
        <v>0</v>
      </c>
      <c r="L1292" s="86">
        <f t="shared" si="202"/>
        <v>0</v>
      </c>
      <c r="M1292" s="91"/>
      <c r="N1292" s="87">
        <f>SUMIF('Compras del Mes'!D$6:D$307,Inventario!D1292,'Compras del Mes'!H$6:H$307)</f>
        <v>0</v>
      </c>
      <c r="O1292" s="28" t="str">
        <f t="shared" si="203"/>
        <v/>
      </c>
      <c r="P1292" s="28">
        <f>SUMIF('Compras del Mes'!D$6:D$307,Inventario!D1292,'Compras del Mes'!I$6:I$307)</f>
        <v>0</v>
      </c>
      <c r="Q1292" s="88"/>
      <c r="R1292" s="87">
        <f t="shared" si="204"/>
        <v>0</v>
      </c>
      <c r="S1292" s="28" t="str">
        <f t="shared" si="205"/>
        <v>0</v>
      </c>
      <c r="T1292" s="28">
        <f t="shared" si="206"/>
        <v>0</v>
      </c>
      <c r="U1292" s="88"/>
      <c r="V1292" s="177">
        <f>SUMIF('Reporte de salida'!C$6:C$958,Inventario!B1292,'Reporte de salida'!H$6:H$958)</f>
        <v>0</v>
      </c>
      <c r="W1292" s="221">
        <f t="shared" si="207"/>
        <v>0</v>
      </c>
      <c r="X1292" s="22"/>
      <c r="Y1292" s="87">
        <f t="shared" si="208"/>
        <v>0</v>
      </c>
      <c r="Z1292" s="28">
        <f t="shared" si="209"/>
        <v>0</v>
      </c>
      <c r="AA1292" s="56">
        <v>0</v>
      </c>
      <c r="AB1292" s="22">
        <f t="shared" si="200"/>
        <v>36</v>
      </c>
    </row>
    <row r="1293" spans="1:28" ht="15" hidden="1" customHeight="1" x14ac:dyDescent="0.25">
      <c r="A1293" s="24"/>
      <c r="B1293" s="174" t="s">
        <v>1424</v>
      </c>
      <c r="C1293" s="24"/>
      <c r="D1293" s="21" t="s">
        <v>1424</v>
      </c>
      <c r="E1293" s="21" t="s">
        <v>32</v>
      </c>
      <c r="F1293" s="21"/>
      <c r="G1293" s="31" t="s">
        <v>314</v>
      </c>
      <c r="H1293" s="32">
        <v>1</v>
      </c>
      <c r="I1293" s="95"/>
      <c r="J1293" s="57">
        <f>[1]Inventario!Y1293</f>
        <v>0</v>
      </c>
      <c r="K1293" s="99">
        <f>[1]Inventario!AA1293</f>
        <v>0</v>
      </c>
      <c r="L1293" s="86">
        <f t="shared" si="202"/>
        <v>0</v>
      </c>
      <c r="M1293" s="91"/>
      <c r="N1293" s="87">
        <f>SUMIF('Compras del Mes'!D$6:D$307,Inventario!D1293,'Compras del Mes'!H$6:H$307)</f>
        <v>0</v>
      </c>
      <c r="O1293" s="28" t="str">
        <f t="shared" si="203"/>
        <v/>
      </c>
      <c r="P1293" s="28">
        <f>SUMIF('Compras del Mes'!D$6:D$307,Inventario!D1293,'Compras del Mes'!I$6:I$307)</f>
        <v>0</v>
      </c>
      <c r="Q1293" s="88"/>
      <c r="R1293" s="87">
        <f t="shared" si="204"/>
        <v>0</v>
      </c>
      <c r="S1293" s="28" t="str">
        <f t="shared" si="205"/>
        <v>0</v>
      </c>
      <c r="T1293" s="28">
        <f t="shared" si="206"/>
        <v>0</v>
      </c>
      <c r="U1293" s="88"/>
      <c r="V1293" s="177">
        <f>SUMIF('Reporte de salida'!C$6:C$958,Inventario!B1293,'Reporte de salida'!H$6:H$958)</f>
        <v>0</v>
      </c>
      <c r="W1293" s="221">
        <f t="shared" si="207"/>
        <v>0</v>
      </c>
      <c r="X1293" s="22"/>
      <c r="Y1293" s="87">
        <f t="shared" si="208"/>
        <v>0</v>
      </c>
      <c r="Z1293" s="28">
        <f t="shared" si="209"/>
        <v>0</v>
      </c>
      <c r="AA1293" s="56">
        <v>0</v>
      </c>
      <c r="AB1293" s="22">
        <f t="shared" si="200"/>
        <v>36</v>
      </c>
    </row>
    <row r="1294" spans="1:28" ht="15" hidden="1" customHeight="1" x14ac:dyDescent="0.25">
      <c r="A1294" s="255"/>
      <c r="B1294" s="174" t="s">
        <v>1718</v>
      </c>
      <c r="C1294" s="24"/>
      <c r="D1294" s="21" t="s">
        <v>1718</v>
      </c>
      <c r="E1294" s="21" t="s">
        <v>32</v>
      </c>
      <c r="F1294" s="21"/>
      <c r="G1294" s="31" t="s">
        <v>314</v>
      </c>
      <c r="H1294" s="32">
        <v>1</v>
      </c>
      <c r="I1294" s="95"/>
      <c r="J1294" s="57">
        <f>[1]Inventario!Y1294</f>
        <v>-2.500000000001279E-3</v>
      </c>
      <c r="K1294" s="99">
        <f>[1]Inventario!AA1294</f>
        <v>952.31098039215681</v>
      </c>
      <c r="L1294" s="86">
        <f t="shared" si="202"/>
        <v>-2.38077745098161</v>
      </c>
      <c r="M1294" s="91"/>
      <c r="N1294" s="87">
        <f>SUMIF('Compras del Mes'!D$6:D$307,Inventario!D1294,'Compras del Mes'!H$6:H$307)</f>
        <v>0</v>
      </c>
      <c r="O1294" s="28" t="str">
        <f t="shared" si="203"/>
        <v/>
      </c>
      <c r="P1294" s="28">
        <f>SUMIF('Compras del Mes'!D$6:D$307,Inventario!D1294,'Compras del Mes'!I$6:I$307)</f>
        <v>0</v>
      </c>
      <c r="Q1294" s="88"/>
      <c r="R1294" s="87">
        <f t="shared" si="204"/>
        <v>-2.500000000001279E-3</v>
      </c>
      <c r="S1294" s="28">
        <f t="shared" si="205"/>
        <v>952.31098039215681</v>
      </c>
      <c r="T1294" s="28">
        <f t="shared" si="206"/>
        <v>-2.38077745098161</v>
      </c>
      <c r="U1294" s="88"/>
      <c r="V1294" s="177">
        <f>SUMIF('Reporte de salida'!C$6:C$958,Inventario!B1294,'Reporte de salida'!H$6:H$958)</f>
        <v>0</v>
      </c>
      <c r="W1294" s="221">
        <f t="shared" si="207"/>
        <v>0</v>
      </c>
      <c r="X1294" s="22"/>
      <c r="Y1294" s="87">
        <f t="shared" si="208"/>
        <v>-2.500000000001279E-3</v>
      </c>
      <c r="Z1294" s="28">
        <f t="shared" si="209"/>
        <v>-2.38077745098161</v>
      </c>
      <c r="AA1294" s="56">
        <f t="shared" si="210"/>
        <v>952.31098039215681</v>
      </c>
      <c r="AB1294" s="22">
        <f t="shared" si="200"/>
        <v>26</v>
      </c>
    </row>
    <row r="1295" spans="1:28" ht="15" hidden="1" customHeight="1" x14ac:dyDescent="0.25">
      <c r="A1295" s="24"/>
      <c r="B1295" s="174" t="s">
        <v>1850</v>
      </c>
      <c r="C1295" s="24"/>
      <c r="D1295" s="21" t="s">
        <v>1850</v>
      </c>
      <c r="E1295" s="21" t="s">
        <v>32</v>
      </c>
      <c r="F1295" s="21"/>
      <c r="G1295" s="31" t="s">
        <v>314</v>
      </c>
      <c r="H1295" s="32">
        <v>1</v>
      </c>
      <c r="I1295" s="95"/>
      <c r="J1295" s="57">
        <f>[1]Inventario!Y1295</f>
        <v>0</v>
      </c>
      <c r="K1295" s="99">
        <f>[1]Inventario!AA1295</f>
        <v>0</v>
      </c>
      <c r="L1295" s="86">
        <f t="shared" si="202"/>
        <v>0</v>
      </c>
      <c r="M1295" s="91"/>
      <c r="N1295" s="87">
        <f>SUMIF('Compras del Mes'!D$6:D$307,Inventario!D1295,'Compras del Mes'!H$6:H$307)</f>
        <v>0</v>
      </c>
      <c r="O1295" s="28" t="str">
        <f t="shared" si="203"/>
        <v/>
      </c>
      <c r="P1295" s="28">
        <f>SUMIF('Compras del Mes'!D$6:D$307,Inventario!D1295,'Compras del Mes'!I$6:I$307)</f>
        <v>0</v>
      </c>
      <c r="Q1295" s="88"/>
      <c r="R1295" s="87">
        <f t="shared" si="204"/>
        <v>0</v>
      </c>
      <c r="S1295" s="28" t="str">
        <f t="shared" si="205"/>
        <v>0</v>
      </c>
      <c r="T1295" s="28">
        <f t="shared" si="206"/>
        <v>0</v>
      </c>
      <c r="U1295" s="88"/>
      <c r="V1295" s="177">
        <f>SUMIF('Reporte de salida'!C$6:C$958,Inventario!B1295,'Reporte de salida'!H$6:H$958)</f>
        <v>0</v>
      </c>
      <c r="W1295" s="221">
        <f t="shared" si="207"/>
        <v>0</v>
      </c>
      <c r="X1295" s="22"/>
      <c r="Y1295" s="87">
        <f t="shared" si="208"/>
        <v>0</v>
      </c>
      <c r="Z1295" s="28">
        <f t="shared" si="209"/>
        <v>0</v>
      </c>
      <c r="AA1295" s="56">
        <v>0</v>
      </c>
      <c r="AB1295" s="22">
        <f t="shared" si="200"/>
        <v>26</v>
      </c>
    </row>
    <row r="1296" spans="1:28" ht="15" hidden="1" customHeight="1" x14ac:dyDescent="0.25">
      <c r="A1296" s="255"/>
      <c r="B1296" s="174" t="s">
        <v>2274</v>
      </c>
      <c r="C1296" s="24"/>
      <c r="D1296" s="21" t="s">
        <v>2274</v>
      </c>
      <c r="E1296" s="21" t="s">
        <v>32</v>
      </c>
      <c r="F1296" s="21"/>
      <c r="G1296" s="31" t="s">
        <v>314</v>
      </c>
      <c r="H1296" s="32">
        <v>1</v>
      </c>
      <c r="I1296" s="95"/>
      <c r="J1296" s="57">
        <f>[1]Inventario!Y1296</f>
        <v>0</v>
      </c>
      <c r="K1296" s="99">
        <f>[1]Inventario!AA1296</f>
        <v>0</v>
      </c>
      <c r="L1296" s="86">
        <f t="shared" si="202"/>
        <v>0</v>
      </c>
      <c r="M1296" s="91"/>
      <c r="N1296" s="87">
        <f>SUMIF('Compras del Mes'!D$6:D$307,Inventario!D1296,'Compras del Mes'!H$6:H$307)</f>
        <v>1</v>
      </c>
      <c r="O1296" s="28">
        <f t="shared" si="203"/>
        <v>395.9</v>
      </c>
      <c r="P1296" s="28">
        <f>SUMIF('Compras del Mes'!D$6:D$307,Inventario!D1296,'Compras del Mes'!I$6:I$307)</f>
        <v>395.9</v>
      </c>
      <c r="Q1296" s="88"/>
      <c r="R1296" s="87">
        <f t="shared" si="204"/>
        <v>1</v>
      </c>
      <c r="S1296" s="28">
        <f t="shared" si="205"/>
        <v>395.9</v>
      </c>
      <c r="T1296" s="28">
        <f t="shared" si="206"/>
        <v>395.9</v>
      </c>
      <c r="U1296" s="88"/>
      <c r="V1296" s="177">
        <f>SUMIF('Reporte de salida'!C$6:C$958,Inventario!B1296,'Reporte de salida'!H$6:H$958)</f>
        <v>0</v>
      </c>
      <c r="W1296" s="221">
        <f t="shared" si="207"/>
        <v>0</v>
      </c>
      <c r="X1296" s="22"/>
      <c r="Y1296" s="87">
        <f t="shared" si="208"/>
        <v>1</v>
      </c>
      <c r="Z1296" s="28">
        <f t="shared" si="209"/>
        <v>395.9</v>
      </c>
      <c r="AA1296" s="56">
        <f t="shared" si="210"/>
        <v>395.9</v>
      </c>
      <c r="AB1296" s="22">
        <f t="shared" si="200"/>
        <v>14</v>
      </c>
    </row>
    <row r="1297" spans="1:28" ht="15" hidden="1" customHeight="1" x14ac:dyDescent="0.25">
      <c r="A1297" s="255"/>
      <c r="B1297" s="174" t="s">
        <v>871</v>
      </c>
      <c r="C1297" s="24"/>
      <c r="D1297" s="21" t="s">
        <v>871</v>
      </c>
      <c r="E1297" s="21" t="s">
        <v>915</v>
      </c>
      <c r="F1297" s="21"/>
      <c r="G1297" s="31" t="s">
        <v>314</v>
      </c>
      <c r="H1297" s="32">
        <v>1</v>
      </c>
      <c r="I1297" s="95"/>
      <c r="J1297" s="57">
        <f>[1]Inventario!Y1297</f>
        <v>1</v>
      </c>
      <c r="K1297" s="99">
        <f>[1]Inventario!AA1297</f>
        <v>0</v>
      </c>
      <c r="L1297" s="86">
        <f t="shared" si="202"/>
        <v>0</v>
      </c>
      <c r="M1297" s="91"/>
      <c r="N1297" s="87">
        <f>SUMIF('Compras del Mes'!D$6:D$307,Inventario!D1297,'Compras del Mes'!H$6:H$307)</f>
        <v>0</v>
      </c>
      <c r="O1297" s="28" t="str">
        <f t="shared" si="203"/>
        <v/>
      </c>
      <c r="P1297" s="28">
        <f>SUMIF('Compras del Mes'!D$6:D$307,Inventario!D1297,'Compras del Mes'!I$6:I$307)</f>
        <v>0</v>
      </c>
      <c r="Q1297" s="88"/>
      <c r="R1297" s="87">
        <f t="shared" si="204"/>
        <v>1</v>
      </c>
      <c r="S1297" s="28" t="str">
        <f t="shared" si="205"/>
        <v>0</v>
      </c>
      <c r="T1297" s="28">
        <f t="shared" si="206"/>
        <v>0</v>
      </c>
      <c r="U1297" s="88"/>
      <c r="V1297" s="177">
        <f>SUMIF('Reporte de salida'!C$6:C$958,Inventario!B1297,'Reporte de salida'!H$6:H$958)</f>
        <v>0</v>
      </c>
      <c r="W1297" s="221">
        <f t="shared" si="207"/>
        <v>0</v>
      </c>
      <c r="X1297" s="22"/>
      <c r="Y1297" s="87">
        <f t="shared" si="208"/>
        <v>1</v>
      </c>
      <c r="Z1297" s="28">
        <f t="shared" si="209"/>
        <v>0</v>
      </c>
      <c r="AA1297" s="56">
        <f t="shared" si="210"/>
        <v>0</v>
      </c>
      <c r="AB1297" s="22">
        <f t="shared" si="200"/>
        <v>40</v>
      </c>
    </row>
    <row r="1298" spans="1:28" ht="15" hidden="1" customHeight="1" x14ac:dyDescent="0.25">
      <c r="A1298" s="24"/>
      <c r="B1298" s="174" t="s">
        <v>872</v>
      </c>
      <c r="C1298" s="24"/>
      <c r="D1298" s="21" t="s">
        <v>872</v>
      </c>
      <c r="E1298" s="21" t="s">
        <v>915</v>
      </c>
      <c r="F1298" s="21"/>
      <c r="G1298" s="31" t="s">
        <v>314</v>
      </c>
      <c r="H1298" s="32">
        <v>1</v>
      </c>
      <c r="I1298" s="95"/>
      <c r="J1298" s="57">
        <f>[1]Inventario!Y1298</f>
        <v>1</v>
      </c>
      <c r="K1298" s="99">
        <f>[1]Inventario!AA1298</f>
        <v>0</v>
      </c>
      <c r="L1298" s="86">
        <f t="shared" si="202"/>
        <v>0</v>
      </c>
      <c r="M1298" s="91"/>
      <c r="N1298" s="87">
        <f>SUMIF('Compras del Mes'!D$6:D$307,Inventario!D1298,'Compras del Mes'!H$6:H$307)</f>
        <v>0</v>
      </c>
      <c r="O1298" s="28" t="str">
        <f t="shared" si="203"/>
        <v/>
      </c>
      <c r="P1298" s="28">
        <f>SUMIF('Compras del Mes'!D$6:D$307,Inventario!D1298,'Compras del Mes'!I$6:I$307)</f>
        <v>0</v>
      </c>
      <c r="Q1298" s="88"/>
      <c r="R1298" s="87">
        <f t="shared" si="204"/>
        <v>1</v>
      </c>
      <c r="S1298" s="28" t="str">
        <f t="shared" si="205"/>
        <v>0</v>
      </c>
      <c r="T1298" s="28">
        <f t="shared" si="206"/>
        <v>0</v>
      </c>
      <c r="U1298" s="88"/>
      <c r="V1298" s="177">
        <f>SUMIF('Reporte de salida'!C$6:C$958,Inventario!B1298,'Reporte de salida'!H$6:H$958)</f>
        <v>0</v>
      </c>
      <c r="W1298" s="221">
        <f t="shared" si="207"/>
        <v>0</v>
      </c>
      <c r="X1298" s="22"/>
      <c r="Y1298" s="87">
        <f t="shared" si="208"/>
        <v>1</v>
      </c>
      <c r="Z1298" s="28">
        <f t="shared" si="209"/>
        <v>0</v>
      </c>
      <c r="AA1298" s="56">
        <f t="shared" si="210"/>
        <v>0</v>
      </c>
      <c r="AB1298" s="22">
        <f t="shared" si="200"/>
        <v>19</v>
      </c>
    </row>
    <row r="1299" spans="1:28" ht="15" hidden="1" customHeight="1" x14ac:dyDescent="0.25">
      <c r="A1299" s="24"/>
      <c r="B1299" s="174" t="s">
        <v>873</v>
      </c>
      <c r="C1299" s="24"/>
      <c r="D1299" s="21" t="s">
        <v>873</v>
      </c>
      <c r="E1299" s="21" t="s">
        <v>915</v>
      </c>
      <c r="F1299" s="21"/>
      <c r="G1299" s="31" t="s">
        <v>314</v>
      </c>
      <c r="H1299" s="32">
        <v>1</v>
      </c>
      <c r="I1299" s="95"/>
      <c r="J1299" s="57">
        <f>[1]Inventario!Y1299</f>
        <v>1</v>
      </c>
      <c r="K1299" s="99">
        <f>[1]Inventario!AA1299</f>
        <v>0</v>
      </c>
      <c r="L1299" s="86">
        <f t="shared" si="202"/>
        <v>0</v>
      </c>
      <c r="M1299" s="91"/>
      <c r="N1299" s="87">
        <f>SUMIF('Compras del Mes'!D$6:D$307,Inventario!D1299,'Compras del Mes'!H$6:H$307)</f>
        <v>0</v>
      </c>
      <c r="O1299" s="28" t="str">
        <f t="shared" si="203"/>
        <v/>
      </c>
      <c r="P1299" s="28">
        <f>SUMIF('Compras del Mes'!D$6:D$307,Inventario!D1299,'Compras del Mes'!I$6:I$307)</f>
        <v>0</v>
      </c>
      <c r="Q1299" s="88"/>
      <c r="R1299" s="87">
        <f t="shared" si="204"/>
        <v>1</v>
      </c>
      <c r="S1299" s="28" t="str">
        <f t="shared" si="205"/>
        <v>0</v>
      </c>
      <c r="T1299" s="28">
        <f t="shared" si="206"/>
        <v>0</v>
      </c>
      <c r="U1299" s="88"/>
      <c r="V1299" s="177">
        <f>SUMIF('Reporte de salida'!C$6:C$958,Inventario!B1299,'Reporte de salida'!H$6:H$958)</f>
        <v>0</v>
      </c>
      <c r="W1299" s="221">
        <f t="shared" si="207"/>
        <v>0</v>
      </c>
      <c r="X1299" s="22"/>
      <c r="Y1299" s="87">
        <f t="shared" si="208"/>
        <v>1</v>
      </c>
      <c r="Z1299" s="28">
        <f t="shared" si="209"/>
        <v>0</v>
      </c>
      <c r="AA1299" s="56">
        <f t="shared" si="210"/>
        <v>0</v>
      </c>
      <c r="AB1299" s="22">
        <f t="shared" si="200"/>
        <v>24</v>
      </c>
    </row>
    <row r="1300" spans="1:28" ht="15" hidden="1" customHeight="1" x14ac:dyDescent="0.25">
      <c r="A1300" s="24"/>
      <c r="B1300" s="174" t="s">
        <v>874</v>
      </c>
      <c r="C1300" s="24"/>
      <c r="D1300" s="21" t="s">
        <v>874</v>
      </c>
      <c r="E1300" s="21" t="s">
        <v>915</v>
      </c>
      <c r="F1300" s="21"/>
      <c r="G1300" s="31" t="s">
        <v>314</v>
      </c>
      <c r="H1300" s="32">
        <v>1</v>
      </c>
      <c r="I1300" s="95"/>
      <c r="J1300" s="57">
        <f>[1]Inventario!Y1300</f>
        <v>1</v>
      </c>
      <c r="K1300" s="99">
        <f>[1]Inventario!AA1300</f>
        <v>0</v>
      </c>
      <c r="L1300" s="86">
        <f t="shared" si="202"/>
        <v>0</v>
      </c>
      <c r="M1300" s="91"/>
      <c r="N1300" s="87">
        <f>SUMIF('Compras del Mes'!D$6:D$307,Inventario!D1300,'Compras del Mes'!H$6:H$307)</f>
        <v>0</v>
      </c>
      <c r="O1300" s="28" t="str">
        <f t="shared" si="203"/>
        <v/>
      </c>
      <c r="P1300" s="28">
        <f>SUMIF('Compras del Mes'!D$6:D$307,Inventario!D1300,'Compras del Mes'!I$6:I$307)</f>
        <v>0</v>
      </c>
      <c r="Q1300" s="88"/>
      <c r="R1300" s="87">
        <f t="shared" si="204"/>
        <v>1</v>
      </c>
      <c r="S1300" s="28" t="str">
        <f t="shared" si="205"/>
        <v>0</v>
      </c>
      <c r="T1300" s="28">
        <f t="shared" si="206"/>
        <v>0</v>
      </c>
      <c r="U1300" s="88"/>
      <c r="V1300" s="177">
        <f>SUMIF('Reporte de salida'!C$6:C$958,Inventario!B1300,'Reporte de salida'!H$6:H$958)</f>
        <v>0</v>
      </c>
      <c r="W1300" s="221">
        <f t="shared" si="207"/>
        <v>0</v>
      </c>
      <c r="X1300" s="22"/>
      <c r="Y1300" s="87">
        <f t="shared" si="208"/>
        <v>1</v>
      </c>
      <c r="Z1300" s="28">
        <f t="shared" si="209"/>
        <v>0</v>
      </c>
      <c r="AA1300" s="56">
        <f t="shared" si="210"/>
        <v>0</v>
      </c>
      <c r="AB1300" s="22">
        <f t="shared" si="200"/>
        <v>18</v>
      </c>
    </row>
    <row r="1301" spans="1:28" ht="15" hidden="1" customHeight="1" x14ac:dyDescent="0.25">
      <c r="A1301" s="24"/>
      <c r="B1301" s="174" t="s">
        <v>875</v>
      </c>
      <c r="C1301" s="24"/>
      <c r="D1301" s="21" t="s">
        <v>875</v>
      </c>
      <c r="E1301" s="21" t="s">
        <v>915</v>
      </c>
      <c r="F1301" s="21"/>
      <c r="G1301" s="31" t="s">
        <v>314</v>
      </c>
      <c r="H1301" s="32">
        <v>1</v>
      </c>
      <c r="I1301" s="95"/>
      <c r="J1301" s="57">
        <f>[1]Inventario!Y1301</f>
        <v>4</v>
      </c>
      <c r="K1301" s="99">
        <f>[1]Inventario!AA1301</f>
        <v>0</v>
      </c>
      <c r="L1301" s="86">
        <f t="shared" si="202"/>
        <v>0</v>
      </c>
      <c r="M1301" s="91"/>
      <c r="N1301" s="87">
        <f>SUMIF('Compras del Mes'!D$6:D$307,Inventario!D1301,'Compras del Mes'!H$6:H$307)</f>
        <v>0</v>
      </c>
      <c r="O1301" s="28" t="str">
        <f t="shared" si="203"/>
        <v/>
      </c>
      <c r="P1301" s="28">
        <f>SUMIF('Compras del Mes'!D$6:D$307,Inventario!D1301,'Compras del Mes'!I$6:I$307)</f>
        <v>0</v>
      </c>
      <c r="Q1301" s="88"/>
      <c r="R1301" s="87">
        <f t="shared" si="204"/>
        <v>4</v>
      </c>
      <c r="S1301" s="28" t="str">
        <f t="shared" si="205"/>
        <v>0</v>
      </c>
      <c r="T1301" s="28">
        <f t="shared" si="206"/>
        <v>0</v>
      </c>
      <c r="U1301" s="88"/>
      <c r="V1301" s="177">
        <f>SUMIF('Reporte de salida'!C$6:C$958,Inventario!B1301,'Reporte de salida'!H$6:H$958)</f>
        <v>0</v>
      </c>
      <c r="W1301" s="221">
        <f t="shared" si="207"/>
        <v>0</v>
      </c>
      <c r="X1301" s="22"/>
      <c r="Y1301" s="87">
        <f t="shared" si="208"/>
        <v>4</v>
      </c>
      <c r="Z1301" s="28">
        <f t="shared" si="209"/>
        <v>0</v>
      </c>
      <c r="AA1301" s="56">
        <f t="shared" si="210"/>
        <v>0</v>
      </c>
      <c r="AB1301" s="22">
        <f t="shared" si="200"/>
        <v>23</v>
      </c>
    </row>
    <row r="1302" spans="1:28" ht="15" hidden="1" customHeight="1" x14ac:dyDescent="0.25">
      <c r="A1302" s="24"/>
      <c r="B1302" s="174" t="s">
        <v>876</v>
      </c>
      <c r="C1302" s="24"/>
      <c r="D1302" s="21" t="s">
        <v>876</v>
      </c>
      <c r="E1302" s="21" t="s">
        <v>915</v>
      </c>
      <c r="F1302" s="21"/>
      <c r="G1302" s="31" t="s">
        <v>916</v>
      </c>
      <c r="H1302" s="32">
        <v>1</v>
      </c>
      <c r="I1302" s="95"/>
      <c r="J1302" s="57">
        <f>[1]Inventario!Y1302</f>
        <v>1</v>
      </c>
      <c r="K1302" s="99">
        <f>[1]Inventario!AA1302</f>
        <v>0</v>
      </c>
      <c r="L1302" s="86">
        <f t="shared" si="202"/>
        <v>0</v>
      </c>
      <c r="M1302" s="91"/>
      <c r="N1302" s="87">
        <f>SUMIF('Compras del Mes'!D$6:D$307,Inventario!D1302,'Compras del Mes'!H$6:H$307)</f>
        <v>0</v>
      </c>
      <c r="O1302" s="28" t="str">
        <f t="shared" si="203"/>
        <v/>
      </c>
      <c r="P1302" s="28">
        <f>SUMIF('Compras del Mes'!D$6:D$307,Inventario!D1302,'Compras del Mes'!I$6:I$307)</f>
        <v>0</v>
      </c>
      <c r="Q1302" s="88"/>
      <c r="R1302" s="87">
        <f t="shared" si="204"/>
        <v>1</v>
      </c>
      <c r="S1302" s="28" t="str">
        <f t="shared" si="205"/>
        <v>0</v>
      </c>
      <c r="T1302" s="28">
        <f t="shared" si="206"/>
        <v>0</v>
      </c>
      <c r="U1302" s="88"/>
      <c r="V1302" s="177">
        <f>SUMIF('Reporte de salida'!C$6:C$958,Inventario!B1302,'Reporte de salida'!H$6:H$958)</f>
        <v>0</v>
      </c>
      <c r="W1302" s="221">
        <f t="shared" si="207"/>
        <v>0</v>
      </c>
      <c r="X1302" s="22"/>
      <c r="Y1302" s="87">
        <f t="shared" si="208"/>
        <v>1</v>
      </c>
      <c r="Z1302" s="28">
        <f t="shared" si="209"/>
        <v>0</v>
      </c>
      <c r="AA1302" s="56">
        <f t="shared" si="210"/>
        <v>0</v>
      </c>
      <c r="AB1302" s="22">
        <f t="shared" si="200"/>
        <v>14</v>
      </c>
    </row>
    <row r="1303" spans="1:28" ht="15" hidden="1" customHeight="1" x14ac:dyDescent="0.25">
      <c r="A1303" s="24"/>
      <c r="B1303" s="174" t="s">
        <v>877</v>
      </c>
      <c r="C1303" s="24"/>
      <c r="D1303" s="21" t="s">
        <v>877</v>
      </c>
      <c r="E1303" s="21" t="s">
        <v>915</v>
      </c>
      <c r="F1303" s="21"/>
      <c r="G1303" s="31" t="s">
        <v>314</v>
      </c>
      <c r="H1303" s="32">
        <v>1</v>
      </c>
      <c r="I1303" s="95"/>
      <c r="J1303" s="57">
        <f>[1]Inventario!Y1303</f>
        <v>7</v>
      </c>
      <c r="K1303" s="99">
        <f>[1]Inventario!AA1303</f>
        <v>350</v>
      </c>
      <c r="L1303" s="86">
        <f t="shared" si="202"/>
        <v>2450</v>
      </c>
      <c r="M1303" s="91"/>
      <c r="N1303" s="87">
        <f>SUMIF('Compras del Mes'!D$6:D$307,Inventario!D1303,'Compras del Mes'!H$6:H$307)</f>
        <v>0</v>
      </c>
      <c r="O1303" s="28" t="str">
        <f t="shared" si="203"/>
        <v/>
      </c>
      <c r="P1303" s="28">
        <f>SUMIF('Compras del Mes'!D$6:D$307,Inventario!D1303,'Compras del Mes'!I$6:I$307)</f>
        <v>0</v>
      </c>
      <c r="Q1303" s="88"/>
      <c r="R1303" s="87">
        <f t="shared" si="204"/>
        <v>7</v>
      </c>
      <c r="S1303" s="28">
        <f t="shared" si="205"/>
        <v>350</v>
      </c>
      <c r="T1303" s="28">
        <f t="shared" si="206"/>
        <v>2450</v>
      </c>
      <c r="U1303" s="88"/>
      <c r="V1303" s="177">
        <f>SUMIF('Reporte de salida'!C$6:C$958,Inventario!B1303,'Reporte de salida'!H$6:H$958)</f>
        <v>0</v>
      </c>
      <c r="W1303" s="221">
        <f t="shared" si="207"/>
        <v>0</v>
      </c>
      <c r="X1303" s="22"/>
      <c r="Y1303" s="87">
        <f t="shared" si="208"/>
        <v>7</v>
      </c>
      <c r="Z1303" s="28">
        <f t="shared" si="209"/>
        <v>2450</v>
      </c>
      <c r="AA1303" s="56">
        <f t="shared" si="210"/>
        <v>350</v>
      </c>
      <c r="AB1303" s="22">
        <f t="shared" si="200"/>
        <v>17</v>
      </c>
    </row>
    <row r="1304" spans="1:28" ht="15" hidden="1" customHeight="1" x14ac:dyDescent="0.25">
      <c r="A1304" s="24"/>
      <c r="B1304" s="174" t="s">
        <v>878</v>
      </c>
      <c r="C1304" s="24"/>
      <c r="D1304" s="21" t="s">
        <v>878</v>
      </c>
      <c r="E1304" s="21" t="s">
        <v>915</v>
      </c>
      <c r="F1304" s="21"/>
      <c r="G1304" s="31" t="s">
        <v>314</v>
      </c>
      <c r="H1304" s="32">
        <v>1</v>
      </c>
      <c r="I1304" s="95"/>
      <c r="J1304" s="57">
        <f>[1]Inventario!Y1304</f>
        <v>12</v>
      </c>
      <c r="K1304" s="99">
        <f>[1]Inventario!AA1304</f>
        <v>0</v>
      </c>
      <c r="L1304" s="86">
        <f t="shared" si="202"/>
        <v>0</v>
      </c>
      <c r="M1304" s="91"/>
      <c r="N1304" s="87">
        <f>SUMIF('Compras del Mes'!D$6:D$307,Inventario!D1304,'Compras del Mes'!H$6:H$307)</f>
        <v>0</v>
      </c>
      <c r="O1304" s="28" t="str">
        <f t="shared" si="203"/>
        <v/>
      </c>
      <c r="P1304" s="28">
        <f>SUMIF('Compras del Mes'!D$6:D$307,Inventario!D1304,'Compras del Mes'!I$6:I$307)</f>
        <v>0</v>
      </c>
      <c r="Q1304" s="88"/>
      <c r="R1304" s="87">
        <f t="shared" si="204"/>
        <v>12</v>
      </c>
      <c r="S1304" s="28" t="str">
        <f t="shared" si="205"/>
        <v>0</v>
      </c>
      <c r="T1304" s="28">
        <f t="shared" si="206"/>
        <v>0</v>
      </c>
      <c r="U1304" s="88"/>
      <c r="V1304" s="177">
        <f>SUMIF('Reporte de salida'!C$6:C$958,Inventario!B1304,'Reporte de salida'!H$6:H$958)</f>
        <v>0</v>
      </c>
      <c r="W1304" s="221">
        <f t="shared" si="207"/>
        <v>0</v>
      </c>
      <c r="X1304" s="22"/>
      <c r="Y1304" s="87">
        <f t="shared" si="208"/>
        <v>12</v>
      </c>
      <c r="Z1304" s="28">
        <f t="shared" si="209"/>
        <v>0</v>
      </c>
      <c r="AA1304" s="56">
        <f t="shared" si="210"/>
        <v>0</v>
      </c>
      <c r="AB1304" s="22">
        <f t="shared" si="200"/>
        <v>25</v>
      </c>
    </row>
    <row r="1305" spans="1:28" ht="15" hidden="1" customHeight="1" x14ac:dyDescent="0.25">
      <c r="A1305" s="24"/>
      <c r="B1305" s="174" t="s">
        <v>879</v>
      </c>
      <c r="C1305" s="24"/>
      <c r="D1305" s="21" t="s">
        <v>879</v>
      </c>
      <c r="E1305" s="21" t="s">
        <v>915</v>
      </c>
      <c r="F1305" s="21"/>
      <c r="G1305" s="31" t="s">
        <v>314</v>
      </c>
      <c r="H1305" s="32">
        <v>1</v>
      </c>
      <c r="I1305" s="95"/>
      <c r="J1305" s="57">
        <f>[1]Inventario!Y1305</f>
        <v>8</v>
      </c>
      <c r="K1305" s="99">
        <f>[1]Inventario!AA1305</f>
        <v>0</v>
      </c>
      <c r="L1305" s="86">
        <f t="shared" si="202"/>
        <v>0</v>
      </c>
      <c r="M1305" s="91"/>
      <c r="N1305" s="87">
        <f>SUMIF('Compras del Mes'!D$6:D$307,Inventario!D1305,'Compras del Mes'!H$6:H$307)</f>
        <v>0</v>
      </c>
      <c r="O1305" s="28" t="str">
        <f t="shared" si="203"/>
        <v/>
      </c>
      <c r="P1305" s="28">
        <f>SUMIF('Compras del Mes'!D$6:D$307,Inventario!D1305,'Compras del Mes'!I$6:I$307)</f>
        <v>0</v>
      </c>
      <c r="Q1305" s="88"/>
      <c r="R1305" s="87">
        <f t="shared" si="204"/>
        <v>8</v>
      </c>
      <c r="S1305" s="28" t="str">
        <f t="shared" si="205"/>
        <v>0</v>
      </c>
      <c r="T1305" s="28">
        <f t="shared" si="206"/>
        <v>0</v>
      </c>
      <c r="U1305" s="88"/>
      <c r="V1305" s="177">
        <f>SUMIF('Reporte de salida'!C$6:C$958,Inventario!B1305,'Reporte de salida'!H$6:H$958)</f>
        <v>0</v>
      </c>
      <c r="W1305" s="221">
        <f t="shared" si="207"/>
        <v>0</v>
      </c>
      <c r="X1305" s="22"/>
      <c r="Y1305" s="87">
        <f t="shared" si="208"/>
        <v>8</v>
      </c>
      <c r="Z1305" s="28">
        <f t="shared" si="209"/>
        <v>0</v>
      </c>
      <c r="AA1305" s="56">
        <f t="shared" si="210"/>
        <v>0</v>
      </c>
      <c r="AB1305" s="22">
        <f t="shared" si="200"/>
        <v>25</v>
      </c>
    </row>
    <row r="1306" spans="1:28" ht="15" hidden="1" customHeight="1" x14ac:dyDescent="0.25">
      <c r="A1306" s="24"/>
      <c r="B1306" s="174" t="s">
        <v>880</v>
      </c>
      <c r="C1306" s="24"/>
      <c r="D1306" s="21" t="s">
        <v>880</v>
      </c>
      <c r="E1306" s="21" t="s">
        <v>915</v>
      </c>
      <c r="F1306" s="21"/>
      <c r="G1306" s="31" t="s">
        <v>314</v>
      </c>
      <c r="H1306" s="32">
        <v>1</v>
      </c>
      <c r="I1306" s="95"/>
      <c r="J1306" s="57">
        <f>[1]Inventario!Y1306</f>
        <v>4</v>
      </c>
      <c r="K1306" s="99">
        <f>[1]Inventario!AA1306</f>
        <v>0</v>
      </c>
      <c r="L1306" s="86">
        <f t="shared" si="202"/>
        <v>0</v>
      </c>
      <c r="M1306" s="91"/>
      <c r="N1306" s="87">
        <f>SUMIF('Compras del Mes'!D$6:D$307,Inventario!D1306,'Compras del Mes'!H$6:H$307)</f>
        <v>0</v>
      </c>
      <c r="O1306" s="28" t="str">
        <f t="shared" si="203"/>
        <v/>
      </c>
      <c r="P1306" s="28">
        <f>SUMIF('Compras del Mes'!D$6:D$307,Inventario!D1306,'Compras del Mes'!I$6:I$307)</f>
        <v>0</v>
      </c>
      <c r="Q1306" s="88"/>
      <c r="R1306" s="87">
        <f t="shared" si="204"/>
        <v>4</v>
      </c>
      <c r="S1306" s="28" t="str">
        <f t="shared" si="205"/>
        <v>0</v>
      </c>
      <c r="T1306" s="28">
        <f t="shared" si="206"/>
        <v>0</v>
      </c>
      <c r="U1306" s="88"/>
      <c r="V1306" s="177">
        <f>SUMIF('Reporte de salida'!C$6:C$958,Inventario!B1306,'Reporte de salida'!H$6:H$958)</f>
        <v>0</v>
      </c>
      <c r="W1306" s="221">
        <f t="shared" si="207"/>
        <v>0</v>
      </c>
      <c r="X1306" s="22"/>
      <c r="Y1306" s="87">
        <f t="shared" si="208"/>
        <v>4</v>
      </c>
      <c r="Z1306" s="28">
        <f t="shared" si="209"/>
        <v>0</v>
      </c>
      <c r="AA1306" s="56">
        <f t="shared" si="210"/>
        <v>0</v>
      </c>
      <c r="AB1306" s="22">
        <f t="shared" si="200"/>
        <v>25</v>
      </c>
    </row>
    <row r="1307" spans="1:28" ht="15" hidden="1" customHeight="1" x14ac:dyDescent="0.25">
      <c r="A1307" s="24"/>
      <c r="B1307" s="174" t="s">
        <v>881</v>
      </c>
      <c r="C1307" s="130"/>
      <c r="D1307" s="21" t="s">
        <v>881</v>
      </c>
      <c r="E1307" s="21" t="s">
        <v>915</v>
      </c>
      <c r="F1307" s="21"/>
      <c r="G1307" s="31" t="s">
        <v>314</v>
      </c>
      <c r="H1307" s="32">
        <v>1</v>
      </c>
      <c r="I1307" s="95"/>
      <c r="J1307" s="57">
        <f>[1]Inventario!Y1307</f>
        <v>1</v>
      </c>
      <c r="K1307" s="99">
        <f>[1]Inventario!AA1307</f>
        <v>0</v>
      </c>
      <c r="L1307" s="86">
        <f t="shared" si="202"/>
        <v>0</v>
      </c>
      <c r="M1307" s="91"/>
      <c r="N1307" s="87">
        <f>SUMIF('Compras del Mes'!D$6:D$307,Inventario!D1307,'Compras del Mes'!H$6:H$307)</f>
        <v>0</v>
      </c>
      <c r="O1307" s="28" t="str">
        <f t="shared" si="203"/>
        <v/>
      </c>
      <c r="P1307" s="28">
        <f>SUMIF('Compras del Mes'!D$6:D$307,Inventario!D1307,'Compras del Mes'!I$6:I$307)</f>
        <v>0</v>
      </c>
      <c r="Q1307" s="88"/>
      <c r="R1307" s="87">
        <f t="shared" si="204"/>
        <v>1</v>
      </c>
      <c r="S1307" s="28" t="str">
        <f t="shared" si="205"/>
        <v>0</v>
      </c>
      <c r="T1307" s="28">
        <f t="shared" si="206"/>
        <v>0</v>
      </c>
      <c r="U1307" s="88"/>
      <c r="V1307" s="177">
        <f>SUMIF('Reporte de salida'!C$6:C$958,Inventario!B1307,'Reporte de salida'!H$6:H$958)</f>
        <v>0</v>
      </c>
      <c r="W1307" s="221">
        <f t="shared" si="207"/>
        <v>0</v>
      </c>
      <c r="X1307" s="22"/>
      <c r="Y1307" s="87">
        <f t="shared" si="208"/>
        <v>1</v>
      </c>
      <c r="Z1307" s="28">
        <f t="shared" si="209"/>
        <v>0</v>
      </c>
      <c r="AA1307" s="56">
        <f t="shared" si="210"/>
        <v>0</v>
      </c>
      <c r="AB1307" s="22">
        <f t="shared" si="200"/>
        <v>23</v>
      </c>
    </row>
    <row r="1308" spans="1:28" ht="15" hidden="1" customHeight="1" x14ac:dyDescent="0.25">
      <c r="A1308" s="24"/>
      <c r="B1308" s="174" t="s">
        <v>882</v>
      </c>
      <c r="C1308" s="24"/>
      <c r="D1308" s="21" t="s">
        <v>882</v>
      </c>
      <c r="E1308" s="21" t="s">
        <v>915</v>
      </c>
      <c r="F1308" s="21"/>
      <c r="G1308" s="31" t="s">
        <v>314</v>
      </c>
      <c r="H1308" s="32">
        <v>1</v>
      </c>
      <c r="I1308" s="95"/>
      <c r="J1308" s="57">
        <f>[1]Inventario!Y1308</f>
        <v>122</v>
      </c>
      <c r="K1308" s="99">
        <f>[1]Inventario!AA1308</f>
        <v>0</v>
      </c>
      <c r="L1308" s="86">
        <f t="shared" si="202"/>
        <v>0</v>
      </c>
      <c r="M1308" s="91"/>
      <c r="N1308" s="87">
        <f>SUMIF('Compras del Mes'!D$6:D$307,Inventario!D1308,'Compras del Mes'!H$6:H$307)</f>
        <v>0</v>
      </c>
      <c r="O1308" s="28" t="str">
        <f t="shared" si="203"/>
        <v/>
      </c>
      <c r="P1308" s="28">
        <f>SUMIF('Compras del Mes'!D$6:D$307,Inventario!D1308,'Compras del Mes'!I$6:I$307)</f>
        <v>0</v>
      </c>
      <c r="Q1308" s="88"/>
      <c r="R1308" s="87">
        <f t="shared" si="204"/>
        <v>122</v>
      </c>
      <c r="S1308" s="28" t="str">
        <f t="shared" si="205"/>
        <v>0</v>
      </c>
      <c r="T1308" s="28">
        <f t="shared" si="206"/>
        <v>0</v>
      </c>
      <c r="U1308" s="88"/>
      <c r="V1308" s="177">
        <f>SUMIF('Reporte de salida'!C$6:C$958,Inventario!B1308,'Reporte de salida'!H$6:H$958)</f>
        <v>0</v>
      </c>
      <c r="W1308" s="221">
        <f t="shared" si="207"/>
        <v>0</v>
      </c>
      <c r="X1308" s="22"/>
      <c r="Y1308" s="87">
        <f t="shared" si="208"/>
        <v>122</v>
      </c>
      <c r="Z1308" s="28">
        <f t="shared" si="209"/>
        <v>0</v>
      </c>
      <c r="AA1308" s="56">
        <f t="shared" si="210"/>
        <v>0</v>
      </c>
      <c r="AB1308" s="22">
        <f t="shared" si="200"/>
        <v>27</v>
      </c>
    </row>
    <row r="1309" spans="1:28" ht="15" hidden="1" customHeight="1" x14ac:dyDescent="0.25">
      <c r="A1309" s="24"/>
      <c r="B1309" s="174" t="s">
        <v>883</v>
      </c>
      <c r="C1309" s="24"/>
      <c r="D1309" s="21" t="s">
        <v>883</v>
      </c>
      <c r="E1309" s="21" t="s">
        <v>915</v>
      </c>
      <c r="F1309" s="21"/>
      <c r="G1309" s="31" t="s">
        <v>314</v>
      </c>
      <c r="H1309" s="32">
        <v>1</v>
      </c>
      <c r="I1309" s="95"/>
      <c r="J1309" s="57">
        <f>[1]Inventario!Y1309</f>
        <v>20</v>
      </c>
      <c r="K1309" s="99">
        <f>[1]Inventario!AA1309</f>
        <v>0</v>
      </c>
      <c r="L1309" s="86">
        <f t="shared" si="202"/>
        <v>0</v>
      </c>
      <c r="M1309" s="91"/>
      <c r="N1309" s="87">
        <f>SUMIF('Compras del Mes'!D$6:D$307,Inventario!D1309,'Compras del Mes'!H$6:H$307)</f>
        <v>0</v>
      </c>
      <c r="O1309" s="28" t="str">
        <f t="shared" si="203"/>
        <v/>
      </c>
      <c r="P1309" s="28">
        <f>SUMIF('Compras del Mes'!D$6:D$307,Inventario!D1309,'Compras del Mes'!I$6:I$307)</f>
        <v>0</v>
      </c>
      <c r="Q1309" s="88"/>
      <c r="R1309" s="87">
        <f t="shared" si="204"/>
        <v>20</v>
      </c>
      <c r="S1309" s="28" t="str">
        <f t="shared" si="205"/>
        <v>0</v>
      </c>
      <c r="T1309" s="28">
        <f t="shared" si="206"/>
        <v>0</v>
      </c>
      <c r="U1309" s="88"/>
      <c r="V1309" s="177">
        <f>SUMIF('Reporte de salida'!C$6:C$958,Inventario!B1309,'Reporte de salida'!H$6:H$958)</f>
        <v>0</v>
      </c>
      <c r="W1309" s="221">
        <f t="shared" si="207"/>
        <v>0</v>
      </c>
      <c r="X1309" s="22"/>
      <c r="Y1309" s="87">
        <f t="shared" si="208"/>
        <v>20</v>
      </c>
      <c r="Z1309" s="28">
        <f t="shared" si="209"/>
        <v>0</v>
      </c>
      <c r="AA1309" s="56">
        <f t="shared" si="210"/>
        <v>0</v>
      </c>
      <c r="AB1309" s="22">
        <f t="shared" si="200"/>
        <v>29</v>
      </c>
    </row>
    <row r="1310" spans="1:28" ht="15" hidden="1" customHeight="1" x14ac:dyDescent="0.25">
      <c r="A1310" s="24"/>
      <c r="B1310" s="174" t="s">
        <v>884</v>
      </c>
      <c r="C1310" s="24"/>
      <c r="D1310" s="21" t="s">
        <v>884</v>
      </c>
      <c r="E1310" s="21" t="s">
        <v>915</v>
      </c>
      <c r="F1310" s="21"/>
      <c r="G1310" s="31" t="s">
        <v>314</v>
      </c>
      <c r="H1310" s="32">
        <v>1</v>
      </c>
      <c r="I1310" s="95"/>
      <c r="J1310" s="57">
        <f>[1]Inventario!Y1310</f>
        <v>710</v>
      </c>
      <c r="K1310" s="99">
        <f>[1]Inventario!AA1310</f>
        <v>0</v>
      </c>
      <c r="L1310" s="86">
        <f t="shared" si="202"/>
        <v>0</v>
      </c>
      <c r="M1310" s="91"/>
      <c r="N1310" s="87">
        <f>SUMIF('Compras del Mes'!D$6:D$307,Inventario!D1310,'Compras del Mes'!H$6:H$307)</f>
        <v>0</v>
      </c>
      <c r="O1310" s="28" t="str">
        <f t="shared" si="203"/>
        <v/>
      </c>
      <c r="P1310" s="28">
        <f>SUMIF('Compras del Mes'!D$6:D$307,Inventario!D1310,'Compras del Mes'!I$6:I$307)</f>
        <v>0</v>
      </c>
      <c r="Q1310" s="88"/>
      <c r="R1310" s="87">
        <f t="shared" si="204"/>
        <v>710</v>
      </c>
      <c r="S1310" s="28" t="str">
        <f t="shared" si="205"/>
        <v>0</v>
      </c>
      <c r="T1310" s="28">
        <f t="shared" si="206"/>
        <v>0</v>
      </c>
      <c r="U1310" s="88"/>
      <c r="V1310" s="177">
        <f>SUMIF('Reporte de salida'!C$6:C$958,Inventario!B1310,'Reporte de salida'!H$6:H$958)</f>
        <v>0</v>
      </c>
      <c r="W1310" s="221">
        <f t="shared" si="207"/>
        <v>0</v>
      </c>
      <c r="X1310" s="22"/>
      <c r="Y1310" s="87">
        <f t="shared" si="208"/>
        <v>710</v>
      </c>
      <c r="Z1310" s="28">
        <f t="shared" si="209"/>
        <v>0</v>
      </c>
      <c r="AA1310" s="56">
        <f t="shared" si="210"/>
        <v>0</v>
      </c>
      <c r="AB1310" s="22">
        <f t="shared" si="200"/>
        <v>29</v>
      </c>
    </row>
    <row r="1311" spans="1:28" ht="15" hidden="1" customHeight="1" x14ac:dyDescent="0.25">
      <c r="A1311" s="24"/>
      <c r="B1311" s="174" t="s">
        <v>885</v>
      </c>
      <c r="C1311" s="24"/>
      <c r="D1311" s="21" t="s">
        <v>885</v>
      </c>
      <c r="E1311" s="21" t="s">
        <v>915</v>
      </c>
      <c r="F1311" s="21"/>
      <c r="G1311" s="31" t="s">
        <v>314</v>
      </c>
      <c r="H1311" s="32">
        <v>1</v>
      </c>
      <c r="I1311" s="95"/>
      <c r="J1311" s="57">
        <f>[1]Inventario!Y1311</f>
        <v>30</v>
      </c>
      <c r="K1311" s="99">
        <f>[1]Inventario!AA1311</f>
        <v>0</v>
      </c>
      <c r="L1311" s="86">
        <f t="shared" si="202"/>
        <v>0</v>
      </c>
      <c r="M1311" s="91"/>
      <c r="N1311" s="87">
        <f>SUMIF('Compras del Mes'!D$6:D$307,Inventario!D1311,'Compras del Mes'!H$6:H$307)</f>
        <v>0</v>
      </c>
      <c r="O1311" s="28" t="str">
        <f t="shared" si="203"/>
        <v/>
      </c>
      <c r="P1311" s="28">
        <f>SUMIF('Compras del Mes'!D$6:D$307,Inventario!D1311,'Compras del Mes'!I$6:I$307)</f>
        <v>0</v>
      </c>
      <c r="Q1311" s="88"/>
      <c r="R1311" s="87">
        <f t="shared" si="204"/>
        <v>30</v>
      </c>
      <c r="S1311" s="28" t="str">
        <f t="shared" si="205"/>
        <v>0</v>
      </c>
      <c r="T1311" s="28">
        <f t="shared" si="206"/>
        <v>0</v>
      </c>
      <c r="U1311" s="88"/>
      <c r="V1311" s="177">
        <f>SUMIF('Reporte de salida'!C$6:C$958,Inventario!B1311,'Reporte de salida'!H$6:H$958)</f>
        <v>0</v>
      </c>
      <c r="W1311" s="221">
        <f t="shared" si="207"/>
        <v>0</v>
      </c>
      <c r="X1311" s="22"/>
      <c r="Y1311" s="87">
        <f t="shared" si="208"/>
        <v>30</v>
      </c>
      <c r="Z1311" s="28">
        <f t="shared" si="209"/>
        <v>0</v>
      </c>
      <c r="AA1311" s="56">
        <f t="shared" si="210"/>
        <v>0</v>
      </c>
      <c r="AB1311" s="22">
        <f t="shared" si="200"/>
        <v>33</v>
      </c>
    </row>
    <row r="1312" spans="1:28" ht="15" hidden="1" customHeight="1" x14ac:dyDescent="0.25">
      <c r="A1312" s="24"/>
      <c r="B1312" s="174" t="s">
        <v>886</v>
      </c>
      <c r="C1312" s="24"/>
      <c r="D1312" s="21" t="s">
        <v>886</v>
      </c>
      <c r="E1312" s="21" t="s">
        <v>915</v>
      </c>
      <c r="F1312" s="21"/>
      <c r="G1312" s="31" t="s">
        <v>314</v>
      </c>
      <c r="H1312" s="32">
        <v>1</v>
      </c>
      <c r="I1312" s="95"/>
      <c r="J1312" s="57">
        <f>[1]Inventario!Y1312</f>
        <v>2</v>
      </c>
      <c r="K1312" s="99">
        <f>[1]Inventario!AA1312</f>
        <v>0</v>
      </c>
      <c r="L1312" s="86">
        <f t="shared" si="202"/>
        <v>0</v>
      </c>
      <c r="M1312" s="91"/>
      <c r="N1312" s="87">
        <f>SUMIF('Compras del Mes'!D$6:D$307,Inventario!D1312,'Compras del Mes'!H$6:H$307)</f>
        <v>0</v>
      </c>
      <c r="O1312" s="28" t="str">
        <f t="shared" si="203"/>
        <v/>
      </c>
      <c r="P1312" s="28">
        <f>SUMIF('Compras del Mes'!D$6:D$307,Inventario!D1312,'Compras del Mes'!I$6:I$307)</f>
        <v>0</v>
      </c>
      <c r="Q1312" s="88"/>
      <c r="R1312" s="87">
        <f t="shared" si="204"/>
        <v>2</v>
      </c>
      <c r="S1312" s="28" t="str">
        <f t="shared" si="205"/>
        <v>0</v>
      </c>
      <c r="T1312" s="28">
        <f t="shared" si="206"/>
        <v>0</v>
      </c>
      <c r="U1312" s="88"/>
      <c r="V1312" s="177">
        <f>SUMIF('Reporte de salida'!C$6:C$958,Inventario!B1312,'Reporte de salida'!H$6:H$958)</f>
        <v>0</v>
      </c>
      <c r="W1312" s="221">
        <f t="shared" si="207"/>
        <v>0</v>
      </c>
      <c r="X1312" s="22"/>
      <c r="Y1312" s="87">
        <f t="shared" si="208"/>
        <v>2</v>
      </c>
      <c r="Z1312" s="28">
        <f t="shared" si="209"/>
        <v>0</v>
      </c>
      <c r="AA1312" s="56">
        <f t="shared" si="210"/>
        <v>0</v>
      </c>
      <c r="AB1312" s="22">
        <f t="shared" si="200"/>
        <v>49</v>
      </c>
    </row>
    <row r="1313" spans="1:31" ht="15" hidden="1" customHeight="1" x14ac:dyDescent="0.25">
      <c r="A1313" s="24"/>
      <c r="B1313" s="174" t="s">
        <v>887</v>
      </c>
      <c r="C1313" s="24"/>
      <c r="D1313" s="21" t="s">
        <v>887</v>
      </c>
      <c r="E1313" s="21" t="s">
        <v>915</v>
      </c>
      <c r="F1313" s="21"/>
      <c r="G1313" s="31" t="s">
        <v>314</v>
      </c>
      <c r="H1313" s="32">
        <v>1</v>
      </c>
      <c r="I1313" s="95"/>
      <c r="J1313" s="57">
        <f>[1]Inventario!Y1313</f>
        <v>1</v>
      </c>
      <c r="K1313" s="99">
        <f>[1]Inventario!AA1313</f>
        <v>0</v>
      </c>
      <c r="L1313" s="86">
        <f t="shared" si="202"/>
        <v>0</v>
      </c>
      <c r="M1313" s="91"/>
      <c r="N1313" s="87">
        <f>SUMIF('Compras del Mes'!D$6:D$307,Inventario!D1313,'Compras del Mes'!H$6:H$307)</f>
        <v>0</v>
      </c>
      <c r="O1313" s="28" t="str">
        <f t="shared" si="203"/>
        <v/>
      </c>
      <c r="P1313" s="28">
        <f>SUMIF('Compras del Mes'!D$6:D$307,Inventario!D1313,'Compras del Mes'!I$6:I$307)</f>
        <v>0</v>
      </c>
      <c r="Q1313" s="88"/>
      <c r="R1313" s="87">
        <f t="shared" si="204"/>
        <v>1</v>
      </c>
      <c r="S1313" s="28" t="str">
        <f t="shared" si="205"/>
        <v>0</v>
      </c>
      <c r="T1313" s="28">
        <f t="shared" si="206"/>
        <v>0</v>
      </c>
      <c r="U1313" s="88"/>
      <c r="V1313" s="177">
        <f>SUMIF('Reporte de salida'!C$6:C$958,Inventario!B1313,'Reporte de salida'!H$6:H$958)</f>
        <v>0</v>
      </c>
      <c r="W1313" s="221">
        <f t="shared" si="207"/>
        <v>0</v>
      </c>
      <c r="X1313" s="22"/>
      <c r="Y1313" s="87">
        <f t="shared" si="208"/>
        <v>1</v>
      </c>
      <c r="Z1313" s="28">
        <f t="shared" si="209"/>
        <v>0</v>
      </c>
      <c r="AA1313" s="56">
        <f t="shared" si="210"/>
        <v>0</v>
      </c>
      <c r="AB1313" s="22">
        <f t="shared" si="200"/>
        <v>52</v>
      </c>
    </row>
    <row r="1314" spans="1:31" ht="15" hidden="1" customHeight="1" x14ac:dyDescent="0.25">
      <c r="A1314" s="24"/>
      <c r="B1314" s="174" t="s">
        <v>888</v>
      </c>
      <c r="C1314" s="24"/>
      <c r="D1314" s="21" t="s">
        <v>888</v>
      </c>
      <c r="E1314" s="21" t="s">
        <v>915</v>
      </c>
      <c r="F1314" s="21"/>
      <c r="G1314" s="31" t="s">
        <v>314</v>
      </c>
      <c r="H1314" s="32">
        <v>1</v>
      </c>
      <c r="I1314" s="95"/>
      <c r="J1314" s="57">
        <f>[1]Inventario!Y1314</f>
        <v>1</v>
      </c>
      <c r="K1314" s="99">
        <f>[1]Inventario!AA1314</f>
        <v>0</v>
      </c>
      <c r="L1314" s="86">
        <f t="shared" si="202"/>
        <v>0</v>
      </c>
      <c r="M1314" s="91"/>
      <c r="N1314" s="87">
        <f>SUMIF('Compras del Mes'!D$6:D$307,Inventario!D1314,'Compras del Mes'!H$6:H$307)</f>
        <v>0</v>
      </c>
      <c r="O1314" s="28" t="str">
        <f t="shared" si="203"/>
        <v/>
      </c>
      <c r="P1314" s="28">
        <f>SUMIF('Compras del Mes'!D$6:D$307,Inventario!D1314,'Compras del Mes'!I$6:I$307)</f>
        <v>0</v>
      </c>
      <c r="Q1314" s="88"/>
      <c r="R1314" s="87">
        <f t="shared" si="204"/>
        <v>1</v>
      </c>
      <c r="S1314" s="28" t="str">
        <f t="shared" si="205"/>
        <v>0</v>
      </c>
      <c r="T1314" s="28">
        <f t="shared" si="206"/>
        <v>0</v>
      </c>
      <c r="U1314" s="88"/>
      <c r="V1314" s="177">
        <f>SUMIF('Reporte de salida'!C$6:C$958,Inventario!B1314,'Reporte de salida'!H$6:H$958)</f>
        <v>0</v>
      </c>
      <c r="W1314" s="221">
        <f t="shared" si="207"/>
        <v>0</v>
      </c>
      <c r="X1314" s="22"/>
      <c r="Y1314" s="87">
        <f t="shared" si="208"/>
        <v>1</v>
      </c>
      <c r="Z1314" s="28">
        <f t="shared" si="209"/>
        <v>0</v>
      </c>
      <c r="AA1314" s="56">
        <f t="shared" si="210"/>
        <v>0</v>
      </c>
      <c r="AB1314" s="22">
        <f t="shared" ref="AB1314:AB1377" si="211">(LEN(D1314))</f>
        <v>47</v>
      </c>
    </row>
    <row r="1315" spans="1:31" ht="15" hidden="1" customHeight="1" x14ac:dyDescent="0.25">
      <c r="A1315" s="24"/>
      <c r="B1315" s="174" t="s">
        <v>889</v>
      </c>
      <c r="C1315" s="24"/>
      <c r="D1315" s="21" t="s">
        <v>889</v>
      </c>
      <c r="E1315" s="21" t="s">
        <v>915</v>
      </c>
      <c r="F1315" s="21"/>
      <c r="G1315" s="31" t="s">
        <v>314</v>
      </c>
      <c r="H1315" s="32">
        <v>1</v>
      </c>
      <c r="I1315" s="95"/>
      <c r="J1315" s="57">
        <f>[1]Inventario!Y1315</f>
        <v>2</v>
      </c>
      <c r="K1315" s="99">
        <f>[1]Inventario!AA1315</f>
        <v>0</v>
      </c>
      <c r="L1315" s="86">
        <f t="shared" si="202"/>
        <v>0</v>
      </c>
      <c r="M1315" s="91"/>
      <c r="N1315" s="87">
        <f>SUMIF('Compras del Mes'!D$6:D$307,Inventario!D1315,'Compras del Mes'!H$6:H$307)</f>
        <v>0</v>
      </c>
      <c r="O1315" s="28" t="str">
        <f t="shared" si="203"/>
        <v/>
      </c>
      <c r="P1315" s="28">
        <f>SUMIF('Compras del Mes'!D$6:D$307,Inventario!D1315,'Compras del Mes'!I$6:I$307)</f>
        <v>0</v>
      </c>
      <c r="Q1315" s="88"/>
      <c r="R1315" s="87">
        <f t="shared" si="204"/>
        <v>2</v>
      </c>
      <c r="S1315" s="28" t="str">
        <f t="shared" si="205"/>
        <v>0</v>
      </c>
      <c r="T1315" s="28">
        <f t="shared" si="206"/>
        <v>0</v>
      </c>
      <c r="U1315" s="88"/>
      <c r="V1315" s="177">
        <f>SUMIF('Reporte de salida'!C$6:C$958,Inventario!B1315,'Reporte de salida'!H$6:H$958)</f>
        <v>0</v>
      </c>
      <c r="W1315" s="221">
        <f t="shared" si="207"/>
        <v>0</v>
      </c>
      <c r="X1315" s="22"/>
      <c r="Y1315" s="87">
        <f t="shared" si="208"/>
        <v>2</v>
      </c>
      <c r="Z1315" s="28">
        <f t="shared" si="209"/>
        <v>0</v>
      </c>
      <c r="AA1315" s="56">
        <f t="shared" si="210"/>
        <v>0</v>
      </c>
      <c r="AB1315" s="22">
        <f t="shared" si="211"/>
        <v>43</v>
      </c>
    </row>
    <row r="1316" spans="1:31" ht="15" hidden="1" customHeight="1" x14ac:dyDescent="0.25">
      <c r="A1316" s="24"/>
      <c r="B1316" s="174" t="s">
        <v>890</v>
      </c>
      <c r="C1316" s="24"/>
      <c r="D1316" s="21" t="s">
        <v>890</v>
      </c>
      <c r="E1316" s="21" t="s">
        <v>915</v>
      </c>
      <c r="F1316" s="21"/>
      <c r="G1316" s="31" t="s">
        <v>314</v>
      </c>
      <c r="H1316" s="32">
        <v>1</v>
      </c>
      <c r="I1316" s="95"/>
      <c r="J1316" s="57">
        <f>[1]Inventario!Y1316</f>
        <v>1</v>
      </c>
      <c r="K1316" s="99">
        <f>[1]Inventario!AA1316</f>
        <v>0</v>
      </c>
      <c r="L1316" s="86">
        <f t="shared" si="202"/>
        <v>0</v>
      </c>
      <c r="M1316" s="91"/>
      <c r="N1316" s="87">
        <f>SUMIF('Compras del Mes'!D$6:D$307,Inventario!D1316,'Compras del Mes'!H$6:H$307)</f>
        <v>0</v>
      </c>
      <c r="O1316" s="28" t="str">
        <f t="shared" si="203"/>
        <v/>
      </c>
      <c r="P1316" s="28">
        <f>SUMIF('Compras del Mes'!D$6:D$307,Inventario!D1316,'Compras del Mes'!I$6:I$307)</f>
        <v>0</v>
      </c>
      <c r="Q1316" s="88"/>
      <c r="R1316" s="87">
        <f t="shared" si="204"/>
        <v>1</v>
      </c>
      <c r="S1316" s="28" t="str">
        <f t="shared" si="205"/>
        <v>0</v>
      </c>
      <c r="T1316" s="28">
        <f t="shared" si="206"/>
        <v>0</v>
      </c>
      <c r="U1316" s="88"/>
      <c r="V1316" s="177">
        <f>SUMIF('Reporte de salida'!C$6:C$958,Inventario!B1316,'Reporte de salida'!H$6:H$958)</f>
        <v>0</v>
      </c>
      <c r="W1316" s="221">
        <f t="shared" si="207"/>
        <v>0</v>
      </c>
      <c r="X1316" s="22"/>
      <c r="Y1316" s="87">
        <f t="shared" si="208"/>
        <v>1</v>
      </c>
      <c r="Z1316" s="28">
        <f t="shared" si="209"/>
        <v>0</v>
      </c>
      <c r="AA1316" s="56">
        <f t="shared" si="210"/>
        <v>0</v>
      </c>
      <c r="AB1316" s="22">
        <f t="shared" si="211"/>
        <v>25</v>
      </c>
    </row>
    <row r="1317" spans="1:31" ht="15" hidden="1" customHeight="1" x14ac:dyDescent="0.25">
      <c r="A1317" s="24"/>
      <c r="B1317" s="174" t="s">
        <v>891</v>
      </c>
      <c r="C1317" s="24"/>
      <c r="D1317" s="21" t="s">
        <v>891</v>
      </c>
      <c r="E1317" s="21" t="s">
        <v>915</v>
      </c>
      <c r="F1317" s="21"/>
      <c r="G1317" s="31" t="s">
        <v>314</v>
      </c>
      <c r="H1317" s="32">
        <v>1</v>
      </c>
      <c r="I1317" s="95"/>
      <c r="J1317" s="57">
        <f>[1]Inventario!Y1317</f>
        <v>1</v>
      </c>
      <c r="K1317" s="99">
        <f>[1]Inventario!AA1317</f>
        <v>0</v>
      </c>
      <c r="L1317" s="86">
        <f t="shared" si="202"/>
        <v>0</v>
      </c>
      <c r="M1317" s="91"/>
      <c r="N1317" s="87">
        <f>SUMIF('Compras del Mes'!D$6:D$307,Inventario!D1317,'Compras del Mes'!H$6:H$307)</f>
        <v>0</v>
      </c>
      <c r="O1317" s="28" t="str">
        <f t="shared" si="203"/>
        <v/>
      </c>
      <c r="P1317" s="28">
        <f>SUMIF('Compras del Mes'!D$6:D$307,Inventario!D1317,'Compras del Mes'!I$6:I$307)</f>
        <v>0</v>
      </c>
      <c r="Q1317" s="88"/>
      <c r="R1317" s="87">
        <f t="shared" si="204"/>
        <v>1</v>
      </c>
      <c r="S1317" s="28" t="str">
        <f t="shared" si="205"/>
        <v>0</v>
      </c>
      <c r="T1317" s="28">
        <f t="shared" si="206"/>
        <v>0</v>
      </c>
      <c r="U1317" s="88"/>
      <c r="V1317" s="177">
        <f>SUMIF('Reporte de salida'!C$6:C$958,Inventario!B1317,'Reporte de salida'!H$6:H$958)</f>
        <v>0</v>
      </c>
      <c r="W1317" s="221">
        <f t="shared" si="207"/>
        <v>0</v>
      </c>
      <c r="X1317" s="22"/>
      <c r="Y1317" s="87">
        <f t="shared" si="208"/>
        <v>1</v>
      </c>
      <c r="Z1317" s="28">
        <f t="shared" si="209"/>
        <v>0</v>
      </c>
      <c r="AA1317" s="56">
        <f t="shared" si="210"/>
        <v>0</v>
      </c>
      <c r="AB1317" s="22">
        <f t="shared" si="211"/>
        <v>43</v>
      </c>
    </row>
    <row r="1318" spans="1:31" ht="15" hidden="1" customHeight="1" x14ac:dyDescent="0.25">
      <c r="A1318" s="24"/>
      <c r="B1318" s="174" t="s">
        <v>892</v>
      </c>
      <c r="C1318" s="24"/>
      <c r="D1318" s="21" t="s">
        <v>892</v>
      </c>
      <c r="E1318" s="21" t="s">
        <v>915</v>
      </c>
      <c r="F1318" s="21"/>
      <c r="G1318" s="31" t="s">
        <v>314</v>
      </c>
      <c r="H1318" s="32">
        <v>1</v>
      </c>
      <c r="I1318" s="95"/>
      <c r="J1318" s="57">
        <f>[1]Inventario!Y1318</f>
        <v>1</v>
      </c>
      <c r="K1318" s="99">
        <f>[1]Inventario!AA1318</f>
        <v>0</v>
      </c>
      <c r="L1318" s="86">
        <f t="shared" si="202"/>
        <v>0</v>
      </c>
      <c r="M1318" s="91"/>
      <c r="N1318" s="87">
        <f>SUMIF('Compras del Mes'!D$6:D$307,Inventario!D1318,'Compras del Mes'!H$6:H$307)</f>
        <v>0</v>
      </c>
      <c r="O1318" s="28" t="str">
        <f t="shared" si="203"/>
        <v/>
      </c>
      <c r="P1318" s="28">
        <f>SUMIF('Compras del Mes'!D$6:D$307,Inventario!D1318,'Compras del Mes'!I$6:I$307)</f>
        <v>0</v>
      </c>
      <c r="Q1318" s="88"/>
      <c r="R1318" s="87">
        <f t="shared" si="204"/>
        <v>1</v>
      </c>
      <c r="S1318" s="28" t="str">
        <f t="shared" si="205"/>
        <v>0</v>
      </c>
      <c r="T1318" s="28">
        <f t="shared" si="206"/>
        <v>0</v>
      </c>
      <c r="U1318" s="88"/>
      <c r="V1318" s="177">
        <f>SUMIF('Reporte de salida'!C$6:C$958,Inventario!B1318,'Reporte de salida'!H$6:H$958)</f>
        <v>0</v>
      </c>
      <c r="W1318" s="221">
        <f t="shared" si="207"/>
        <v>0</v>
      </c>
      <c r="X1318" s="22"/>
      <c r="Y1318" s="87">
        <f t="shared" si="208"/>
        <v>1</v>
      </c>
      <c r="Z1318" s="28">
        <f t="shared" si="209"/>
        <v>0</v>
      </c>
      <c r="AA1318" s="56">
        <f t="shared" si="210"/>
        <v>0</v>
      </c>
      <c r="AB1318" s="22">
        <f t="shared" si="211"/>
        <v>29</v>
      </c>
    </row>
    <row r="1319" spans="1:31" ht="15" hidden="1" customHeight="1" x14ac:dyDescent="0.25">
      <c r="A1319" s="24"/>
      <c r="B1319" s="174" t="s">
        <v>893</v>
      </c>
      <c r="C1319" s="24"/>
      <c r="D1319" s="21" t="s">
        <v>893</v>
      </c>
      <c r="E1319" s="21" t="s">
        <v>915</v>
      </c>
      <c r="F1319" s="21"/>
      <c r="G1319" s="31" t="s">
        <v>314</v>
      </c>
      <c r="H1319" s="32">
        <v>1</v>
      </c>
      <c r="I1319" s="95"/>
      <c r="J1319" s="57">
        <f>[1]Inventario!Y1319</f>
        <v>2</v>
      </c>
      <c r="K1319" s="99">
        <f>[1]Inventario!AA1319</f>
        <v>0</v>
      </c>
      <c r="L1319" s="86">
        <f t="shared" si="202"/>
        <v>0</v>
      </c>
      <c r="M1319" s="91"/>
      <c r="N1319" s="87">
        <f>SUMIF('Compras del Mes'!D$6:D$307,Inventario!D1319,'Compras del Mes'!H$6:H$307)</f>
        <v>0</v>
      </c>
      <c r="O1319" s="28" t="str">
        <f t="shared" si="203"/>
        <v/>
      </c>
      <c r="P1319" s="28">
        <f>SUMIF('Compras del Mes'!D$6:D$307,Inventario!D1319,'Compras del Mes'!I$6:I$307)</f>
        <v>0</v>
      </c>
      <c r="Q1319" s="88"/>
      <c r="R1319" s="87">
        <f t="shared" si="204"/>
        <v>2</v>
      </c>
      <c r="S1319" s="28" t="str">
        <f t="shared" si="205"/>
        <v>0</v>
      </c>
      <c r="T1319" s="28">
        <f t="shared" si="206"/>
        <v>0</v>
      </c>
      <c r="U1319" s="88"/>
      <c r="V1319" s="177">
        <f>SUMIF('Reporte de salida'!C$6:C$958,Inventario!B1319,'Reporte de salida'!H$6:H$958)</f>
        <v>0</v>
      </c>
      <c r="W1319" s="221">
        <f t="shared" si="207"/>
        <v>0</v>
      </c>
      <c r="X1319" s="22"/>
      <c r="Y1319" s="87">
        <f t="shared" si="208"/>
        <v>2</v>
      </c>
      <c r="Z1319" s="28">
        <f t="shared" si="209"/>
        <v>0</v>
      </c>
      <c r="AA1319" s="56">
        <f t="shared" si="210"/>
        <v>0</v>
      </c>
      <c r="AB1319" s="22">
        <f t="shared" si="211"/>
        <v>31</v>
      </c>
    </row>
    <row r="1320" spans="1:31" ht="15" hidden="1" customHeight="1" x14ac:dyDescent="0.25">
      <c r="A1320" s="24"/>
      <c r="B1320" s="174" t="s">
        <v>1160</v>
      </c>
      <c r="C1320" s="24"/>
      <c r="D1320" s="21" t="s">
        <v>1160</v>
      </c>
      <c r="E1320" s="21" t="s">
        <v>915</v>
      </c>
      <c r="F1320" s="21"/>
      <c r="G1320" s="31" t="s">
        <v>314</v>
      </c>
      <c r="H1320" s="32">
        <v>1</v>
      </c>
      <c r="I1320" s="95"/>
      <c r="J1320" s="57">
        <f>[1]Inventario!Y1320</f>
        <v>2</v>
      </c>
      <c r="K1320" s="99">
        <f>[1]Inventario!AA1320</f>
        <v>275</v>
      </c>
      <c r="L1320" s="86">
        <f t="shared" si="202"/>
        <v>550</v>
      </c>
      <c r="M1320" s="91"/>
      <c r="N1320" s="87">
        <f>SUMIF('Compras del Mes'!D$6:D$307,Inventario!D1320,'Compras del Mes'!H$6:H$307)</f>
        <v>1</v>
      </c>
      <c r="O1320" s="28">
        <f t="shared" si="203"/>
        <v>275</v>
      </c>
      <c r="P1320" s="28">
        <f>SUMIF('Compras del Mes'!D$6:D$307,Inventario!D1320,'Compras del Mes'!I$6:I$307)</f>
        <v>275</v>
      </c>
      <c r="Q1320" s="88"/>
      <c r="R1320" s="87">
        <f t="shared" si="204"/>
        <v>3</v>
      </c>
      <c r="S1320" s="28">
        <f t="shared" si="205"/>
        <v>275</v>
      </c>
      <c r="T1320" s="28">
        <f t="shared" si="206"/>
        <v>825</v>
      </c>
      <c r="U1320" s="88"/>
      <c r="V1320" s="177">
        <f>SUMIF('Reporte de salida'!C$6:C$958,Inventario!B1320,'Reporte de salida'!H$6:H$958)</f>
        <v>3</v>
      </c>
      <c r="W1320" s="221">
        <f t="shared" si="207"/>
        <v>825</v>
      </c>
      <c r="X1320" s="22"/>
      <c r="Y1320" s="87">
        <f t="shared" si="208"/>
        <v>0</v>
      </c>
      <c r="Z1320" s="28">
        <f t="shared" si="209"/>
        <v>0</v>
      </c>
      <c r="AA1320" s="56">
        <v>0</v>
      </c>
      <c r="AB1320" s="22">
        <f t="shared" si="211"/>
        <v>31</v>
      </c>
    </row>
    <row r="1321" spans="1:31" ht="15" hidden="1" customHeight="1" x14ac:dyDescent="0.25">
      <c r="A1321" s="24"/>
      <c r="B1321" s="174" t="s">
        <v>1161</v>
      </c>
      <c r="C1321" s="24"/>
      <c r="D1321" s="21" t="s">
        <v>1161</v>
      </c>
      <c r="E1321" s="21" t="s">
        <v>915</v>
      </c>
      <c r="F1321" s="21"/>
      <c r="G1321" s="31" t="s">
        <v>314</v>
      </c>
      <c r="H1321" s="32">
        <v>1</v>
      </c>
      <c r="I1321" s="95"/>
      <c r="J1321" s="57">
        <f>[1]Inventario!Y1321</f>
        <v>0</v>
      </c>
      <c r="K1321" s="99">
        <f>[1]Inventario!AA1321</f>
        <v>0</v>
      </c>
      <c r="L1321" s="86">
        <f t="shared" si="202"/>
        <v>0</v>
      </c>
      <c r="M1321" s="91"/>
      <c r="N1321" s="87">
        <f>SUMIF('Compras del Mes'!D$6:D$307,Inventario!D1321,'Compras del Mes'!H$6:H$307)</f>
        <v>0</v>
      </c>
      <c r="O1321" s="28" t="str">
        <f t="shared" si="203"/>
        <v/>
      </c>
      <c r="P1321" s="28">
        <f>SUMIF('Compras del Mes'!D$6:D$307,Inventario!D1321,'Compras del Mes'!I$6:I$307)</f>
        <v>0</v>
      </c>
      <c r="Q1321" s="88"/>
      <c r="R1321" s="87">
        <f t="shared" si="204"/>
        <v>0</v>
      </c>
      <c r="S1321" s="28" t="str">
        <f t="shared" si="205"/>
        <v>0</v>
      </c>
      <c r="T1321" s="28">
        <f t="shared" si="206"/>
        <v>0</v>
      </c>
      <c r="U1321" s="88"/>
      <c r="V1321" s="177">
        <f>SUMIF('Reporte de salida'!C$6:C$958,Inventario!B1321,'Reporte de salida'!H$6:H$958)</f>
        <v>0</v>
      </c>
      <c r="W1321" s="221">
        <f t="shared" si="207"/>
        <v>0</v>
      </c>
      <c r="X1321" s="22"/>
      <c r="Y1321" s="87">
        <f t="shared" si="208"/>
        <v>0</v>
      </c>
      <c r="Z1321" s="28">
        <f t="shared" si="209"/>
        <v>0</v>
      </c>
      <c r="AA1321" s="56">
        <v>0</v>
      </c>
      <c r="AB1321" s="22">
        <f t="shared" si="211"/>
        <v>45</v>
      </c>
    </row>
    <row r="1322" spans="1:31" ht="15" hidden="1" customHeight="1" x14ac:dyDescent="0.25">
      <c r="A1322" s="24"/>
      <c r="B1322" s="174" t="s">
        <v>894</v>
      </c>
      <c r="C1322" s="24"/>
      <c r="D1322" s="21" t="s">
        <v>894</v>
      </c>
      <c r="E1322" s="21" t="s">
        <v>915</v>
      </c>
      <c r="F1322" s="21"/>
      <c r="G1322" s="31" t="s">
        <v>314</v>
      </c>
      <c r="H1322" s="32">
        <v>1</v>
      </c>
      <c r="I1322" s="95"/>
      <c r="J1322" s="57">
        <f>[1]Inventario!Y1322</f>
        <v>1</v>
      </c>
      <c r="K1322" s="99">
        <f>[1]Inventario!AA1322</f>
        <v>0</v>
      </c>
      <c r="L1322" s="86">
        <f t="shared" si="202"/>
        <v>0</v>
      </c>
      <c r="M1322" s="91"/>
      <c r="N1322" s="87">
        <f>SUMIF('Compras del Mes'!D$6:D$307,Inventario!D1322,'Compras del Mes'!H$6:H$307)</f>
        <v>0</v>
      </c>
      <c r="O1322" s="28" t="str">
        <f t="shared" si="203"/>
        <v/>
      </c>
      <c r="P1322" s="28">
        <f>SUMIF('Compras del Mes'!D$6:D$307,Inventario!D1322,'Compras del Mes'!I$6:I$307)</f>
        <v>0</v>
      </c>
      <c r="Q1322" s="88"/>
      <c r="R1322" s="87">
        <f t="shared" si="204"/>
        <v>1</v>
      </c>
      <c r="S1322" s="28" t="str">
        <f t="shared" si="205"/>
        <v>0</v>
      </c>
      <c r="T1322" s="28">
        <f t="shared" si="206"/>
        <v>0</v>
      </c>
      <c r="U1322" s="88"/>
      <c r="V1322" s="177">
        <f>SUMIF('Reporte de salida'!C$6:C$958,Inventario!B1322,'Reporte de salida'!H$6:H$958)</f>
        <v>0</v>
      </c>
      <c r="W1322" s="221">
        <f t="shared" si="207"/>
        <v>0</v>
      </c>
      <c r="X1322" s="22"/>
      <c r="Y1322" s="87">
        <f t="shared" si="208"/>
        <v>1</v>
      </c>
      <c r="Z1322" s="28">
        <f t="shared" si="209"/>
        <v>0</v>
      </c>
      <c r="AA1322" s="56">
        <f t="shared" si="210"/>
        <v>0</v>
      </c>
      <c r="AB1322" s="22">
        <f t="shared" si="211"/>
        <v>25</v>
      </c>
    </row>
    <row r="1323" spans="1:31" ht="15" hidden="1" customHeight="1" x14ac:dyDescent="0.25">
      <c r="A1323" s="24"/>
      <c r="B1323" s="174" t="s">
        <v>895</v>
      </c>
      <c r="C1323" s="24"/>
      <c r="D1323" s="21" t="s">
        <v>895</v>
      </c>
      <c r="E1323" s="21" t="s">
        <v>915</v>
      </c>
      <c r="F1323" s="21"/>
      <c r="G1323" s="31" t="s">
        <v>314</v>
      </c>
      <c r="H1323" s="32">
        <v>1</v>
      </c>
      <c r="I1323" s="95"/>
      <c r="J1323" s="57">
        <f>[1]Inventario!Y1323</f>
        <v>1</v>
      </c>
      <c r="K1323" s="99">
        <f>[1]Inventario!AA1323</f>
        <v>0</v>
      </c>
      <c r="L1323" s="86">
        <f t="shared" si="202"/>
        <v>0</v>
      </c>
      <c r="M1323" s="91"/>
      <c r="N1323" s="87">
        <f>SUMIF('Compras del Mes'!D$6:D$307,Inventario!D1323,'Compras del Mes'!H$6:H$307)</f>
        <v>0</v>
      </c>
      <c r="O1323" s="28" t="str">
        <f t="shared" si="203"/>
        <v/>
      </c>
      <c r="P1323" s="28">
        <f>SUMIF('Compras del Mes'!D$6:D$307,Inventario!D1323,'Compras del Mes'!I$6:I$307)</f>
        <v>0</v>
      </c>
      <c r="Q1323" s="88"/>
      <c r="R1323" s="87">
        <f t="shared" si="204"/>
        <v>1</v>
      </c>
      <c r="S1323" s="28" t="str">
        <f t="shared" si="205"/>
        <v>0</v>
      </c>
      <c r="T1323" s="28">
        <f t="shared" si="206"/>
        <v>0</v>
      </c>
      <c r="U1323" s="88"/>
      <c r="V1323" s="177">
        <f>SUMIF('Reporte de salida'!C$6:C$958,Inventario!B1323,'Reporte de salida'!H$6:H$958)</f>
        <v>0</v>
      </c>
      <c r="W1323" s="221">
        <f t="shared" si="207"/>
        <v>0</v>
      </c>
      <c r="X1323" s="22"/>
      <c r="Y1323" s="87">
        <f t="shared" si="208"/>
        <v>1</v>
      </c>
      <c r="Z1323" s="28">
        <f t="shared" si="209"/>
        <v>0</v>
      </c>
      <c r="AA1323" s="56">
        <f t="shared" si="210"/>
        <v>0</v>
      </c>
      <c r="AB1323" s="22">
        <f t="shared" si="211"/>
        <v>30</v>
      </c>
    </row>
    <row r="1324" spans="1:31" ht="15" hidden="1" customHeight="1" x14ac:dyDescent="0.25">
      <c r="A1324" s="24"/>
      <c r="B1324" s="174" t="s">
        <v>896</v>
      </c>
      <c r="C1324" s="24"/>
      <c r="D1324" s="21" t="s">
        <v>896</v>
      </c>
      <c r="E1324" s="21" t="s">
        <v>915</v>
      </c>
      <c r="F1324" s="21"/>
      <c r="G1324" s="31" t="s">
        <v>314</v>
      </c>
      <c r="H1324" s="32">
        <v>1</v>
      </c>
      <c r="I1324" s="95"/>
      <c r="J1324" s="57">
        <f>[1]Inventario!Y1324</f>
        <v>5</v>
      </c>
      <c r="K1324" s="99">
        <f>[1]Inventario!AA1324</f>
        <v>0</v>
      </c>
      <c r="L1324" s="86">
        <f t="shared" si="202"/>
        <v>0</v>
      </c>
      <c r="M1324" s="91"/>
      <c r="N1324" s="87">
        <f>SUMIF('Compras del Mes'!D$6:D$307,Inventario!D1324,'Compras del Mes'!H$6:H$307)</f>
        <v>0</v>
      </c>
      <c r="O1324" s="28" t="str">
        <f t="shared" si="203"/>
        <v/>
      </c>
      <c r="P1324" s="28">
        <f>SUMIF('Compras del Mes'!D$6:D$307,Inventario!D1324,'Compras del Mes'!I$6:I$307)</f>
        <v>0</v>
      </c>
      <c r="Q1324" s="88"/>
      <c r="R1324" s="87">
        <f t="shared" si="204"/>
        <v>5</v>
      </c>
      <c r="S1324" s="28" t="str">
        <f t="shared" si="205"/>
        <v>0</v>
      </c>
      <c r="T1324" s="28">
        <f t="shared" si="206"/>
        <v>0</v>
      </c>
      <c r="U1324" s="88"/>
      <c r="V1324" s="177">
        <f>SUMIF('Reporte de salida'!C$6:C$958,Inventario!B1324,'Reporte de salida'!H$6:H$958)</f>
        <v>0</v>
      </c>
      <c r="W1324" s="221">
        <f t="shared" si="207"/>
        <v>0</v>
      </c>
      <c r="X1324" s="22"/>
      <c r="Y1324" s="87">
        <f t="shared" si="208"/>
        <v>5</v>
      </c>
      <c r="Z1324" s="28">
        <f t="shared" si="209"/>
        <v>0</v>
      </c>
      <c r="AA1324" s="56">
        <f t="shared" si="210"/>
        <v>0</v>
      </c>
      <c r="AB1324" s="22">
        <f t="shared" si="211"/>
        <v>31</v>
      </c>
    </row>
    <row r="1325" spans="1:31" ht="15" hidden="1" customHeight="1" x14ac:dyDescent="0.25">
      <c r="A1325" s="24"/>
      <c r="B1325" s="174" t="s">
        <v>897</v>
      </c>
      <c r="C1325" s="24"/>
      <c r="D1325" s="21" t="s">
        <v>897</v>
      </c>
      <c r="E1325" s="21" t="s">
        <v>915</v>
      </c>
      <c r="F1325" s="21"/>
      <c r="G1325" s="31" t="s">
        <v>314</v>
      </c>
      <c r="H1325" s="32">
        <v>1</v>
      </c>
      <c r="I1325" s="95"/>
      <c r="J1325" s="57">
        <f>[1]Inventario!Y1325</f>
        <v>5</v>
      </c>
      <c r="K1325" s="99">
        <f>[1]Inventario!AA1325</f>
        <v>0</v>
      </c>
      <c r="L1325" s="86">
        <f t="shared" si="202"/>
        <v>0</v>
      </c>
      <c r="M1325" s="91"/>
      <c r="N1325" s="87">
        <f>SUMIF('Compras del Mes'!D$6:D$307,Inventario!D1325,'Compras del Mes'!H$6:H$307)</f>
        <v>0</v>
      </c>
      <c r="O1325" s="28" t="str">
        <f t="shared" si="203"/>
        <v/>
      </c>
      <c r="P1325" s="28">
        <f>SUMIF('Compras del Mes'!D$6:D$307,Inventario!D1325,'Compras del Mes'!I$6:I$307)</f>
        <v>0</v>
      </c>
      <c r="Q1325" s="88"/>
      <c r="R1325" s="87">
        <f t="shared" si="204"/>
        <v>5</v>
      </c>
      <c r="S1325" s="28" t="str">
        <f t="shared" si="205"/>
        <v>0</v>
      </c>
      <c r="T1325" s="28">
        <f t="shared" si="206"/>
        <v>0</v>
      </c>
      <c r="U1325" s="88"/>
      <c r="V1325" s="177">
        <f>SUMIF('Reporte de salida'!C$6:C$958,Inventario!B1325,'Reporte de salida'!H$6:H$958)</f>
        <v>0</v>
      </c>
      <c r="W1325" s="221">
        <f t="shared" si="207"/>
        <v>0</v>
      </c>
      <c r="X1325" s="22"/>
      <c r="Y1325" s="87">
        <f t="shared" si="208"/>
        <v>5</v>
      </c>
      <c r="Z1325" s="28">
        <f t="shared" si="209"/>
        <v>0</v>
      </c>
      <c r="AA1325" s="56">
        <f t="shared" si="210"/>
        <v>0</v>
      </c>
      <c r="AB1325" s="22">
        <f t="shared" si="211"/>
        <v>29</v>
      </c>
    </row>
    <row r="1326" spans="1:31" ht="15" hidden="1" customHeight="1" x14ac:dyDescent="0.25">
      <c r="A1326" s="24"/>
      <c r="B1326" s="174" t="s">
        <v>898</v>
      </c>
      <c r="C1326" s="24"/>
      <c r="D1326" s="21" t="s">
        <v>898</v>
      </c>
      <c r="E1326" s="21" t="s">
        <v>915</v>
      </c>
      <c r="F1326" s="21"/>
      <c r="G1326" s="31" t="s">
        <v>314</v>
      </c>
      <c r="H1326" s="32">
        <v>1</v>
      </c>
      <c r="I1326" s="95"/>
      <c r="J1326" s="57">
        <f>[1]Inventario!Y1326</f>
        <v>2</v>
      </c>
      <c r="K1326" s="99">
        <f>[1]Inventario!AA1326</f>
        <v>0</v>
      </c>
      <c r="L1326" s="86">
        <f t="shared" si="202"/>
        <v>0</v>
      </c>
      <c r="M1326" s="91"/>
      <c r="N1326" s="87">
        <f>SUMIF('Compras del Mes'!D$6:D$307,Inventario!D1326,'Compras del Mes'!H$6:H$307)</f>
        <v>0</v>
      </c>
      <c r="O1326" s="28" t="str">
        <f t="shared" si="203"/>
        <v/>
      </c>
      <c r="P1326" s="28">
        <f>SUMIF('Compras del Mes'!D$6:D$307,Inventario!D1326,'Compras del Mes'!I$6:I$307)</f>
        <v>0</v>
      </c>
      <c r="Q1326" s="88"/>
      <c r="R1326" s="87">
        <f t="shared" si="204"/>
        <v>2</v>
      </c>
      <c r="S1326" s="28" t="str">
        <f t="shared" si="205"/>
        <v>0</v>
      </c>
      <c r="T1326" s="28">
        <f t="shared" si="206"/>
        <v>0</v>
      </c>
      <c r="U1326" s="88"/>
      <c r="V1326" s="177">
        <f>SUMIF('Reporte de salida'!C$6:C$958,Inventario!B1326,'Reporte de salida'!H$6:H$958)</f>
        <v>0</v>
      </c>
      <c r="W1326" s="221">
        <f t="shared" si="207"/>
        <v>0</v>
      </c>
      <c r="X1326" s="22"/>
      <c r="Y1326" s="87">
        <f t="shared" si="208"/>
        <v>2</v>
      </c>
      <c r="Z1326" s="28">
        <f t="shared" si="209"/>
        <v>0</v>
      </c>
      <c r="AA1326" s="56">
        <f t="shared" si="210"/>
        <v>0</v>
      </c>
      <c r="AB1326" s="22">
        <f t="shared" si="211"/>
        <v>29</v>
      </c>
    </row>
    <row r="1327" spans="1:31" ht="15" hidden="1" customHeight="1" x14ac:dyDescent="0.25">
      <c r="A1327" s="24"/>
      <c r="B1327" s="174" t="s">
        <v>899</v>
      </c>
      <c r="C1327" s="24"/>
      <c r="D1327" s="21" t="s">
        <v>899</v>
      </c>
      <c r="E1327" s="21" t="s">
        <v>915</v>
      </c>
      <c r="F1327" s="21"/>
      <c r="G1327" s="31" t="s">
        <v>314</v>
      </c>
      <c r="H1327" s="32">
        <v>1</v>
      </c>
      <c r="I1327" s="95"/>
      <c r="J1327" s="57">
        <f>[1]Inventario!Y1327</f>
        <v>1</v>
      </c>
      <c r="K1327" s="99">
        <f>[1]Inventario!AA1327</f>
        <v>0</v>
      </c>
      <c r="L1327" s="86">
        <f t="shared" si="202"/>
        <v>0</v>
      </c>
      <c r="M1327" s="91"/>
      <c r="N1327" s="87">
        <f>SUMIF('Compras del Mes'!D$6:D$307,Inventario!D1327,'Compras del Mes'!H$6:H$307)</f>
        <v>0</v>
      </c>
      <c r="O1327" s="28" t="str">
        <f t="shared" si="203"/>
        <v/>
      </c>
      <c r="P1327" s="28">
        <f>SUMIF('Compras del Mes'!D$6:D$307,Inventario!D1327,'Compras del Mes'!I$6:I$307)</f>
        <v>0</v>
      </c>
      <c r="Q1327" s="88"/>
      <c r="R1327" s="87">
        <f t="shared" si="204"/>
        <v>1</v>
      </c>
      <c r="S1327" s="28" t="str">
        <f t="shared" si="205"/>
        <v>0</v>
      </c>
      <c r="T1327" s="28">
        <f t="shared" si="206"/>
        <v>0</v>
      </c>
      <c r="U1327" s="88"/>
      <c r="V1327" s="177">
        <f>SUMIF('Reporte de salida'!C$6:C$958,Inventario!B1327,'Reporte de salida'!H$6:H$958)</f>
        <v>0</v>
      </c>
      <c r="W1327" s="221">
        <f t="shared" si="207"/>
        <v>0</v>
      </c>
      <c r="X1327" s="22"/>
      <c r="Y1327" s="87">
        <f t="shared" si="208"/>
        <v>1</v>
      </c>
      <c r="Z1327" s="28">
        <f t="shared" si="209"/>
        <v>0</v>
      </c>
      <c r="AA1327" s="56">
        <f t="shared" si="210"/>
        <v>0</v>
      </c>
      <c r="AB1327" s="22">
        <f t="shared" si="211"/>
        <v>31</v>
      </c>
    </row>
    <row r="1328" spans="1:31" ht="15" hidden="1" customHeight="1" x14ac:dyDescent="0.25">
      <c r="A1328" s="24"/>
      <c r="B1328" s="174" t="s">
        <v>900</v>
      </c>
      <c r="C1328" s="24"/>
      <c r="D1328" s="21" t="s">
        <v>900</v>
      </c>
      <c r="E1328" s="21" t="s">
        <v>915</v>
      </c>
      <c r="F1328" s="21"/>
      <c r="G1328" s="31" t="s">
        <v>314</v>
      </c>
      <c r="H1328" s="32">
        <v>1</v>
      </c>
      <c r="I1328" s="95"/>
      <c r="J1328" s="57">
        <f>[1]Inventario!Y1328</f>
        <v>1</v>
      </c>
      <c r="K1328" s="99">
        <f>[1]Inventario!AA1328</f>
        <v>0</v>
      </c>
      <c r="L1328" s="86">
        <f t="shared" si="202"/>
        <v>0</v>
      </c>
      <c r="M1328" s="91"/>
      <c r="N1328" s="87">
        <f>SUMIF('Compras del Mes'!D$6:D$307,Inventario!D1328,'Compras del Mes'!H$6:H$307)</f>
        <v>0</v>
      </c>
      <c r="O1328" s="28" t="str">
        <f t="shared" si="203"/>
        <v/>
      </c>
      <c r="P1328" s="28">
        <f>SUMIF('Compras del Mes'!D$6:D$307,Inventario!D1328,'Compras del Mes'!I$6:I$307)</f>
        <v>0</v>
      </c>
      <c r="Q1328" s="88"/>
      <c r="R1328" s="87">
        <f t="shared" si="204"/>
        <v>1</v>
      </c>
      <c r="S1328" s="28" t="str">
        <f t="shared" si="205"/>
        <v>0</v>
      </c>
      <c r="T1328" s="28">
        <f t="shared" si="206"/>
        <v>0</v>
      </c>
      <c r="U1328" s="88"/>
      <c r="V1328" s="177">
        <f>SUMIF('Reporte de salida'!C$6:C$958,Inventario!B1328,'Reporte de salida'!H$6:H$958)</f>
        <v>0</v>
      </c>
      <c r="W1328" s="221">
        <f t="shared" si="207"/>
        <v>0</v>
      </c>
      <c r="X1328" s="22"/>
      <c r="Y1328" s="87">
        <f t="shared" si="208"/>
        <v>1</v>
      </c>
      <c r="Z1328" s="28">
        <f t="shared" si="209"/>
        <v>0</v>
      </c>
      <c r="AA1328" s="56">
        <f t="shared" si="210"/>
        <v>0</v>
      </c>
      <c r="AB1328" s="22">
        <f t="shared" si="211"/>
        <v>33</v>
      </c>
      <c r="AC1328" s="24"/>
      <c r="AD1328" s="21"/>
      <c r="AE1328" s="31"/>
    </row>
    <row r="1329" spans="1:31" ht="15" hidden="1" customHeight="1" x14ac:dyDescent="0.25">
      <c r="A1329" s="24"/>
      <c r="B1329" s="174" t="s">
        <v>901</v>
      </c>
      <c r="C1329" s="24"/>
      <c r="D1329" s="21" t="s">
        <v>901</v>
      </c>
      <c r="E1329" s="21" t="s">
        <v>915</v>
      </c>
      <c r="F1329" s="21"/>
      <c r="G1329" s="31" t="s">
        <v>314</v>
      </c>
      <c r="H1329" s="32">
        <v>1</v>
      </c>
      <c r="I1329" s="95"/>
      <c r="J1329" s="57">
        <f>[1]Inventario!Y1329</f>
        <v>1</v>
      </c>
      <c r="K1329" s="99">
        <f>[1]Inventario!AA1329</f>
        <v>0</v>
      </c>
      <c r="L1329" s="86">
        <f t="shared" si="202"/>
        <v>0</v>
      </c>
      <c r="M1329" s="91"/>
      <c r="N1329" s="87">
        <f>SUMIF('Compras del Mes'!D$6:D$307,Inventario!D1329,'Compras del Mes'!H$6:H$307)</f>
        <v>0</v>
      </c>
      <c r="O1329" s="28" t="str">
        <f t="shared" si="203"/>
        <v/>
      </c>
      <c r="P1329" s="28">
        <f>SUMIF('Compras del Mes'!D$6:D$307,Inventario!D1329,'Compras del Mes'!I$6:I$307)</f>
        <v>0</v>
      </c>
      <c r="Q1329" s="88"/>
      <c r="R1329" s="87">
        <f t="shared" si="204"/>
        <v>1</v>
      </c>
      <c r="S1329" s="28" t="str">
        <f t="shared" si="205"/>
        <v>0</v>
      </c>
      <c r="T1329" s="28">
        <f t="shared" si="206"/>
        <v>0</v>
      </c>
      <c r="U1329" s="88"/>
      <c r="V1329" s="177">
        <f>SUMIF('Reporte de salida'!C$6:C$958,Inventario!B1329,'Reporte de salida'!H$6:H$958)</f>
        <v>0</v>
      </c>
      <c r="W1329" s="221">
        <f t="shared" si="207"/>
        <v>0</v>
      </c>
      <c r="X1329" s="22"/>
      <c r="Y1329" s="87">
        <f t="shared" si="208"/>
        <v>1</v>
      </c>
      <c r="Z1329" s="28">
        <f t="shared" si="209"/>
        <v>0</v>
      </c>
      <c r="AA1329" s="56">
        <f t="shared" si="210"/>
        <v>0</v>
      </c>
      <c r="AB1329" s="22">
        <f t="shared" si="211"/>
        <v>31</v>
      </c>
      <c r="AC1329" s="24"/>
      <c r="AD1329" s="21"/>
      <c r="AE1329" s="31"/>
    </row>
    <row r="1330" spans="1:31" ht="15" hidden="1" customHeight="1" x14ac:dyDescent="0.25">
      <c r="A1330" s="24"/>
      <c r="B1330" s="174" t="s">
        <v>902</v>
      </c>
      <c r="C1330" s="24"/>
      <c r="D1330" s="21" t="s">
        <v>902</v>
      </c>
      <c r="E1330" s="21" t="s">
        <v>915</v>
      </c>
      <c r="F1330" s="21"/>
      <c r="G1330" s="31" t="s">
        <v>314</v>
      </c>
      <c r="H1330" s="32">
        <v>1</v>
      </c>
      <c r="I1330" s="95"/>
      <c r="J1330" s="57">
        <f>[1]Inventario!Y1330</f>
        <v>1</v>
      </c>
      <c r="K1330" s="99">
        <f>[1]Inventario!AA1330</f>
        <v>0</v>
      </c>
      <c r="L1330" s="86">
        <f t="shared" si="202"/>
        <v>0</v>
      </c>
      <c r="M1330" s="91"/>
      <c r="N1330" s="87">
        <f>SUMIF('Compras del Mes'!D$6:D$307,Inventario!D1330,'Compras del Mes'!H$6:H$307)</f>
        <v>0</v>
      </c>
      <c r="O1330" s="28" t="str">
        <f t="shared" si="203"/>
        <v/>
      </c>
      <c r="P1330" s="28">
        <f>SUMIF('Compras del Mes'!D$6:D$307,Inventario!D1330,'Compras del Mes'!I$6:I$307)</f>
        <v>0</v>
      </c>
      <c r="Q1330" s="88"/>
      <c r="R1330" s="87">
        <f t="shared" si="204"/>
        <v>1</v>
      </c>
      <c r="S1330" s="28" t="str">
        <f t="shared" si="205"/>
        <v>0</v>
      </c>
      <c r="T1330" s="28">
        <f t="shared" si="206"/>
        <v>0</v>
      </c>
      <c r="U1330" s="88"/>
      <c r="V1330" s="177">
        <f>SUMIF('Reporte de salida'!C$6:C$958,Inventario!B1330,'Reporte de salida'!H$6:H$958)</f>
        <v>0</v>
      </c>
      <c r="W1330" s="221">
        <f t="shared" si="207"/>
        <v>0</v>
      </c>
      <c r="X1330" s="22"/>
      <c r="Y1330" s="87">
        <f t="shared" si="208"/>
        <v>1</v>
      </c>
      <c r="Z1330" s="28">
        <f t="shared" si="209"/>
        <v>0</v>
      </c>
      <c r="AA1330" s="56">
        <f t="shared" si="210"/>
        <v>0</v>
      </c>
      <c r="AB1330" s="22">
        <f t="shared" si="211"/>
        <v>32</v>
      </c>
      <c r="AC1330" s="24"/>
      <c r="AD1330" s="21"/>
      <c r="AE1330" s="31"/>
    </row>
    <row r="1331" spans="1:31" ht="15" hidden="1" customHeight="1" x14ac:dyDescent="0.25">
      <c r="A1331" s="24"/>
      <c r="B1331" s="174" t="s">
        <v>898</v>
      </c>
      <c r="C1331" s="24"/>
      <c r="D1331" s="21" t="s">
        <v>898</v>
      </c>
      <c r="E1331" s="21" t="s">
        <v>915</v>
      </c>
      <c r="F1331" s="21"/>
      <c r="G1331" s="31" t="s">
        <v>314</v>
      </c>
      <c r="H1331" s="32">
        <v>1</v>
      </c>
      <c r="I1331" s="95"/>
      <c r="J1331" s="57">
        <f>[1]Inventario!Y1331</f>
        <v>1</v>
      </c>
      <c r="K1331" s="99">
        <f>[1]Inventario!AA1331</f>
        <v>0</v>
      </c>
      <c r="L1331" s="86">
        <f t="shared" si="202"/>
        <v>0</v>
      </c>
      <c r="M1331" s="91"/>
      <c r="N1331" s="87">
        <f>SUMIF('Compras del Mes'!D$6:D$307,Inventario!D1331,'Compras del Mes'!H$6:H$307)</f>
        <v>0</v>
      </c>
      <c r="O1331" s="28" t="str">
        <f t="shared" si="203"/>
        <v/>
      </c>
      <c r="P1331" s="28">
        <f>SUMIF('Compras del Mes'!D$6:D$307,Inventario!D1331,'Compras del Mes'!I$6:I$307)</f>
        <v>0</v>
      </c>
      <c r="Q1331" s="88"/>
      <c r="R1331" s="87">
        <f t="shared" si="204"/>
        <v>1</v>
      </c>
      <c r="S1331" s="28" t="str">
        <f t="shared" si="205"/>
        <v>0</v>
      </c>
      <c r="T1331" s="28">
        <f t="shared" si="206"/>
        <v>0</v>
      </c>
      <c r="U1331" s="88"/>
      <c r="V1331" s="177">
        <f>SUMIF('Reporte de salida'!C$6:C$958,Inventario!B1331,'Reporte de salida'!H$6:H$958)</f>
        <v>0</v>
      </c>
      <c r="W1331" s="221">
        <f t="shared" si="207"/>
        <v>0</v>
      </c>
      <c r="X1331" s="22"/>
      <c r="Y1331" s="87">
        <f t="shared" si="208"/>
        <v>1</v>
      </c>
      <c r="Z1331" s="28">
        <f t="shared" si="209"/>
        <v>0</v>
      </c>
      <c r="AA1331" s="56">
        <f t="shared" si="210"/>
        <v>0</v>
      </c>
      <c r="AB1331" s="22">
        <f t="shared" si="211"/>
        <v>29</v>
      </c>
      <c r="AC1331" s="24"/>
      <c r="AD1331" s="21"/>
      <c r="AE1331" s="31"/>
    </row>
    <row r="1332" spans="1:31" ht="15" hidden="1" customHeight="1" x14ac:dyDescent="0.25">
      <c r="A1332" s="24"/>
      <c r="B1332" s="174" t="s">
        <v>903</v>
      </c>
      <c r="C1332" s="24"/>
      <c r="D1332" s="21" t="s">
        <v>903</v>
      </c>
      <c r="E1332" s="21" t="s">
        <v>915</v>
      </c>
      <c r="F1332" s="21"/>
      <c r="G1332" s="31" t="s">
        <v>314</v>
      </c>
      <c r="H1332" s="32">
        <v>1</v>
      </c>
      <c r="I1332" s="95"/>
      <c r="J1332" s="57">
        <f>[1]Inventario!Y1332</f>
        <v>1</v>
      </c>
      <c r="K1332" s="99">
        <f>[1]Inventario!AA1332</f>
        <v>0</v>
      </c>
      <c r="L1332" s="86">
        <f t="shared" si="202"/>
        <v>0</v>
      </c>
      <c r="M1332" s="91"/>
      <c r="N1332" s="87">
        <f>SUMIF('Compras del Mes'!D$6:D$307,Inventario!D1332,'Compras del Mes'!H$6:H$307)</f>
        <v>0</v>
      </c>
      <c r="O1332" s="28" t="str">
        <f t="shared" si="203"/>
        <v/>
      </c>
      <c r="P1332" s="28">
        <f>SUMIF('Compras del Mes'!D$6:D$307,Inventario!D1332,'Compras del Mes'!I$6:I$307)</f>
        <v>0</v>
      </c>
      <c r="Q1332" s="88"/>
      <c r="R1332" s="87">
        <f t="shared" si="204"/>
        <v>1</v>
      </c>
      <c r="S1332" s="28" t="str">
        <f t="shared" si="205"/>
        <v>0</v>
      </c>
      <c r="T1332" s="28">
        <f t="shared" si="206"/>
        <v>0</v>
      </c>
      <c r="U1332" s="88"/>
      <c r="V1332" s="177">
        <f>SUMIF('Reporte de salida'!C$6:C$958,Inventario!B1332,'Reporte de salida'!H$6:H$958)</f>
        <v>0</v>
      </c>
      <c r="W1332" s="221">
        <f t="shared" si="207"/>
        <v>0</v>
      </c>
      <c r="X1332" s="22"/>
      <c r="Y1332" s="87">
        <f t="shared" si="208"/>
        <v>1</v>
      </c>
      <c r="Z1332" s="28">
        <f t="shared" si="209"/>
        <v>0</v>
      </c>
      <c r="AA1332" s="56">
        <f t="shared" si="210"/>
        <v>0</v>
      </c>
      <c r="AB1332" s="22">
        <f t="shared" si="211"/>
        <v>26</v>
      </c>
      <c r="AC1332" s="24"/>
      <c r="AD1332" s="21"/>
      <c r="AE1332" s="31"/>
    </row>
    <row r="1333" spans="1:31" ht="15" hidden="1" customHeight="1" x14ac:dyDescent="0.25">
      <c r="A1333" s="24"/>
      <c r="B1333" s="174" t="s">
        <v>904</v>
      </c>
      <c r="C1333" s="24"/>
      <c r="D1333" s="21" t="s">
        <v>904</v>
      </c>
      <c r="E1333" s="21" t="s">
        <v>915</v>
      </c>
      <c r="F1333" s="21"/>
      <c r="G1333" s="31" t="s">
        <v>314</v>
      </c>
      <c r="H1333" s="32">
        <v>1</v>
      </c>
      <c r="I1333" s="95"/>
      <c r="J1333" s="57">
        <f>[1]Inventario!Y1333</f>
        <v>57</v>
      </c>
      <c r="K1333" s="99">
        <f>[1]Inventario!AA1333</f>
        <v>0</v>
      </c>
      <c r="L1333" s="86">
        <f t="shared" si="202"/>
        <v>0</v>
      </c>
      <c r="M1333" s="91"/>
      <c r="N1333" s="87">
        <f>SUMIF('Compras del Mes'!D$6:D$307,Inventario!D1333,'Compras del Mes'!H$6:H$307)</f>
        <v>0</v>
      </c>
      <c r="O1333" s="28" t="str">
        <f t="shared" si="203"/>
        <v/>
      </c>
      <c r="P1333" s="28">
        <f>SUMIF('Compras del Mes'!D$6:D$307,Inventario!D1333,'Compras del Mes'!I$6:I$307)</f>
        <v>0</v>
      </c>
      <c r="Q1333" s="88"/>
      <c r="R1333" s="87">
        <f t="shared" si="204"/>
        <v>57</v>
      </c>
      <c r="S1333" s="28" t="str">
        <f t="shared" si="205"/>
        <v>0</v>
      </c>
      <c r="T1333" s="28">
        <f t="shared" si="206"/>
        <v>0</v>
      </c>
      <c r="U1333" s="88"/>
      <c r="V1333" s="177">
        <f>SUMIF('Reporte de salida'!C$6:C$958,Inventario!B1333,'Reporte de salida'!H$6:H$958)</f>
        <v>0</v>
      </c>
      <c r="W1333" s="221">
        <f t="shared" si="207"/>
        <v>0</v>
      </c>
      <c r="X1333" s="22"/>
      <c r="Y1333" s="87">
        <f t="shared" si="208"/>
        <v>57</v>
      </c>
      <c r="Z1333" s="28">
        <f t="shared" si="209"/>
        <v>0</v>
      </c>
      <c r="AA1333" s="56">
        <f t="shared" si="210"/>
        <v>0</v>
      </c>
      <c r="AB1333" s="22">
        <f t="shared" si="211"/>
        <v>27</v>
      </c>
      <c r="AC1333" s="24"/>
      <c r="AD1333" s="21"/>
      <c r="AE1333" s="31"/>
    </row>
    <row r="1334" spans="1:31" ht="15" hidden="1" customHeight="1" x14ac:dyDescent="0.25">
      <c r="A1334" s="24"/>
      <c r="B1334" s="174" t="s">
        <v>905</v>
      </c>
      <c r="C1334" s="24"/>
      <c r="D1334" s="21" t="s">
        <v>905</v>
      </c>
      <c r="E1334" s="21" t="s">
        <v>915</v>
      </c>
      <c r="F1334" s="21"/>
      <c r="G1334" s="31" t="s">
        <v>314</v>
      </c>
      <c r="H1334" s="32">
        <v>1</v>
      </c>
      <c r="I1334" s="95"/>
      <c r="J1334" s="57">
        <f>[1]Inventario!Y1334</f>
        <v>20</v>
      </c>
      <c r="K1334" s="99">
        <f>[1]Inventario!AA1334</f>
        <v>0</v>
      </c>
      <c r="L1334" s="86">
        <f t="shared" si="202"/>
        <v>0</v>
      </c>
      <c r="M1334" s="91"/>
      <c r="N1334" s="87">
        <f>SUMIF('Compras del Mes'!D$6:D$307,Inventario!D1334,'Compras del Mes'!H$6:H$307)</f>
        <v>0</v>
      </c>
      <c r="O1334" s="28" t="str">
        <f t="shared" si="203"/>
        <v/>
      </c>
      <c r="P1334" s="28">
        <f>SUMIF('Compras del Mes'!D$6:D$307,Inventario!D1334,'Compras del Mes'!I$6:I$307)</f>
        <v>0</v>
      </c>
      <c r="Q1334" s="88"/>
      <c r="R1334" s="87">
        <f t="shared" si="204"/>
        <v>20</v>
      </c>
      <c r="S1334" s="28" t="str">
        <f t="shared" si="205"/>
        <v>0</v>
      </c>
      <c r="T1334" s="28">
        <f t="shared" si="206"/>
        <v>0</v>
      </c>
      <c r="U1334" s="88"/>
      <c r="V1334" s="177">
        <f>SUMIF('Reporte de salida'!C$6:C$958,Inventario!B1334,'Reporte de salida'!H$6:H$958)</f>
        <v>0</v>
      </c>
      <c r="W1334" s="221">
        <f t="shared" si="207"/>
        <v>0</v>
      </c>
      <c r="X1334" s="22"/>
      <c r="Y1334" s="87">
        <f t="shared" si="208"/>
        <v>20</v>
      </c>
      <c r="Z1334" s="28">
        <f t="shared" si="209"/>
        <v>0</v>
      </c>
      <c r="AA1334" s="56">
        <f t="shared" si="210"/>
        <v>0</v>
      </c>
      <c r="AB1334" s="22">
        <f t="shared" si="211"/>
        <v>22</v>
      </c>
      <c r="AC1334" s="24"/>
      <c r="AD1334" s="21"/>
      <c r="AE1334" s="31"/>
    </row>
    <row r="1335" spans="1:31" ht="15" hidden="1" customHeight="1" x14ac:dyDescent="0.25">
      <c r="A1335" s="24"/>
      <c r="B1335" s="174" t="s">
        <v>906</v>
      </c>
      <c r="C1335" s="24"/>
      <c r="D1335" s="21" t="s">
        <v>906</v>
      </c>
      <c r="E1335" s="21" t="s">
        <v>915</v>
      </c>
      <c r="F1335" s="21"/>
      <c r="G1335" s="31" t="s">
        <v>314</v>
      </c>
      <c r="H1335" s="32">
        <v>1</v>
      </c>
      <c r="I1335" s="95"/>
      <c r="J1335" s="57">
        <f>[1]Inventario!Y1335</f>
        <v>6</v>
      </c>
      <c r="K1335" s="99">
        <f>[1]Inventario!AA1335</f>
        <v>0</v>
      </c>
      <c r="L1335" s="86">
        <f t="shared" si="202"/>
        <v>0</v>
      </c>
      <c r="M1335" s="91"/>
      <c r="N1335" s="87">
        <f>SUMIF('Compras del Mes'!D$6:D$307,Inventario!D1335,'Compras del Mes'!H$6:H$307)</f>
        <v>0</v>
      </c>
      <c r="O1335" s="28" t="str">
        <f t="shared" si="203"/>
        <v/>
      </c>
      <c r="P1335" s="28">
        <f>SUMIF('Compras del Mes'!D$6:D$307,Inventario!D1335,'Compras del Mes'!I$6:I$307)</f>
        <v>0</v>
      </c>
      <c r="Q1335" s="88"/>
      <c r="R1335" s="87">
        <f t="shared" si="204"/>
        <v>6</v>
      </c>
      <c r="S1335" s="28" t="str">
        <f t="shared" si="205"/>
        <v>0</v>
      </c>
      <c r="T1335" s="28">
        <f t="shared" si="206"/>
        <v>0</v>
      </c>
      <c r="U1335" s="88"/>
      <c r="V1335" s="177">
        <f>SUMIF('Reporte de salida'!C$6:C$958,Inventario!B1335,'Reporte de salida'!H$6:H$958)</f>
        <v>0</v>
      </c>
      <c r="W1335" s="221">
        <f t="shared" si="207"/>
        <v>0</v>
      </c>
      <c r="X1335" s="22"/>
      <c r="Y1335" s="87">
        <f t="shared" si="208"/>
        <v>6</v>
      </c>
      <c r="Z1335" s="28">
        <f t="shared" si="209"/>
        <v>0</v>
      </c>
      <c r="AA1335" s="56">
        <f t="shared" si="210"/>
        <v>0</v>
      </c>
      <c r="AB1335" s="22">
        <f t="shared" si="211"/>
        <v>22</v>
      </c>
      <c r="AC1335" s="24"/>
      <c r="AD1335" s="21"/>
      <c r="AE1335" s="31"/>
    </row>
    <row r="1336" spans="1:31" ht="15" hidden="1" customHeight="1" x14ac:dyDescent="0.25">
      <c r="A1336" s="24"/>
      <c r="B1336" s="174" t="s">
        <v>907</v>
      </c>
      <c r="C1336" s="24"/>
      <c r="D1336" s="21" t="s">
        <v>907</v>
      </c>
      <c r="E1336" s="21" t="s">
        <v>915</v>
      </c>
      <c r="F1336" s="21"/>
      <c r="G1336" s="31" t="s">
        <v>314</v>
      </c>
      <c r="H1336" s="32">
        <v>1</v>
      </c>
      <c r="I1336" s="95"/>
      <c r="J1336" s="57">
        <f>[1]Inventario!Y1336</f>
        <v>26</v>
      </c>
      <c r="K1336" s="99">
        <f>[1]Inventario!AA1336</f>
        <v>0</v>
      </c>
      <c r="L1336" s="86">
        <f t="shared" si="202"/>
        <v>0</v>
      </c>
      <c r="M1336" s="91"/>
      <c r="N1336" s="87">
        <f>SUMIF('Compras del Mes'!D$6:D$307,Inventario!D1336,'Compras del Mes'!H$6:H$307)</f>
        <v>0</v>
      </c>
      <c r="O1336" s="28" t="str">
        <f t="shared" si="203"/>
        <v/>
      </c>
      <c r="P1336" s="28">
        <f>SUMIF('Compras del Mes'!D$6:D$307,Inventario!D1336,'Compras del Mes'!I$6:I$307)</f>
        <v>0</v>
      </c>
      <c r="Q1336" s="88"/>
      <c r="R1336" s="87">
        <f t="shared" si="204"/>
        <v>26</v>
      </c>
      <c r="S1336" s="28" t="str">
        <f t="shared" si="205"/>
        <v>0</v>
      </c>
      <c r="T1336" s="28">
        <f t="shared" si="206"/>
        <v>0</v>
      </c>
      <c r="U1336" s="88"/>
      <c r="V1336" s="177">
        <f>SUMIF('Reporte de salida'!C$6:C$958,Inventario!B1336,'Reporte de salida'!H$6:H$958)</f>
        <v>0</v>
      </c>
      <c r="W1336" s="221">
        <f t="shared" si="207"/>
        <v>0</v>
      </c>
      <c r="X1336" s="22"/>
      <c r="Y1336" s="87">
        <f t="shared" si="208"/>
        <v>26</v>
      </c>
      <c r="Z1336" s="28">
        <f t="shared" si="209"/>
        <v>0</v>
      </c>
      <c r="AA1336" s="56">
        <f t="shared" si="210"/>
        <v>0</v>
      </c>
      <c r="AB1336" s="22">
        <f t="shared" si="211"/>
        <v>24</v>
      </c>
      <c r="AC1336" s="24"/>
      <c r="AD1336" s="21"/>
      <c r="AE1336" s="31"/>
    </row>
    <row r="1337" spans="1:31" ht="15" hidden="1" customHeight="1" x14ac:dyDescent="0.25">
      <c r="A1337" s="24"/>
      <c r="B1337" s="174" t="s">
        <v>908</v>
      </c>
      <c r="C1337" s="24"/>
      <c r="D1337" s="21" t="s">
        <v>908</v>
      </c>
      <c r="E1337" s="21" t="s">
        <v>915</v>
      </c>
      <c r="F1337" s="21"/>
      <c r="G1337" s="31" t="s">
        <v>314</v>
      </c>
      <c r="H1337" s="32">
        <v>1</v>
      </c>
      <c r="I1337" s="95"/>
      <c r="J1337" s="57">
        <f>[1]Inventario!Y1337</f>
        <v>10</v>
      </c>
      <c r="K1337" s="99">
        <f>[1]Inventario!AA1337</f>
        <v>0</v>
      </c>
      <c r="L1337" s="86">
        <f t="shared" si="202"/>
        <v>0</v>
      </c>
      <c r="M1337" s="91"/>
      <c r="N1337" s="87">
        <f>SUMIF('Compras del Mes'!D$6:D$307,Inventario!D1337,'Compras del Mes'!H$6:H$307)</f>
        <v>0</v>
      </c>
      <c r="O1337" s="28" t="str">
        <f t="shared" si="203"/>
        <v/>
      </c>
      <c r="P1337" s="28">
        <f>SUMIF('Compras del Mes'!D$6:D$307,Inventario!D1337,'Compras del Mes'!I$6:I$307)</f>
        <v>0</v>
      </c>
      <c r="Q1337" s="88"/>
      <c r="R1337" s="87">
        <f t="shared" si="204"/>
        <v>10</v>
      </c>
      <c r="S1337" s="28" t="str">
        <f t="shared" si="205"/>
        <v>0</v>
      </c>
      <c r="T1337" s="28">
        <f t="shared" si="206"/>
        <v>0</v>
      </c>
      <c r="U1337" s="88"/>
      <c r="V1337" s="177">
        <f>SUMIF('Reporte de salida'!C$6:C$958,Inventario!B1337,'Reporte de salida'!H$6:H$958)</f>
        <v>0</v>
      </c>
      <c r="W1337" s="221">
        <f t="shared" si="207"/>
        <v>0</v>
      </c>
      <c r="X1337" s="22"/>
      <c r="Y1337" s="87">
        <f t="shared" si="208"/>
        <v>10</v>
      </c>
      <c r="Z1337" s="28">
        <f t="shared" si="209"/>
        <v>0</v>
      </c>
      <c r="AA1337" s="56">
        <f t="shared" si="210"/>
        <v>0</v>
      </c>
      <c r="AB1337" s="22">
        <f t="shared" si="211"/>
        <v>22</v>
      </c>
      <c r="AC1337" s="24"/>
      <c r="AD1337" s="21"/>
      <c r="AE1337" s="31"/>
    </row>
    <row r="1338" spans="1:31" ht="15" hidden="1" customHeight="1" x14ac:dyDescent="0.25">
      <c r="A1338" s="24"/>
      <c r="B1338" s="174" t="s">
        <v>909</v>
      </c>
      <c r="C1338" s="24"/>
      <c r="D1338" s="21" t="s">
        <v>909</v>
      </c>
      <c r="E1338" s="21" t="s">
        <v>915</v>
      </c>
      <c r="F1338" s="21"/>
      <c r="G1338" s="31" t="s">
        <v>314</v>
      </c>
      <c r="H1338" s="32">
        <v>1</v>
      </c>
      <c r="I1338" s="95"/>
      <c r="J1338" s="57">
        <f>[1]Inventario!Y1338</f>
        <v>20</v>
      </c>
      <c r="K1338" s="99">
        <f>[1]Inventario!AA1338</f>
        <v>0</v>
      </c>
      <c r="L1338" s="86">
        <f t="shared" si="202"/>
        <v>0</v>
      </c>
      <c r="M1338" s="91"/>
      <c r="N1338" s="87">
        <f>SUMIF('Compras del Mes'!D$6:D$307,Inventario!D1338,'Compras del Mes'!H$6:H$307)</f>
        <v>0</v>
      </c>
      <c r="O1338" s="28" t="str">
        <f t="shared" si="203"/>
        <v/>
      </c>
      <c r="P1338" s="28">
        <f>SUMIF('Compras del Mes'!D$6:D$307,Inventario!D1338,'Compras del Mes'!I$6:I$307)</f>
        <v>0</v>
      </c>
      <c r="Q1338" s="88"/>
      <c r="R1338" s="87">
        <f t="shared" si="204"/>
        <v>20</v>
      </c>
      <c r="S1338" s="28" t="str">
        <f t="shared" si="205"/>
        <v>0</v>
      </c>
      <c r="T1338" s="28">
        <f t="shared" si="206"/>
        <v>0</v>
      </c>
      <c r="U1338" s="88"/>
      <c r="V1338" s="177">
        <f>SUMIF('Reporte de salida'!C$6:C$958,Inventario!B1338,'Reporte de salida'!H$6:H$958)</f>
        <v>0</v>
      </c>
      <c r="W1338" s="221">
        <f t="shared" si="207"/>
        <v>0</v>
      </c>
      <c r="X1338" s="22"/>
      <c r="Y1338" s="87">
        <f t="shared" si="208"/>
        <v>20</v>
      </c>
      <c r="Z1338" s="28">
        <f t="shared" si="209"/>
        <v>0</v>
      </c>
      <c r="AA1338" s="56">
        <f t="shared" si="210"/>
        <v>0</v>
      </c>
      <c r="AB1338" s="22">
        <f t="shared" si="211"/>
        <v>32</v>
      </c>
      <c r="AC1338" s="24"/>
      <c r="AD1338" s="21"/>
      <c r="AE1338" s="31"/>
    </row>
    <row r="1339" spans="1:31" ht="15" hidden="1" customHeight="1" x14ac:dyDescent="0.25">
      <c r="A1339" s="24"/>
      <c r="B1339" s="174" t="s">
        <v>910</v>
      </c>
      <c r="C1339" s="24"/>
      <c r="D1339" s="21" t="s">
        <v>910</v>
      </c>
      <c r="E1339" s="21" t="s">
        <v>915</v>
      </c>
      <c r="F1339" s="21"/>
      <c r="G1339" s="31" t="s">
        <v>314</v>
      </c>
      <c r="H1339" s="32">
        <v>1</v>
      </c>
      <c r="I1339" s="95"/>
      <c r="J1339" s="57">
        <f>[1]Inventario!Y1339</f>
        <v>22</v>
      </c>
      <c r="K1339" s="99">
        <f>[1]Inventario!AA1339</f>
        <v>0</v>
      </c>
      <c r="L1339" s="86">
        <f t="shared" si="202"/>
        <v>0</v>
      </c>
      <c r="M1339" s="91"/>
      <c r="N1339" s="87">
        <f>SUMIF('Compras del Mes'!D$6:D$307,Inventario!D1339,'Compras del Mes'!H$6:H$307)</f>
        <v>0</v>
      </c>
      <c r="O1339" s="28" t="str">
        <f t="shared" si="203"/>
        <v/>
      </c>
      <c r="P1339" s="28">
        <f>SUMIF('Compras del Mes'!D$6:D$307,Inventario!D1339,'Compras del Mes'!I$6:I$307)</f>
        <v>0</v>
      </c>
      <c r="Q1339" s="88"/>
      <c r="R1339" s="87">
        <f t="shared" si="204"/>
        <v>22</v>
      </c>
      <c r="S1339" s="28" t="str">
        <f t="shared" si="205"/>
        <v>0</v>
      </c>
      <c r="T1339" s="28">
        <f t="shared" si="206"/>
        <v>0</v>
      </c>
      <c r="U1339" s="88"/>
      <c r="V1339" s="177">
        <f>SUMIF('Reporte de salida'!C$6:C$958,Inventario!B1339,'Reporte de salida'!H$6:H$958)</f>
        <v>0</v>
      </c>
      <c r="W1339" s="221">
        <f t="shared" si="207"/>
        <v>0</v>
      </c>
      <c r="X1339" s="22"/>
      <c r="Y1339" s="87">
        <f t="shared" si="208"/>
        <v>22</v>
      </c>
      <c r="Z1339" s="28">
        <f t="shared" si="209"/>
        <v>0</v>
      </c>
      <c r="AA1339" s="56">
        <f t="shared" si="210"/>
        <v>0</v>
      </c>
      <c r="AB1339" s="22">
        <f t="shared" si="211"/>
        <v>32</v>
      </c>
      <c r="AC1339" s="24"/>
      <c r="AD1339" s="21"/>
      <c r="AE1339" s="31"/>
    </row>
    <row r="1340" spans="1:31" ht="15" hidden="1" customHeight="1" x14ac:dyDescent="0.25">
      <c r="A1340" s="24"/>
      <c r="B1340" s="174" t="s">
        <v>911</v>
      </c>
      <c r="C1340" s="24"/>
      <c r="D1340" s="21" t="s">
        <v>911</v>
      </c>
      <c r="E1340" s="21" t="s">
        <v>915</v>
      </c>
      <c r="F1340" s="21"/>
      <c r="G1340" s="31" t="s">
        <v>314</v>
      </c>
      <c r="H1340" s="32">
        <v>1</v>
      </c>
      <c r="I1340" s="95"/>
      <c r="J1340" s="57">
        <f>[1]Inventario!Y1340</f>
        <v>34</v>
      </c>
      <c r="K1340" s="99">
        <f>[1]Inventario!AA1340</f>
        <v>0</v>
      </c>
      <c r="L1340" s="86">
        <f t="shared" si="202"/>
        <v>0</v>
      </c>
      <c r="M1340" s="91"/>
      <c r="N1340" s="87">
        <f>SUMIF('Compras del Mes'!D$6:D$307,Inventario!D1340,'Compras del Mes'!H$6:H$307)</f>
        <v>0</v>
      </c>
      <c r="O1340" s="28" t="str">
        <f t="shared" si="203"/>
        <v/>
      </c>
      <c r="P1340" s="28">
        <f>SUMIF('Compras del Mes'!D$6:D$307,Inventario!D1340,'Compras del Mes'!I$6:I$307)</f>
        <v>0</v>
      </c>
      <c r="Q1340" s="88"/>
      <c r="R1340" s="87">
        <f t="shared" si="204"/>
        <v>34</v>
      </c>
      <c r="S1340" s="28" t="str">
        <f t="shared" si="205"/>
        <v>0</v>
      </c>
      <c r="T1340" s="28">
        <f t="shared" si="206"/>
        <v>0</v>
      </c>
      <c r="U1340" s="88"/>
      <c r="V1340" s="177">
        <f>SUMIF('Reporte de salida'!C$6:C$958,Inventario!B1340,'Reporte de salida'!H$6:H$958)</f>
        <v>0</v>
      </c>
      <c r="W1340" s="221">
        <f t="shared" si="207"/>
        <v>0</v>
      </c>
      <c r="X1340" s="22"/>
      <c r="Y1340" s="87">
        <f t="shared" si="208"/>
        <v>34</v>
      </c>
      <c r="Z1340" s="28">
        <f t="shared" si="209"/>
        <v>0</v>
      </c>
      <c r="AA1340" s="56">
        <f t="shared" si="210"/>
        <v>0</v>
      </c>
      <c r="AB1340" s="22">
        <f t="shared" si="211"/>
        <v>32</v>
      </c>
      <c r="AC1340" s="24"/>
      <c r="AD1340" s="21"/>
      <c r="AE1340" s="31"/>
    </row>
    <row r="1341" spans="1:31" ht="15" hidden="1" customHeight="1" x14ac:dyDescent="0.25">
      <c r="A1341" s="24"/>
      <c r="B1341" s="174" t="s">
        <v>912</v>
      </c>
      <c r="C1341" s="24"/>
      <c r="D1341" s="21" t="s">
        <v>912</v>
      </c>
      <c r="E1341" s="21" t="s">
        <v>915</v>
      </c>
      <c r="F1341" s="21"/>
      <c r="G1341" s="31" t="s">
        <v>314</v>
      </c>
      <c r="H1341" s="32">
        <v>1</v>
      </c>
      <c r="I1341" s="95"/>
      <c r="J1341" s="57">
        <f>[1]Inventario!Y1341</f>
        <v>39</v>
      </c>
      <c r="K1341" s="99">
        <f>[1]Inventario!AA1341</f>
        <v>0</v>
      </c>
      <c r="L1341" s="86">
        <f t="shared" si="202"/>
        <v>0</v>
      </c>
      <c r="M1341" s="91"/>
      <c r="N1341" s="87">
        <f>SUMIF('Compras del Mes'!D$6:D$307,Inventario!D1341,'Compras del Mes'!H$6:H$307)</f>
        <v>0</v>
      </c>
      <c r="O1341" s="28" t="str">
        <f t="shared" si="203"/>
        <v/>
      </c>
      <c r="P1341" s="28">
        <f>SUMIF('Compras del Mes'!D$6:D$307,Inventario!D1341,'Compras del Mes'!I$6:I$307)</f>
        <v>0</v>
      </c>
      <c r="Q1341" s="88"/>
      <c r="R1341" s="87">
        <f t="shared" si="204"/>
        <v>39</v>
      </c>
      <c r="S1341" s="28" t="str">
        <f t="shared" si="205"/>
        <v>0</v>
      </c>
      <c r="T1341" s="28">
        <f t="shared" si="206"/>
        <v>0</v>
      </c>
      <c r="U1341" s="88"/>
      <c r="V1341" s="177">
        <f>SUMIF('Reporte de salida'!C$6:C$958,Inventario!B1341,'Reporte de salida'!H$6:H$958)</f>
        <v>0</v>
      </c>
      <c r="W1341" s="221">
        <f t="shared" si="207"/>
        <v>0</v>
      </c>
      <c r="X1341" s="22"/>
      <c r="Y1341" s="87">
        <f t="shared" si="208"/>
        <v>39</v>
      </c>
      <c r="Z1341" s="28">
        <f t="shared" si="209"/>
        <v>0</v>
      </c>
      <c r="AA1341" s="56">
        <f t="shared" si="210"/>
        <v>0</v>
      </c>
      <c r="AB1341" s="22">
        <f t="shared" si="211"/>
        <v>32</v>
      </c>
      <c r="AC1341" s="24"/>
      <c r="AD1341" s="21"/>
      <c r="AE1341" s="31"/>
    </row>
    <row r="1342" spans="1:31" ht="15" hidden="1" customHeight="1" x14ac:dyDescent="0.25">
      <c r="A1342" s="24"/>
      <c r="B1342" s="174" t="s">
        <v>913</v>
      </c>
      <c r="C1342" s="24"/>
      <c r="D1342" s="21" t="s">
        <v>913</v>
      </c>
      <c r="E1342" s="21" t="s">
        <v>915</v>
      </c>
      <c r="F1342" s="21"/>
      <c r="G1342" s="31" t="s">
        <v>314</v>
      </c>
      <c r="H1342" s="32">
        <v>1</v>
      </c>
      <c r="I1342" s="95"/>
      <c r="J1342" s="57">
        <f>[1]Inventario!Y1342</f>
        <v>45</v>
      </c>
      <c r="K1342" s="99">
        <f>[1]Inventario!AA1342</f>
        <v>0</v>
      </c>
      <c r="L1342" s="86">
        <f t="shared" si="202"/>
        <v>0</v>
      </c>
      <c r="M1342" s="91"/>
      <c r="N1342" s="87">
        <f>SUMIF('Compras del Mes'!D$6:D$307,Inventario!D1342,'Compras del Mes'!H$6:H$307)</f>
        <v>0</v>
      </c>
      <c r="O1342" s="28" t="str">
        <f t="shared" si="203"/>
        <v/>
      </c>
      <c r="P1342" s="28">
        <f>SUMIF('Compras del Mes'!D$6:D$307,Inventario!D1342,'Compras del Mes'!I$6:I$307)</f>
        <v>0</v>
      </c>
      <c r="Q1342" s="88"/>
      <c r="R1342" s="87">
        <f t="shared" si="204"/>
        <v>45</v>
      </c>
      <c r="S1342" s="28" t="str">
        <f t="shared" si="205"/>
        <v>0</v>
      </c>
      <c r="T1342" s="28">
        <f t="shared" si="206"/>
        <v>0</v>
      </c>
      <c r="U1342" s="88"/>
      <c r="V1342" s="177">
        <f>SUMIF('Reporte de salida'!C$6:C$958,Inventario!B1342,'Reporte de salida'!H$6:H$958)</f>
        <v>0</v>
      </c>
      <c r="W1342" s="221">
        <f t="shared" si="207"/>
        <v>0</v>
      </c>
      <c r="X1342" s="22"/>
      <c r="Y1342" s="87">
        <f t="shared" si="208"/>
        <v>45</v>
      </c>
      <c r="Z1342" s="28">
        <f t="shared" si="209"/>
        <v>0</v>
      </c>
      <c r="AA1342" s="56">
        <f t="shared" si="210"/>
        <v>0</v>
      </c>
      <c r="AB1342" s="22">
        <f t="shared" si="211"/>
        <v>32</v>
      </c>
      <c r="AC1342" s="24"/>
      <c r="AD1342" s="21"/>
      <c r="AE1342" s="31"/>
    </row>
    <row r="1343" spans="1:31" ht="15" hidden="1" customHeight="1" x14ac:dyDescent="0.25">
      <c r="A1343" s="24"/>
      <c r="B1343" s="174" t="s">
        <v>914</v>
      </c>
      <c r="C1343" s="24"/>
      <c r="D1343" s="21" t="s">
        <v>914</v>
      </c>
      <c r="E1343" s="21" t="s">
        <v>915</v>
      </c>
      <c r="F1343" s="21"/>
      <c r="G1343" s="31" t="s">
        <v>314</v>
      </c>
      <c r="H1343" s="32">
        <v>1</v>
      </c>
      <c r="I1343" s="95"/>
      <c r="J1343" s="57">
        <f>[1]Inventario!Y1343</f>
        <v>4</v>
      </c>
      <c r="K1343" s="99">
        <f>[1]Inventario!AA1343</f>
        <v>0</v>
      </c>
      <c r="L1343" s="86">
        <f t="shared" si="202"/>
        <v>0</v>
      </c>
      <c r="M1343" s="91"/>
      <c r="N1343" s="87">
        <f>SUMIF('Compras del Mes'!D$6:D$307,Inventario!D1343,'Compras del Mes'!H$6:H$307)</f>
        <v>0</v>
      </c>
      <c r="O1343" s="28" t="str">
        <f t="shared" si="203"/>
        <v/>
      </c>
      <c r="P1343" s="28">
        <f>SUMIF('Compras del Mes'!D$6:D$307,Inventario!D1343,'Compras del Mes'!I$6:I$307)</f>
        <v>0</v>
      </c>
      <c r="Q1343" s="88"/>
      <c r="R1343" s="87">
        <f t="shared" si="204"/>
        <v>4</v>
      </c>
      <c r="S1343" s="28" t="str">
        <f t="shared" si="205"/>
        <v>0</v>
      </c>
      <c r="T1343" s="28">
        <f t="shared" si="206"/>
        <v>0</v>
      </c>
      <c r="U1343" s="88"/>
      <c r="V1343" s="177">
        <f>SUMIF('Reporte de salida'!C$6:C$958,Inventario!B1343,'Reporte de salida'!H$6:H$958)</f>
        <v>0</v>
      </c>
      <c r="W1343" s="221">
        <f t="shared" si="207"/>
        <v>0</v>
      </c>
      <c r="X1343" s="22"/>
      <c r="Y1343" s="87">
        <f t="shared" si="208"/>
        <v>4</v>
      </c>
      <c r="Z1343" s="28">
        <f t="shared" si="209"/>
        <v>0</v>
      </c>
      <c r="AA1343" s="56">
        <f t="shared" si="210"/>
        <v>0</v>
      </c>
      <c r="AB1343" s="22">
        <f t="shared" si="211"/>
        <v>17</v>
      </c>
      <c r="AC1343" s="24"/>
      <c r="AD1343" s="21"/>
      <c r="AE1343" s="31"/>
    </row>
    <row r="1344" spans="1:31" ht="15" hidden="1" customHeight="1" x14ac:dyDescent="0.25">
      <c r="A1344" s="24"/>
      <c r="B1344" s="174" t="s">
        <v>953</v>
      </c>
      <c r="C1344" s="24"/>
      <c r="D1344" s="21" t="s">
        <v>953</v>
      </c>
      <c r="E1344" s="21" t="s">
        <v>915</v>
      </c>
      <c r="F1344" s="21"/>
      <c r="G1344" s="31" t="s">
        <v>314</v>
      </c>
      <c r="H1344" s="32">
        <v>1</v>
      </c>
      <c r="I1344" s="95"/>
      <c r="J1344" s="57">
        <f>[1]Inventario!Y1344</f>
        <v>0</v>
      </c>
      <c r="K1344" s="99">
        <f>[1]Inventario!AA1344</f>
        <v>0</v>
      </c>
      <c r="L1344" s="86">
        <f t="shared" si="202"/>
        <v>0</v>
      </c>
      <c r="M1344" s="91"/>
      <c r="N1344" s="87">
        <f>SUMIF('Compras del Mes'!D$6:D$307,Inventario!D1344,'Compras del Mes'!H$6:H$307)</f>
        <v>0</v>
      </c>
      <c r="O1344" s="28" t="str">
        <f t="shared" si="203"/>
        <v/>
      </c>
      <c r="P1344" s="28">
        <f>SUMIF('Compras del Mes'!D$6:D$307,Inventario!D1344,'Compras del Mes'!I$6:I$307)</f>
        <v>0</v>
      </c>
      <c r="Q1344" s="88"/>
      <c r="R1344" s="87">
        <f t="shared" si="204"/>
        <v>0</v>
      </c>
      <c r="S1344" s="28" t="str">
        <f t="shared" si="205"/>
        <v>0</v>
      </c>
      <c r="T1344" s="28">
        <f t="shared" si="206"/>
        <v>0</v>
      </c>
      <c r="U1344" s="88"/>
      <c r="V1344" s="177">
        <f>SUMIF('Reporte de salida'!C$6:C$958,Inventario!B1344,'Reporte de salida'!H$6:H$958)</f>
        <v>0</v>
      </c>
      <c r="W1344" s="221">
        <f t="shared" si="207"/>
        <v>0</v>
      </c>
      <c r="X1344" s="22"/>
      <c r="Y1344" s="87">
        <f t="shared" si="208"/>
        <v>0</v>
      </c>
      <c r="Z1344" s="28">
        <f t="shared" si="209"/>
        <v>0</v>
      </c>
      <c r="AA1344" s="56">
        <v>0</v>
      </c>
      <c r="AB1344" s="22">
        <f t="shared" si="211"/>
        <v>13</v>
      </c>
      <c r="AC1344" s="24"/>
      <c r="AD1344" s="21"/>
      <c r="AE1344" s="31"/>
    </row>
    <row r="1345" spans="1:31" ht="15" hidden="1" customHeight="1" x14ac:dyDescent="0.25">
      <c r="A1345" s="24"/>
      <c r="B1345" s="174" t="s">
        <v>954</v>
      </c>
      <c r="C1345" s="24"/>
      <c r="D1345" s="21" t="s">
        <v>954</v>
      </c>
      <c r="E1345" s="21" t="s">
        <v>915</v>
      </c>
      <c r="F1345" s="21"/>
      <c r="G1345" s="31" t="s">
        <v>314</v>
      </c>
      <c r="H1345" s="32">
        <v>1</v>
      </c>
      <c r="I1345" s="95"/>
      <c r="J1345" s="57">
        <f>[1]Inventario!Y1345</f>
        <v>2</v>
      </c>
      <c r="K1345" s="99">
        <f>[1]Inventario!AA1345</f>
        <v>389.21500000000003</v>
      </c>
      <c r="L1345" s="86">
        <f t="shared" si="202"/>
        <v>778.43000000000006</v>
      </c>
      <c r="M1345" s="91"/>
      <c r="N1345" s="87">
        <f>SUMIF('Compras del Mes'!D$6:D$307,Inventario!D1345,'Compras del Mes'!H$6:H$307)</f>
        <v>0</v>
      </c>
      <c r="O1345" s="28" t="str">
        <f t="shared" si="203"/>
        <v/>
      </c>
      <c r="P1345" s="28">
        <f>SUMIF('Compras del Mes'!D$6:D$307,Inventario!D1345,'Compras del Mes'!I$6:I$307)</f>
        <v>0</v>
      </c>
      <c r="Q1345" s="88"/>
      <c r="R1345" s="87">
        <f t="shared" si="204"/>
        <v>2</v>
      </c>
      <c r="S1345" s="28">
        <f t="shared" si="205"/>
        <v>389.21500000000003</v>
      </c>
      <c r="T1345" s="28">
        <f t="shared" si="206"/>
        <v>778.43000000000006</v>
      </c>
      <c r="U1345" s="88"/>
      <c r="V1345" s="177">
        <f>SUMIF('Reporte de salida'!C$6:C$958,Inventario!B1345,'Reporte de salida'!H$6:H$958)</f>
        <v>0</v>
      </c>
      <c r="W1345" s="221">
        <f t="shared" si="207"/>
        <v>0</v>
      </c>
      <c r="X1345" s="22"/>
      <c r="Y1345" s="87">
        <f t="shared" si="208"/>
        <v>2</v>
      </c>
      <c r="Z1345" s="28">
        <f t="shared" si="209"/>
        <v>778.43000000000006</v>
      </c>
      <c r="AA1345" s="56">
        <f t="shared" si="210"/>
        <v>389.21500000000003</v>
      </c>
      <c r="AB1345" s="22">
        <f t="shared" si="211"/>
        <v>19</v>
      </c>
      <c r="AC1345" s="24"/>
      <c r="AD1345" s="21"/>
      <c r="AE1345" s="31"/>
    </row>
    <row r="1346" spans="1:31" ht="15" hidden="1" customHeight="1" x14ac:dyDescent="0.25">
      <c r="A1346" s="24"/>
      <c r="B1346" s="174" t="s">
        <v>955</v>
      </c>
      <c r="C1346" s="24"/>
      <c r="D1346" s="21" t="s">
        <v>955</v>
      </c>
      <c r="E1346" s="21" t="s">
        <v>915</v>
      </c>
      <c r="F1346" s="21"/>
      <c r="G1346" s="31" t="s">
        <v>314</v>
      </c>
      <c r="H1346" s="32">
        <v>1</v>
      </c>
      <c r="I1346" s="95"/>
      <c r="J1346" s="57">
        <f>[1]Inventario!Y1346</f>
        <v>0</v>
      </c>
      <c r="K1346" s="99">
        <f>[1]Inventario!AA1346</f>
        <v>0</v>
      </c>
      <c r="L1346" s="86">
        <f t="shared" si="202"/>
        <v>0</v>
      </c>
      <c r="M1346" s="91"/>
      <c r="N1346" s="87">
        <f>SUMIF('Compras del Mes'!D$6:D$307,Inventario!D1346,'Compras del Mes'!H$6:H$307)</f>
        <v>0</v>
      </c>
      <c r="O1346" s="28" t="str">
        <f t="shared" si="203"/>
        <v/>
      </c>
      <c r="P1346" s="28">
        <f>SUMIF('Compras del Mes'!D$6:D$307,Inventario!D1346,'Compras del Mes'!I$6:I$307)</f>
        <v>0</v>
      </c>
      <c r="Q1346" s="88"/>
      <c r="R1346" s="87">
        <f t="shared" si="204"/>
        <v>0</v>
      </c>
      <c r="S1346" s="28" t="str">
        <f t="shared" si="205"/>
        <v>0</v>
      </c>
      <c r="T1346" s="28">
        <f t="shared" si="206"/>
        <v>0</v>
      </c>
      <c r="U1346" s="88"/>
      <c r="V1346" s="177">
        <f>SUMIF('Reporte de salida'!C$6:C$958,Inventario!B1346,'Reporte de salida'!H$6:H$958)</f>
        <v>0</v>
      </c>
      <c r="W1346" s="221">
        <f t="shared" si="207"/>
        <v>0</v>
      </c>
      <c r="X1346" s="22"/>
      <c r="Y1346" s="87">
        <f t="shared" si="208"/>
        <v>0</v>
      </c>
      <c r="Z1346" s="28">
        <f t="shared" si="209"/>
        <v>0</v>
      </c>
      <c r="AA1346" s="56">
        <v>0</v>
      </c>
      <c r="AB1346" s="22">
        <f t="shared" si="211"/>
        <v>19</v>
      </c>
      <c r="AC1346" s="24"/>
      <c r="AD1346" s="21"/>
      <c r="AE1346" s="31"/>
    </row>
    <row r="1347" spans="1:31" ht="15" hidden="1" customHeight="1" x14ac:dyDescent="0.25">
      <c r="A1347" s="24"/>
      <c r="B1347" s="174" t="s">
        <v>1069</v>
      </c>
      <c r="C1347" s="24"/>
      <c r="D1347" s="21" t="s">
        <v>1069</v>
      </c>
      <c r="E1347" s="21" t="s">
        <v>915</v>
      </c>
      <c r="F1347" s="21" t="s">
        <v>1071</v>
      </c>
      <c r="G1347" s="31" t="s">
        <v>314</v>
      </c>
      <c r="H1347" s="32">
        <v>1</v>
      </c>
      <c r="J1347" s="57">
        <f>[1]Inventario!Y1347</f>
        <v>0</v>
      </c>
      <c r="K1347" s="99">
        <f>[1]Inventario!AA1347</f>
        <v>0</v>
      </c>
      <c r="L1347" s="86">
        <f t="shared" si="202"/>
        <v>0</v>
      </c>
      <c r="M1347" s="91"/>
      <c r="N1347" s="87">
        <f>SUMIF('Compras del Mes'!D$6:D$307,Inventario!D1347,'Compras del Mes'!H$6:H$307)</f>
        <v>0</v>
      </c>
      <c r="O1347" s="28" t="str">
        <f t="shared" si="203"/>
        <v/>
      </c>
      <c r="P1347" s="28">
        <f>SUMIF('Compras del Mes'!D$6:D$307,Inventario!D1347,'Compras del Mes'!I$6:I$307)</f>
        <v>0</v>
      </c>
      <c r="Q1347" s="88"/>
      <c r="R1347" s="87">
        <f t="shared" si="204"/>
        <v>0</v>
      </c>
      <c r="S1347" s="28" t="str">
        <f t="shared" si="205"/>
        <v>0</v>
      </c>
      <c r="T1347" s="28">
        <f t="shared" si="206"/>
        <v>0</v>
      </c>
      <c r="U1347" s="88"/>
      <c r="V1347" s="177">
        <f>SUMIF('Reporte de salida'!C$6:C$958,Inventario!B1347,'Reporte de salida'!H$6:H$958)</f>
        <v>0</v>
      </c>
      <c r="W1347" s="221">
        <f t="shared" si="207"/>
        <v>0</v>
      </c>
      <c r="X1347" s="22"/>
      <c r="Y1347" s="87">
        <f t="shared" si="208"/>
        <v>0</v>
      </c>
      <c r="Z1347" s="28">
        <f t="shared" si="209"/>
        <v>0</v>
      </c>
      <c r="AA1347" s="56">
        <v>0</v>
      </c>
      <c r="AB1347" s="22">
        <f t="shared" si="211"/>
        <v>19</v>
      </c>
      <c r="AC1347" s="24"/>
      <c r="AD1347" s="21"/>
      <c r="AE1347" s="31"/>
    </row>
    <row r="1348" spans="1:31" ht="15" hidden="1" customHeight="1" x14ac:dyDescent="0.25">
      <c r="A1348" s="24"/>
      <c r="B1348" s="174" t="s">
        <v>1070</v>
      </c>
      <c r="C1348" s="24"/>
      <c r="D1348" s="21" t="s">
        <v>1070</v>
      </c>
      <c r="E1348" s="21" t="s">
        <v>915</v>
      </c>
      <c r="F1348" s="21" t="s">
        <v>1072</v>
      </c>
      <c r="G1348" s="31" t="s">
        <v>314</v>
      </c>
      <c r="H1348" s="32">
        <v>1</v>
      </c>
      <c r="J1348" s="57">
        <f>[1]Inventario!Y1348</f>
        <v>0</v>
      </c>
      <c r="K1348" s="99">
        <f>[1]Inventario!AA1348</f>
        <v>0</v>
      </c>
      <c r="L1348" s="86">
        <f t="shared" si="202"/>
        <v>0</v>
      </c>
      <c r="M1348" s="91"/>
      <c r="N1348" s="87">
        <f>SUMIF('Compras del Mes'!D$6:D$307,Inventario!D1348,'Compras del Mes'!H$6:H$307)</f>
        <v>0</v>
      </c>
      <c r="O1348" s="28" t="str">
        <f t="shared" si="203"/>
        <v/>
      </c>
      <c r="P1348" s="28">
        <f>SUMIF('Compras del Mes'!D$6:D$307,Inventario!D1348,'Compras del Mes'!I$6:I$307)</f>
        <v>0</v>
      </c>
      <c r="Q1348" s="88"/>
      <c r="R1348" s="87">
        <f t="shared" si="204"/>
        <v>0</v>
      </c>
      <c r="S1348" s="28" t="str">
        <f t="shared" si="205"/>
        <v>0</v>
      </c>
      <c r="T1348" s="28">
        <f t="shared" si="206"/>
        <v>0</v>
      </c>
      <c r="U1348" s="88"/>
      <c r="V1348" s="177">
        <f>SUMIF('Reporte de salida'!C$6:C$958,Inventario!B1348,'Reporte de salida'!H$6:H$958)</f>
        <v>0</v>
      </c>
      <c r="W1348" s="221">
        <f t="shared" si="207"/>
        <v>0</v>
      </c>
      <c r="X1348" s="22"/>
      <c r="Y1348" s="87">
        <f t="shared" si="208"/>
        <v>0</v>
      </c>
      <c r="Z1348" s="28">
        <f t="shared" si="209"/>
        <v>0</v>
      </c>
      <c r="AA1348" s="56">
        <v>0</v>
      </c>
      <c r="AB1348" s="22">
        <f t="shared" si="211"/>
        <v>18</v>
      </c>
      <c r="AC1348" s="24"/>
      <c r="AD1348" s="21"/>
      <c r="AE1348" s="31"/>
    </row>
    <row r="1349" spans="1:31" ht="15" hidden="1" customHeight="1" x14ac:dyDescent="0.25">
      <c r="A1349" s="24"/>
      <c r="B1349" s="174" t="s">
        <v>1158</v>
      </c>
      <c r="C1349" s="24"/>
      <c r="D1349" s="21" t="s">
        <v>1158</v>
      </c>
      <c r="E1349" s="21" t="s">
        <v>915</v>
      </c>
      <c r="F1349" s="21" t="s">
        <v>1159</v>
      </c>
      <c r="G1349" s="31" t="s">
        <v>314</v>
      </c>
      <c r="H1349" s="32">
        <v>1</v>
      </c>
      <c r="I1349" s="95"/>
      <c r="J1349" s="57">
        <f>[1]Inventario!Y1349</f>
        <v>0</v>
      </c>
      <c r="K1349" s="99">
        <f>[1]Inventario!AA1349</f>
        <v>0</v>
      </c>
      <c r="L1349" s="86">
        <f t="shared" si="202"/>
        <v>0</v>
      </c>
      <c r="M1349" s="91"/>
      <c r="N1349" s="87">
        <f>SUMIF('Compras del Mes'!D$6:D$307,Inventario!D1349,'Compras del Mes'!H$6:H$307)</f>
        <v>0</v>
      </c>
      <c r="O1349" s="28" t="str">
        <f t="shared" si="203"/>
        <v/>
      </c>
      <c r="P1349" s="28">
        <f>SUMIF('Compras del Mes'!D$6:D$307,Inventario!D1349,'Compras del Mes'!I$6:I$307)</f>
        <v>0</v>
      </c>
      <c r="Q1349" s="88"/>
      <c r="R1349" s="87">
        <f t="shared" si="204"/>
        <v>0</v>
      </c>
      <c r="S1349" s="28" t="str">
        <f t="shared" si="205"/>
        <v>0</v>
      </c>
      <c r="T1349" s="28">
        <f t="shared" si="206"/>
        <v>0</v>
      </c>
      <c r="U1349" s="88"/>
      <c r="V1349" s="177">
        <f>SUMIF('Reporte de salida'!C$6:C$958,Inventario!B1349,'Reporte de salida'!H$6:H$958)</f>
        <v>0</v>
      </c>
      <c r="W1349" s="221">
        <f t="shared" si="207"/>
        <v>0</v>
      </c>
      <c r="X1349" s="22"/>
      <c r="Y1349" s="87">
        <f t="shared" si="208"/>
        <v>0</v>
      </c>
      <c r="Z1349" s="28">
        <f t="shared" si="209"/>
        <v>0</v>
      </c>
      <c r="AA1349" s="56">
        <v>0</v>
      </c>
      <c r="AB1349" s="22">
        <f t="shared" si="211"/>
        <v>18</v>
      </c>
      <c r="AC1349" s="24"/>
      <c r="AD1349" s="21"/>
      <c r="AE1349" s="31"/>
    </row>
    <row r="1350" spans="1:31" ht="15" hidden="1" customHeight="1" x14ac:dyDescent="0.25">
      <c r="A1350" s="24"/>
      <c r="B1350" s="174" t="s">
        <v>971</v>
      </c>
      <c r="C1350" s="24"/>
      <c r="D1350" s="21" t="s">
        <v>971</v>
      </c>
      <c r="E1350" s="21" t="s">
        <v>915</v>
      </c>
      <c r="F1350" s="21"/>
      <c r="G1350" s="31" t="s">
        <v>314</v>
      </c>
      <c r="H1350" s="32">
        <v>1</v>
      </c>
      <c r="J1350" s="57">
        <f>[1]Inventario!Y1350</f>
        <v>0</v>
      </c>
      <c r="K1350" s="99">
        <f>[1]Inventario!AA1350</f>
        <v>0</v>
      </c>
      <c r="L1350" s="86">
        <f t="shared" si="202"/>
        <v>0</v>
      </c>
      <c r="M1350" s="91"/>
      <c r="N1350" s="87">
        <f>SUMIF('Compras del Mes'!D$6:D$307,Inventario!D1350,'Compras del Mes'!H$6:H$307)</f>
        <v>0</v>
      </c>
      <c r="O1350" s="28" t="str">
        <f t="shared" si="203"/>
        <v/>
      </c>
      <c r="P1350" s="28">
        <f>SUMIF('Compras del Mes'!D$6:D$307,Inventario!D1350,'Compras del Mes'!I$6:I$307)</f>
        <v>0</v>
      </c>
      <c r="Q1350" s="88"/>
      <c r="R1350" s="87">
        <f t="shared" si="204"/>
        <v>0</v>
      </c>
      <c r="S1350" s="28" t="str">
        <f t="shared" si="205"/>
        <v>0</v>
      </c>
      <c r="T1350" s="28">
        <f t="shared" si="206"/>
        <v>0</v>
      </c>
      <c r="U1350" s="88"/>
      <c r="V1350" s="177">
        <f>SUMIF('Reporte de salida'!C$6:C$958,Inventario!B1350,'Reporte de salida'!H$6:H$958)</f>
        <v>0</v>
      </c>
      <c r="W1350" s="221">
        <f t="shared" si="207"/>
        <v>0</v>
      </c>
      <c r="X1350" s="22"/>
      <c r="Y1350" s="87">
        <f t="shared" si="208"/>
        <v>0</v>
      </c>
      <c r="Z1350" s="28">
        <f t="shared" si="209"/>
        <v>0</v>
      </c>
      <c r="AA1350" s="56">
        <v>0</v>
      </c>
      <c r="AB1350" s="22">
        <f t="shared" si="211"/>
        <v>20</v>
      </c>
      <c r="AC1350" s="24"/>
      <c r="AD1350" s="21"/>
      <c r="AE1350" s="31"/>
    </row>
    <row r="1351" spans="1:31" ht="15" hidden="1" customHeight="1" x14ac:dyDescent="0.25">
      <c r="A1351" s="24"/>
      <c r="B1351" s="174" t="s">
        <v>972</v>
      </c>
      <c r="C1351" s="24"/>
      <c r="D1351" s="21" t="s">
        <v>972</v>
      </c>
      <c r="E1351" s="21" t="s">
        <v>915</v>
      </c>
      <c r="F1351" s="21"/>
      <c r="G1351" s="31" t="s">
        <v>314</v>
      </c>
      <c r="H1351" s="32">
        <v>1</v>
      </c>
      <c r="I1351" s="95"/>
      <c r="J1351" s="57">
        <f>[1]Inventario!Y1351</f>
        <v>0</v>
      </c>
      <c r="K1351" s="99">
        <f>[1]Inventario!AA1351</f>
        <v>0</v>
      </c>
      <c r="L1351" s="86">
        <f t="shared" ref="L1351:L1414" si="212">+K1351*J1351</f>
        <v>0</v>
      </c>
      <c r="M1351" s="91"/>
      <c r="N1351" s="87">
        <f>SUMIF('Compras del Mes'!D$6:D$307,Inventario!D1351,'Compras del Mes'!H$6:H$307)</f>
        <v>0</v>
      </c>
      <c r="O1351" s="28" t="str">
        <f t="shared" ref="O1351:O1414" si="213">IF(P1351=0,"",P1351/N1351)</f>
        <v/>
      </c>
      <c r="P1351" s="28">
        <f>SUMIF('Compras del Mes'!D$6:D$307,Inventario!D1351,'Compras del Mes'!I$6:I$307)</f>
        <v>0</v>
      </c>
      <c r="Q1351" s="88"/>
      <c r="R1351" s="87">
        <f t="shared" ref="R1351:R1414" si="214">+N1351+J1351</f>
        <v>0</v>
      </c>
      <c r="S1351" s="28" t="str">
        <f t="shared" ref="S1351:S1414" si="215">IF(T1351=0,"0",T1351/R1351)</f>
        <v>0</v>
      </c>
      <c r="T1351" s="28">
        <f t="shared" ref="T1351:T1414" si="216">+P1351+L1351</f>
        <v>0</v>
      </c>
      <c r="U1351" s="88"/>
      <c r="V1351" s="177">
        <f>SUMIF('Reporte de salida'!C$6:C$958,Inventario!B1351,'Reporte de salida'!H$6:H$958)</f>
        <v>0</v>
      </c>
      <c r="W1351" s="221">
        <f t="shared" ref="W1351:W1414" si="217">+V1351*S1351</f>
        <v>0</v>
      </c>
      <c r="X1351" s="22"/>
      <c r="Y1351" s="87">
        <f t="shared" ref="Y1351:Y1414" si="218">R1351-V1351</f>
        <v>0</v>
      </c>
      <c r="Z1351" s="28">
        <f t="shared" ref="Z1351:Z1414" si="219">+S1351*Y1351</f>
        <v>0</v>
      </c>
      <c r="AA1351" s="56">
        <v>0</v>
      </c>
      <c r="AB1351" s="22">
        <f t="shared" si="211"/>
        <v>25</v>
      </c>
      <c r="AC1351" s="24"/>
      <c r="AD1351" s="21"/>
      <c r="AE1351" s="31"/>
    </row>
    <row r="1352" spans="1:31" ht="15" hidden="1" customHeight="1" x14ac:dyDescent="0.25">
      <c r="A1352" s="24"/>
      <c r="B1352" s="174" t="s">
        <v>973</v>
      </c>
      <c r="C1352" s="24"/>
      <c r="D1352" s="21" t="s">
        <v>973</v>
      </c>
      <c r="E1352" s="21" t="s">
        <v>915</v>
      </c>
      <c r="F1352" s="21"/>
      <c r="G1352" s="31" t="s">
        <v>314</v>
      </c>
      <c r="H1352" s="32">
        <v>1</v>
      </c>
      <c r="J1352" s="57">
        <f>[1]Inventario!Y1352</f>
        <v>3</v>
      </c>
      <c r="K1352" s="99">
        <f>[1]Inventario!AA1352</f>
        <v>0</v>
      </c>
      <c r="L1352" s="86">
        <f t="shared" si="212"/>
        <v>0</v>
      </c>
      <c r="M1352" s="91"/>
      <c r="N1352" s="87">
        <f>SUMIF('Compras del Mes'!D$6:D$307,Inventario!D1352,'Compras del Mes'!H$6:H$307)</f>
        <v>0</v>
      </c>
      <c r="O1352" s="28" t="str">
        <f t="shared" si="213"/>
        <v/>
      </c>
      <c r="P1352" s="28">
        <f>SUMIF('Compras del Mes'!D$6:D$307,Inventario!D1352,'Compras del Mes'!I$6:I$307)</f>
        <v>0</v>
      </c>
      <c r="Q1352" s="88"/>
      <c r="R1352" s="87">
        <f t="shared" si="214"/>
        <v>3</v>
      </c>
      <c r="S1352" s="28" t="str">
        <f t="shared" si="215"/>
        <v>0</v>
      </c>
      <c r="T1352" s="28">
        <f t="shared" si="216"/>
        <v>0</v>
      </c>
      <c r="U1352" s="88"/>
      <c r="V1352" s="177">
        <f>SUMIF('Reporte de salida'!C$6:C$958,Inventario!B1352,'Reporte de salida'!H$6:H$958)</f>
        <v>0</v>
      </c>
      <c r="W1352" s="221">
        <f t="shared" si="217"/>
        <v>0</v>
      </c>
      <c r="X1352" s="22"/>
      <c r="Y1352" s="87">
        <f t="shared" si="218"/>
        <v>3</v>
      </c>
      <c r="Z1352" s="28">
        <f t="shared" si="219"/>
        <v>0</v>
      </c>
      <c r="AA1352" s="56">
        <f>Z1352/Y1352</f>
        <v>0</v>
      </c>
      <c r="AB1352" s="22">
        <f t="shared" si="211"/>
        <v>18</v>
      </c>
      <c r="AC1352" s="24"/>
      <c r="AD1352" s="21"/>
      <c r="AE1352" s="31"/>
    </row>
    <row r="1353" spans="1:31" ht="15" hidden="1" customHeight="1" x14ac:dyDescent="0.25">
      <c r="A1353" s="24"/>
      <c r="B1353" s="174" t="s">
        <v>1008</v>
      </c>
      <c r="C1353" s="24"/>
      <c r="D1353" s="21" t="s">
        <v>1008</v>
      </c>
      <c r="E1353" s="21" t="s">
        <v>915</v>
      </c>
      <c r="F1353" s="21"/>
      <c r="G1353" s="31" t="s">
        <v>314</v>
      </c>
      <c r="H1353" s="32">
        <v>1</v>
      </c>
      <c r="J1353" s="57">
        <f>[1]Inventario!Y1353</f>
        <v>0</v>
      </c>
      <c r="K1353" s="99">
        <f>[1]Inventario!AA1353</f>
        <v>0</v>
      </c>
      <c r="L1353" s="86">
        <f t="shared" si="212"/>
        <v>0</v>
      </c>
      <c r="M1353" s="91"/>
      <c r="N1353" s="87">
        <f>SUMIF('Compras del Mes'!D$6:D$307,Inventario!D1353,'Compras del Mes'!H$6:H$307)</f>
        <v>0</v>
      </c>
      <c r="O1353" s="28" t="str">
        <f t="shared" si="213"/>
        <v/>
      </c>
      <c r="P1353" s="28">
        <f>SUMIF('Compras del Mes'!D$6:D$307,Inventario!D1353,'Compras del Mes'!I$6:I$307)</f>
        <v>0</v>
      </c>
      <c r="Q1353" s="88"/>
      <c r="R1353" s="87">
        <f t="shared" si="214"/>
        <v>0</v>
      </c>
      <c r="S1353" s="28" t="str">
        <f t="shared" si="215"/>
        <v>0</v>
      </c>
      <c r="T1353" s="28">
        <f t="shared" si="216"/>
        <v>0</v>
      </c>
      <c r="U1353" s="88"/>
      <c r="V1353" s="177">
        <f>SUMIF('Reporte de salida'!C$6:C$958,Inventario!B1353,'Reporte de salida'!H$6:H$958)</f>
        <v>0</v>
      </c>
      <c r="W1353" s="221">
        <f t="shared" si="217"/>
        <v>0</v>
      </c>
      <c r="X1353" s="22"/>
      <c r="Y1353" s="87">
        <f t="shared" si="218"/>
        <v>0</v>
      </c>
      <c r="Z1353" s="28">
        <f t="shared" si="219"/>
        <v>0</v>
      </c>
      <c r="AA1353" s="56">
        <v>0</v>
      </c>
      <c r="AB1353" s="22">
        <f t="shared" si="211"/>
        <v>47</v>
      </c>
      <c r="AC1353" s="24"/>
      <c r="AD1353" s="21"/>
      <c r="AE1353" s="31"/>
    </row>
    <row r="1354" spans="1:31" ht="15" hidden="1" customHeight="1" x14ac:dyDescent="0.25">
      <c r="A1354" s="24"/>
      <c r="B1354" s="174" t="s">
        <v>999</v>
      </c>
      <c r="C1354" s="24"/>
      <c r="D1354" s="21" t="s">
        <v>999</v>
      </c>
      <c r="E1354" s="21" t="s">
        <v>915</v>
      </c>
      <c r="F1354" s="21"/>
      <c r="G1354" s="31" t="s">
        <v>314</v>
      </c>
      <c r="H1354" s="32">
        <v>1</v>
      </c>
      <c r="J1354" s="57">
        <f>[1]Inventario!Y1354</f>
        <v>0</v>
      </c>
      <c r="K1354" s="99">
        <f>[1]Inventario!AA1354</f>
        <v>0</v>
      </c>
      <c r="L1354" s="86">
        <f t="shared" si="212"/>
        <v>0</v>
      </c>
      <c r="M1354" s="91"/>
      <c r="N1354" s="87">
        <f>SUMIF('Compras del Mes'!D$6:D$307,Inventario!D1354,'Compras del Mes'!H$6:H$307)</f>
        <v>0</v>
      </c>
      <c r="O1354" s="28" t="str">
        <f t="shared" si="213"/>
        <v/>
      </c>
      <c r="P1354" s="28">
        <f>SUMIF('Compras del Mes'!D$6:D$307,Inventario!D1354,'Compras del Mes'!I$6:I$307)</f>
        <v>0</v>
      </c>
      <c r="Q1354" s="88"/>
      <c r="R1354" s="87">
        <f t="shared" si="214"/>
        <v>0</v>
      </c>
      <c r="S1354" s="28" t="str">
        <f t="shared" si="215"/>
        <v>0</v>
      </c>
      <c r="T1354" s="28">
        <f t="shared" si="216"/>
        <v>0</v>
      </c>
      <c r="U1354" s="88"/>
      <c r="V1354" s="177">
        <f>SUMIF('Reporte de salida'!C$6:C$958,Inventario!B1354,'Reporte de salida'!H$6:H$958)</f>
        <v>0</v>
      </c>
      <c r="W1354" s="221">
        <f t="shared" si="217"/>
        <v>0</v>
      </c>
      <c r="X1354" s="22"/>
      <c r="Y1354" s="87">
        <f t="shared" si="218"/>
        <v>0</v>
      </c>
      <c r="Z1354" s="28">
        <f t="shared" si="219"/>
        <v>0</v>
      </c>
      <c r="AA1354" s="56">
        <v>0</v>
      </c>
      <c r="AB1354" s="22">
        <f t="shared" si="211"/>
        <v>46</v>
      </c>
      <c r="AC1354" s="24"/>
      <c r="AD1354" s="21"/>
      <c r="AE1354" s="31"/>
    </row>
    <row r="1355" spans="1:31" ht="15" hidden="1" customHeight="1" x14ac:dyDescent="0.25">
      <c r="A1355" s="24"/>
      <c r="B1355" s="174" t="s">
        <v>1000</v>
      </c>
      <c r="C1355" s="24"/>
      <c r="D1355" s="21" t="s">
        <v>1000</v>
      </c>
      <c r="E1355" s="21" t="s">
        <v>915</v>
      </c>
      <c r="F1355" s="21"/>
      <c r="G1355" s="31" t="s">
        <v>314</v>
      </c>
      <c r="H1355" s="32">
        <v>1</v>
      </c>
      <c r="J1355" s="57">
        <f>[1]Inventario!Y1355</f>
        <v>0</v>
      </c>
      <c r="K1355" s="99">
        <f>[1]Inventario!AA1355</f>
        <v>0</v>
      </c>
      <c r="L1355" s="86">
        <f t="shared" si="212"/>
        <v>0</v>
      </c>
      <c r="M1355" s="91"/>
      <c r="N1355" s="87">
        <f>SUMIF('Compras del Mes'!D$6:D$307,Inventario!D1355,'Compras del Mes'!H$6:H$307)</f>
        <v>0</v>
      </c>
      <c r="O1355" s="28" t="str">
        <f t="shared" si="213"/>
        <v/>
      </c>
      <c r="P1355" s="28">
        <f>SUMIF('Compras del Mes'!D$6:D$307,Inventario!D1355,'Compras del Mes'!I$6:I$307)</f>
        <v>0</v>
      </c>
      <c r="Q1355" s="88"/>
      <c r="R1355" s="87">
        <f t="shared" si="214"/>
        <v>0</v>
      </c>
      <c r="S1355" s="28" t="str">
        <f t="shared" si="215"/>
        <v>0</v>
      </c>
      <c r="T1355" s="28">
        <f t="shared" si="216"/>
        <v>0</v>
      </c>
      <c r="U1355" s="88"/>
      <c r="V1355" s="177">
        <f>SUMIF('Reporte de salida'!C$6:C$958,Inventario!B1355,'Reporte de salida'!H$6:H$958)</f>
        <v>0</v>
      </c>
      <c r="W1355" s="221">
        <f t="shared" si="217"/>
        <v>0</v>
      </c>
      <c r="X1355" s="22"/>
      <c r="Y1355" s="87">
        <f t="shared" si="218"/>
        <v>0</v>
      </c>
      <c r="Z1355" s="28">
        <f t="shared" si="219"/>
        <v>0</v>
      </c>
      <c r="AA1355" s="56">
        <v>0</v>
      </c>
      <c r="AB1355" s="22">
        <f t="shared" si="211"/>
        <v>47</v>
      </c>
      <c r="AC1355" s="24"/>
      <c r="AD1355" s="21"/>
      <c r="AE1355" s="31"/>
    </row>
    <row r="1356" spans="1:31" ht="15" hidden="1" customHeight="1" x14ac:dyDescent="0.25">
      <c r="A1356" s="24"/>
      <c r="B1356" s="174" t="s">
        <v>1002</v>
      </c>
      <c r="C1356" s="24"/>
      <c r="D1356" s="21" t="s">
        <v>1002</v>
      </c>
      <c r="E1356" s="21" t="s">
        <v>915</v>
      </c>
      <c r="F1356" s="21"/>
      <c r="G1356" s="31" t="s">
        <v>314</v>
      </c>
      <c r="H1356" s="32">
        <v>1</v>
      </c>
      <c r="J1356" s="57">
        <f>[1]Inventario!Y1356</f>
        <v>0</v>
      </c>
      <c r="K1356" s="99">
        <f>[1]Inventario!AA1356</f>
        <v>0</v>
      </c>
      <c r="L1356" s="86">
        <f t="shared" si="212"/>
        <v>0</v>
      </c>
      <c r="M1356" s="91"/>
      <c r="N1356" s="87">
        <f>SUMIF('Compras del Mes'!D$6:D$307,Inventario!D1356,'Compras del Mes'!H$6:H$307)</f>
        <v>0</v>
      </c>
      <c r="O1356" s="28" t="str">
        <f t="shared" si="213"/>
        <v/>
      </c>
      <c r="P1356" s="28">
        <f>SUMIF('Compras del Mes'!D$6:D$307,Inventario!D1356,'Compras del Mes'!I$6:I$307)</f>
        <v>0</v>
      </c>
      <c r="Q1356" s="88"/>
      <c r="R1356" s="87">
        <f t="shared" si="214"/>
        <v>0</v>
      </c>
      <c r="S1356" s="28" t="str">
        <f t="shared" si="215"/>
        <v>0</v>
      </c>
      <c r="T1356" s="28">
        <f t="shared" si="216"/>
        <v>0</v>
      </c>
      <c r="U1356" s="88"/>
      <c r="V1356" s="177">
        <f>SUMIF('Reporte de salida'!C$6:C$958,Inventario!B1356,'Reporte de salida'!H$6:H$958)</f>
        <v>0</v>
      </c>
      <c r="W1356" s="221">
        <f t="shared" si="217"/>
        <v>0</v>
      </c>
      <c r="X1356" s="22"/>
      <c r="Y1356" s="87">
        <f t="shared" si="218"/>
        <v>0</v>
      </c>
      <c r="Z1356" s="28">
        <f t="shared" si="219"/>
        <v>0</v>
      </c>
      <c r="AA1356" s="56">
        <v>0</v>
      </c>
      <c r="AB1356" s="22">
        <f t="shared" si="211"/>
        <v>52</v>
      </c>
      <c r="AC1356" s="24"/>
      <c r="AD1356" s="21"/>
      <c r="AE1356" s="31"/>
    </row>
    <row r="1357" spans="1:31" ht="15" hidden="1" customHeight="1" x14ac:dyDescent="0.25">
      <c r="A1357" s="24"/>
      <c r="B1357" s="174" t="s">
        <v>1001</v>
      </c>
      <c r="C1357" s="24"/>
      <c r="D1357" s="21" t="s">
        <v>1001</v>
      </c>
      <c r="E1357" s="21" t="s">
        <v>915</v>
      </c>
      <c r="F1357" s="21"/>
      <c r="G1357" s="31" t="s">
        <v>314</v>
      </c>
      <c r="H1357" s="32">
        <v>1</v>
      </c>
      <c r="J1357" s="57">
        <f>[1]Inventario!Y1357</f>
        <v>0</v>
      </c>
      <c r="K1357" s="99">
        <f>[1]Inventario!AA1357</f>
        <v>0</v>
      </c>
      <c r="L1357" s="86">
        <f t="shared" si="212"/>
        <v>0</v>
      </c>
      <c r="M1357" s="91"/>
      <c r="N1357" s="87">
        <f>SUMIF('Compras del Mes'!D$6:D$307,Inventario!D1357,'Compras del Mes'!H$6:H$307)</f>
        <v>0</v>
      </c>
      <c r="O1357" s="28" t="str">
        <f t="shared" si="213"/>
        <v/>
      </c>
      <c r="P1357" s="28">
        <f>SUMIF('Compras del Mes'!D$6:D$307,Inventario!D1357,'Compras del Mes'!I$6:I$307)</f>
        <v>0</v>
      </c>
      <c r="Q1357" s="88"/>
      <c r="R1357" s="87">
        <f t="shared" si="214"/>
        <v>0</v>
      </c>
      <c r="S1357" s="28" t="str">
        <f t="shared" si="215"/>
        <v>0</v>
      </c>
      <c r="T1357" s="28">
        <f t="shared" si="216"/>
        <v>0</v>
      </c>
      <c r="U1357" s="88"/>
      <c r="V1357" s="177">
        <f>SUMIF('Reporte de salida'!C$6:C$958,Inventario!B1357,'Reporte de salida'!H$6:H$958)</f>
        <v>0</v>
      </c>
      <c r="W1357" s="221">
        <f t="shared" si="217"/>
        <v>0</v>
      </c>
      <c r="X1357" s="22"/>
      <c r="Y1357" s="87">
        <f t="shared" si="218"/>
        <v>0</v>
      </c>
      <c r="Z1357" s="28">
        <f t="shared" si="219"/>
        <v>0</v>
      </c>
      <c r="AA1357" s="56">
        <v>0</v>
      </c>
      <c r="AB1357" s="22">
        <f t="shared" si="211"/>
        <v>43</v>
      </c>
      <c r="AC1357" s="24"/>
      <c r="AD1357" s="21"/>
      <c r="AE1357" s="31"/>
    </row>
    <row r="1358" spans="1:31" ht="15" hidden="1" customHeight="1" x14ac:dyDescent="0.25">
      <c r="A1358" s="24"/>
      <c r="B1358" s="174" t="s">
        <v>1003</v>
      </c>
      <c r="C1358" s="24"/>
      <c r="D1358" s="21" t="s">
        <v>1003</v>
      </c>
      <c r="E1358" s="21" t="s">
        <v>915</v>
      </c>
      <c r="F1358" s="21"/>
      <c r="G1358" s="31" t="s">
        <v>314</v>
      </c>
      <c r="H1358" s="32">
        <v>1</v>
      </c>
      <c r="J1358" s="57">
        <f>[1]Inventario!Y1358</f>
        <v>0</v>
      </c>
      <c r="K1358" s="99">
        <f>[1]Inventario!AA1358</f>
        <v>0</v>
      </c>
      <c r="L1358" s="86">
        <f t="shared" si="212"/>
        <v>0</v>
      </c>
      <c r="M1358" s="91"/>
      <c r="N1358" s="87">
        <f>SUMIF('Compras del Mes'!D$6:D$307,Inventario!D1358,'Compras del Mes'!H$6:H$307)</f>
        <v>0</v>
      </c>
      <c r="O1358" s="28" t="str">
        <f t="shared" si="213"/>
        <v/>
      </c>
      <c r="P1358" s="28">
        <f>SUMIF('Compras del Mes'!D$6:D$307,Inventario!D1358,'Compras del Mes'!I$6:I$307)</f>
        <v>0</v>
      </c>
      <c r="Q1358" s="88"/>
      <c r="R1358" s="87">
        <f t="shared" si="214"/>
        <v>0</v>
      </c>
      <c r="S1358" s="28" t="str">
        <f t="shared" si="215"/>
        <v>0</v>
      </c>
      <c r="T1358" s="28">
        <f t="shared" si="216"/>
        <v>0</v>
      </c>
      <c r="U1358" s="88"/>
      <c r="V1358" s="177">
        <f>SUMIF('Reporte de salida'!C$6:C$958,Inventario!B1358,'Reporte de salida'!H$6:H$958)</f>
        <v>0</v>
      </c>
      <c r="W1358" s="221">
        <f t="shared" si="217"/>
        <v>0</v>
      </c>
      <c r="X1358" s="22"/>
      <c r="Y1358" s="87">
        <f t="shared" si="218"/>
        <v>0</v>
      </c>
      <c r="Z1358" s="28">
        <f t="shared" si="219"/>
        <v>0</v>
      </c>
      <c r="AA1358" s="56">
        <v>0</v>
      </c>
      <c r="AB1358" s="22">
        <f t="shared" si="211"/>
        <v>57</v>
      </c>
      <c r="AC1358" s="24"/>
      <c r="AD1358" s="21"/>
      <c r="AE1358" s="31"/>
    </row>
    <row r="1359" spans="1:31" ht="15" hidden="1" customHeight="1" x14ac:dyDescent="0.25">
      <c r="A1359" s="24"/>
      <c r="B1359" s="174" t="s">
        <v>1004</v>
      </c>
      <c r="C1359" s="24"/>
      <c r="D1359" s="21" t="s">
        <v>1004</v>
      </c>
      <c r="E1359" s="21" t="s">
        <v>915</v>
      </c>
      <c r="F1359" s="21"/>
      <c r="G1359" s="31" t="s">
        <v>314</v>
      </c>
      <c r="H1359" s="32">
        <v>1</v>
      </c>
      <c r="J1359" s="57">
        <f>[1]Inventario!Y1359</f>
        <v>0</v>
      </c>
      <c r="K1359" s="99">
        <f>[1]Inventario!AA1359</f>
        <v>0</v>
      </c>
      <c r="L1359" s="86">
        <f t="shared" si="212"/>
        <v>0</v>
      </c>
      <c r="M1359" s="91"/>
      <c r="N1359" s="87">
        <f>SUMIF('Compras del Mes'!D$6:D$307,Inventario!D1359,'Compras del Mes'!H$6:H$307)</f>
        <v>0</v>
      </c>
      <c r="O1359" s="28" t="str">
        <f t="shared" si="213"/>
        <v/>
      </c>
      <c r="P1359" s="28">
        <f>SUMIF('Compras del Mes'!D$6:D$307,Inventario!D1359,'Compras del Mes'!I$6:I$307)</f>
        <v>0</v>
      </c>
      <c r="Q1359" s="88"/>
      <c r="R1359" s="87">
        <f t="shared" si="214"/>
        <v>0</v>
      </c>
      <c r="S1359" s="28" t="str">
        <f t="shared" si="215"/>
        <v>0</v>
      </c>
      <c r="T1359" s="28">
        <f t="shared" si="216"/>
        <v>0</v>
      </c>
      <c r="U1359" s="88"/>
      <c r="V1359" s="177">
        <f>SUMIF('Reporte de salida'!C$6:C$958,Inventario!B1359,'Reporte de salida'!H$6:H$958)</f>
        <v>0</v>
      </c>
      <c r="W1359" s="221">
        <f t="shared" si="217"/>
        <v>0</v>
      </c>
      <c r="X1359" s="22"/>
      <c r="Y1359" s="87">
        <f t="shared" si="218"/>
        <v>0</v>
      </c>
      <c r="Z1359" s="28">
        <f t="shared" si="219"/>
        <v>0</v>
      </c>
      <c r="AA1359" s="56">
        <v>0</v>
      </c>
      <c r="AB1359" s="22">
        <f t="shared" si="211"/>
        <v>31</v>
      </c>
      <c r="AC1359" s="24"/>
      <c r="AD1359" s="21"/>
      <c r="AE1359" s="31"/>
    </row>
    <row r="1360" spans="1:31" ht="15" hidden="1" customHeight="1" x14ac:dyDescent="0.25">
      <c r="A1360" s="24"/>
      <c r="B1360" s="174" t="s">
        <v>1005</v>
      </c>
      <c r="C1360" s="24"/>
      <c r="D1360" s="21" t="s">
        <v>1005</v>
      </c>
      <c r="E1360" s="21" t="s">
        <v>915</v>
      </c>
      <c r="F1360" s="21"/>
      <c r="G1360" s="31" t="s">
        <v>314</v>
      </c>
      <c r="H1360" s="32">
        <v>1</v>
      </c>
      <c r="J1360" s="57">
        <f>[1]Inventario!Y1360</f>
        <v>0</v>
      </c>
      <c r="K1360" s="99">
        <f>[1]Inventario!AA1360</f>
        <v>0</v>
      </c>
      <c r="L1360" s="86">
        <f t="shared" si="212"/>
        <v>0</v>
      </c>
      <c r="M1360" s="91"/>
      <c r="N1360" s="87">
        <f>SUMIF('Compras del Mes'!D$6:D$307,Inventario!D1360,'Compras del Mes'!H$6:H$307)</f>
        <v>0</v>
      </c>
      <c r="O1360" s="28" t="str">
        <f t="shared" si="213"/>
        <v/>
      </c>
      <c r="P1360" s="28">
        <f>SUMIF('Compras del Mes'!D$6:D$307,Inventario!D1360,'Compras del Mes'!I$6:I$307)</f>
        <v>0</v>
      </c>
      <c r="Q1360" s="88"/>
      <c r="R1360" s="87">
        <f t="shared" si="214"/>
        <v>0</v>
      </c>
      <c r="S1360" s="28" t="str">
        <f t="shared" si="215"/>
        <v>0</v>
      </c>
      <c r="T1360" s="28">
        <f t="shared" si="216"/>
        <v>0</v>
      </c>
      <c r="U1360" s="88"/>
      <c r="V1360" s="177">
        <f>SUMIF('Reporte de salida'!C$6:C$958,Inventario!B1360,'Reporte de salida'!H$6:H$958)</f>
        <v>0</v>
      </c>
      <c r="W1360" s="221">
        <f t="shared" si="217"/>
        <v>0</v>
      </c>
      <c r="X1360" s="22"/>
      <c r="Y1360" s="87">
        <f t="shared" si="218"/>
        <v>0</v>
      </c>
      <c r="Z1360" s="28">
        <f t="shared" si="219"/>
        <v>0</v>
      </c>
      <c r="AA1360" s="56">
        <v>0</v>
      </c>
      <c r="AB1360" s="22">
        <f t="shared" si="211"/>
        <v>31</v>
      </c>
      <c r="AC1360" s="24"/>
      <c r="AD1360" s="21"/>
      <c r="AE1360" s="31"/>
    </row>
    <row r="1361" spans="1:31" ht="15" hidden="1" customHeight="1" x14ac:dyDescent="0.25">
      <c r="A1361" s="24"/>
      <c r="B1361" s="174" t="s">
        <v>1006</v>
      </c>
      <c r="C1361" s="24"/>
      <c r="D1361" s="21" t="s">
        <v>1006</v>
      </c>
      <c r="E1361" s="21" t="s">
        <v>915</v>
      </c>
      <c r="F1361" s="21"/>
      <c r="G1361" s="31" t="s">
        <v>314</v>
      </c>
      <c r="H1361" s="32">
        <v>1</v>
      </c>
      <c r="J1361" s="57">
        <f>[1]Inventario!Y1361</f>
        <v>0</v>
      </c>
      <c r="K1361" s="99">
        <f>[1]Inventario!AA1361</f>
        <v>0</v>
      </c>
      <c r="L1361" s="86">
        <f t="shared" si="212"/>
        <v>0</v>
      </c>
      <c r="M1361" s="91"/>
      <c r="N1361" s="87">
        <f>SUMIF('Compras del Mes'!D$6:D$307,Inventario!D1361,'Compras del Mes'!H$6:H$307)</f>
        <v>0</v>
      </c>
      <c r="O1361" s="28" t="str">
        <f t="shared" si="213"/>
        <v/>
      </c>
      <c r="P1361" s="28">
        <f>SUMIF('Compras del Mes'!D$6:D$307,Inventario!D1361,'Compras del Mes'!I$6:I$307)</f>
        <v>0</v>
      </c>
      <c r="Q1361" s="88"/>
      <c r="R1361" s="87">
        <f t="shared" si="214"/>
        <v>0</v>
      </c>
      <c r="S1361" s="28" t="str">
        <f t="shared" si="215"/>
        <v>0</v>
      </c>
      <c r="T1361" s="28">
        <f t="shared" si="216"/>
        <v>0</v>
      </c>
      <c r="U1361" s="88"/>
      <c r="V1361" s="177">
        <f>SUMIF('Reporte de salida'!C$6:C$958,Inventario!B1361,'Reporte de salida'!H$6:H$958)</f>
        <v>0</v>
      </c>
      <c r="W1361" s="221">
        <f t="shared" si="217"/>
        <v>0</v>
      </c>
      <c r="X1361" s="22"/>
      <c r="Y1361" s="87">
        <f t="shared" si="218"/>
        <v>0</v>
      </c>
      <c r="Z1361" s="28">
        <f t="shared" si="219"/>
        <v>0</v>
      </c>
      <c r="AA1361" s="56">
        <v>0</v>
      </c>
      <c r="AB1361" s="22">
        <f t="shared" si="211"/>
        <v>45</v>
      </c>
      <c r="AC1361" s="24"/>
      <c r="AD1361" s="21"/>
      <c r="AE1361" s="31"/>
    </row>
    <row r="1362" spans="1:31" ht="15" hidden="1" customHeight="1" x14ac:dyDescent="0.25">
      <c r="A1362" s="24"/>
      <c r="B1362" s="174" t="s">
        <v>1007</v>
      </c>
      <c r="C1362" s="24"/>
      <c r="D1362" s="21" t="s">
        <v>1007</v>
      </c>
      <c r="E1362" s="21" t="s">
        <v>915</v>
      </c>
      <c r="F1362" s="21"/>
      <c r="G1362" s="31" t="s">
        <v>314</v>
      </c>
      <c r="H1362" s="32">
        <v>1</v>
      </c>
      <c r="J1362" s="57">
        <f>[1]Inventario!Y1362</f>
        <v>0</v>
      </c>
      <c r="K1362" s="99">
        <f>[1]Inventario!AA1362</f>
        <v>0</v>
      </c>
      <c r="L1362" s="86">
        <f t="shared" si="212"/>
        <v>0</v>
      </c>
      <c r="M1362" s="91"/>
      <c r="N1362" s="87">
        <f>SUMIF('Compras del Mes'!D$6:D$307,Inventario!D1362,'Compras del Mes'!H$6:H$307)</f>
        <v>0</v>
      </c>
      <c r="O1362" s="28" t="str">
        <f t="shared" si="213"/>
        <v/>
      </c>
      <c r="P1362" s="28">
        <f>SUMIF('Compras del Mes'!D$6:D$307,Inventario!D1362,'Compras del Mes'!I$6:I$307)</f>
        <v>0</v>
      </c>
      <c r="Q1362" s="88"/>
      <c r="R1362" s="87">
        <f t="shared" si="214"/>
        <v>0</v>
      </c>
      <c r="S1362" s="28" t="str">
        <f t="shared" si="215"/>
        <v>0</v>
      </c>
      <c r="T1362" s="28">
        <f t="shared" si="216"/>
        <v>0</v>
      </c>
      <c r="U1362" s="88"/>
      <c r="V1362" s="177">
        <f>SUMIF('Reporte de salida'!C$6:C$958,Inventario!B1362,'Reporte de salida'!H$6:H$958)</f>
        <v>0</v>
      </c>
      <c r="W1362" s="221">
        <f t="shared" si="217"/>
        <v>0</v>
      </c>
      <c r="X1362" s="22"/>
      <c r="Y1362" s="87">
        <f t="shared" si="218"/>
        <v>0</v>
      </c>
      <c r="Z1362" s="28">
        <f t="shared" si="219"/>
        <v>0</v>
      </c>
      <c r="AA1362" s="56">
        <v>0</v>
      </c>
      <c r="AB1362" s="22">
        <f t="shared" si="211"/>
        <v>57</v>
      </c>
      <c r="AC1362" s="24"/>
      <c r="AD1362" s="21"/>
      <c r="AE1362" s="31"/>
    </row>
    <row r="1363" spans="1:31" ht="15" hidden="1" customHeight="1" x14ac:dyDescent="0.25">
      <c r="A1363" s="24"/>
      <c r="B1363" s="174" t="s">
        <v>996</v>
      </c>
      <c r="C1363" s="24"/>
      <c r="D1363" s="21" t="s">
        <v>996</v>
      </c>
      <c r="E1363" s="21" t="s">
        <v>915</v>
      </c>
      <c r="F1363" s="21"/>
      <c r="G1363" s="31" t="s">
        <v>314</v>
      </c>
      <c r="H1363" s="32">
        <v>1</v>
      </c>
      <c r="J1363" s="57">
        <f>[1]Inventario!Y1363</f>
        <v>0</v>
      </c>
      <c r="K1363" s="99">
        <f>[1]Inventario!AA1363</f>
        <v>0</v>
      </c>
      <c r="L1363" s="86">
        <f t="shared" si="212"/>
        <v>0</v>
      </c>
      <c r="M1363" s="91"/>
      <c r="N1363" s="87">
        <f>SUMIF('Compras del Mes'!D$6:D$307,Inventario!D1363,'Compras del Mes'!H$6:H$307)</f>
        <v>0</v>
      </c>
      <c r="O1363" s="28" t="str">
        <f t="shared" si="213"/>
        <v/>
      </c>
      <c r="P1363" s="28">
        <f>SUMIF('Compras del Mes'!D$6:D$307,Inventario!D1363,'Compras del Mes'!I$6:I$307)</f>
        <v>0</v>
      </c>
      <c r="Q1363" s="88"/>
      <c r="R1363" s="87">
        <f t="shared" si="214"/>
        <v>0</v>
      </c>
      <c r="S1363" s="28" t="str">
        <f t="shared" si="215"/>
        <v>0</v>
      </c>
      <c r="T1363" s="28">
        <f t="shared" si="216"/>
        <v>0</v>
      </c>
      <c r="U1363" s="88"/>
      <c r="V1363" s="177">
        <f>SUMIF('Reporte de salida'!C$6:C$958,Inventario!B1363,'Reporte de salida'!H$6:H$958)</f>
        <v>0</v>
      </c>
      <c r="W1363" s="221">
        <f t="shared" si="217"/>
        <v>0</v>
      </c>
      <c r="X1363" s="22"/>
      <c r="Y1363" s="87">
        <f t="shared" si="218"/>
        <v>0</v>
      </c>
      <c r="Z1363" s="28">
        <f t="shared" si="219"/>
        <v>0</v>
      </c>
      <c r="AA1363" s="56">
        <v>0</v>
      </c>
      <c r="AB1363" s="22">
        <f t="shared" si="211"/>
        <v>18</v>
      </c>
      <c r="AC1363" s="24"/>
      <c r="AD1363" s="21"/>
      <c r="AE1363" s="31"/>
    </row>
    <row r="1364" spans="1:31" ht="15" hidden="1" customHeight="1" x14ac:dyDescent="0.25">
      <c r="A1364" s="24"/>
      <c r="B1364" s="174" t="s">
        <v>1447</v>
      </c>
      <c r="C1364" s="24"/>
      <c r="D1364" s="21" t="s">
        <v>1447</v>
      </c>
      <c r="E1364" s="21" t="s">
        <v>915</v>
      </c>
      <c r="F1364" s="21"/>
      <c r="G1364" s="31" t="s">
        <v>314</v>
      </c>
      <c r="H1364" s="32">
        <v>1</v>
      </c>
      <c r="J1364" s="57">
        <f>[1]Inventario!Y1364</f>
        <v>0</v>
      </c>
      <c r="K1364" s="99">
        <f>[1]Inventario!AA1364</f>
        <v>0</v>
      </c>
      <c r="L1364" s="86">
        <f t="shared" si="212"/>
        <v>0</v>
      </c>
      <c r="M1364" s="91"/>
      <c r="N1364" s="87">
        <f>SUMIF('Compras del Mes'!D$6:D$307,Inventario!D1364,'Compras del Mes'!H$6:H$307)</f>
        <v>0</v>
      </c>
      <c r="O1364" s="28" t="str">
        <f t="shared" si="213"/>
        <v/>
      </c>
      <c r="P1364" s="28">
        <f>SUMIF('Compras del Mes'!D$6:D$307,Inventario!D1364,'Compras del Mes'!I$6:I$307)</f>
        <v>0</v>
      </c>
      <c r="Q1364" s="88"/>
      <c r="R1364" s="87">
        <f t="shared" si="214"/>
        <v>0</v>
      </c>
      <c r="S1364" s="28" t="str">
        <f t="shared" si="215"/>
        <v>0</v>
      </c>
      <c r="T1364" s="28">
        <f t="shared" si="216"/>
        <v>0</v>
      </c>
      <c r="U1364" s="88"/>
      <c r="V1364" s="177">
        <f>SUMIF('Reporte de salida'!C$6:C$958,Inventario!B1364,'Reporte de salida'!H$6:H$958)</f>
        <v>0</v>
      </c>
      <c r="W1364" s="221">
        <f t="shared" si="217"/>
        <v>0</v>
      </c>
      <c r="X1364" s="22"/>
      <c r="Y1364" s="87">
        <f t="shared" si="218"/>
        <v>0</v>
      </c>
      <c r="Z1364" s="28">
        <f t="shared" si="219"/>
        <v>0</v>
      </c>
      <c r="AA1364" s="56">
        <v>0</v>
      </c>
      <c r="AB1364" s="22">
        <f t="shared" si="211"/>
        <v>44</v>
      </c>
      <c r="AC1364" s="24"/>
      <c r="AD1364" s="21"/>
      <c r="AE1364" s="31"/>
    </row>
    <row r="1365" spans="1:31" ht="15" hidden="1" customHeight="1" x14ac:dyDescent="0.25">
      <c r="A1365" s="24"/>
      <c r="B1365" s="174" t="s">
        <v>1448</v>
      </c>
      <c r="C1365" s="24"/>
      <c r="D1365" s="21" t="s">
        <v>1448</v>
      </c>
      <c r="E1365" s="21" t="s">
        <v>915</v>
      </c>
      <c r="F1365" s="21"/>
      <c r="G1365" s="31" t="s">
        <v>314</v>
      </c>
      <c r="H1365" s="32">
        <v>1</v>
      </c>
      <c r="J1365" s="57">
        <f>[1]Inventario!Y1365</f>
        <v>84</v>
      </c>
      <c r="K1365" s="99">
        <f>[1]Inventario!AA1365</f>
        <v>135.23390000000001</v>
      </c>
      <c r="L1365" s="86">
        <f t="shared" si="212"/>
        <v>11359.6476</v>
      </c>
      <c r="M1365" s="91"/>
      <c r="N1365" s="87">
        <f>SUMIF('Compras del Mes'!D$6:D$307,Inventario!D1365,'Compras del Mes'!H$6:H$307)</f>
        <v>0</v>
      </c>
      <c r="O1365" s="28" t="str">
        <f t="shared" si="213"/>
        <v/>
      </c>
      <c r="P1365" s="28">
        <f>SUMIF('Compras del Mes'!D$6:D$307,Inventario!D1365,'Compras del Mes'!I$6:I$307)</f>
        <v>0</v>
      </c>
      <c r="Q1365" s="88"/>
      <c r="R1365" s="87">
        <f t="shared" si="214"/>
        <v>84</v>
      </c>
      <c r="S1365" s="28">
        <f t="shared" si="215"/>
        <v>135.23390000000001</v>
      </c>
      <c r="T1365" s="28">
        <f t="shared" si="216"/>
        <v>11359.6476</v>
      </c>
      <c r="U1365" s="88"/>
      <c r="V1365" s="177">
        <f>SUMIF('Reporte de salida'!C$6:C$958,Inventario!B1365,'Reporte de salida'!H$6:H$958)</f>
        <v>0</v>
      </c>
      <c r="W1365" s="221">
        <f t="shared" si="217"/>
        <v>0</v>
      </c>
      <c r="X1365" s="22"/>
      <c r="Y1365" s="87">
        <f t="shared" si="218"/>
        <v>84</v>
      </c>
      <c r="Z1365" s="28">
        <f t="shared" si="219"/>
        <v>11359.6476</v>
      </c>
      <c r="AA1365" s="56">
        <f>Z1365/Y1365</f>
        <v>135.23390000000001</v>
      </c>
      <c r="AB1365" s="22">
        <f t="shared" si="211"/>
        <v>20</v>
      </c>
      <c r="AC1365" s="24"/>
      <c r="AD1365" s="21"/>
      <c r="AE1365" s="31"/>
    </row>
    <row r="1366" spans="1:31" ht="15" hidden="1" customHeight="1" x14ac:dyDescent="0.25">
      <c r="A1366" s="24"/>
      <c r="B1366" s="174" t="s">
        <v>1449</v>
      </c>
      <c r="C1366" s="24"/>
      <c r="D1366" s="21" t="s">
        <v>1449</v>
      </c>
      <c r="E1366" s="21" t="s">
        <v>915</v>
      </c>
      <c r="F1366" s="21"/>
      <c r="G1366" s="31" t="s">
        <v>314</v>
      </c>
      <c r="H1366" s="32">
        <v>1</v>
      </c>
      <c r="J1366" s="57">
        <f>[1]Inventario!Y1366</f>
        <v>1</v>
      </c>
      <c r="K1366" s="99">
        <f>[1]Inventario!AA1366</f>
        <v>1932.0525</v>
      </c>
      <c r="L1366" s="86">
        <f t="shared" si="212"/>
        <v>1932.0525</v>
      </c>
      <c r="M1366" s="91"/>
      <c r="N1366" s="87">
        <f>SUMIF('Compras del Mes'!D$6:D$307,Inventario!D1366,'Compras del Mes'!H$6:H$307)</f>
        <v>0</v>
      </c>
      <c r="O1366" s="28" t="str">
        <f t="shared" si="213"/>
        <v/>
      </c>
      <c r="P1366" s="28">
        <f>SUMIF('Compras del Mes'!D$6:D$307,Inventario!D1366,'Compras del Mes'!I$6:I$307)</f>
        <v>0</v>
      </c>
      <c r="Q1366" s="88"/>
      <c r="R1366" s="87">
        <f t="shared" si="214"/>
        <v>1</v>
      </c>
      <c r="S1366" s="28">
        <f t="shared" si="215"/>
        <v>1932.0525</v>
      </c>
      <c r="T1366" s="28">
        <f t="shared" si="216"/>
        <v>1932.0525</v>
      </c>
      <c r="U1366" s="88"/>
      <c r="V1366" s="177">
        <f>SUMIF('Reporte de salida'!C$6:C$958,Inventario!B1366,'Reporte de salida'!H$6:H$958)</f>
        <v>1</v>
      </c>
      <c r="W1366" s="221">
        <f t="shared" si="217"/>
        <v>1932.0525</v>
      </c>
      <c r="X1366" s="22"/>
      <c r="Y1366" s="87">
        <f t="shared" si="218"/>
        <v>0</v>
      </c>
      <c r="Z1366" s="28">
        <f t="shared" si="219"/>
        <v>0</v>
      </c>
      <c r="AA1366" s="56">
        <v>0</v>
      </c>
      <c r="AB1366" s="22">
        <f t="shared" si="211"/>
        <v>41</v>
      </c>
      <c r="AC1366" s="24"/>
      <c r="AD1366" s="21"/>
      <c r="AE1366" s="31"/>
    </row>
    <row r="1367" spans="1:31" ht="15" hidden="1" customHeight="1" x14ac:dyDescent="0.25">
      <c r="A1367" s="24"/>
      <c r="B1367" s="174" t="s">
        <v>1061</v>
      </c>
      <c r="C1367" s="24"/>
      <c r="D1367" s="21" t="s">
        <v>1061</v>
      </c>
      <c r="E1367" s="21" t="s">
        <v>915</v>
      </c>
      <c r="F1367" s="21" t="s">
        <v>1062</v>
      </c>
      <c r="G1367" s="31" t="s">
        <v>314</v>
      </c>
      <c r="H1367" s="32">
        <v>1</v>
      </c>
      <c r="J1367" s="57">
        <f>[1]Inventario!Y1367</f>
        <v>0</v>
      </c>
      <c r="K1367" s="99">
        <f>[1]Inventario!AA1367</f>
        <v>0</v>
      </c>
      <c r="L1367" s="86">
        <f t="shared" si="212"/>
        <v>0</v>
      </c>
      <c r="M1367" s="91"/>
      <c r="N1367" s="87">
        <f>SUMIF('Compras del Mes'!D$6:D$307,Inventario!D1367,'Compras del Mes'!H$6:H$307)</f>
        <v>0</v>
      </c>
      <c r="O1367" s="28" t="str">
        <f t="shared" si="213"/>
        <v/>
      </c>
      <c r="P1367" s="28">
        <f>SUMIF('Compras del Mes'!D$6:D$307,Inventario!D1367,'Compras del Mes'!I$6:I$307)</f>
        <v>0</v>
      </c>
      <c r="Q1367" s="88"/>
      <c r="R1367" s="87">
        <f t="shared" si="214"/>
        <v>0</v>
      </c>
      <c r="S1367" s="28" t="str">
        <f t="shared" si="215"/>
        <v>0</v>
      </c>
      <c r="T1367" s="28">
        <f t="shared" si="216"/>
        <v>0</v>
      </c>
      <c r="U1367" s="88"/>
      <c r="V1367" s="177">
        <f>SUMIF('Reporte de salida'!C$6:C$958,Inventario!B1367,'Reporte de salida'!H$6:H$958)</f>
        <v>0</v>
      </c>
      <c r="W1367" s="221">
        <f t="shared" si="217"/>
        <v>0</v>
      </c>
      <c r="X1367" s="22"/>
      <c r="Y1367" s="87">
        <f t="shared" si="218"/>
        <v>0</v>
      </c>
      <c r="Z1367" s="28">
        <f t="shared" si="219"/>
        <v>0</v>
      </c>
      <c r="AA1367" s="56">
        <v>0</v>
      </c>
      <c r="AB1367" s="22">
        <f t="shared" si="211"/>
        <v>25</v>
      </c>
      <c r="AC1367" s="24"/>
      <c r="AD1367" s="21"/>
      <c r="AE1367" s="31"/>
    </row>
    <row r="1368" spans="1:31" ht="15" hidden="1" customHeight="1" x14ac:dyDescent="0.25">
      <c r="A1368" s="24"/>
      <c r="B1368" s="174" t="s">
        <v>1064</v>
      </c>
      <c r="C1368" s="24"/>
      <c r="D1368" s="21" t="s">
        <v>1064</v>
      </c>
      <c r="E1368" s="21" t="s">
        <v>915</v>
      </c>
      <c r="F1368" s="21" t="s">
        <v>1063</v>
      </c>
      <c r="G1368" s="31" t="s">
        <v>314</v>
      </c>
      <c r="H1368" s="32">
        <v>1</v>
      </c>
      <c r="J1368" s="57">
        <f>[1]Inventario!Y1368</f>
        <v>0</v>
      </c>
      <c r="K1368" s="99">
        <f>[1]Inventario!AA1368</f>
        <v>0</v>
      </c>
      <c r="L1368" s="86">
        <f t="shared" si="212"/>
        <v>0</v>
      </c>
      <c r="M1368" s="91"/>
      <c r="N1368" s="87">
        <f>SUMIF('Compras del Mes'!D$6:D$307,Inventario!D1368,'Compras del Mes'!H$6:H$307)</f>
        <v>0</v>
      </c>
      <c r="O1368" s="28" t="str">
        <f t="shared" si="213"/>
        <v/>
      </c>
      <c r="P1368" s="28">
        <f>SUMIF('Compras del Mes'!D$6:D$307,Inventario!D1368,'Compras del Mes'!I$6:I$307)</f>
        <v>0</v>
      </c>
      <c r="Q1368" s="88"/>
      <c r="R1368" s="87">
        <f t="shared" si="214"/>
        <v>0</v>
      </c>
      <c r="S1368" s="28" t="str">
        <f t="shared" si="215"/>
        <v>0</v>
      </c>
      <c r="T1368" s="28">
        <f t="shared" si="216"/>
        <v>0</v>
      </c>
      <c r="U1368" s="88"/>
      <c r="V1368" s="177">
        <f>SUMIF('Reporte de salida'!C$6:C$958,Inventario!B1368,'Reporte de salida'!H$6:H$958)</f>
        <v>0</v>
      </c>
      <c r="W1368" s="221">
        <f t="shared" si="217"/>
        <v>0</v>
      </c>
      <c r="X1368" s="22"/>
      <c r="Y1368" s="87">
        <f t="shared" si="218"/>
        <v>0</v>
      </c>
      <c r="Z1368" s="28">
        <f t="shared" si="219"/>
        <v>0</v>
      </c>
      <c r="AA1368" s="56">
        <v>0</v>
      </c>
      <c r="AB1368" s="22">
        <f t="shared" si="211"/>
        <v>20</v>
      </c>
      <c r="AC1368" s="24"/>
      <c r="AD1368" s="21"/>
      <c r="AE1368" s="31"/>
    </row>
    <row r="1369" spans="1:31" ht="15" hidden="1" customHeight="1" x14ac:dyDescent="0.25">
      <c r="A1369" s="24"/>
      <c r="B1369" s="174" t="s">
        <v>1065</v>
      </c>
      <c r="C1369" s="24"/>
      <c r="D1369" s="21" t="s">
        <v>1065</v>
      </c>
      <c r="E1369" s="21" t="s">
        <v>915</v>
      </c>
      <c r="F1369" s="21"/>
      <c r="G1369" s="31" t="s">
        <v>314</v>
      </c>
      <c r="H1369" s="32">
        <v>1</v>
      </c>
      <c r="J1369" s="57">
        <f>[1]Inventario!Y1369</f>
        <v>6</v>
      </c>
      <c r="K1369" s="99">
        <f>[1]Inventario!AA1369</f>
        <v>0</v>
      </c>
      <c r="L1369" s="86">
        <f t="shared" si="212"/>
        <v>0</v>
      </c>
      <c r="M1369" s="91"/>
      <c r="N1369" s="87">
        <f>SUMIF('Compras del Mes'!D$6:D$307,Inventario!D1369,'Compras del Mes'!H$6:H$307)</f>
        <v>0</v>
      </c>
      <c r="O1369" s="28" t="str">
        <f t="shared" si="213"/>
        <v/>
      </c>
      <c r="P1369" s="28">
        <f>SUMIF('Compras del Mes'!D$6:D$307,Inventario!D1369,'Compras del Mes'!I$6:I$307)</f>
        <v>0</v>
      </c>
      <c r="Q1369" s="88"/>
      <c r="R1369" s="87">
        <f t="shared" si="214"/>
        <v>6</v>
      </c>
      <c r="S1369" s="28" t="str">
        <f t="shared" si="215"/>
        <v>0</v>
      </c>
      <c r="T1369" s="28">
        <f t="shared" si="216"/>
        <v>0</v>
      </c>
      <c r="U1369" s="88"/>
      <c r="V1369" s="177">
        <f>SUMIF('Reporte de salida'!C$6:C$958,Inventario!B1369,'Reporte de salida'!H$6:H$958)</f>
        <v>0</v>
      </c>
      <c r="W1369" s="221">
        <f t="shared" si="217"/>
        <v>0</v>
      </c>
      <c r="X1369" s="22"/>
      <c r="Y1369" s="87">
        <f t="shared" si="218"/>
        <v>6</v>
      </c>
      <c r="Z1369" s="28">
        <f t="shared" si="219"/>
        <v>0</v>
      </c>
      <c r="AA1369" s="56">
        <f>Z1369/Y1369</f>
        <v>0</v>
      </c>
      <c r="AB1369" s="22">
        <f t="shared" si="211"/>
        <v>46</v>
      </c>
      <c r="AC1369" s="24"/>
      <c r="AD1369" s="21"/>
      <c r="AE1369" s="31"/>
    </row>
    <row r="1370" spans="1:31" ht="15" hidden="1" customHeight="1" x14ac:dyDescent="0.25">
      <c r="A1370" s="24"/>
      <c r="B1370" s="174" t="s">
        <v>1073</v>
      </c>
      <c r="C1370" s="24"/>
      <c r="D1370" s="21" t="s">
        <v>1073</v>
      </c>
      <c r="E1370" s="21" t="s">
        <v>915</v>
      </c>
      <c r="F1370" s="21" t="s">
        <v>1074</v>
      </c>
      <c r="G1370" s="31" t="s">
        <v>314</v>
      </c>
      <c r="H1370" s="32">
        <v>1</v>
      </c>
      <c r="J1370" s="57">
        <f>[1]Inventario!Y1370</f>
        <v>0</v>
      </c>
      <c r="K1370" s="99">
        <f>[1]Inventario!AA1370</f>
        <v>0</v>
      </c>
      <c r="L1370" s="86">
        <f t="shared" si="212"/>
        <v>0</v>
      </c>
      <c r="M1370" s="91"/>
      <c r="N1370" s="87">
        <f>SUMIF('Compras del Mes'!D$6:D$307,Inventario!D1370,'Compras del Mes'!H$6:H$307)</f>
        <v>0</v>
      </c>
      <c r="O1370" s="28" t="str">
        <f t="shared" si="213"/>
        <v/>
      </c>
      <c r="P1370" s="28">
        <f>SUMIF('Compras del Mes'!D$6:D$307,Inventario!D1370,'Compras del Mes'!I$6:I$307)</f>
        <v>0</v>
      </c>
      <c r="Q1370" s="88"/>
      <c r="R1370" s="87">
        <f t="shared" si="214"/>
        <v>0</v>
      </c>
      <c r="S1370" s="28" t="str">
        <f t="shared" si="215"/>
        <v>0</v>
      </c>
      <c r="T1370" s="28">
        <f t="shared" si="216"/>
        <v>0</v>
      </c>
      <c r="U1370" s="88"/>
      <c r="V1370" s="177">
        <f>SUMIF('Reporte de salida'!C$6:C$958,Inventario!B1370,'Reporte de salida'!H$6:H$958)</f>
        <v>0</v>
      </c>
      <c r="W1370" s="221">
        <f t="shared" si="217"/>
        <v>0</v>
      </c>
      <c r="X1370" s="22"/>
      <c r="Y1370" s="87">
        <f t="shared" si="218"/>
        <v>0</v>
      </c>
      <c r="Z1370" s="28">
        <f t="shared" si="219"/>
        <v>0</v>
      </c>
      <c r="AA1370" s="56">
        <v>0</v>
      </c>
      <c r="AB1370" s="22">
        <f t="shared" si="211"/>
        <v>35</v>
      </c>
      <c r="AC1370" s="24"/>
      <c r="AD1370" s="21"/>
      <c r="AE1370" s="31"/>
    </row>
    <row r="1371" spans="1:31" ht="15" hidden="1" customHeight="1" x14ac:dyDescent="0.25">
      <c r="A1371" s="24"/>
      <c r="B1371" s="174" t="s">
        <v>1148</v>
      </c>
      <c r="C1371" s="24"/>
      <c r="D1371" s="21" t="s">
        <v>1148</v>
      </c>
      <c r="E1371" s="21" t="s">
        <v>915</v>
      </c>
      <c r="F1371" s="21"/>
      <c r="G1371" s="31" t="s">
        <v>314</v>
      </c>
      <c r="H1371" s="32">
        <v>1</v>
      </c>
      <c r="J1371" s="57">
        <f>[1]Inventario!Y1371</f>
        <v>2</v>
      </c>
      <c r="K1371" s="99">
        <f>[1]Inventario!AA1371</f>
        <v>456.5</v>
      </c>
      <c r="L1371" s="86">
        <f t="shared" si="212"/>
        <v>913</v>
      </c>
      <c r="M1371" s="91"/>
      <c r="N1371" s="87">
        <f>SUMIF('Compras del Mes'!D$6:D$307,Inventario!D1371,'Compras del Mes'!H$6:H$307)</f>
        <v>6</v>
      </c>
      <c r="O1371" s="28">
        <f t="shared" si="213"/>
        <v>117.23333333333333</v>
      </c>
      <c r="P1371" s="28">
        <f>SUMIF('Compras del Mes'!D$6:D$307,Inventario!D1371,'Compras del Mes'!I$6:I$307)</f>
        <v>703.4</v>
      </c>
      <c r="Q1371" s="88"/>
      <c r="R1371" s="87">
        <f t="shared" si="214"/>
        <v>8</v>
      </c>
      <c r="S1371" s="28">
        <f t="shared" si="215"/>
        <v>202.05</v>
      </c>
      <c r="T1371" s="28">
        <f t="shared" si="216"/>
        <v>1616.4</v>
      </c>
      <c r="U1371" s="88"/>
      <c r="V1371" s="177">
        <f>SUMIF('Reporte de salida'!C$6:C$958,Inventario!B1371,'Reporte de salida'!H$6:H$958)</f>
        <v>8</v>
      </c>
      <c r="W1371" s="221">
        <f t="shared" si="217"/>
        <v>1616.4</v>
      </c>
      <c r="X1371" s="22"/>
      <c r="Y1371" s="87">
        <f t="shared" si="218"/>
        <v>0</v>
      </c>
      <c r="Z1371" s="28">
        <f t="shared" si="219"/>
        <v>0</v>
      </c>
      <c r="AA1371" s="56">
        <v>0</v>
      </c>
      <c r="AB1371" s="22">
        <f t="shared" si="211"/>
        <v>9</v>
      </c>
      <c r="AC1371" s="24"/>
      <c r="AD1371" s="21"/>
      <c r="AE1371" s="31"/>
    </row>
    <row r="1372" spans="1:31" ht="15" hidden="1" customHeight="1" x14ac:dyDescent="0.25">
      <c r="A1372" s="24"/>
      <c r="B1372" s="174" t="s">
        <v>1075</v>
      </c>
      <c r="C1372" s="24"/>
      <c r="D1372" s="21" t="s">
        <v>1075</v>
      </c>
      <c r="E1372" s="21" t="s">
        <v>915</v>
      </c>
      <c r="F1372" s="21"/>
      <c r="G1372" s="31" t="s">
        <v>314</v>
      </c>
      <c r="H1372" s="32">
        <v>1</v>
      </c>
      <c r="J1372" s="57">
        <f>[1]Inventario!Y1372</f>
        <v>0</v>
      </c>
      <c r="K1372" s="99">
        <f>[1]Inventario!AA1372</f>
        <v>0</v>
      </c>
      <c r="L1372" s="86">
        <f t="shared" si="212"/>
        <v>0</v>
      </c>
      <c r="M1372" s="91"/>
      <c r="N1372" s="87">
        <f>SUMIF('Compras del Mes'!D$6:D$307,Inventario!D1372,'Compras del Mes'!H$6:H$307)</f>
        <v>0</v>
      </c>
      <c r="O1372" s="28" t="str">
        <f t="shared" si="213"/>
        <v/>
      </c>
      <c r="P1372" s="28">
        <f>SUMIF('Compras del Mes'!D$6:D$307,Inventario!D1372,'Compras del Mes'!I$6:I$307)</f>
        <v>0</v>
      </c>
      <c r="Q1372" s="88"/>
      <c r="R1372" s="87">
        <f t="shared" si="214"/>
        <v>0</v>
      </c>
      <c r="S1372" s="28" t="str">
        <f t="shared" si="215"/>
        <v>0</v>
      </c>
      <c r="T1372" s="28">
        <f t="shared" si="216"/>
        <v>0</v>
      </c>
      <c r="U1372" s="88"/>
      <c r="V1372" s="177">
        <f>SUMIF('Reporte de salida'!C$6:C$958,Inventario!B1372,'Reporte de salida'!H$6:H$958)</f>
        <v>0</v>
      </c>
      <c r="W1372" s="221">
        <f t="shared" si="217"/>
        <v>0</v>
      </c>
      <c r="X1372" s="22"/>
      <c r="Y1372" s="87">
        <f t="shared" si="218"/>
        <v>0</v>
      </c>
      <c r="Z1372" s="28">
        <f t="shared" si="219"/>
        <v>0</v>
      </c>
      <c r="AA1372" s="56">
        <v>0</v>
      </c>
      <c r="AB1372" s="22">
        <f t="shared" si="211"/>
        <v>11</v>
      </c>
      <c r="AC1372" s="24"/>
      <c r="AD1372" s="21"/>
      <c r="AE1372" s="31"/>
    </row>
    <row r="1373" spans="1:31" ht="15" hidden="1" customHeight="1" x14ac:dyDescent="0.25">
      <c r="A1373" s="24"/>
      <c r="B1373" s="174" t="s">
        <v>1076</v>
      </c>
      <c r="C1373" s="24"/>
      <c r="D1373" s="21" t="s">
        <v>1076</v>
      </c>
      <c r="E1373" s="21" t="s">
        <v>915</v>
      </c>
      <c r="F1373" s="21" t="s">
        <v>1077</v>
      </c>
      <c r="G1373" s="31" t="s">
        <v>1081</v>
      </c>
      <c r="H1373" s="32">
        <v>1</v>
      </c>
      <c r="J1373" s="57">
        <f>[1]Inventario!Y1373</f>
        <v>0</v>
      </c>
      <c r="K1373" s="99">
        <f>[1]Inventario!AA1373</f>
        <v>0</v>
      </c>
      <c r="L1373" s="86">
        <f t="shared" si="212"/>
        <v>0</v>
      </c>
      <c r="M1373" s="91"/>
      <c r="N1373" s="87">
        <f>SUMIF('Compras del Mes'!D$6:D$307,Inventario!D1373,'Compras del Mes'!H$6:H$307)</f>
        <v>0</v>
      </c>
      <c r="O1373" s="28" t="str">
        <f t="shared" si="213"/>
        <v/>
      </c>
      <c r="P1373" s="28">
        <f>SUMIF('Compras del Mes'!D$6:D$307,Inventario!D1373,'Compras del Mes'!I$6:I$307)</f>
        <v>0</v>
      </c>
      <c r="Q1373" s="88"/>
      <c r="R1373" s="87">
        <f t="shared" si="214"/>
        <v>0</v>
      </c>
      <c r="S1373" s="28" t="str">
        <f t="shared" si="215"/>
        <v>0</v>
      </c>
      <c r="T1373" s="28">
        <f t="shared" si="216"/>
        <v>0</v>
      </c>
      <c r="U1373" s="88"/>
      <c r="V1373" s="177">
        <f>SUMIF('Reporte de salida'!C$6:C$958,Inventario!B1373,'Reporte de salida'!H$6:H$958)</f>
        <v>0</v>
      </c>
      <c r="W1373" s="221">
        <f t="shared" si="217"/>
        <v>0</v>
      </c>
      <c r="X1373" s="22"/>
      <c r="Y1373" s="87">
        <f t="shared" si="218"/>
        <v>0</v>
      </c>
      <c r="Z1373" s="28">
        <f t="shared" si="219"/>
        <v>0</v>
      </c>
      <c r="AA1373" s="56">
        <v>0</v>
      </c>
      <c r="AB1373" s="22">
        <f t="shared" si="211"/>
        <v>20</v>
      </c>
      <c r="AC1373" s="24"/>
      <c r="AD1373" s="21"/>
      <c r="AE1373" s="31"/>
    </row>
    <row r="1374" spans="1:31" ht="15" hidden="1" customHeight="1" x14ac:dyDescent="0.25">
      <c r="A1374" s="24"/>
      <c r="B1374" s="174" t="s">
        <v>1078</v>
      </c>
      <c r="C1374" s="24"/>
      <c r="D1374" s="21" t="s">
        <v>1078</v>
      </c>
      <c r="E1374" s="21" t="s">
        <v>915</v>
      </c>
      <c r="F1374" s="21" t="s">
        <v>1079</v>
      </c>
      <c r="G1374" s="31" t="s">
        <v>314</v>
      </c>
      <c r="H1374" s="32">
        <v>1</v>
      </c>
      <c r="J1374" s="57">
        <f>[1]Inventario!Y1374</f>
        <v>0</v>
      </c>
      <c r="K1374" s="99">
        <f>[1]Inventario!AA1374</f>
        <v>0</v>
      </c>
      <c r="L1374" s="86">
        <f t="shared" si="212"/>
        <v>0</v>
      </c>
      <c r="M1374" s="91"/>
      <c r="N1374" s="87">
        <f>SUMIF('Compras del Mes'!D$6:D$307,Inventario!D1374,'Compras del Mes'!H$6:H$307)</f>
        <v>6</v>
      </c>
      <c r="O1374" s="28">
        <f t="shared" si="213"/>
        <v>38.11</v>
      </c>
      <c r="P1374" s="28">
        <f>SUMIF('Compras del Mes'!D$6:D$307,Inventario!D1374,'Compras del Mes'!I$6:I$307)</f>
        <v>228.66</v>
      </c>
      <c r="Q1374" s="88"/>
      <c r="R1374" s="87">
        <f t="shared" si="214"/>
        <v>6</v>
      </c>
      <c r="S1374" s="28">
        <f t="shared" si="215"/>
        <v>38.11</v>
      </c>
      <c r="T1374" s="28">
        <f t="shared" si="216"/>
        <v>228.66</v>
      </c>
      <c r="U1374" s="88"/>
      <c r="V1374" s="177">
        <f>SUMIF('Reporte de salida'!C$6:C$958,Inventario!B1374,'Reporte de salida'!H$6:H$958)</f>
        <v>6</v>
      </c>
      <c r="W1374" s="221">
        <f t="shared" si="217"/>
        <v>228.66</v>
      </c>
      <c r="X1374" s="22"/>
      <c r="Y1374" s="87">
        <f t="shared" si="218"/>
        <v>0</v>
      </c>
      <c r="Z1374" s="28">
        <f t="shared" si="219"/>
        <v>0</v>
      </c>
      <c r="AA1374" s="56">
        <v>0</v>
      </c>
      <c r="AB1374" s="22">
        <f t="shared" si="211"/>
        <v>19</v>
      </c>
      <c r="AC1374" s="24"/>
      <c r="AD1374" s="21"/>
      <c r="AE1374" s="31"/>
    </row>
    <row r="1375" spans="1:31" ht="15" hidden="1" customHeight="1" x14ac:dyDescent="0.25">
      <c r="A1375" s="24"/>
      <c r="B1375" s="174" t="s">
        <v>1080</v>
      </c>
      <c r="C1375" s="24"/>
      <c r="D1375" s="21" t="s">
        <v>1080</v>
      </c>
      <c r="E1375" s="21" t="s">
        <v>915</v>
      </c>
      <c r="F1375" s="21"/>
      <c r="G1375" s="31" t="s">
        <v>314</v>
      </c>
      <c r="H1375" s="32">
        <v>1</v>
      </c>
      <c r="J1375" s="57">
        <f>[1]Inventario!Y1375</f>
        <v>0</v>
      </c>
      <c r="K1375" s="99">
        <f>[1]Inventario!AA1375</f>
        <v>0</v>
      </c>
      <c r="L1375" s="86">
        <f t="shared" si="212"/>
        <v>0</v>
      </c>
      <c r="M1375" s="91"/>
      <c r="N1375" s="87">
        <f>SUMIF('Compras del Mes'!D$6:D$307,Inventario!D1375,'Compras del Mes'!H$6:H$307)</f>
        <v>0</v>
      </c>
      <c r="O1375" s="28" t="str">
        <f t="shared" si="213"/>
        <v/>
      </c>
      <c r="P1375" s="28">
        <f>SUMIF('Compras del Mes'!D$6:D$307,Inventario!D1375,'Compras del Mes'!I$6:I$307)</f>
        <v>0</v>
      </c>
      <c r="Q1375" s="88"/>
      <c r="R1375" s="87">
        <f t="shared" si="214"/>
        <v>0</v>
      </c>
      <c r="S1375" s="28" t="str">
        <f t="shared" si="215"/>
        <v>0</v>
      </c>
      <c r="T1375" s="28">
        <f t="shared" si="216"/>
        <v>0</v>
      </c>
      <c r="U1375" s="88"/>
      <c r="V1375" s="177">
        <f>SUMIF('Reporte de salida'!C$6:C$958,Inventario!B1375,'Reporte de salida'!H$6:H$958)</f>
        <v>0</v>
      </c>
      <c r="W1375" s="221">
        <f t="shared" si="217"/>
        <v>0</v>
      </c>
      <c r="X1375" s="22"/>
      <c r="Y1375" s="87">
        <f t="shared" si="218"/>
        <v>0</v>
      </c>
      <c r="Z1375" s="28">
        <f t="shared" si="219"/>
        <v>0</v>
      </c>
      <c r="AA1375" s="56">
        <v>0</v>
      </c>
      <c r="AB1375" s="22">
        <f t="shared" si="211"/>
        <v>18</v>
      </c>
    </row>
    <row r="1376" spans="1:31" ht="15" hidden="1" customHeight="1" x14ac:dyDescent="0.25">
      <c r="A1376" s="24"/>
      <c r="B1376" s="174" t="s">
        <v>242</v>
      </c>
      <c r="C1376" s="24" t="s">
        <v>1276</v>
      </c>
      <c r="D1376" s="21" t="s">
        <v>242</v>
      </c>
      <c r="E1376" s="21" t="s">
        <v>915</v>
      </c>
      <c r="F1376" s="21"/>
      <c r="G1376" s="31" t="s">
        <v>314</v>
      </c>
      <c r="H1376" s="32">
        <v>1</v>
      </c>
      <c r="J1376" s="57">
        <f>[1]Inventario!Y1376</f>
        <v>1</v>
      </c>
      <c r="K1376" s="99">
        <f>[1]Inventario!AA1376</f>
        <v>583.14499999999998</v>
      </c>
      <c r="L1376" s="86">
        <f t="shared" si="212"/>
        <v>583.14499999999998</v>
      </c>
      <c r="M1376" s="91"/>
      <c r="N1376" s="87">
        <f>SUMIF('Compras del Mes'!D$6:D$307,Inventario!D1376,'Compras del Mes'!H$6:H$307)</f>
        <v>0</v>
      </c>
      <c r="O1376" s="28" t="str">
        <f t="shared" si="213"/>
        <v/>
      </c>
      <c r="P1376" s="28">
        <f>SUMIF('Compras del Mes'!D$6:D$307,Inventario!D1376,'Compras del Mes'!I$6:I$307)</f>
        <v>0</v>
      </c>
      <c r="Q1376" s="88"/>
      <c r="R1376" s="87">
        <f t="shared" si="214"/>
        <v>1</v>
      </c>
      <c r="S1376" s="28">
        <f t="shared" si="215"/>
        <v>583.14499999999998</v>
      </c>
      <c r="T1376" s="28">
        <f t="shared" si="216"/>
        <v>583.14499999999998</v>
      </c>
      <c r="U1376" s="88"/>
      <c r="V1376" s="177">
        <f>SUMIF('Reporte de salida'!C$6:C$958,Inventario!B1376,'Reporte de salida'!H$6:H$958)</f>
        <v>0</v>
      </c>
      <c r="W1376" s="221">
        <f t="shared" si="217"/>
        <v>0</v>
      </c>
      <c r="X1376" s="22"/>
      <c r="Y1376" s="87">
        <f t="shared" si="218"/>
        <v>1</v>
      </c>
      <c r="Z1376" s="28">
        <f t="shared" si="219"/>
        <v>583.14499999999998</v>
      </c>
      <c r="AA1376" s="56">
        <f>Z1376/Y1376</f>
        <v>583.14499999999998</v>
      </c>
      <c r="AB1376" s="22">
        <f t="shared" si="211"/>
        <v>14</v>
      </c>
    </row>
    <row r="1377" spans="1:28" ht="15" hidden="1" customHeight="1" x14ac:dyDescent="0.25">
      <c r="A1377" s="24"/>
      <c r="B1377" s="174" t="s">
        <v>1017</v>
      </c>
      <c r="C1377" s="24"/>
      <c r="D1377" s="21" t="s">
        <v>1017</v>
      </c>
      <c r="E1377" s="21" t="s">
        <v>915</v>
      </c>
      <c r="F1377" s="21"/>
      <c r="G1377" s="31" t="s">
        <v>314</v>
      </c>
      <c r="H1377" s="32">
        <v>1</v>
      </c>
      <c r="J1377" s="57">
        <f>[1]Inventario!Y1377</f>
        <v>8</v>
      </c>
      <c r="K1377" s="99">
        <f>[1]Inventario!AA1377</f>
        <v>36.792000000000002</v>
      </c>
      <c r="L1377" s="86">
        <f t="shared" si="212"/>
        <v>294.33600000000001</v>
      </c>
      <c r="M1377" s="91"/>
      <c r="N1377" s="87">
        <f>SUMIF('Compras del Mes'!D$6:D$307,Inventario!D1377,'Compras del Mes'!H$6:H$307)</f>
        <v>0</v>
      </c>
      <c r="O1377" s="28" t="str">
        <f t="shared" si="213"/>
        <v/>
      </c>
      <c r="P1377" s="28">
        <f>SUMIF('Compras del Mes'!D$6:D$307,Inventario!D1377,'Compras del Mes'!I$6:I$307)</f>
        <v>0</v>
      </c>
      <c r="Q1377" s="88"/>
      <c r="R1377" s="87">
        <f t="shared" si="214"/>
        <v>8</v>
      </c>
      <c r="S1377" s="28">
        <f t="shared" si="215"/>
        <v>36.792000000000002</v>
      </c>
      <c r="T1377" s="28">
        <f t="shared" si="216"/>
        <v>294.33600000000001</v>
      </c>
      <c r="U1377" s="88"/>
      <c r="V1377" s="177">
        <f>SUMIF('Reporte de salida'!C$6:C$958,Inventario!B1377,'Reporte de salida'!H$6:H$958)</f>
        <v>0</v>
      </c>
      <c r="W1377" s="221">
        <f t="shared" si="217"/>
        <v>0</v>
      </c>
      <c r="X1377" s="22"/>
      <c r="Y1377" s="87">
        <f t="shared" si="218"/>
        <v>8</v>
      </c>
      <c r="Z1377" s="28">
        <f t="shared" si="219"/>
        <v>294.33600000000001</v>
      </c>
      <c r="AA1377" s="56">
        <f>Z1377/Y1377</f>
        <v>36.792000000000002</v>
      </c>
      <c r="AB1377" s="22">
        <f t="shared" si="211"/>
        <v>21</v>
      </c>
    </row>
    <row r="1378" spans="1:28" ht="15" hidden="1" customHeight="1" x14ac:dyDescent="0.25">
      <c r="A1378" s="24"/>
      <c r="B1378" s="174" t="s">
        <v>1544</v>
      </c>
      <c r="C1378" s="24"/>
      <c r="D1378" s="21" t="s">
        <v>1544</v>
      </c>
      <c r="E1378" s="21" t="s">
        <v>915</v>
      </c>
      <c r="F1378" s="21"/>
      <c r="G1378" s="31" t="s">
        <v>314</v>
      </c>
      <c r="H1378" s="32">
        <v>1</v>
      </c>
      <c r="J1378" s="57">
        <f>[1]Inventario!Y1378</f>
        <v>0</v>
      </c>
      <c r="K1378" s="99">
        <f>[1]Inventario!AA1378</f>
        <v>0</v>
      </c>
      <c r="L1378" s="86">
        <f t="shared" si="212"/>
        <v>0</v>
      </c>
      <c r="M1378" s="91"/>
      <c r="N1378" s="87">
        <f>SUMIF('Compras del Mes'!D$6:D$307,Inventario!D1378,'Compras del Mes'!H$6:H$307)</f>
        <v>0</v>
      </c>
      <c r="O1378" s="28" t="str">
        <f t="shared" si="213"/>
        <v/>
      </c>
      <c r="P1378" s="28">
        <f>SUMIF('Compras del Mes'!D$6:D$307,Inventario!D1378,'Compras del Mes'!I$6:I$307)</f>
        <v>0</v>
      </c>
      <c r="Q1378" s="88"/>
      <c r="R1378" s="87">
        <f t="shared" si="214"/>
        <v>0</v>
      </c>
      <c r="S1378" s="28" t="str">
        <f t="shared" si="215"/>
        <v>0</v>
      </c>
      <c r="T1378" s="28">
        <f t="shared" si="216"/>
        <v>0</v>
      </c>
      <c r="U1378" s="88"/>
      <c r="V1378" s="177">
        <f>SUMIF('Reporte de salida'!C$6:C$958,Inventario!B1378,'Reporte de salida'!H$6:H$958)</f>
        <v>0</v>
      </c>
      <c r="W1378" s="221">
        <f t="shared" si="217"/>
        <v>0</v>
      </c>
      <c r="X1378" s="22"/>
      <c r="Y1378" s="87">
        <f t="shared" si="218"/>
        <v>0</v>
      </c>
      <c r="Z1378" s="28">
        <f t="shared" si="219"/>
        <v>0</v>
      </c>
      <c r="AA1378" s="56">
        <v>0</v>
      </c>
      <c r="AB1378" s="22">
        <f t="shared" ref="AB1378:AB1401" si="220">(LEN(D1378))</f>
        <v>19</v>
      </c>
    </row>
    <row r="1379" spans="1:28" ht="15" hidden="1" customHeight="1" x14ac:dyDescent="0.25">
      <c r="A1379" s="24"/>
      <c r="B1379" s="174" t="s">
        <v>1018</v>
      </c>
      <c r="C1379" s="24"/>
      <c r="D1379" s="21" t="s">
        <v>1018</v>
      </c>
      <c r="E1379" s="21" t="s">
        <v>915</v>
      </c>
      <c r="F1379" s="21"/>
      <c r="G1379" s="31" t="s">
        <v>314</v>
      </c>
      <c r="H1379" s="32">
        <v>1</v>
      </c>
      <c r="J1379" s="57">
        <f>[1]Inventario!Y1379</f>
        <v>9</v>
      </c>
      <c r="K1379" s="99">
        <f>[1]Inventario!AA1379</f>
        <v>75</v>
      </c>
      <c r="L1379" s="86">
        <f t="shared" si="212"/>
        <v>675</v>
      </c>
      <c r="M1379" s="91"/>
      <c r="N1379" s="87">
        <f>SUMIF('Compras del Mes'!D$6:D$307,Inventario!D1379,'Compras del Mes'!H$6:H$307)</f>
        <v>0</v>
      </c>
      <c r="O1379" s="28" t="str">
        <f t="shared" si="213"/>
        <v/>
      </c>
      <c r="P1379" s="28">
        <f>SUMIF('Compras del Mes'!D$6:D$307,Inventario!D1379,'Compras del Mes'!I$6:I$307)</f>
        <v>0</v>
      </c>
      <c r="Q1379" s="88"/>
      <c r="R1379" s="87">
        <f t="shared" si="214"/>
        <v>9</v>
      </c>
      <c r="S1379" s="28">
        <f t="shared" si="215"/>
        <v>75</v>
      </c>
      <c r="T1379" s="28">
        <f t="shared" si="216"/>
        <v>675</v>
      </c>
      <c r="U1379" s="88"/>
      <c r="V1379" s="177">
        <f>SUMIF('Reporte de salida'!C$6:C$958,Inventario!B1379,'Reporte de salida'!H$6:H$958)</f>
        <v>0</v>
      </c>
      <c r="W1379" s="221">
        <f t="shared" si="217"/>
        <v>0</v>
      </c>
      <c r="X1379" s="22"/>
      <c r="Y1379" s="87">
        <f t="shared" si="218"/>
        <v>9</v>
      </c>
      <c r="Z1379" s="28">
        <f t="shared" si="219"/>
        <v>675</v>
      </c>
      <c r="AA1379" s="56">
        <f>Z1379/Y1379</f>
        <v>75</v>
      </c>
      <c r="AB1379" s="22">
        <f t="shared" si="220"/>
        <v>23</v>
      </c>
    </row>
    <row r="1380" spans="1:28" ht="15" hidden="1" customHeight="1" x14ac:dyDescent="0.25">
      <c r="A1380" s="24"/>
      <c r="B1380" s="174" t="s">
        <v>1019</v>
      </c>
      <c r="C1380" s="24"/>
      <c r="D1380" s="21" t="s">
        <v>1019</v>
      </c>
      <c r="E1380" s="21" t="s">
        <v>915</v>
      </c>
      <c r="F1380" s="21"/>
      <c r="G1380" s="31" t="s">
        <v>314</v>
      </c>
      <c r="H1380" s="32">
        <v>1</v>
      </c>
      <c r="J1380" s="57">
        <f>[1]Inventario!Y1380</f>
        <v>10</v>
      </c>
      <c r="K1380" s="99">
        <f>[1]Inventario!AA1380</f>
        <v>40</v>
      </c>
      <c r="L1380" s="86">
        <f t="shared" si="212"/>
        <v>400</v>
      </c>
      <c r="M1380" s="91"/>
      <c r="N1380" s="87">
        <f>SUMIF('Compras del Mes'!D$6:D$307,Inventario!D1380,'Compras del Mes'!H$6:H$307)</f>
        <v>0</v>
      </c>
      <c r="O1380" s="28" t="str">
        <f t="shared" si="213"/>
        <v/>
      </c>
      <c r="P1380" s="28">
        <f>SUMIF('Compras del Mes'!D$6:D$307,Inventario!D1380,'Compras del Mes'!I$6:I$307)</f>
        <v>0</v>
      </c>
      <c r="Q1380" s="88"/>
      <c r="R1380" s="87">
        <f t="shared" si="214"/>
        <v>10</v>
      </c>
      <c r="S1380" s="28">
        <f t="shared" si="215"/>
        <v>40</v>
      </c>
      <c r="T1380" s="28">
        <f t="shared" si="216"/>
        <v>400</v>
      </c>
      <c r="U1380" s="88"/>
      <c r="V1380" s="177">
        <f>SUMIF('Reporte de salida'!C$6:C$958,Inventario!B1380,'Reporte de salida'!H$6:H$958)</f>
        <v>0</v>
      </c>
      <c r="W1380" s="221">
        <f t="shared" si="217"/>
        <v>0</v>
      </c>
      <c r="X1380" s="22"/>
      <c r="Y1380" s="87">
        <f t="shared" si="218"/>
        <v>10</v>
      </c>
      <c r="Z1380" s="28">
        <f t="shared" si="219"/>
        <v>400</v>
      </c>
      <c r="AA1380" s="56">
        <f>Z1380/Y1380</f>
        <v>40</v>
      </c>
      <c r="AB1380" s="22">
        <f t="shared" si="220"/>
        <v>21</v>
      </c>
    </row>
    <row r="1381" spans="1:28" ht="15" hidden="1" customHeight="1" x14ac:dyDescent="0.25">
      <c r="A1381" s="24"/>
      <c r="B1381" s="174" t="s">
        <v>1020</v>
      </c>
      <c r="C1381" s="24"/>
      <c r="D1381" s="21" t="s">
        <v>1020</v>
      </c>
      <c r="E1381" s="21" t="s">
        <v>915</v>
      </c>
      <c r="F1381" s="21"/>
      <c r="G1381" s="31" t="s">
        <v>314</v>
      </c>
      <c r="H1381" s="32">
        <v>1</v>
      </c>
      <c r="J1381" s="57">
        <f>[1]Inventario!Y1381</f>
        <v>10</v>
      </c>
      <c r="K1381" s="99">
        <f>[1]Inventario!AA1381</f>
        <v>65</v>
      </c>
      <c r="L1381" s="86">
        <f t="shared" si="212"/>
        <v>650</v>
      </c>
      <c r="M1381" s="91"/>
      <c r="N1381" s="87">
        <f>SUMIF('Compras del Mes'!D$6:D$307,Inventario!D1381,'Compras del Mes'!H$6:H$307)</f>
        <v>0</v>
      </c>
      <c r="O1381" s="28" t="str">
        <f t="shared" si="213"/>
        <v/>
      </c>
      <c r="P1381" s="28">
        <f>SUMIF('Compras del Mes'!D$6:D$307,Inventario!D1381,'Compras del Mes'!I$6:I$307)</f>
        <v>0</v>
      </c>
      <c r="Q1381" s="88"/>
      <c r="R1381" s="87">
        <f t="shared" si="214"/>
        <v>10</v>
      </c>
      <c r="S1381" s="28">
        <f t="shared" si="215"/>
        <v>65</v>
      </c>
      <c r="T1381" s="28">
        <f t="shared" si="216"/>
        <v>650</v>
      </c>
      <c r="U1381" s="88"/>
      <c r="V1381" s="177">
        <f>SUMIF('Reporte de salida'!C$6:C$958,Inventario!B1381,'Reporte de salida'!H$6:H$958)</f>
        <v>0</v>
      </c>
      <c r="W1381" s="221">
        <f t="shared" si="217"/>
        <v>0</v>
      </c>
      <c r="X1381" s="22"/>
      <c r="Y1381" s="87">
        <f t="shared" si="218"/>
        <v>10</v>
      </c>
      <c r="Z1381" s="28">
        <f t="shared" si="219"/>
        <v>650</v>
      </c>
      <c r="AA1381" s="56">
        <f>Z1381/Y1381</f>
        <v>65</v>
      </c>
      <c r="AB1381" s="22">
        <f t="shared" si="220"/>
        <v>23</v>
      </c>
    </row>
    <row r="1382" spans="1:28" ht="15" hidden="1" customHeight="1" x14ac:dyDescent="0.25">
      <c r="A1382" s="24"/>
      <c r="B1382" s="174" t="s">
        <v>1021</v>
      </c>
      <c r="C1382" s="24"/>
      <c r="D1382" s="21" t="s">
        <v>1021</v>
      </c>
      <c r="E1382" s="21" t="s">
        <v>915</v>
      </c>
      <c r="F1382" s="21"/>
      <c r="G1382" s="31" t="s">
        <v>314</v>
      </c>
      <c r="H1382" s="32">
        <v>1</v>
      </c>
      <c r="J1382" s="57">
        <f>[1]Inventario!Y1382</f>
        <v>6</v>
      </c>
      <c r="K1382" s="99">
        <f>[1]Inventario!AA1382</f>
        <v>50</v>
      </c>
      <c r="L1382" s="86">
        <f t="shared" si="212"/>
        <v>300</v>
      </c>
      <c r="M1382" s="91"/>
      <c r="N1382" s="87">
        <f>SUMIF('Compras del Mes'!D$6:D$307,Inventario!D1382,'Compras del Mes'!H$6:H$307)</f>
        <v>0</v>
      </c>
      <c r="O1382" s="28" t="str">
        <f t="shared" si="213"/>
        <v/>
      </c>
      <c r="P1382" s="28">
        <f>SUMIF('Compras del Mes'!D$6:D$307,Inventario!D1382,'Compras del Mes'!I$6:I$307)</f>
        <v>0</v>
      </c>
      <c r="Q1382" s="88"/>
      <c r="R1382" s="87">
        <f t="shared" si="214"/>
        <v>6</v>
      </c>
      <c r="S1382" s="28">
        <f t="shared" si="215"/>
        <v>50</v>
      </c>
      <c r="T1382" s="28">
        <f t="shared" si="216"/>
        <v>300</v>
      </c>
      <c r="U1382" s="88"/>
      <c r="V1382" s="177">
        <f>SUMIF('Reporte de salida'!C$6:C$958,Inventario!B1382,'Reporte de salida'!H$6:H$958)</f>
        <v>0</v>
      </c>
      <c r="W1382" s="221">
        <f t="shared" si="217"/>
        <v>0</v>
      </c>
      <c r="X1382" s="22"/>
      <c r="Y1382" s="87">
        <f t="shared" si="218"/>
        <v>6</v>
      </c>
      <c r="Z1382" s="28">
        <f t="shared" si="219"/>
        <v>300</v>
      </c>
      <c r="AA1382" s="56">
        <f>Z1382/Y1382</f>
        <v>50</v>
      </c>
      <c r="AB1382" s="22">
        <f t="shared" si="220"/>
        <v>21</v>
      </c>
    </row>
    <row r="1383" spans="1:28" ht="15" hidden="1" customHeight="1" x14ac:dyDescent="0.25">
      <c r="A1383" s="24"/>
      <c r="B1383" s="174" t="s">
        <v>1126</v>
      </c>
      <c r="C1383" s="24"/>
      <c r="D1383" s="21" t="s">
        <v>1126</v>
      </c>
      <c r="E1383" s="21" t="s">
        <v>915</v>
      </c>
      <c r="F1383" s="21"/>
      <c r="G1383" s="31" t="s">
        <v>314</v>
      </c>
      <c r="H1383" s="32">
        <v>1</v>
      </c>
      <c r="J1383" s="57">
        <f>[1]Inventario!Y1383</f>
        <v>1</v>
      </c>
      <c r="K1383" s="99">
        <f>[1]Inventario!AA1383</f>
        <v>322.71499999999997</v>
      </c>
      <c r="L1383" s="86">
        <f t="shared" si="212"/>
        <v>322.71499999999997</v>
      </c>
      <c r="M1383" s="91"/>
      <c r="N1383" s="87">
        <f>SUMIF('Compras del Mes'!D$6:D$307,Inventario!D1383,'Compras del Mes'!H$6:H$307)</f>
        <v>0</v>
      </c>
      <c r="O1383" s="28" t="str">
        <f t="shared" si="213"/>
        <v/>
      </c>
      <c r="P1383" s="28">
        <f>SUMIF('Compras del Mes'!D$6:D$307,Inventario!D1383,'Compras del Mes'!I$6:I$307)</f>
        <v>0</v>
      </c>
      <c r="Q1383" s="88"/>
      <c r="R1383" s="87">
        <f t="shared" si="214"/>
        <v>1</v>
      </c>
      <c r="S1383" s="28">
        <f t="shared" si="215"/>
        <v>322.71499999999997</v>
      </c>
      <c r="T1383" s="28">
        <f t="shared" si="216"/>
        <v>322.71499999999997</v>
      </c>
      <c r="U1383" s="88"/>
      <c r="V1383" s="177">
        <f>SUMIF('Reporte de salida'!C$6:C$958,Inventario!B1383,'Reporte de salida'!H$6:H$958)</f>
        <v>0</v>
      </c>
      <c r="W1383" s="221">
        <f t="shared" si="217"/>
        <v>0</v>
      </c>
      <c r="X1383" s="22"/>
      <c r="Y1383" s="87">
        <f t="shared" si="218"/>
        <v>1</v>
      </c>
      <c r="Z1383" s="28">
        <f t="shared" si="219"/>
        <v>322.71499999999997</v>
      </c>
      <c r="AA1383" s="56">
        <f>Z1383/Y1383</f>
        <v>322.71499999999997</v>
      </c>
      <c r="AB1383" s="22">
        <f t="shared" si="220"/>
        <v>12</v>
      </c>
    </row>
    <row r="1384" spans="1:28" ht="15" hidden="1" customHeight="1" x14ac:dyDescent="0.25">
      <c r="A1384" s="24"/>
      <c r="B1384" s="174" t="s">
        <v>1026</v>
      </c>
      <c r="C1384" s="24"/>
      <c r="D1384" s="21" t="s">
        <v>1026</v>
      </c>
      <c r="E1384" s="21" t="s">
        <v>915</v>
      </c>
      <c r="F1384" s="21"/>
      <c r="G1384" s="31" t="s">
        <v>314</v>
      </c>
      <c r="H1384" s="32">
        <v>1</v>
      </c>
      <c r="J1384" s="57">
        <f>[1]Inventario!Y1384</f>
        <v>0</v>
      </c>
      <c r="K1384" s="99">
        <f>[1]Inventario!AA1384</f>
        <v>0</v>
      </c>
      <c r="L1384" s="86">
        <f t="shared" si="212"/>
        <v>0</v>
      </c>
      <c r="M1384" s="91"/>
      <c r="N1384" s="87">
        <f>SUMIF('Compras del Mes'!D$6:D$307,Inventario!D1384,'Compras del Mes'!H$6:H$307)</f>
        <v>0</v>
      </c>
      <c r="O1384" s="28" t="str">
        <f t="shared" si="213"/>
        <v/>
      </c>
      <c r="P1384" s="28">
        <f>SUMIF('Compras del Mes'!D$6:D$307,Inventario!D1384,'Compras del Mes'!I$6:I$307)</f>
        <v>0</v>
      </c>
      <c r="Q1384" s="88"/>
      <c r="R1384" s="87">
        <f t="shared" si="214"/>
        <v>0</v>
      </c>
      <c r="S1384" s="28" t="str">
        <f t="shared" si="215"/>
        <v>0</v>
      </c>
      <c r="T1384" s="28">
        <f t="shared" si="216"/>
        <v>0</v>
      </c>
      <c r="U1384" s="88"/>
      <c r="V1384" s="177">
        <f>SUMIF('Reporte de salida'!C$6:C$958,Inventario!B1384,'Reporte de salida'!H$6:H$958)</f>
        <v>0</v>
      </c>
      <c r="W1384" s="221">
        <f t="shared" si="217"/>
        <v>0</v>
      </c>
      <c r="X1384" s="22"/>
      <c r="Y1384" s="87">
        <f t="shared" si="218"/>
        <v>0</v>
      </c>
      <c r="Z1384" s="28">
        <f t="shared" si="219"/>
        <v>0</v>
      </c>
      <c r="AA1384" s="56">
        <v>0</v>
      </c>
      <c r="AB1384" s="22">
        <f t="shared" si="220"/>
        <v>11</v>
      </c>
    </row>
    <row r="1385" spans="1:28" ht="15" hidden="1" customHeight="1" x14ac:dyDescent="0.25">
      <c r="A1385" s="24"/>
      <c r="B1385" s="174" t="s">
        <v>1027</v>
      </c>
      <c r="C1385" s="24"/>
      <c r="D1385" s="21" t="s">
        <v>1027</v>
      </c>
      <c r="E1385" s="21" t="s">
        <v>915</v>
      </c>
      <c r="F1385" s="21"/>
      <c r="G1385" s="31" t="s">
        <v>314</v>
      </c>
      <c r="H1385" s="32">
        <v>1</v>
      </c>
      <c r="J1385" s="57">
        <f>[1]Inventario!Y1385</f>
        <v>0</v>
      </c>
      <c r="K1385" s="99">
        <f>[1]Inventario!AA1385</f>
        <v>0</v>
      </c>
      <c r="L1385" s="86">
        <f t="shared" si="212"/>
        <v>0</v>
      </c>
      <c r="M1385" s="91"/>
      <c r="N1385" s="87">
        <f>SUMIF('Compras del Mes'!D$6:D$307,Inventario!D1385,'Compras del Mes'!H$6:H$307)</f>
        <v>0</v>
      </c>
      <c r="O1385" s="28" t="str">
        <f t="shared" si="213"/>
        <v/>
      </c>
      <c r="P1385" s="28">
        <f>SUMIF('Compras del Mes'!D$6:D$307,Inventario!D1385,'Compras del Mes'!I$6:I$307)</f>
        <v>0</v>
      </c>
      <c r="Q1385" s="88"/>
      <c r="R1385" s="87">
        <f t="shared" si="214"/>
        <v>0</v>
      </c>
      <c r="S1385" s="28" t="str">
        <f t="shared" si="215"/>
        <v>0</v>
      </c>
      <c r="T1385" s="28">
        <f t="shared" si="216"/>
        <v>0</v>
      </c>
      <c r="U1385" s="88"/>
      <c r="V1385" s="177">
        <f>SUMIF('Reporte de salida'!C$6:C$958,Inventario!B1385,'Reporte de salida'!H$6:H$958)</f>
        <v>0</v>
      </c>
      <c r="W1385" s="221">
        <f t="shared" si="217"/>
        <v>0</v>
      </c>
      <c r="X1385" s="22"/>
      <c r="Y1385" s="87">
        <f t="shared" si="218"/>
        <v>0</v>
      </c>
      <c r="Z1385" s="28">
        <f t="shared" si="219"/>
        <v>0</v>
      </c>
      <c r="AA1385" s="56">
        <v>0</v>
      </c>
      <c r="AB1385" s="22">
        <f t="shared" si="220"/>
        <v>26</v>
      </c>
    </row>
    <row r="1386" spans="1:28" ht="15" hidden="1" customHeight="1" x14ac:dyDescent="0.25">
      <c r="A1386" s="24"/>
      <c r="B1386" s="174" t="s">
        <v>1028</v>
      </c>
      <c r="C1386" s="24"/>
      <c r="D1386" s="21" t="s">
        <v>1028</v>
      </c>
      <c r="E1386" s="21" t="s">
        <v>915</v>
      </c>
      <c r="F1386" s="21"/>
      <c r="G1386" s="31" t="s">
        <v>314</v>
      </c>
      <c r="H1386" s="32">
        <v>1</v>
      </c>
      <c r="J1386" s="57">
        <f>[1]Inventario!Y1386</f>
        <v>0</v>
      </c>
      <c r="K1386" s="99">
        <f>[1]Inventario!AA1386</f>
        <v>0</v>
      </c>
      <c r="L1386" s="86">
        <f t="shared" si="212"/>
        <v>0</v>
      </c>
      <c r="M1386" s="91"/>
      <c r="N1386" s="87">
        <f>SUMIF('Compras del Mes'!D$6:D$307,Inventario!D1386,'Compras del Mes'!H$6:H$307)</f>
        <v>0</v>
      </c>
      <c r="O1386" s="28" t="str">
        <f t="shared" si="213"/>
        <v/>
      </c>
      <c r="P1386" s="28">
        <f>SUMIF('Compras del Mes'!D$6:D$307,Inventario!D1386,'Compras del Mes'!I$6:I$307)</f>
        <v>0</v>
      </c>
      <c r="Q1386" s="88"/>
      <c r="R1386" s="87">
        <f t="shared" si="214"/>
        <v>0</v>
      </c>
      <c r="S1386" s="28" t="str">
        <f t="shared" si="215"/>
        <v>0</v>
      </c>
      <c r="T1386" s="28">
        <f t="shared" si="216"/>
        <v>0</v>
      </c>
      <c r="U1386" s="88"/>
      <c r="V1386" s="177">
        <f>SUMIF('Reporte de salida'!C$6:C$958,Inventario!B1386,'Reporte de salida'!H$6:H$958)</f>
        <v>0</v>
      </c>
      <c r="W1386" s="221">
        <f t="shared" si="217"/>
        <v>0</v>
      </c>
      <c r="X1386" s="22"/>
      <c r="Y1386" s="87">
        <f t="shared" si="218"/>
        <v>0</v>
      </c>
      <c r="Z1386" s="28">
        <f t="shared" si="219"/>
        <v>0</v>
      </c>
      <c r="AA1386" s="56">
        <v>0</v>
      </c>
      <c r="AB1386" s="22">
        <f t="shared" si="220"/>
        <v>20</v>
      </c>
    </row>
    <row r="1387" spans="1:28" ht="15" hidden="1" customHeight="1" x14ac:dyDescent="0.25">
      <c r="A1387" s="24"/>
      <c r="B1387" s="174" t="s">
        <v>1543</v>
      </c>
      <c r="C1387" s="24"/>
      <c r="D1387" s="21" t="s">
        <v>1543</v>
      </c>
      <c r="E1387" s="21" t="s">
        <v>915</v>
      </c>
      <c r="F1387" s="21"/>
      <c r="G1387" s="31" t="s">
        <v>314</v>
      </c>
      <c r="H1387" s="32">
        <v>1</v>
      </c>
      <c r="J1387" s="57">
        <f>[1]Inventario!Y1387</f>
        <v>10</v>
      </c>
      <c r="K1387" s="99">
        <f>[1]Inventario!AA1387</f>
        <v>3</v>
      </c>
      <c r="L1387" s="86">
        <f t="shared" si="212"/>
        <v>30</v>
      </c>
      <c r="M1387" s="91"/>
      <c r="N1387" s="87">
        <f>SUMIF('Compras del Mes'!D$6:D$307,Inventario!D1387,'Compras del Mes'!H$6:H$307)</f>
        <v>0</v>
      </c>
      <c r="O1387" s="28" t="str">
        <f t="shared" si="213"/>
        <v/>
      </c>
      <c r="P1387" s="28">
        <f>SUMIF('Compras del Mes'!D$6:D$307,Inventario!D1387,'Compras del Mes'!I$6:I$307)</f>
        <v>0</v>
      </c>
      <c r="Q1387" s="88"/>
      <c r="R1387" s="87">
        <f t="shared" si="214"/>
        <v>10</v>
      </c>
      <c r="S1387" s="28">
        <f t="shared" si="215"/>
        <v>3</v>
      </c>
      <c r="T1387" s="28">
        <f t="shared" si="216"/>
        <v>30</v>
      </c>
      <c r="U1387" s="88"/>
      <c r="V1387" s="177">
        <f>SUMIF('Reporte de salida'!C$6:C$958,Inventario!B1387,'Reporte de salida'!H$6:H$958)</f>
        <v>0</v>
      </c>
      <c r="W1387" s="221">
        <f t="shared" si="217"/>
        <v>0</v>
      </c>
      <c r="X1387" s="22"/>
      <c r="Y1387" s="87">
        <f t="shared" si="218"/>
        <v>10</v>
      </c>
      <c r="Z1387" s="28">
        <f t="shared" si="219"/>
        <v>30</v>
      </c>
      <c r="AA1387" s="56">
        <f>Z1387/Y1387</f>
        <v>3</v>
      </c>
      <c r="AB1387" s="22">
        <f t="shared" si="220"/>
        <v>44</v>
      </c>
    </row>
    <row r="1388" spans="1:28" ht="15" hidden="1" customHeight="1" x14ac:dyDescent="0.25">
      <c r="A1388" s="24"/>
      <c r="B1388" s="174" t="s">
        <v>1012</v>
      </c>
      <c r="C1388" s="24"/>
      <c r="D1388" s="21" t="s">
        <v>1012</v>
      </c>
      <c r="E1388" s="21" t="s">
        <v>915</v>
      </c>
      <c r="F1388" s="21"/>
      <c r="G1388" s="31" t="s">
        <v>314</v>
      </c>
      <c r="H1388" s="32">
        <v>1</v>
      </c>
      <c r="J1388" s="57">
        <f>[1]Inventario!Y1388</f>
        <v>0</v>
      </c>
      <c r="K1388" s="99">
        <f>[1]Inventario!AA1388</f>
        <v>0</v>
      </c>
      <c r="L1388" s="86">
        <f t="shared" si="212"/>
        <v>0</v>
      </c>
      <c r="M1388" s="91"/>
      <c r="N1388" s="87">
        <f>SUMIF('Compras del Mes'!D$6:D$307,Inventario!D1388,'Compras del Mes'!H$6:H$307)</f>
        <v>0</v>
      </c>
      <c r="O1388" s="28" t="str">
        <f t="shared" si="213"/>
        <v/>
      </c>
      <c r="P1388" s="28">
        <f>SUMIF('Compras del Mes'!D$6:D$307,Inventario!D1388,'Compras del Mes'!I$6:I$307)</f>
        <v>0</v>
      </c>
      <c r="Q1388" s="88"/>
      <c r="R1388" s="87">
        <f t="shared" si="214"/>
        <v>0</v>
      </c>
      <c r="S1388" s="28" t="str">
        <f t="shared" si="215"/>
        <v>0</v>
      </c>
      <c r="T1388" s="28">
        <f t="shared" si="216"/>
        <v>0</v>
      </c>
      <c r="U1388" s="88"/>
      <c r="V1388" s="177">
        <f>SUMIF('Reporte de salida'!C$6:C$958,Inventario!B1388,'Reporte de salida'!H$6:H$958)</f>
        <v>0</v>
      </c>
      <c r="W1388" s="221">
        <f t="shared" si="217"/>
        <v>0</v>
      </c>
      <c r="X1388" s="22"/>
      <c r="Y1388" s="87">
        <f t="shared" si="218"/>
        <v>0</v>
      </c>
      <c r="Z1388" s="28">
        <f t="shared" si="219"/>
        <v>0</v>
      </c>
      <c r="AA1388" s="56">
        <v>0</v>
      </c>
      <c r="AB1388" s="22">
        <f t="shared" si="220"/>
        <v>43</v>
      </c>
    </row>
    <row r="1389" spans="1:28" ht="15" hidden="1" customHeight="1" x14ac:dyDescent="0.25">
      <c r="A1389" s="24"/>
      <c r="B1389" s="174" t="s">
        <v>1542</v>
      </c>
      <c r="C1389" s="24"/>
      <c r="D1389" s="21" t="s">
        <v>1542</v>
      </c>
      <c r="E1389" s="21" t="s">
        <v>915</v>
      </c>
      <c r="F1389" s="21"/>
      <c r="G1389" s="31" t="s">
        <v>314</v>
      </c>
      <c r="H1389" s="32">
        <v>1</v>
      </c>
      <c r="J1389" s="57">
        <f>[1]Inventario!Y1389</f>
        <v>2</v>
      </c>
      <c r="K1389" s="99">
        <f>[1]Inventario!AA1389</f>
        <v>35</v>
      </c>
      <c r="L1389" s="86">
        <f t="shared" si="212"/>
        <v>70</v>
      </c>
      <c r="M1389" s="91"/>
      <c r="N1389" s="87">
        <f>SUMIF('Compras del Mes'!D$6:D$307,Inventario!D1389,'Compras del Mes'!H$6:H$307)</f>
        <v>0</v>
      </c>
      <c r="O1389" s="28" t="str">
        <f t="shared" si="213"/>
        <v/>
      </c>
      <c r="P1389" s="28">
        <f>SUMIF('Compras del Mes'!D$6:D$307,Inventario!D1389,'Compras del Mes'!I$6:I$307)</f>
        <v>0</v>
      </c>
      <c r="Q1389" s="88"/>
      <c r="R1389" s="87">
        <f t="shared" si="214"/>
        <v>2</v>
      </c>
      <c r="S1389" s="28">
        <f t="shared" si="215"/>
        <v>35</v>
      </c>
      <c r="T1389" s="28">
        <f t="shared" si="216"/>
        <v>70</v>
      </c>
      <c r="U1389" s="88"/>
      <c r="V1389" s="177">
        <f>SUMIF('Reporte de salida'!C$6:C$958,Inventario!B1389,'Reporte de salida'!H$6:H$958)</f>
        <v>0</v>
      </c>
      <c r="W1389" s="221">
        <f t="shared" si="217"/>
        <v>0</v>
      </c>
      <c r="X1389" s="22"/>
      <c r="Y1389" s="87">
        <f t="shared" si="218"/>
        <v>2</v>
      </c>
      <c r="Z1389" s="28">
        <f t="shared" si="219"/>
        <v>70</v>
      </c>
      <c r="AA1389" s="56">
        <f>Z1389/Y1389</f>
        <v>35</v>
      </c>
      <c r="AB1389" s="22">
        <f t="shared" si="220"/>
        <v>43</v>
      </c>
    </row>
    <row r="1390" spans="1:28" ht="15" hidden="1" customHeight="1" x14ac:dyDescent="0.25">
      <c r="A1390" s="24"/>
      <c r="B1390" s="174" t="s">
        <v>1013</v>
      </c>
      <c r="C1390" s="24"/>
      <c r="D1390" s="21" t="s">
        <v>1013</v>
      </c>
      <c r="E1390" s="21" t="s">
        <v>915</v>
      </c>
      <c r="F1390" s="21"/>
      <c r="G1390" s="31" t="s">
        <v>314</v>
      </c>
      <c r="H1390" s="32">
        <v>1</v>
      </c>
      <c r="J1390" s="57">
        <f>[1]Inventario!Y1390</f>
        <v>0</v>
      </c>
      <c r="K1390" s="99">
        <f>[1]Inventario!AA1390</f>
        <v>0</v>
      </c>
      <c r="L1390" s="86">
        <f t="shared" si="212"/>
        <v>0</v>
      </c>
      <c r="M1390" s="91"/>
      <c r="N1390" s="87">
        <f>SUMIF('Compras del Mes'!D$6:D$307,Inventario!D1390,'Compras del Mes'!H$6:H$307)</f>
        <v>0</v>
      </c>
      <c r="O1390" s="28" t="str">
        <f t="shared" si="213"/>
        <v/>
      </c>
      <c r="P1390" s="28">
        <f>SUMIF('Compras del Mes'!D$6:D$307,Inventario!D1390,'Compras del Mes'!I$6:I$307)</f>
        <v>0</v>
      </c>
      <c r="Q1390" s="88"/>
      <c r="R1390" s="87">
        <f t="shared" si="214"/>
        <v>0</v>
      </c>
      <c r="S1390" s="28" t="str">
        <f t="shared" si="215"/>
        <v>0</v>
      </c>
      <c r="T1390" s="28">
        <f t="shared" si="216"/>
        <v>0</v>
      </c>
      <c r="U1390" s="88"/>
      <c r="V1390" s="177">
        <f>SUMIF('Reporte de salida'!C$6:C$958,Inventario!B1390,'Reporte de salida'!H$6:H$958)</f>
        <v>0</v>
      </c>
      <c r="W1390" s="221">
        <f t="shared" si="217"/>
        <v>0</v>
      </c>
      <c r="X1390" s="22"/>
      <c r="Y1390" s="87">
        <f t="shared" si="218"/>
        <v>0</v>
      </c>
      <c r="Z1390" s="28">
        <f t="shared" si="219"/>
        <v>0</v>
      </c>
      <c r="AA1390" s="56">
        <v>0</v>
      </c>
      <c r="AB1390" s="22">
        <f t="shared" si="220"/>
        <v>43</v>
      </c>
    </row>
    <row r="1391" spans="1:28" ht="15" hidden="1" customHeight="1" x14ac:dyDescent="0.25">
      <c r="A1391" s="24"/>
      <c r="B1391" s="174" t="s">
        <v>1014</v>
      </c>
      <c r="C1391" s="24"/>
      <c r="D1391" s="21" t="s">
        <v>1014</v>
      </c>
      <c r="E1391" s="21" t="s">
        <v>915</v>
      </c>
      <c r="F1391" s="21"/>
      <c r="G1391" s="31" t="s">
        <v>314</v>
      </c>
      <c r="H1391" s="32">
        <v>1</v>
      </c>
      <c r="J1391" s="57">
        <f>[1]Inventario!Y1391</f>
        <v>0</v>
      </c>
      <c r="K1391" s="99">
        <f>[1]Inventario!AA1391</f>
        <v>0</v>
      </c>
      <c r="L1391" s="86">
        <f t="shared" si="212"/>
        <v>0</v>
      </c>
      <c r="M1391" s="91"/>
      <c r="N1391" s="87">
        <f>SUMIF('Compras del Mes'!D$6:D$307,Inventario!D1391,'Compras del Mes'!H$6:H$307)</f>
        <v>0</v>
      </c>
      <c r="O1391" s="28" t="str">
        <f t="shared" si="213"/>
        <v/>
      </c>
      <c r="P1391" s="28">
        <f>SUMIF('Compras del Mes'!D$6:D$307,Inventario!D1391,'Compras del Mes'!I$6:I$307)</f>
        <v>0</v>
      </c>
      <c r="Q1391" s="88"/>
      <c r="R1391" s="87">
        <f t="shared" si="214"/>
        <v>0</v>
      </c>
      <c r="S1391" s="28" t="str">
        <f t="shared" si="215"/>
        <v>0</v>
      </c>
      <c r="T1391" s="28">
        <f t="shared" si="216"/>
        <v>0</v>
      </c>
      <c r="U1391" s="88"/>
      <c r="V1391" s="177">
        <f>SUMIF('Reporte de salida'!C$6:C$958,Inventario!B1391,'Reporte de salida'!H$6:H$958)</f>
        <v>0</v>
      </c>
      <c r="W1391" s="221">
        <f t="shared" si="217"/>
        <v>0</v>
      </c>
      <c r="X1391" s="22"/>
      <c r="Y1391" s="87">
        <f t="shared" si="218"/>
        <v>0</v>
      </c>
      <c r="Z1391" s="28">
        <f t="shared" si="219"/>
        <v>0</v>
      </c>
      <c r="AA1391" s="56">
        <v>0</v>
      </c>
      <c r="AB1391" s="22">
        <f t="shared" si="220"/>
        <v>44</v>
      </c>
    </row>
    <row r="1392" spans="1:28" ht="15" hidden="1" customHeight="1" x14ac:dyDescent="0.25">
      <c r="A1392" s="24"/>
      <c r="B1392" s="174" t="s">
        <v>1015</v>
      </c>
      <c r="C1392" s="24"/>
      <c r="D1392" s="21" t="s">
        <v>1015</v>
      </c>
      <c r="E1392" s="21" t="s">
        <v>915</v>
      </c>
      <c r="F1392" s="21"/>
      <c r="G1392" s="31" t="s">
        <v>314</v>
      </c>
      <c r="H1392" s="32">
        <v>1</v>
      </c>
      <c r="J1392" s="57">
        <f>[1]Inventario!Y1392</f>
        <v>1</v>
      </c>
      <c r="K1392" s="99">
        <f>[1]Inventario!AA1392</f>
        <v>15</v>
      </c>
      <c r="L1392" s="86">
        <f t="shared" si="212"/>
        <v>15</v>
      </c>
      <c r="M1392" s="91"/>
      <c r="N1392" s="87">
        <f>SUMIF('Compras del Mes'!D$6:D$307,Inventario!D1392,'Compras del Mes'!H$6:H$307)</f>
        <v>0</v>
      </c>
      <c r="O1392" s="28" t="str">
        <f t="shared" si="213"/>
        <v/>
      </c>
      <c r="P1392" s="28">
        <f>SUMIF('Compras del Mes'!D$6:D$307,Inventario!D1392,'Compras del Mes'!I$6:I$307)</f>
        <v>0</v>
      </c>
      <c r="Q1392" s="88"/>
      <c r="R1392" s="87">
        <f t="shared" si="214"/>
        <v>1</v>
      </c>
      <c r="S1392" s="28">
        <f t="shared" si="215"/>
        <v>15</v>
      </c>
      <c r="T1392" s="28">
        <f t="shared" si="216"/>
        <v>15</v>
      </c>
      <c r="U1392" s="88"/>
      <c r="V1392" s="177">
        <f>SUMIF('Reporte de salida'!C$6:C$958,Inventario!B1392,'Reporte de salida'!H$6:H$958)</f>
        <v>0</v>
      </c>
      <c r="W1392" s="221">
        <f t="shared" si="217"/>
        <v>0</v>
      </c>
      <c r="X1392" s="22"/>
      <c r="Y1392" s="87">
        <f t="shared" si="218"/>
        <v>1</v>
      </c>
      <c r="Z1392" s="28">
        <f t="shared" si="219"/>
        <v>15</v>
      </c>
      <c r="AA1392" s="56">
        <f>Z1392/Y1392</f>
        <v>15</v>
      </c>
      <c r="AB1392" s="22">
        <f t="shared" si="220"/>
        <v>43</v>
      </c>
    </row>
    <row r="1393" spans="1:28" ht="15" hidden="1" customHeight="1" x14ac:dyDescent="0.25">
      <c r="A1393" s="24"/>
      <c r="B1393" s="174" t="s">
        <v>1016</v>
      </c>
      <c r="C1393" s="24"/>
      <c r="D1393" s="21" t="s">
        <v>1016</v>
      </c>
      <c r="E1393" s="21" t="s">
        <v>915</v>
      </c>
      <c r="F1393" s="21"/>
      <c r="G1393" s="31" t="s">
        <v>314</v>
      </c>
      <c r="H1393" s="32">
        <v>1</v>
      </c>
      <c r="J1393" s="57">
        <f>[1]Inventario!Y1393</f>
        <v>0</v>
      </c>
      <c r="K1393" s="99">
        <f>[1]Inventario!AA1393</f>
        <v>0</v>
      </c>
      <c r="L1393" s="86">
        <f t="shared" si="212"/>
        <v>0</v>
      </c>
      <c r="M1393" s="91"/>
      <c r="N1393" s="87">
        <f>SUMIF('Compras del Mes'!D$6:D$307,Inventario!D1393,'Compras del Mes'!H$6:H$307)</f>
        <v>0</v>
      </c>
      <c r="O1393" s="28" t="str">
        <f t="shared" si="213"/>
        <v/>
      </c>
      <c r="P1393" s="28">
        <f>SUMIF('Compras del Mes'!D$6:D$307,Inventario!D1393,'Compras del Mes'!I$6:I$307)</f>
        <v>0</v>
      </c>
      <c r="Q1393" s="88"/>
      <c r="R1393" s="87">
        <f t="shared" si="214"/>
        <v>0</v>
      </c>
      <c r="S1393" s="28" t="str">
        <f t="shared" si="215"/>
        <v>0</v>
      </c>
      <c r="T1393" s="28">
        <f t="shared" si="216"/>
        <v>0</v>
      </c>
      <c r="U1393" s="88"/>
      <c r="V1393" s="177">
        <f>SUMIF('Reporte de salida'!C$6:C$958,Inventario!B1393,'Reporte de salida'!H$6:H$958)</f>
        <v>0</v>
      </c>
      <c r="W1393" s="221">
        <f t="shared" si="217"/>
        <v>0</v>
      </c>
      <c r="X1393" s="22"/>
      <c r="Y1393" s="87">
        <f t="shared" si="218"/>
        <v>0</v>
      </c>
      <c r="Z1393" s="28">
        <f t="shared" si="219"/>
        <v>0</v>
      </c>
      <c r="AA1393" s="56">
        <v>0</v>
      </c>
      <c r="AB1393" s="22">
        <f t="shared" si="220"/>
        <v>44</v>
      </c>
    </row>
    <row r="1394" spans="1:28" ht="15" hidden="1" customHeight="1" x14ac:dyDescent="0.25">
      <c r="A1394" s="24"/>
      <c r="B1394" s="174" t="s">
        <v>1118</v>
      </c>
      <c r="C1394" s="24"/>
      <c r="D1394" s="21" t="s">
        <v>1118</v>
      </c>
      <c r="E1394" s="21" t="s">
        <v>915</v>
      </c>
      <c r="F1394" s="21"/>
      <c r="G1394" s="31" t="s">
        <v>314</v>
      </c>
      <c r="H1394" s="32">
        <v>1</v>
      </c>
      <c r="J1394" s="57">
        <f>[1]Inventario!Y1394</f>
        <v>2</v>
      </c>
      <c r="K1394" s="99">
        <f>[1]Inventario!AA1394</f>
        <v>212.66222222222223</v>
      </c>
      <c r="L1394" s="86">
        <f t="shared" si="212"/>
        <v>425.32444444444445</v>
      </c>
      <c r="M1394" s="91"/>
      <c r="N1394" s="87">
        <f>SUMIF('Compras del Mes'!D$6:D$307,Inventario!D1394,'Compras del Mes'!H$6:H$307)</f>
        <v>0</v>
      </c>
      <c r="O1394" s="28" t="str">
        <f t="shared" si="213"/>
        <v/>
      </c>
      <c r="P1394" s="28">
        <f>SUMIF('Compras del Mes'!D$6:D$307,Inventario!D1394,'Compras del Mes'!I$6:I$307)</f>
        <v>0</v>
      </c>
      <c r="Q1394" s="88"/>
      <c r="R1394" s="87">
        <f t="shared" si="214"/>
        <v>2</v>
      </c>
      <c r="S1394" s="28">
        <f t="shared" si="215"/>
        <v>212.66222222222223</v>
      </c>
      <c r="T1394" s="28">
        <f t="shared" si="216"/>
        <v>425.32444444444445</v>
      </c>
      <c r="U1394" s="88"/>
      <c r="V1394" s="177">
        <f>SUMIF('Reporte de salida'!C$6:C$958,Inventario!B1394,'Reporte de salida'!H$6:H$958)</f>
        <v>1</v>
      </c>
      <c r="W1394" s="221">
        <f t="shared" si="217"/>
        <v>212.66222222222223</v>
      </c>
      <c r="X1394" s="22"/>
      <c r="Y1394" s="87">
        <f t="shared" si="218"/>
        <v>1</v>
      </c>
      <c r="Z1394" s="28">
        <f t="shared" si="219"/>
        <v>212.66222222222223</v>
      </c>
      <c r="AA1394" s="56">
        <f>Z1394/Y1394</f>
        <v>212.66222222222223</v>
      </c>
      <c r="AB1394" s="22">
        <f t="shared" si="220"/>
        <v>9</v>
      </c>
    </row>
    <row r="1395" spans="1:28" ht="15" hidden="1" customHeight="1" x14ac:dyDescent="0.25">
      <c r="A1395" s="24"/>
      <c r="B1395" s="174" t="s">
        <v>1030</v>
      </c>
      <c r="C1395" s="24"/>
      <c r="D1395" s="21" t="s">
        <v>1030</v>
      </c>
      <c r="E1395" s="21" t="s">
        <v>915</v>
      </c>
      <c r="F1395" s="21"/>
      <c r="G1395" s="31" t="s">
        <v>314</v>
      </c>
      <c r="H1395" s="32">
        <v>1</v>
      </c>
      <c r="J1395" s="57">
        <f>[1]Inventario!Y1395</f>
        <v>1</v>
      </c>
      <c r="K1395" s="99">
        <f>[1]Inventario!AA1395</f>
        <v>819.65</v>
      </c>
      <c r="L1395" s="86">
        <f t="shared" si="212"/>
        <v>819.65</v>
      </c>
      <c r="M1395" s="91"/>
      <c r="N1395" s="87">
        <f>SUMIF('Compras del Mes'!D$6:D$307,Inventario!D1395,'Compras del Mes'!H$6:H$307)</f>
        <v>0</v>
      </c>
      <c r="O1395" s="28" t="str">
        <f t="shared" si="213"/>
        <v/>
      </c>
      <c r="P1395" s="28">
        <f>SUMIF('Compras del Mes'!D$6:D$307,Inventario!D1395,'Compras del Mes'!I$6:I$307)</f>
        <v>0</v>
      </c>
      <c r="Q1395" s="88"/>
      <c r="R1395" s="87">
        <f t="shared" si="214"/>
        <v>1</v>
      </c>
      <c r="S1395" s="28">
        <f t="shared" si="215"/>
        <v>819.65</v>
      </c>
      <c r="T1395" s="28">
        <f t="shared" si="216"/>
        <v>819.65</v>
      </c>
      <c r="U1395" s="88"/>
      <c r="V1395" s="177">
        <f>SUMIF('Reporte de salida'!C$6:C$958,Inventario!B1395,'Reporte de salida'!H$6:H$958)</f>
        <v>0</v>
      </c>
      <c r="W1395" s="221">
        <f t="shared" si="217"/>
        <v>0</v>
      </c>
      <c r="X1395" s="22"/>
      <c r="Y1395" s="87">
        <f t="shared" si="218"/>
        <v>1</v>
      </c>
      <c r="Z1395" s="28">
        <f t="shared" si="219"/>
        <v>819.65</v>
      </c>
      <c r="AA1395" s="56">
        <f>Z1395/Y1395</f>
        <v>819.65</v>
      </c>
      <c r="AB1395" s="22">
        <f t="shared" si="220"/>
        <v>20</v>
      </c>
    </row>
    <row r="1396" spans="1:28" ht="15" hidden="1" customHeight="1" x14ac:dyDescent="0.25">
      <c r="A1396" s="24"/>
      <c r="B1396" s="174" t="s">
        <v>1119</v>
      </c>
      <c r="C1396" s="24"/>
      <c r="D1396" s="21" t="s">
        <v>1119</v>
      </c>
      <c r="E1396" s="21" t="s">
        <v>915</v>
      </c>
      <c r="F1396" s="21"/>
      <c r="G1396" s="31" t="s">
        <v>314</v>
      </c>
      <c r="H1396" s="32">
        <v>1</v>
      </c>
      <c r="J1396" s="57">
        <f>[1]Inventario!Y1396</f>
        <v>0</v>
      </c>
      <c r="K1396" s="99">
        <f>[1]Inventario!AA1396</f>
        <v>0</v>
      </c>
      <c r="L1396" s="86">
        <f t="shared" si="212"/>
        <v>0</v>
      </c>
      <c r="M1396" s="91"/>
      <c r="N1396" s="87">
        <f>SUMIF('Compras del Mes'!D$6:D$307,Inventario!D1396,'Compras del Mes'!H$6:H$307)</f>
        <v>0</v>
      </c>
      <c r="O1396" s="28" t="str">
        <f t="shared" si="213"/>
        <v/>
      </c>
      <c r="P1396" s="28">
        <f>SUMIF('Compras del Mes'!D$6:D$307,Inventario!D1396,'Compras del Mes'!I$6:I$307)</f>
        <v>0</v>
      </c>
      <c r="Q1396" s="88"/>
      <c r="R1396" s="87">
        <f t="shared" si="214"/>
        <v>0</v>
      </c>
      <c r="S1396" s="28" t="str">
        <f t="shared" si="215"/>
        <v>0</v>
      </c>
      <c r="T1396" s="28">
        <f t="shared" si="216"/>
        <v>0</v>
      </c>
      <c r="U1396" s="88"/>
      <c r="V1396" s="177">
        <f>SUMIF('Reporte de salida'!C$6:C$958,Inventario!B1396,'Reporte de salida'!H$6:H$958)</f>
        <v>0</v>
      </c>
      <c r="W1396" s="221">
        <f t="shared" si="217"/>
        <v>0</v>
      </c>
      <c r="X1396" s="22"/>
      <c r="Y1396" s="87">
        <f t="shared" si="218"/>
        <v>0</v>
      </c>
      <c r="Z1396" s="28">
        <f t="shared" si="219"/>
        <v>0</v>
      </c>
      <c r="AA1396" s="56">
        <v>0</v>
      </c>
      <c r="AB1396" s="22" t="e">
        <f>(LEN(#REF!))</f>
        <v>#REF!</v>
      </c>
    </row>
    <row r="1397" spans="1:28" ht="15" hidden="1" customHeight="1" x14ac:dyDescent="0.25">
      <c r="A1397" s="24"/>
      <c r="B1397" s="174" t="s">
        <v>1120</v>
      </c>
      <c r="C1397" s="24"/>
      <c r="D1397" s="21" t="s">
        <v>1120</v>
      </c>
      <c r="E1397" s="21" t="s">
        <v>915</v>
      </c>
      <c r="F1397" s="21"/>
      <c r="G1397" s="31" t="s">
        <v>314</v>
      </c>
      <c r="H1397" s="32">
        <v>1</v>
      </c>
      <c r="J1397" s="57">
        <f>[1]Inventario!Y1397</f>
        <v>0</v>
      </c>
      <c r="K1397" s="99">
        <f>[1]Inventario!AA1397</f>
        <v>0</v>
      </c>
      <c r="L1397" s="86">
        <f t="shared" si="212"/>
        <v>0</v>
      </c>
      <c r="M1397" s="91"/>
      <c r="N1397" s="87">
        <f>SUMIF('Compras del Mes'!D$6:D$307,Inventario!D1397,'Compras del Mes'!H$6:H$307)</f>
        <v>0</v>
      </c>
      <c r="O1397" s="28" t="str">
        <f t="shared" si="213"/>
        <v/>
      </c>
      <c r="P1397" s="28">
        <f>SUMIF('Compras del Mes'!D$6:D$307,Inventario!D1397,'Compras del Mes'!I$6:I$307)</f>
        <v>0</v>
      </c>
      <c r="Q1397" s="88"/>
      <c r="R1397" s="87">
        <f t="shared" si="214"/>
        <v>0</v>
      </c>
      <c r="S1397" s="28" t="str">
        <f t="shared" si="215"/>
        <v>0</v>
      </c>
      <c r="T1397" s="28">
        <f t="shared" si="216"/>
        <v>0</v>
      </c>
      <c r="U1397" s="88"/>
      <c r="V1397" s="177">
        <f>SUMIF('Reporte de salida'!C$6:C$958,Inventario!B1397,'Reporte de salida'!H$6:H$958)</f>
        <v>0</v>
      </c>
      <c r="W1397" s="221">
        <f t="shared" si="217"/>
        <v>0</v>
      </c>
      <c r="X1397" s="22"/>
      <c r="Y1397" s="87">
        <f t="shared" si="218"/>
        <v>0</v>
      </c>
      <c r="Z1397" s="28">
        <f t="shared" si="219"/>
        <v>0</v>
      </c>
      <c r="AA1397" s="56">
        <v>0</v>
      </c>
      <c r="AB1397" s="22">
        <f t="shared" si="220"/>
        <v>21</v>
      </c>
    </row>
    <row r="1398" spans="1:28" ht="15" hidden="1" customHeight="1" x14ac:dyDescent="0.25">
      <c r="A1398" s="24"/>
      <c r="B1398" s="174" t="s">
        <v>1121</v>
      </c>
      <c r="C1398" s="24"/>
      <c r="D1398" s="21" t="s">
        <v>1121</v>
      </c>
      <c r="E1398" s="21" t="s">
        <v>915</v>
      </c>
      <c r="F1398" s="21"/>
      <c r="G1398" s="31" t="s">
        <v>314</v>
      </c>
      <c r="H1398" s="32">
        <v>1</v>
      </c>
      <c r="J1398" s="57">
        <f>[1]Inventario!Y1398</f>
        <v>0</v>
      </c>
      <c r="K1398" s="99">
        <f>[1]Inventario!AA1398</f>
        <v>0</v>
      </c>
      <c r="L1398" s="86">
        <f t="shared" si="212"/>
        <v>0</v>
      </c>
      <c r="M1398" s="91"/>
      <c r="N1398" s="87">
        <f>SUMIF('Compras del Mes'!D$6:D$307,Inventario!D1398,'Compras del Mes'!H$6:H$307)</f>
        <v>0</v>
      </c>
      <c r="O1398" s="28" t="str">
        <f t="shared" si="213"/>
        <v/>
      </c>
      <c r="P1398" s="28">
        <f>SUMIF('Compras del Mes'!D$6:D$307,Inventario!D1398,'Compras del Mes'!I$6:I$307)</f>
        <v>0</v>
      </c>
      <c r="Q1398" s="88"/>
      <c r="R1398" s="87">
        <f t="shared" si="214"/>
        <v>0</v>
      </c>
      <c r="S1398" s="28" t="str">
        <f t="shared" si="215"/>
        <v>0</v>
      </c>
      <c r="T1398" s="28">
        <f t="shared" si="216"/>
        <v>0</v>
      </c>
      <c r="U1398" s="88"/>
      <c r="V1398" s="177">
        <f>SUMIF('Reporte de salida'!C$6:C$958,Inventario!B1398,'Reporte de salida'!H$6:H$958)</f>
        <v>0</v>
      </c>
      <c r="W1398" s="221">
        <f t="shared" si="217"/>
        <v>0</v>
      </c>
      <c r="X1398" s="22"/>
      <c r="Y1398" s="87">
        <f t="shared" si="218"/>
        <v>0</v>
      </c>
      <c r="Z1398" s="28">
        <f t="shared" si="219"/>
        <v>0</v>
      </c>
      <c r="AA1398" s="56">
        <v>0</v>
      </c>
      <c r="AB1398" s="22">
        <f t="shared" si="220"/>
        <v>15</v>
      </c>
    </row>
    <row r="1399" spans="1:28" ht="15" hidden="1" customHeight="1" x14ac:dyDescent="0.25">
      <c r="A1399" s="24"/>
      <c r="B1399" s="174" t="s">
        <v>1136</v>
      </c>
      <c r="C1399" s="24"/>
      <c r="D1399" s="21" t="s">
        <v>1136</v>
      </c>
      <c r="E1399" s="21" t="s">
        <v>915</v>
      </c>
      <c r="F1399" s="21"/>
      <c r="G1399" s="31" t="s">
        <v>314</v>
      </c>
      <c r="H1399" s="32">
        <v>1</v>
      </c>
      <c r="J1399" s="57">
        <f>[1]Inventario!Y1399</f>
        <v>20</v>
      </c>
      <c r="K1399" s="99">
        <f>[1]Inventario!AA1399</f>
        <v>4.5</v>
      </c>
      <c r="L1399" s="86">
        <f t="shared" si="212"/>
        <v>90</v>
      </c>
      <c r="M1399" s="91"/>
      <c r="N1399" s="87">
        <f>SUMIF('Compras del Mes'!D$6:D$307,Inventario!D1399,'Compras del Mes'!H$6:H$307)</f>
        <v>0</v>
      </c>
      <c r="O1399" s="28" t="str">
        <f t="shared" si="213"/>
        <v/>
      </c>
      <c r="P1399" s="28">
        <f>SUMIF('Compras del Mes'!D$6:D$307,Inventario!D1399,'Compras del Mes'!I$6:I$307)</f>
        <v>0</v>
      </c>
      <c r="Q1399" s="88"/>
      <c r="R1399" s="87">
        <f t="shared" si="214"/>
        <v>20</v>
      </c>
      <c r="S1399" s="28">
        <f t="shared" si="215"/>
        <v>4.5</v>
      </c>
      <c r="T1399" s="28">
        <f t="shared" si="216"/>
        <v>90</v>
      </c>
      <c r="U1399" s="88"/>
      <c r="V1399" s="177">
        <f>SUMIF('Reporte de salida'!C$6:C$958,Inventario!B1399,'Reporte de salida'!H$6:H$958)</f>
        <v>0</v>
      </c>
      <c r="W1399" s="221">
        <f t="shared" si="217"/>
        <v>0</v>
      </c>
      <c r="X1399" s="22"/>
      <c r="Y1399" s="87">
        <f t="shared" si="218"/>
        <v>20</v>
      </c>
      <c r="Z1399" s="28">
        <f t="shared" si="219"/>
        <v>90</v>
      </c>
      <c r="AA1399" s="56">
        <f>Z1399/Y1399</f>
        <v>4.5</v>
      </c>
      <c r="AB1399" s="22">
        <f t="shared" si="220"/>
        <v>21</v>
      </c>
    </row>
    <row r="1400" spans="1:28" ht="15" hidden="1" customHeight="1" x14ac:dyDescent="0.25">
      <c r="A1400" s="24"/>
      <c r="B1400" s="174" t="s">
        <v>1138</v>
      </c>
      <c r="C1400" s="24"/>
      <c r="D1400" s="21" t="s">
        <v>1138</v>
      </c>
      <c r="E1400" s="21" t="s">
        <v>915</v>
      </c>
      <c r="F1400" s="21"/>
      <c r="G1400" s="31" t="s">
        <v>314</v>
      </c>
      <c r="H1400" s="32">
        <v>1</v>
      </c>
      <c r="J1400" s="57">
        <f>[1]Inventario!Y1400</f>
        <v>4</v>
      </c>
      <c r="K1400" s="99">
        <f>[1]Inventario!AA1400</f>
        <v>515.63777777777773</v>
      </c>
      <c r="L1400" s="86">
        <f t="shared" si="212"/>
        <v>2062.5511111111109</v>
      </c>
      <c r="M1400" s="91"/>
      <c r="N1400" s="87">
        <f>SUMIF('Compras del Mes'!D$6:D$307,Inventario!D1400,'Compras del Mes'!H$6:H$307)</f>
        <v>14</v>
      </c>
      <c r="O1400" s="28">
        <f t="shared" si="213"/>
        <v>273.91500000000002</v>
      </c>
      <c r="P1400" s="28">
        <f>SUMIF('Compras del Mes'!D$6:D$307,Inventario!D1400,'Compras del Mes'!I$6:I$307)</f>
        <v>3834.81</v>
      </c>
      <c r="Q1400" s="88"/>
      <c r="R1400" s="87">
        <f t="shared" si="214"/>
        <v>18</v>
      </c>
      <c r="S1400" s="28">
        <f t="shared" si="215"/>
        <v>327.63117283950618</v>
      </c>
      <c r="T1400" s="28">
        <f t="shared" si="216"/>
        <v>5897.3611111111113</v>
      </c>
      <c r="U1400" s="88"/>
      <c r="V1400" s="177">
        <f>SUMIF('Reporte de salida'!C$6:C$958,Inventario!B1400,'Reporte de salida'!H$6:H$958)</f>
        <v>7</v>
      </c>
      <c r="W1400" s="221">
        <f t="shared" si="217"/>
        <v>2293.4182098765432</v>
      </c>
      <c r="X1400" s="22"/>
      <c r="Y1400" s="87">
        <f t="shared" si="218"/>
        <v>11</v>
      </c>
      <c r="Z1400" s="28">
        <f t="shared" si="219"/>
        <v>3603.9429012345681</v>
      </c>
      <c r="AA1400" s="56">
        <f>Z1400/Y1400</f>
        <v>327.63117283950618</v>
      </c>
      <c r="AB1400" s="22">
        <f t="shared" si="220"/>
        <v>19</v>
      </c>
    </row>
    <row r="1401" spans="1:28" ht="15" hidden="1" customHeight="1" x14ac:dyDescent="0.25">
      <c r="A1401" s="24"/>
      <c r="B1401" s="174" t="s">
        <v>1139</v>
      </c>
      <c r="C1401" s="24"/>
      <c r="D1401" s="21" t="s">
        <v>1139</v>
      </c>
      <c r="E1401" s="21" t="s">
        <v>915</v>
      </c>
      <c r="F1401" s="21"/>
      <c r="G1401" s="31" t="s">
        <v>314</v>
      </c>
      <c r="H1401" s="32">
        <v>1</v>
      </c>
      <c r="J1401" s="57">
        <f>[1]Inventario!Y1401</f>
        <v>1</v>
      </c>
      <c r="K1401" s="99">
        <f>[1]Inventario!AA1401</f>
        <v>116.36800416666665</v>
      </c>
      <c r="L1401" s="86">
        <f t="shared" si="212"/>
        <v>116.36800416666665</v>
      </c>
      <c r="M1401" s="91"/>
      <c r="N1401" s="87">
        <f>SUMIF('Compras del Mes'!D$6:D$307,Inventario!D1401,'Compras del Mes'!H$6:H$307)</f>
        <v>0</v>
      </c>
      <c r="O1401" s="28" t="str">
        <f t="shared" si="213"/>
        <v/>
      </c>
      <c r="P1401" s="28">
        <f>SUMIF('Compras del Mes'!D$6:D$307,Inventario!D1401,'Compras del Mes'!I$6:I$307)</f>
        <v>0</v>
      </c>
      <c r="Q1401" s="88"/>
      <c r="R1401" s="87">
        <f t="shared" si="214"/>
        <v>1</v>
      </c>
      <c r="S1401" s="28">
        <f t="shared" si="215"/>
        <v>116.36800416666665</v>
      </c>
      <c r="T1401" s="28">
        <f t="shared" si="216"/>
        <v>116.36800416666665</v>
      </c>
      <c r="U1401" s="88"/>
      <c r="V1401" s="177">
        <f>SUMIF('Reporte de salida'!C$6:C$958,Inventario!B1401,'Reporte de salida'!H$6:H$958)</f>
        <v>0</v>
      </c>
      <c r="W1401" s="221">
        <f t="shared" si="217"/>
        <v>0</v>
      </c>
      <c r="X1401" s="22"/>
      <c r="Y1401" s="87">
        <f t="shared" si="218"/>
        <v>1</v>
      </c>
      <c r="Z1401" s="28">
        <f t="shared" si="219"/>
        <v>116.36800416666665</v>
      </c>
      <c r="AA1401" s="56">
        <f>Z1401/Y1401</f>
        <v>116.36800416666665</v>
      </c>
      <c r="AB1401" s="22">
        <f t="shared" si="220"/>
        <v>27</v>
      </c>
    </row>
    <row r="1402" spans="1:28" ht="15" hidden="1" customHeight="1" x14ac:dyDescent="0.25">
      <c r="A1402" s="24"/>
      <c r="B1402" s="174" t="s">
        <v>1164</v>
      </c>
      <c r="C1402" s="24"/>
      <c r="D1402" s="21" t="s">
        <v>1164</v>
      </c>
      <c r="E1402" s="21" t="s">
        <v>915</v>
      </c>
      <c r="F1402" s="21"/>
      <c r="G1402" s="31" t="s">
        <v>314</v>
      </c>
      <c r="H1402" s="32">
        <v>1</v>
      </c>
      <c r="J1402" s="57">
        <f>[1]Inventario!Y1402</f>
        <v>1</v>
      </c>
      <c r="K1402" s="99">
        <f>[1]Inventario!AA1402</f>
        <v>0</v>
      </c>
      <c r="L1402" s="86">
        <f t="shared" si="212"/>
        <v>0</v>
      </c>
      <c r="M1402" s="91"/>
      <c r="N1402" s="87">
        <f>SUMIF('Compras del Mes'!D$6:D$307,Inventario!D1402,'Compras del Mes'!H$6:H$307)</f>
        <v>0</v>
      </c>
      <c r="O1402" s="28" t="str">
        <f t="shared" si="213"/>
        <v/>
      </c>
      <c r="P1402" s="28">
        <f>SUMIF('Compras del Mes'!D$6:D$307,Inventario!D1402,'Compras del Mes'!I$6:I$307)</f>
        <v>0</v>
      </c>
      <c r="Q1402" s="88"/>
      <c r="R1402" s="87">
        <f t="shared" si="214"/>
        <v>1</v>
      </c>
      <c r="S1402" s="28" t="str">
        <f t="shared" si="215"/>
        <v>0</v>
      </c>
      <c r="T1402" s="28">
        <f t="shared" si="216"/>
        <v>0</v>
      </c>
      <c r="U1402" s="88"/>
      <c r="V1402" s="177">
        <f>SUMIF('Reporte de salida'!C$6:C$958,Inventario!B1402,'Reporte de salida'!H$6:H$958)</f>
        <v>0</v>
      </c>
      <c r="W1402" s="221">
        <f t="shared" si="217"/>
        <v>0</v>
      </c>
      <c r="X1402" s="22"/>
      <c r="Y1402" s="87">
        <f t="shared" si="218"/>
        <v>1</v>
      </c>
      <c r="Z1402" s="28">
        <f t="shared" si="219"/>
        <v>0</v>
      </c>
      <c r="AA1402" s="56">
        <f>Z1402/Y1402</f>
        <v>0</v>
      </c>
      <c r="AB1402" s="22">
        <f t="shared" ref="AB1402:AB1421" si="221">(LEN(D1402))</f>
        <v>16</v>
      </c>
    </row>
    <row r="1403" spans="1:28" ht="15" hidden="1" customHeight="1" x14ac:dyDescent="0.25">
      <c r="A1403" s="24"/>
      <c r="B1403" s="174" t="s">
        <v>1165</v>
      </c>
      <c r="C1403" s="24"/>
      <c r="D1403" s="21" t="s">
        <v>1166</v>
      </c>
      <c r="E1403" s="21" t="s">
        <v>915</v>
      </c>
      <c r="F1403" s="21"/>
      <c r="G1403" s="31" t="s">
        <v>314</v>
      </c>
      <c r="H1403" s="32">
        <v>1</v>
      </c>
      <c r="J1403" s="57">
        <f>[1]Inventario!Y1403</f>
        <v>3</v>
      </c>
      <c r="K1403" s="99">
        <f>[1]Inventario!AA1403</f>
        <v>0</v>
      </c>
      <c r="L1403" s="86">
        <f t="shared" si="212"/>
        <v>0</v>
      </c>
      <c r="M1403" s="91"/>
      <c r="N1403" s="87">
        <f>SUMIF('Compras del Mes'!D$6:D$307,Inventario!D1403,'Compras del Mes'!H$6:H$307)</f>
        <v>0</v>
      </c>
      <c r="O1403" s="28" t="str">
        <f t="shared" si="213"/>
        <v/>
      </c>
      <c r="P1403" s="28">
        <f>SUMIF('Compras del Mes'!D$6:D$307,Inventario!D1403,'Compras del Mes'!I$6:I$307)</f>
        <v>0</v>
      </c>
      <c r="Q1403" s="88"/>
      <c r="R1403" s="87">
        <f t="shared" si="214"/>
        <v>3</v>
      </c>
      <c r="S1403" s="28" t="str">
        <f t="shared" si="215"/>
        <v>0</v>
      </c>
      <c r="T1403" s="28">
        <f t="shared" si="216"/>
        <v>0</v>
      </c>
      <c r="U1403" s="88"/>
      <c r="V1403" s="177">
        <f>SUMIF('Reporte de salida'!C$6:C$958,Inventario!B1403,'Reporte de salida'!H$6:H$958)</f>
        <v>0</v>
      </c>
      <c r="W1403" s="221">
        <f t="shared" si="217"/>
        <v>0</v>
      </c>
      <c r="X1403" s="22"/>
      <c r="Y1403" s="87">
        <f t="shared" si="218"/>
        <v>3</v>
      </c>
      <c r="Z1403" s="28">
        <f t="shared" si="219"/>
        <v>0</v>
      </c>
      <c r="AA1403" s="56">
        <f>Z1403/Y1403</f>
        <v>0</v>
      </c>
      <c r="AB1403" s="22">
        <f t="shared" si="221"/>
        <v>25</v>
      </c>
    </row>
    <row r="1404" spans="1:28" ht="15" hidden="1" customHeight="1" x14ac:dyDescent="0.25">
      <c r="A1404" s="24"/>
      <c r="B1404" s="174" t="s">
        <v>1168</v>
      </c>
      <c r="C1404" s="24"/>
      <c r="D1404" s="21" t="s">
        <v>1168</v>
      </c>
      <c r="E1404" s="21" t="s">
        <v>915</v>
      </c>
      <c r="F1404" s="21"/>
      <c r="G1404" s="31" t="s">
        <v>314</v>
      </c>
      <c r="H1404" s="32">
        <v>1</v>
      </c>
      <c r="J1404" s="57">
        <f>[1]Inventario!Y1404</f>
        <v>0</v>
      </c>
      <c r="K1404" s="99">
        <f>[1]Inventario!AA1404</f>
        <v>0</v>
      </c>
      <c r="L1404" s="86">
        <f t="shared" si="212"/>
        <v>0</v>
      </c>
      <c r="M1404" s="91"/>
      <c r="N1404" s="87">
        <f>SUMIF('Compras del Mes'!D$6:D$307,Inventario!D1404,'Compras del Mes'!H$6:H$307)</f>
        <v>0</v>
      </c>
      <c r="O1404" s="28" t="str">
        <f t="shared" si="213"/>
        <v/>
      </c>
      <c r="P1404" s="28">
        <f>SUMIF('Compras del Mes'!D$6:D$307,Inventario!D1404,'Compras del Mes'!I$6:I$307)</f>
        <v>0</v>
      </c>
      <c r="Q1404" s="88"/>
      <c r="R1404" s="87">
        <f t="shared" si="214"/>
        <v>0</v>
      </c>
      <c r="S1404" s="28" t="str">
        <f t="shared" si="215"/>
        <v>0</v>
      </c>
      <c r="T1404" s="28">
        <f t="shared" si="216"/>
        <v>0</v>
      </c>
      <c r="U1404" s="88"/>
      <c r="V1404" s="177">
        <f>SUMIF('Reporte de salida'!C$6:C$958,Inventario!B1404,'Reporte de salida'!H$6:H$958)</f>
        <v>0</v>
      </c>
      <c r="W1404" s="221">
        <f t="shared" si="217"/>
        <v>0</v>
      </c>
      <c r="X1404" s="22"/>
      <c r="Y1404" s="87">
        <f t="shared" si="218"/>
        <v>0</v>
      </c>
      <c r="Z1404" s="28">
        <f t="shared" si="219"/>
        <v>0</v>
      </c>
      <c r="AA1404" s="56">
        <v>0</v>
      </c>
      <c r="AB1404" s="22">
        <f t="shared" si="221"/>
        <v>11</v>
      </c>
    </row>
    <row r="1405" spans="1:28" ht="15" hidden="1" customHeight="1" x14ac:dyDescent="0.25">
      <c r="A1405" s="24"/>
      <c r="B1405" s="174" t="s">
        <v>1169</v>
      </c>
      <c r="C1405" s="24"/>
      <c r="D1405" s="21" t="s">
        <v>1169</v>
      </c>
      <c r="E1405" s="21" t="s">
        <v>915</v>
      </c>
      <c r="F1405" s="21"/>
      <c r="G1405" s="31" t="s">
        <v>314</v>
      </c>
      <c r="H1405" s="32">
        <v>1</v>
      </c>
      <c r="J1405" s="57">
        <f>[1]Inventario!Y1405</f>
        <v>1</v>
      </c>
      <c r="K1405" s="99">
        <f>[1]Inventario!AA1405</f>
        <v>0</v>
      </c>
      <c r="L1405" s="86">
        <f t="shared" si="212"/>
        <v>0</v>
      </c>
      <c r="M1405" s="91"/>
      <c r="N1405" s="87">
        <f>SUMIF('Compras del Mes'!D$6:D$307,Inventario!D1405,'Compras del Mes'!H$6:H$307)</f>
        <v>0</v>
      </c>
      <c r="O1405" s="28" t="str">
        <f t="shared" si="213"/>
        <v/>
      </c>
      <c r="P1405" s="28">
        <f>SUMIF('Compras del Mes'!D$6:D$307,Inventario!D1405,'Compras del Mes'!I$6:I$307)</f>
        <v>0</v>
      </c>
      <c r="Q1405" s="88"/>
      <c r="R1405" s="87">
        <f t="shared" si="214"/>
        <v>1</v>
      </c>
      <c r="S1405" s="28" t="str">
        <f t="shared" si="215"/>
        <v>0</v>
      </c>
      <c r="T1405" s="28">
        <f t="shared" si="216"/>
        <v>0</v>
      </c>
      <c r="U1405" s="88"/>
      <c r="V1405" s="177">
        <f>SUMIF('Reporte de salida'!C$6:C$958,Inventario!B1405,'Reporte de salida'!H$6:H$958)</f>
        <v>0</v>
      </c>
      <c r="W1405" s="221">
        <f t="shared" si="217"/>
        <v>0</v>
      </c>
      <c r="X1405" s="22"/>
      <c r="Y1405" s="87">
        <f t="shared" si="218"/>
        <v>1</v>
      </c>
      <c r="Z1405" s="28">
        <f t="shared" si="219"/>
        <v>0</v>
      </c>
      <c r="AA1405" s="56">
        <f>Z1405/Y1405</f>
        <v>0</v>
      </c>
      <c r="AB1405" s="22">
        <f t="shared" si="221"/>
        <v>22</v>
      </c>
    </row>
    <row r="1406" spans="1:28" ht="15" hidden="1" customHeight="1" x14ac:dyDescent="0.25">
      <c r="A1406" s="24"/>
      <c r="B1406" s="174" t="s">
        <v>1178</v>
      </c>
      <c r="C1406" s="24"/>
      <c r="D1406" s="21" t="s">
        <v>1178</v>
      </c>
      <c r="E1406" s="21" t="s">
        <v>915</v>
      </c>
      <c r="F1406" s="21"/>
      <c r="G1406" s="31" t="s">
        <v>314</v>
      </c>
      <c r="H1406" s="32">
        <v>1</v>
      </c>
      <c r="J1406" s="57">
        <f>[1]Inventario!Y1406</f>
        <v>2</v>
      </c>
      <c r="K1406" s="99">
        <f>[1]Inventario!AA1406</f>
        <v>271.25</v>
      </c>
      <c r="L1406" s="86">
        <f t="shared" si="212"/>
        <v>542.5</v>
      </c>
      <c r="M1406" s="91"/>
      <c r="N1406" s="87">
        <f>SUMIF('Compras del Mes'!D$6:D$307,Inventario!D1406,'Compras del Mes'!H$6:H$307)</f>
        <v>0</v>
      </c>
      <c r="O1406" s="28" t="str">
        <f t="shared" si="213"/>
        <v/>
      </c>
      <c r="P1406" s="28">
        <f>SUMIF('Compras del Mes'!D$6:D$307,Inventario!D1406,'Compras del Mes'!I$6:I$307)</f>
        <v>0</v>
      </c>
      <c r="Q1406" s="88"/>
      <c r="R1406" s="87">
        <f t="shared" si="214"/>
        <v>2</v>
      </c>
      <c r="S1406" s="28">
        <f t="shared" si="215"/>
        <v>271.25</v>
      </c>
      <c r="T1406" s="28">
        <f t="shared" si="216"/>
        <v>542.5</v>
      </c>
      <c r="U1406" s="88"/>
      <c r="V1406" s="177">
        <f>SUMIF('Reporte de salida'!C$6:C$958,Inventario!B1406,'Reporte de salida'!H$6:H$958)</f>
        <v>0</v>
      </c>
      <c r="W1406" s="221">
        <f t="shared" si="217"/>
        <v>0</v>
      </c>
      <c r="X1406" s="22"/>
      <c r="Y1406" s="87">
        <f t="shared" si="218"/>
        <v>2</v>
      </c>
      <c r="Z1406" s="28">
        <f t="shared" si="219"/>
        <v>542.5</v>
      </c>
      <c r="AA1406" s="56">
        <f>Z1406/Y1406</f>
        <v>271.25</v>
      </c>
      <c r="AB1406" s="22">
        <f t="shared" si="221"/>
        <v>30</v>
      </c>
    </row>
    <row r="1407" spans="1:28" ht="15" hidden="1" customHeight="1" x14ac:dyDescent="0.25">
      <c r="A1407" s="24"/>
      <c r="B1407" s="174" t="s">
        <v>1179</v>
      </c>
      <c r="C1407" s="24"/>
      <c r="D1407" s="21" t="s">
        <v>1179</v>
      </c>
      <c r="E1407" s="21" t="s">
        <v>915</v>
      </c>
      <c r="F1407" s="21"/>
      <c r="G1407" s="31" t="s">
        <v>314</v>
      </c>
      <c r="H1407" s="32">
        <v>1</v>
      </c>
      <c r="J1407" s="57">
        <f>[1]Inventario!Y1407</f>
        <v>3</v>
      </c>
      <c r="K1407" s="99">
        <f>[1]Inventario!AA1407</f>
        <v>43.857142857142854</v>
      </c>
      <c r="L1407" s="86">
        <f t="shared" si="212"/>
        <v>131.57142857142856</v>
      </c>
      <c r="M1407" s="91"/>
      <c r="N1407" s="87">
        <f>SUMIF('Compras del Mes'!D$6:D$307,Inventario!D1407,'Compras del Mes'!H$6:H$307)</f>
        <v>0</v>
      </c>
      <c r="O1407" s="28" t="str">
        <f t="shared" si="213"/>
        <v/>
      </c>
      <c r="P1407" s="28">
        <f>SUMIF('Compras del Mes'!D$6:D$307,Inventario!D1407,'Compras del Mes'!I$6:I$307)</f>
        <v>0</v>
      </c>
      <c r="Q1407" s="88"/>
      <c r="R1407" s="87">
        <f t="shared" si="214"/>
        <v>3</v>
      </c>
      <c r="S1407" s="28">
        <f t="shared" si="215"/>
        <v>43.857142857142854</v>
      </c>
      <c r="T1407" s="28">
        <f t="shared" si="216"/>
        <v>131.57142857142856</v>
      </c>
      <c r="U1407" s="88"/>
      <c r="V1407" s="177">
        <f>SUMIF('Reporte de salida'!C$6:C$958,Inventario!B1407,'Reporte de salida'!H$6:H$958)</f>
        <v>0</v>
      </c>
      <c r="W1407" s="221">
        <f t="shared" si="217"/>
        <v>0</v>
      </c>
      <c r="X1407" s="22"/>
      <c r="Y1407" s="87">
        <f t="shared" si="218"/>
        <v>3</v>
      </c>
      <c r="Z1407" s="28">
        <f t="shared" si="219"/>
        <v>131.57142857142856</v>
      </c>
      <c r="AA1407" s="56">
        <f>Z1407/Y1407</f>
        <v>43.857142857142854</v>
      </c>
      <c r="AB1407" s="22">
        <f t="shared" si="221"/>
        <v>30</v>
      </c>
    </row>
    <row r="1408" spans="1:28" ht="15" hidden="1" customHeight="1" x14ac:dyDescent="0.25">
      <c r="A1408" s="24"/>
      <c r="B1408" s="174" t="s">
        <v>1180</v>
      </c>
      <c r="C1408" s="24"/>
      <c r="D1408" s="21" t="s">
        <v>1180</v>
      </c>
      <c r="E1408" s="21" t="s">
        <v>915</v>
      </c>
      <c r="F1408" s="21"/>
      <c r="G1408" s="31" t="s">
        <v>314</v>
      </c>
      <c r="H1408" s="32">
        <v>1</v>
      </c>
      <c r="J1408" s="57">
        <f>[1]Inventario!Y1408</f>
        <v>1</v>
      </c>
      <c r="K1408" s="99">
        <f>[1]Inventario!AA1408</f>
        <v>940</v>
      </c>
      <c r="L1408" s="86">
        <f t="shared" si="212"/>
        <v>940</v>
      </c>
      <c r="M1408" s="91"/>
      <c r="N1408" s="87">
        <f>SUMIF('Compras del Mes'!D$6:D$307,Inventario!D1408,'Compras del Mes'!H$6:H$307)</f>
        <v>0</v>
      </c>
      <c r="O1408" s="28" t="str">
        <f t="shared" si="213"/>
        <v/>
      </c>
      <c r="P1408" s="28">
        <f>SUMIF('Compras del Mes'!D$6:D$307,Inventario!D1408,'Compras del Mes'!I$6:I$307)</f>
        <v>0</v>
      </c>
      <c r="Q1408" s="88"/>
      <c r="R1408" s="87">
        <f t="shared" si="214"/>
        <v>1</v>
      </c>
      <c r="S1408" s="28">
        <f t="shared" si="215"/>
        <v>940</v>
      </c>
      <c r="T1408" s="28">
        <f t="shared" si="216"/>
        <v>940</v>
      </c>
      <c r="U1408" s="88"/>
      <c r="V1408" s="177">
        <f>SUMIF('Reporte de salida'!C$6:C$958,Inventario!B1408,'Reporte de salida'!H$6:H$958)</f>
        <v>0</v>
      </c>
      <c r="W1408" s="221">
        <f t="shared" si="217"/>
        <v>0</v>
      </c>
      <c r="X1408" s="22"/>
      <c r="Y1408" s="87">
        <f t="shared" si="218"/>
        <v>1</v>
      </c>
      <c r="Z1408" s="28">
        <f t="shared" si="219"/>
        <v>940</v>
      </c>
      <c r="AA1408" s="56">
        <f>Z1408/Y1408</f>
        <v>940</v>
      </c>
      <c r="AB1408" s="22">
        <f t="shared" si="221"/>
        <v>42</v>
      </c>
    </row>
    <row r="1409" spans="1:28" ht="15" hidden="1" customHeight="1" x14ac:dyDescent="0.25">
      <c r="A1409" s="24"/>
      <c r="B1409" s="174" t="s">
        <v>1181</v>
      </c>
      <c r="C1409" s="24"/>
      <c r="D1409" s="21" t="s">
        <v>1181</v>
      </c>
      <c r="E1409" s="21" t="s">
        <v>915</v>
      </c>
      <c r="F1409" s="21"/>
      <c r="G1409" s="31" t="s">
        <v>314</v>
      </c>
      <c r="H1409" s="32">
        <v>1</v>
      </c>
      <c r="J1409" s="57">
        <f>[1]Inventario!Y1409</f>
        <v>5</v>
      </c>
      <c r="K1409" s="99">
        <f>[1]Inventario!AA1409</f>
        <v>239.07142857142858</v>
      </c>
      <c r="L1409" s="86">
        <f t="shared" si="212"/>
        <v>1195.3571428571429</v>
      </c>
      <c r="M1409" s="91"/>
      <c r="N1409" s="87">
        <f>SUMIF('Compras del Mes'!D$6:D$307,Inventario!D1409,'Compras del Mes'!H$6:H$307)</f>
        <v>0</v>
      </c>
      <c r="O1409" s="28" t="str">
        <f t="shared" si="213"/>
        <v/>
      </c>
      <c r="P1409" s="28">
        <f>SUMIF('Compras del Mes'!D$6:D$307,Inventario!D1409,'Compras del Mes'!I$6:I$307)</f>
        <v>0</v>
      </c>
      <c r="Q1409" s="88"/>
      <c r="R1409" s="87">
        <f t="shared" si="214"/>
        <v>5</v>
      </c>
      <c r="S1409" s="28">
        <f t="shared" si="215"/>
        <v>239.07142857142858</v>
      </c>
      <c r="T1409" s="28">
        <f t="shared" si="216"/>
        <v>1195.3571428571429</v>
      </c>
      <c r="U1409" s="88"/>
      <c r="V1409" s="177">
        <f>SUMIF('Reporte de salida'!C$6:C$958,Inventario!B1409,'Reporte de salida'!H$6:H$958)</f>
        <v>0</v>
      </c>
      <c r="W1409" s="221">
        <f t="shared" si="217"/>
        <v>0</v>
      </c>
      <c r="X1409" s="22"/>
      <c r="Y1409" s="87">
        <f t="shared" si="218"/>
        <v>5</v>
      </c>
      <c r="Z1409" s="28">
        <f t="shared" si="219"/>
        <v>1195.3571428571429</v>
      </c>
      <c r="AA1409" s="56">
        <f>Z1409/Y1409</f>
        <v>239.07142857142858</v>
      </c>
      <c r="AB1409" s="22">
        <f t="shared" si="221"/>
        <v>42</v>
      </c>
    </row>
    <row r="1410" spans="1:28" ht="15" hidden="1" customHeight="1" x14ac:dyDescent="0.25">
      <c r="A1410" s="24"/>
      <c r="B1410" s="174" t="s">
        <v>2029</v>
      </c>
      <c r="C1410" s="24"/>
      <c r="D1410" s="21" t="s">
        <v>2029</v>
      </c>
      <c r="E1410" s="21" t="s">
        <v>915</v>
      </c>
      <c r="F1410" s="21"/>
      <c r="G1410" s="31" t="s">
        <v>314</v>
      </c>
      <c r="H1410" s="32">
        <v>1</v>
      </c>
      <c r="J1410" s="57">
        <f>[1]Inventario!Y1410</f>
        <v>0</v>
      </c>
      <c r="K1410" s="99">
        <f>[1]Inventario!AA1410</f>
        <v>0</v>
      </c>
      <c r="L1410" s="86">
        <f t="shared" si="212"/>
        <v>0</v>
      </c>
      <c r="M1410" s="91"/>
      <c r="N1410" s="87">
        <f>SUMIF('Compras del Mes'!D$6:D$307,Inventario!D1410,'Compras del Mes'!H$6:H$307)</f>
        <v>0</v>
      </c>
      <c r="O1410" s="28" t="str">
        <f t="shared" si="213"/>
        <v/>
      </c>
      <c r="P1410" s="28">
        <f>SUMIF('Compras del Mes'!D$6:D$307,Inventario!D1410,'Compras del Mes'!I$6:I$307)</f>
        <v>0</v>
      </c>
      <c r="Q1410" s="88"/>
      <c r="R1410" s="87">
        <f t="shared" si="214"/>
        <v>0</v>
      </c>
      <c r="S1410" s="28" t="str">
        <f t="shared" si="215"/>
        <v>0</v>
      </c>
      <c r="T1410" s="28">
        <f t="shared" si="216"/>
        <v>0</v>
      </c>
      <c r="U1410" s="88"/>
      <c r="V1410" s="177">
        <f>SUMIF('Reporte de salida'!C$6:C$958,Inventario!B1410,'Reporte de salida'!H$6:H$958)</f>
        <v>0</v>
      </c>
      <c r="W1410" s="221">
        <f t="shared" si="217"/>
        <v>0</v>
      </c>
      <c r="X1410" s="22"/>
      <c r="Y1410" s="87">
        <f t="shared" si="218"/>
        <v>0</v>
      </c>
      <c r="Z1410" s="28">
        <f t="shared" si="219"/>
        <v>0</v>
      </c>
      <c r="AA1410" s="56">
        <v>0</v>
      </c>
      <c r="AB1410" s="22">
        <f t="shared" si="221"/>
        <v>31</v>
      </c>
    </row>
    <row r="1411" spans="1:28" ht="15" hidden="1" customHeight="1" x14ac:dyDescent="0.25">
      <c r="A1411" s="24"/>
      <c r="B1411" s="174" t="s">
        <v>1234</v>
      </c>
      <c r="C1411" s="24" t="s">
        <v>1258</v>
      </c>
      <c r="D1411" s="21" t="s">
        <v>1234</v>
      </c>
      <c r="E1411" s="21" t="s">
        <v>915</v>
      </c>
      <c r="F1411" s="21" t="s">
        <v>1235</v>
      </c>
      <c r="G1411" s="31" t="s">
        <v>314</v>
      </c>
      <c r="H1411" s="32">
        <v>1</v>
      </c>
      <c r="J1411" s="57">
        <f>[1]Inventario!Y1411</f>
        <v>2</v>
      </c>
      <c r="K1411" s="99">
        <f>[1]Inventario!AA1411</f>
        <v>0</v>
      </c>
      <c r="L1411" s="86">
        <f t="shared" si="212"/>
        <v>0</v>
      </c>
      <c r="M1411" s="91"/>
      <c r="N1411" s="87">
        <f>SUMIF('Compras del Mes'!D$6:D$307,Inventario!D1411,'Compras del Mes'!H$6:H$307)</f>
        <v>0</v>
      </c>
      <c r="O1411" s="28" t="str">
        <f t="shared" si="213"/>
        <v/>
      </c>
      <c r="P1411" s="28">
        <f>SUMIF('Compras del Mes'!D$6:D$307,Inventario!D1411,'Compras del Mes'!I$6:I$307)</f>
        <v>0</v>
      </c>
      <c r="Q1411" s="88"/>
      <c r="R1411" s="87">
        <f t="shared" si="214"/>
        <v>2</v>
      </c>
      <c r="S1411" s="28" t="str">
        <f t="shared" si="215"/>
        <v>0</v>
      </c>
      <c r="T1411" s="28">
        <f t="shared" si="216"/>
        <v>0</v>
      </c>
      <c r="U1411" s="88"/>
      <c r="V1411" s="177">
        <f>SUMIF('Reporte de salida'!C$6:C$958,Inventario!B1411,'Reporte de salida'!H$6:H$958)</f>
        <v>0</v>
      </c>
      <c r="W1411" s="221">
        <f t="shared" si="217"/>
        <v>0</v>
      </c>
      <c r="X1411" s="22"/>
      <c r="Y1411" s="87">
        <f t="shared" si="218"/>
        <v>2</v>
      </c>
      <c r="Z1411" s="28">
        <f t="shared" si="219"/>
        <v>0</v>
      </c>
      <c r="AA1411" s="56">
        <f>Z1411/Y1411</f>
        <v>0</v>
      </c>
      <c r="AB1411" s="22">
        <f t="shared" si="221"/>
        <v>13</v>
      </c>
    </row>
    <row r="1412" spans="1:28" ht="15" hidden="1" customHeight="1" x14ac:dyDescent="0.25">
      <c r="A1412" s="24"/>
      <c r="B1412" s="174" t="s">
        <v>1238</v>
      </c>
      <c r="C1412" s="24" t="s">
        <v>1259</v>
      </c>
      <c r="D1412" s="21" t="s">
        <v>1238</v>
      </c>
      <c r="E1412" s="21" t="s">
        <v>915</v>
      </c>
      <c r="F1412" s="21" t="s">
        <v>1241</v>
      </c>
      <c r="G1412" s="31" t="s">
        <v>314</v>
      </c>
      <c r="H1412" s="32">
        <v>1</v>
      </c>
      <c r="J1412" s="57">
        <f>[1]Inventario!Y1412</f>
        <v>0</v>
      </c>
      <c r="K1412" s="99">
        <f>[1]Inventario!AA1412</f>
        <v>0</v>
      </c>
      <c r="L1412" s="86">
        <f t="shared" si="212"/>
        <v>0</v>
      </c>
      <c r="M1412" s="91"/>
      <c r="N1412" s="87">
        <f>SUMIF('Compras del Mes'!D$6:D$307,Inventario!D1412,'Compras del Mes'!H$6:H$307)</f>
        <v>0</v>
      </c>
      <c r="O1412" s="28" t="str">
        <f t="shared" si="213"/>
        <v/>
      </c>
      <c r="P1412" s="28">
        <f>SUMIF('Compras del Mes'!D$6:D$307,Inventario!D1412,'Compras del Mes'!I$6:I$307)</f>
        <v>0</v>
      </c>
      <c r="Q1412" s="88"/>
      <c r="R1412" s="87">
        <f t="shared" si="214"/>
        <v>0</v>
      </c>
      <c r="S1412" s="28" t="str">
        <f t="shared" si="215"/>
        <v>0</v>
      </c>
      <c r="T1412" s="28">
        <f t="shared" si="216"/>
        <v>0</v>
      </c>
      <c r="U1412" s="88"/>
      <c r="V1412" s="177">
        <f>SUMIF('Reporte de salida'!C$6:C$958,Inventario!B1412,'Reporte de salida'!H$6:H$958)</f>
        <v>0</v>
      </c>
      <c r="W1412" s="221">
        <f t="shared" si="217"/>
        <v>0</v>
      </c>
      <c r="X1412" s="22"/>
      <c r="Y1412" s="87">
        <f t="shared" si="218"/>
        <v>0</v>
      </c>
      <c r="Z1412" s="28">
        <f t="shared" si="219"/>
        <v>0</v>
      </c>
      <c r="AA1412" s="56">
        <v>0</v>
      </c>
      <c r="AB1412" s="22">
        <f t="shared" si="221"/>
        <v>33</v>
      </c>
    </row>
    <row r="1413" spans="1:28" ht="15" hidden="1" customHeight="1" x14ac:dyDescent="0.25">
      <c r="A1413" s="24"/>
      <c r="B1413" s="174" t="s">
        <v>1239</v>
      </c>
      <c r="C1413" s="24" t="s">
        <v>1260</v>
      </c>
      <c r="D1413" s="21" t="s">
        <v>1239</v>
      </c>
      <c r="E1413" s="21" t="s">
        <v>915</v>
      </c>
      <c r="F1413" s="21" t="s">
        <v>1242</v>
      </c>
      <c r="G1413" s="31" t="s">
        <v>314</v>
      </c>
      <c r="H1413" s="32">
        <v>1</v>
      </c>
      <c r="J1413" s="57">
        <f>[1]Inventario!Y1413</f>
        <v>0</v>
      </c>
      <c r="K1413" s="99">
        <f>[1]Inventario!AA1413</f>
        <v>0</v>
      </c>
      <c r="L1413" s="86">
        <f t="shared" si="212"/>
        <v>0</v>
      </c>
      <c r="M1413" s="91"/>
      <c r="N1413" s="87">
        <f>SUMIF('Compras del Mes'!D$6:D$307,Inventario!D1413,'Compras del Mes'!H$6:H$307)</f>
        <v>0</v>
      </c>
      <c r="O1413" s="28" t="str">
        <f t="shared" si="213"/>
        <v/>
      </c>
      <c r="P1413" s="28">
        <f>SUMIF('Compras del Mes'!D$6:D$307,Inventario!D1413,'Compras del Mes'!I$6:I$307)</f>
        <v>0</v>
      </c>
      <c r="Q1413" s="88"/>
      <c r="R1413" s="87">
        <f t="shared" si="214"/>
        <v>0</v>
      </c>
      <c r="S1413" s="28" t="str">
        <f t="shared" si="215"/>
        <v>0</v>
      </c>
      <c r="T1413" s="28">
        <f t="shared" si="216"/>
        <v>0</v>
      </c>
      <c r="U1413" s="88"/>
      <c r="V1413" s="177">
        <f>SUMIF('Reporte de salida'!C$6:C$958,Inventario!B1413,'Reporte de salida'!H$6:H$958)</f>
        <v>0</v>
      </c>
      <c r="W1413" s="221">
        <f t="shared" si="217"/>
        <v>0</v>
      </c>
      <c r="X1413" s="22"/>
      <c r="Y1413" s="87">
        <f t="shared" si="218"/>
        <v>0</v>
      </c>
      <c r="Z1413" s="28">
        <f t="shared" si="219"/>
        <v>0</v>
      </c>
      <c r="AA1413" s="56">
        <v>0</v>
      </c>
      <c r="AB1413" s="22">
        <f t="shared" si="221"/>
        <v>36</v>
      </c>
    </row>
    <row r="1414" spans="1:28" ht="15" hidden="1" customHeight="1" x14ac:dyDescent="0.25">
      <c r="A1414" s="24"/>
      <c r="B1414" s="174" t="s">
        <v>1240</v>
      </c>
      <c r="C1414" s="24" t="s">
        <v>1261</v>
      </c>
      <c r="D1414" s="21" t="s">
        <v>1240</v>
      </c>
      <c r="E1414" s="21" t="s">
        <v>915</v>
      </c>
      <c r="F1414" s="21" t="s">
        <v>1243</v>
      </c>
      <c r="G1414" s="31" t="s">
        <v>314</v>
      </c>
      <c r="H1414" s="32">
        <v>1</v>
      </c>
      <c r="J1414" s="57">
        <f>[1]Inventario!Y1414</f>
        <v>0</v>
      </c>
      <c r="K1414" s="99">
        <f>[1]Inventario!AA1414</f>
        <v>0</v>
      </c>
      <c r="L1414" s="86">
        <f t="shared" si="212"/>
        <v>0</v>
      </c>
      <c r="M1414" s="91"/>
      <c r="N1414" s="87">
        <f>SUMIF('Compras del Mes'!D$6:D$307,Inventario!D1414,'Compras del Mes'!H$6:H$307)</f>
        <v>0</v>
      </c>
      <c r="O1414" s="28" t="str">
        <f t="shared" si="213"/>
        <v/>
      </c>
      <c r="P1414" s="28">
        <f>SUMIF('Compras del Mes'!D$6:D$307,Inventario!D1414,'Compras del Mes'!I$6:I$307)</f>
        <v>0</v>
      </c>
      <c r="Q1414" s="88"/>
      <c r="R1414" s="87">
        <f t="shared" si="214"/>
        <v>0</v>
      </c>
      <c r="S1414" s="28" t="str">
        <f t="shared" si="215"/>
        <v>0</v>
      </c>
      <c r="T1414" s="28">
        <f t="shared" si="216"/>
        <v>0</v>
      </c>
      <c r="U1414" s="88"/>
      <c r="V1414" s="177">
        <f>SUMIF('Reporte de salida'!C$6:C$958,Inventario!B1414,'Reporte de salida'!H$6:H$958)</f>
        <v>0</v>
      </c>
      <c r="W1414" s="221">
        <f t="shared" si="217"/>
        <v>0</v>
      </c>
      <c r="X1414" s="22"/>
      <c r="Y1414" s="87">
        <f t="shared" si="218"/>
        <v>0</v>
      </c>
      <c r="Z1414" s="28">
        <f t="shared" si="219"/>
        <v>0</v>
      </c>
      <c r="AA1414" s="56">
        <v>0</v>
      </c>
      <c r="AB1414" s="22">
        <f t="shared" si="221"/>
        <v>15</v>
      </c>
    </row>
    <row r="1415" spans="1:28" ht="15" hidden="1" customHeight="1" x14ac:dyDescent="0.25">
      <c r="A1415" s="24"/>
      <c r="B1415" s="174" t="s">
        <v>1246</v>
      </c>
      <c r="C1415" s="24" t="s">
        <v>1247</v>
      </c>
      <c r="D1415" s="21" t="s">
        <v>1246</v>
      </c>
      <c r="E1415" s="21" t="s">
        <v>915</v>
      </c>
      <c r="F1415" s="21" t="s">
        <v>1248</v>
      </c>
      <c r="G1415" s="31" t="s">
        <v>314</v>
      </c>
      <c r="H1415" s="32">
        <v>1</v>
      </c>
      <c r="J1415" s="57">
        <f>[1]Inventario!Y1415</f>
        <v>5</v>
      </c>
      <c r="K1415" s="99">
        <f>[1]Inventario!AA1415</f>
        <v>702.44999999999993</v>
      </c>
      <c r="L1415" s="86">
        <f t="shared" ref="L1415:L1478" si="222">+K1415*J1415</f>
        <v>3512.2499999999995</v>
      </c>
      <c r="M1415" s="91"/>
      <c r="N1415" s="87">
        <f>SUMIF('Compras del Mes'!D$6:D$307,Inventario!D1415,'Compras del Mes'!H$6:H$307)</f>
        <v>0</v>
      </c>
      <c r="O1415" s="28" t="str">
        <f t="shared" ref="O1415:O1478" si="223">IF(P1415=0,"",P1415/N1415)</f>
        <v/>
      </c>
      <c r="P1415" s="28">
        <f>SUMIF('Compras del Mes'!D$6:D$307,Inventario!D1415,'Compras del Mes'!I$6:I$307)</f>
        <v>0</v>
      </c>
      <c r="Q1415" s="88"/>
      <c r="R1415" s="87">
        <f t="shared" ref="R1415:R1478" si="224">+N1415+J1415</f>
        <v>5</v>
      </c>
      <c r="S1415" s="28">
        <f t="shared" ref="S1415:S1478" si="225">IF(T1415=0,"0",T1415/R1415)</f>
        <v>702.44999999999993</v>
      </c>
      <c r="T1415" s="28">
        <f t="shared" ref="T1415:T1478" si="226">+P1415+L1415</f>
        <v>3512.2499999999995</v>
      </c>
      <c r="U1415" s="88"/>
      <c r="V1415" s="177">
        <f>SUMIF('Reporte de salida'!C$6:C$958,Inventario!B1415,'Reporte de salida'!H$6:H$958)</f>
        <v>0</v>
      </c>
      <c r="W1415" s="221">
        <f t="shared" ref="W1415:W1478" si="227">+V1415*S1415</f>
        <v>0</v>
      </c>
      <c r="X1415" s="22"/>
      <c r="Y1415" s="87">
        <f t="shared" ref="Y1415:Y1478" si="228">R1415-V1415</f>
        <v>5</v>
      </c>
      <c r="Z1415" s="28">
        <f t="shared" ref="Z1415:Z1478" si="229">+S1415*Y1415</f>
        <v>3512.2499999999995</v>
      </c>
      <c r="AA1415" s="56">
        <f>Z1415/Y1415</f>
        <v>702.44999999999993</v>
      </c>
      <c r="AB1415" s="22">
        <f t="shared" si="221"/>
        <v>14</v>
      </c>
    </row>
    <row r="1416" spans="1:28" ht="15" hidden="1" customHeight="1" x14ac:dyDescent="0.25">
      <c r="A1416" s="24"/>
      <c r="B1416" s="174" t="s">
        <v>1249</v>
      </c>
      <c r="C1416" s="24" t="s">
        <v>1250</v>
      </c>
      <c r="D1416" s="21" t="s">
        <v>1249</v>
      </c>
      <c r="E1416" s="21" t="s">
        <v>915</v>
      </c>
      <c r="F1416" s="21" t="s">
        <v>1251</v>
      </c>
      <c r="G1416" s="31" t="s">
        <v>314</v>
      </c>
      <c r="H1416" s="32">
        <v>1</v>
      </c>
      <c r="J1416" s="57">
        <f>[1]Inventario!Y1416</f>
        <v>98</v>
      </c>
      <c r="K1416" s="99">
        <f>[1]Inventario!AA1416</f>
        <v>88.905333333333331</v>
      </c>
      <c r="L1416" s="86">
        <f t="shared" si="222"/>
        <v>8712.7226666666666</v>
      </c>
      <c r="M1416" s="91"/>
      <c r="N1416" s="87">
        <f>SUMIF('Compras del Mes'!D$6:D$307,Inventario!D1416,'Compras del Mes'!H$6:H$307)</f>
        <v>0</v>
      </c>
      <c r="O1416" s="28" t="str">
        <f t="shared" si="223"/>
        <v/>
      </c>
      <c r="P1416" s="28">
        <f>SUMIF('Compras del Mes'!D$6:D$307,Inventario!D1416,'Compras del Mes'!I$6:I$307)</f>
        <v>0</v>
      </c>
      <c r="Q1416" s="88"/>
      <c r="R1416" s="87">
        <f t="shared" si="224"/>
        <v>98</v>
      </c>
      <c r="S1416" s="28">
        <f t="shared" si="225"/>
        <v>88.905333333333331</v>
      </c>
      <c r="T1416" s="28">
        <f t="shared" si="226"/>
        <v>8712.7226666666666</v>
      </c>
      <c r="U1416" s="88"/>
      <c r="V1416" s="177">
        <f>SUMIF('Reporte de salida'!C$6:C$958,Inventario!B1416,'Reporte de salida'!H$6:H$958)</f>
        <v>0</v>
      </c>
      <c r="W1416" s="221">
        <f t="shared" si="227"/>
        <v>0</v>
      </c>
      <c r="X1416" s="22"/>
      <c r="Y1416" s="87">
        <f t="shared" si="228"/>
        <v>98</v>
      </c>
      <c r="Z1416" s="28">
        <f t="shared" si="229"/>
        <v>8712.7226666666666</v>
      </c>
      <c r="AA1416" s="56">
        <f>Z1416/Y1416</f>
        <v>88.905333333333331</v>
      </c>
      <c r="AB1416" s="22">
        <f t="shared" si="221"/>
        <v>26</v>
      </c>
    </row>
    <row r="1417" spans="1:28" ht="15" hidden="1" customHeight="1" x14ac:dyDescent="0.25">
      <c r="A1417" s="24"/>
      <c r="B1417" s="174" t="s">
        <v>1252</v>
      </c>
      <c r="C1417" s="24" t="s">
        <v>1253</v>
      </c>
      <c r="D1417" s="21" t="s">
        <v>1252</v>
      </c>
      <c r="E1417" s="21" t="s">
        <v>915</v>
      </c>
      <c r="F1417" s="21" t="s">
        <v>1254</v>
      </c>
      <c r="G1417" s="31" t="s">
        <v>314</v>
      </c>
      <c r="H1417" s="32">
        <v>1</v>
      </c>
      <c r="J1417" s="57">
        <f>[1]Inventario!Y1417</f>
        <v>98</v>
      </c>
      <c r="K1417" s="99">
        <f>[1]Inventario!AA1417</f>
        <v>120.47995000000002</v>
      </c>
      <c r="L1417" s="86">
        <f t="shared" si="222"/>
        <v>11807.035100000001</v>
      </c>
      <c r="M1417" s="91"/>
      <c r="N1417" s="87">
        <f>SUMIF('Compras del Mes'!D$6:D$307,Inventario!D1417,'Compras del Mes'!H$6:H$307)</f>
        <v>0</v>
      </c>
      <c r="O1417" s="28" t="str">
        <f t="shared" si="223"/>
        <v/>
      </c>
      <c r="P1417" s="28">
        <f>SUMIF('Compras del Mes'!D$6:D$307,Inventario!D1417,'Compras del Mes'!I$6:I$307)</f>
        <v>0</v>
      </c>
      <c r="Q1417" s="88"/>
      <c r="R1417" s="87">
        <f t="shared" si="224"/>
        <v>98</v>
      </c>
      <c r="S1417" s="28">
        <f t="shared" si="225"/>
        <v>120.47995000000002</v>
      </c>
      <c r="T1417" s="28">
        <f t="shared" si="226"/>
        <v>11807.035100000001</v>
      </c>
      <c r="U1417" s="88"/>
      <c r="V1417" s="177">
        <f>SUMIF('Reporte de salida'!C$6:C$958,Inventario!B1417,'Reporte de salida'!H$6:H$958)</f>
        <v>20</v>
      </c>
      <c r="W1417" s="221">
        <f t="shared" si="227"/>
        <v>2409.5990000000002</v>
      </c>
      <c r="X1417" s="22"/>
      <c r="Y1417" s="87">
        <f t="shared" si="228"/>
        <v>78</v>
      </c>
      <c r="Z1417" s="28">
        <f t="shared" si="229"/>
        <v>9397.4361000000008</v>
      </c>
      <c r="AA1417" s="56">
        <f>Z1417/Y1417</f>
        <v>120.47995000000002</v>
      </c>
      <c r="AB1417" s="22">
        <f t="shared" si="221"/>
        <v>28</v>
      </c>
    </row>
    <row r="1418" spans="1:28" ht="15" hidden="1" customHeight="1" x14ac:dyDescent="0.25">
      <c r="A1418" s="24"/>
      <c r="B1418" s="174" t="s">
        <v>1255</v>
      </c>
      <c r="C1418" s="24" t="s">
        <v>1256</v>
      </c>
      <c r="D1418" s="21" t="s">
        <v>1255</v>
      </c>
      <c r="E1418" s="21" t="s">
        <v>915</v>
      </c>
      <c r="F1418" s="21" t="s">
        <v>1257</v>
      </c>
      <c r="G1418" s="31" t="s">
        <v>314</v>
      </c>
      <c r="H1418" s="32">
        <v>1</v>
      </c>
      <c r="J1418" s="57">
        <f>[1]Inventario!Y1418</f>
        <v>0</v>
      </c>
      <c r="K1418" s="99">
        <f>[1]Inventario!AA1418</f>
        <v>0</v>
      </c>
      <c r="L1418" s="86">
        <f t="shared" si="222"/>
        <v>0</v>
      </c>
      <c r="M1418" s="91"/>
      <c r="N1418" s="87">
        <f>SUMIF('Compras del Mes'!D$6:D$307,Inventario!D1418,'Compras del Mes'!H$6:H$307)</f>
        <v>0</v>
      </c>
      <c r="O1418" s="28" t="str">
        <f t="shared" si="223"/>
        <v/>
      </c>
      <c r="P1418" s="28">
        <f>SUMIF('Compras del Mes'!D$6:D$307,Inventario!D1418,'Compras del Mes'!I$6:I$307)</f>
        <v>0</v>
      </c>
      <c r="Q1418" s="88"/>
      <c r="R1418" s="87">
        <f t="shared" si="224"/>
        <v>0</v>
      </c>
      <c r="S1418" s="28" t="str">
        <f t="shared" si="225"/>
        <v>0</v>
      </c>
      <c r="T1418" s="28">
        <f t="shared" si="226"/>
        <v>0</v>
      </c>
      <c r="U1418" s="88"/>
      <c r="V1418" s="177">
        <f>SUMIF('Reporte de salida'!C$6:C$958,Inventario!B1418,'Reporte de salida'!H$6:H$958)</f>
        <v>0</v>
      </c>
      <c r="W1418" s="221">
        <f t="shared" si="227"/>
        <v>0</v>
      </c>
      <c r="X1418" s="22"/>
      <c r="Y1418" s="87">
        <f t="shared" si="228"/>
        <v>0</v>
      </c>
      <c r="Z1418" s="28">
        <f t="shared" si="229"/>
        <v>0</v>
      </c>
      <c r="AA1418" s="56">
        <v>0</v>
      </c>
      <c r="AB1418" s="22">
        <f t="shared" si="221"/>
        <v>28</v>
      </c>
    </row>
    <row r="1419" spans="1:28" ht="15" hidden="1" customHeight="1" x14ac:dyDescent="0.25">
      <c r="A1419" s="24"/>
      <c r="B1419" s="174" t="s">
        <v>1264</v>
      </c>
      <c r="C1419" s="24" t="s">
        <v>1262</v>
      </c>
      <c r="D1419" s="21" t="s">
        <v>1264</v>
      </c>
      <c r="E1419" s="21" t="s">
        <v>915</v>
      </c>
      <c r="F1419" s="21" t="s">
        <v>1263</v>
      </c>
      <c r="G1419" s="31" t="s">
        <v>314</v>
      </c>
      <c r="H1419" s="32">
        <v>1</v>
      </c>
      <c r="J1419" s="57">
        <f>[1]Inventario!Y1419</f>
        <v>8</v>
      </c>
      <c r="K1419" s="99">
        <f>[1]Inventario!AA1419</f>
        <v>1371.8033333333333</v>
      </c>
      <c r="L1419" s="86">
        <f t="shared" si="222"/>
        <v>10974.426666666666</v>
      </c>
      <c r="M1419" s="91"/>
      <c r="N1419" s="87">
        <f>SUMIF('Compras del Mes'!D$6:D$307,Inventario!D1419,'Compras del Mes'!H$6:H$307)</f>
        <v>0</v>
      </c>
      <c r="O1419" s="28" t="str">
        <f t="shared" si="223"/>
        <v/>
      </c>
      <c r="P1419" s="28">
        <f>SUMIF('Compras del Mes'!D$6:D$307,Inventario!D1419,'Compras del Mes'!I$6:I$307)</f>
        <v>0</v>
      </c>
      <c r="Q1419" s="88"/>
      <c r="R1419" s="87">
        <f t="shared" si="224"/>
        <v>8</v>
      </c>
      <c r="S1419" s="28">
        <f t="shared" si="225"/>
        <v>1371.8033333333333</v>
      </c>
      <c r="T1419" s="28">
        <f t="shared" si="226"/>
        <v>10974.426666666666</v>
      </c>
      <c r="U1419" s="88"/>
      <c r="V1419" s="177">
        <f>SUMIF('Reporte de salida'!C$6:C$958,Inventario!B1419,'Reporte de salida'!H$6:H$958)</f>
        <v>0</v>
      </c>
      <c r="W1419" s="221">
        <f t="shared" si="227"/>
        <v>0</v>
      </c>
      <c r="X1419" s="22"/>
      <c r="Y1419" s="87">
        <f t="shared" si="228"/>
        <v>8</v>
      </c>
      <c r="Z1419" s="28">
        <f t="shared" si="229"/>
        <v>10974.426666666666</v>
      </c>
      <c r="AA1419" s="56">
        <f t="shared" ref="AA1419:AA1424" si="230">Z1419/Y1419</f>
        <v>1371.8033333333333</v>
      </c>
      <c r="AB1419" s="22">
        <f t="shared" si="221"/>
        <v>36</v>
      </c>
    </row>
    <row r="1420" spans="1:28" ht="15" hidden="1" customHeight="1" x14ac:dyDescent="0.25">
      <c r="A1420" s="24"/>
      <c r="B1420" s="174" t="s">
        <v>1265</v>
      </c>
      <c r="C1420" s="24" t="s">
        <v>1266</v>
      </c>
      <c r="D1420" s="21" t="s">
        <v>1265</v>
      </c>
      <c r="E1420" s="21" t="s">
        <v>915</v>
      </c>
      <c r="F1420" s="21" t="s">
        <v>1267</v>
      </c>
      <c r="G1420" s="31" t="s">
        <v>314</v>
      </c>
      <c r="H1420" s="32">
        <v>1</v>
      </c>
      <c r="J1420" s="57">
        <f>[1]Inventario!Y1420</f>
        <v>6</v>
      </c>
      <c r="K1420" s="99">
        <f>[1]Inventario!AA1420</f>
        <v>1371.8033333333333</v>
      </c>
      <c r="L1420" s="86">
        <f t="shared" si="222"/>
        <v>8230.82</v>
      </c>
      <c r="M1420" s="91"/>
      <c r="N1420" s="87">
        <f>SUMIF('Compras del Mes'!D$6:D$307,Inventario!D1420,'Compras del Mes'!H$6:H$307)</f>
        <v>0</v>
      </c>
      <c r="O1420" s="28" t="str">
        <f t="shared" si="223"/>
        <v/>
      </c>
      <c r="P1420" s="28">
        <f>SUMIF('Compras del Mes'!D$6:D$307,Inventario!D1420,'Compras del Mes'!I$6:I$307)</f>
        <v>0</v>
      </c>
      <c r="Q1420" s="88"/>
      <c r="R1420" s="87">
        <f t="shared" si="224"/>
        <v>6</v>
      </c>
      <c r="S1420" s="28">
        <f t="shared" si="225"/>
        <v>1371.8033333333333</v>
      </c>
      <c r="T1420" s="28">
        <f t="shared" si="226"/>
        <v>8230.82</v>
      </c>
      <c r="U1420" s="88"/>
      <c r="V1420" s="177">
        <f>SUMIF('Reporte de salida'!C$6:C$958,Inventario!B1420,'Reporte de salida'!H$6:H$958)</f>
        <v>0</v>
      </c>
      <c r="W1420" s="221">
        <f t="shared" si="227"/>
        <v>0</v>
      </c>
      <c r="X1420" s="22"/>
      <c r="Y1420" s="87">
        <f t="shared" si="228"/>
        <v>6</v>
      </c>
      <c r="Z1420" s="28">
        <f t="shared" si="229"/>
        <v>8230.82</v>
      </c>
      <c r="AA1420" s="56">
        <f t="shared" si="230"/>
        <v>1371.8033333333333</v>
      </c>
      <c r="AB1420" s="22">
        <f t="shared" si="221"/>
        <v>36</v>
      </c>
    </row>
    <row r="1421" spans="1:28" ht="15" hidden="1" customHeight="1" x14ac:dyDescent="0.25">
      <c r="A1421" s="24"/>
      <c r="B1421" s="174" t="s">
        <v>1269</v>
      </c>
      <c r="C1421" s="24" t="s">
        <v>1268</v>
      </c>
      <c r="D1421" s="21" t="s">
        <v>1269</v>
      </c>
      <c r="E1421" s="21" t="s">
        <v>915</v>
      </c>
      <c r="F1421" s="21" t="s">
        <v>1270</v>
      </c>
      <c r="G1421" s="31" t="s">
        <v>314</v>
      </c>
      <c r="H1421" s="32">
        <v>1</v>
      </c>
      <c r="J1421" s="57">
        <f>[1]Inventario!Y1421</f>
        <v>30</v>
      </c>
      <c r="K1421" s="99">
        <f>[1]Inventario!AA1421</f>
        <v>0</v>
      </c>
      <c r="L1421" s="86">
        <f t="shared" si="222"/>
        <v>0</v>
      </c>
      <c r="M1421" s="91"/>
      <c r="N1421" s="87">
        <f>SUMIF('Compras del Mes'!D$6:D$307,Inventario!D1421,'Compras del Mes'!H$6:H$307)</f>
        <v>0</v>
      </c>
      <c r="O1421" s="28" t="str">
        <f t="shared" si="223"/>
        <v/>
      </c>
      <c r="P1421" s="28">
        <f>SUMIF('Compras del Mes'!D$6:D$307,Inventario!D1421,'Compras del Mes'!I$6:I$307)</f>
        <v>0</v>
      </c>
      <c r="Q1421" s="88"/>
      <c r="R1421" s="87">
        <f t="shared" si="224"/>
        <v>30</v>
      </c>
      <c r="S1421" s="28" t="str">
        <f t="shared" si="225"/>
        <v>0</v>
      </c>
      <c r="T1421" s="28">
        <f t="shared" si="226"/>
        <v>0</v>
      </c>
      <c r="U1421" s="88"/>
      <c r="V1421" s="177">
        <f>SUMIF('Reporte de salida'!C$6:C$958,Inventario!B1421,'Reporte de salida'!H$6:H$958)</f>
        <v>0</v>
      </c>
      <c r="W1421" s="221">
        <f t="shared" si="227"/>
        <v>0</v>
      </c>
      <c r="X1421" s="22"/>
      <c r="Y1421" s="87">
        <f t="shared" si="228"/>
        <v>30</v>
      </c>
      <c r="Z1421" s="28">
        <f t="shared" si="229"/>
        <v>0</v>
      </c>
      <c r="AA1421" s="56">
        <f t="shared" si="230"/>
        <v>0</v>
      </c>
      <c r="AB1421" s="22">
        <f t="shared" si="221"/>
        <v>33</v>
      </c>
    </row>
    <row r="1422" spans="1:28" hidden="1" x14ac:dyDescent="0.25">
      <c r="A1422" s="24"/>
      <c r="B1422" s="174" t="s">
        <v>1271</v>
      </c>
      <c r="C1422" s="24" t="s">
        <v>1272</v>
      </c>
      <c r="D1422" s="21" t="s">
        <v>1271</v>
      </c>
      <c r="E1422" s="21" t="s">
        <v>915</v>
      </c>
      <c r="F1422" s="21" t="s">
        <v>1273</v>
      </c>
      <c r="G1422" s="31" t="s">
        <v>314</v>
      </c>
      <c r="H1422" s="32">
        <v>1</v>
      </c>
      <c r="J1422" s="57">
        <f>[1]Inventario!Y1422</f>
        <v>30</v>
      </c>
      <c r="K1422" s="99">
        <f>[1]Inventario!AA1422</f>
        <v>0</v>
      </c>
      <c r="L1422" s="86">
        <f t="shared" si="222"/>
        <v>0</v>
      </c>
      <c r="M1422" s="91"/>
      <c r="N1422" s="87">
        <f>SUMIF('Compras del Mes'!D$6:D$307,Inventario!D1422,'Compras del Mes'!H$6:H$307)</f>
        <v>0</v>
      </c>
      <c r="O1422" s="28" t="str">
        <f t="shared" si="223"/>
        <v/>
      </c>
      <c r="P1422" s="28">
        <f>SUMIF('Compras del Mes'!D$6:D$307,Inventario!D1422,'Compras del Mes'!I$6:I$307)</f>
        <v>0</v>
      </c>
      <c r="Q1422" s="88"/>
      <c r="R1422" s="87">
        <f t="shared" si="224"/>
        <v>30</v>
      </c>
      <c r="S1422" s="28" t="str">
        <f t="shared" si="225"/>
        <v>0</v>
      </c>
      <c r="T1422" s="28">
        <f t="shared" si="226"/>
        <v>0</v>
      </c>
      <c r="U1422" s="88"/>
      <c r="V1422" s="177">
        <f>SUMIF('Reporte de salida'!C$6:C$958,Inventario!B1422,'Reporte de salida'!H$6:H$958)</f>
        <v>0</v>
      </c>
      <c r="W1422" s="221">
        <f t="shared" si="227"/>
        <v>0</v>
      </c>
      <c r="X1422" s="22"/>
      <c r="Y1422" s="87">
        <f t="shared" si="228"/>
        <v>30</v>
      </c>
      <c r="Z1422" s="28">
        <f t="shared" si="229"/>
        <v>0</v>
      </c>
      <c r="AA1422" s="56">
        <f t="shared" si="230"/>
        <v>0</v>
      </c>
    </row>
    <row r="1423" spans="1:28" hidden="1" x14ac:dyDescent="0.25">
      <c r="A1423" s="24"/>
      <c r="B1423" s="174" t="s">
        <v>1489</v>
      </c>
      <c r="C1423" s="24"/>
      <c r="D1423" s="21" t="s">
        <v>1489</v>
      </c>
      <c r="E1423" s="21" t="s">
        <v>915</v>
      </c>
      <c r="F1423" s="21" t="s">
        <v>1490</v>
      </c>
      <c r="G1423" s="31" t="s">
        <v>314</v>
      </c>
      <c r="H1423" s="32">
        <v>1</v>
      </c>
      <c r="J1423" s="57">
        <f>[1]Inventario!Y1423</f>
        <v>8</v>
      </c>
      <c r="K1423" s="99">
        <f>[1]Inventario!AA1423</f>
        <v>1371.8175000000001</v>
      </c>
      <c r="L1423" s="86">
        <f t="shared" si="222"/>
        <v>10974.54</v>
      </c>
      <c r="M1423" s="91"/>
      <c r="N1423" s="87">
        <f>SUMIF('Compras del Mes'!D$6:D$307,Inventario!D1423,'Compras del Mes'!H$6:H$307)</f>
        <v>0</v>
      </c>
      <c r="O1423" s="28" t="str">
        <f t="shared" si="223"/>
        <v/>
      </c>
      <c r="P1423" s="28">
        <f>SUMIF('Compras del Mes'!D$6:D$307,Inventario!D1423,'Compras del Mes'!I$6:I$307)</f>
        <v>0</v>
      </c>
      <c r="Q1423" s="88"/>
      <c r="R1423" s="87">
        <f t="shared" si="224"/>
        <v>8</v>
      </c>
      <c r="S1423" s="28">
        <f t="shared" si="225"/>
        <v>1371.8175000000001</v>
      </c>
      <c r="T1423" s="28">
        <f t="shared" si="226"/>
        <v>10974.54</v>
      </c>
      <c r="U1423" s="88"/>
      <c r="V1423" s="177">
        <f>SUMIF('Reporte de salida'!C$6:C$958,Inventario!B1423,'Reporte de salida'!H$6:H$958)</f>
        <v>0</v>
      </c>
      <c r="W1423" s="221">
        <f t="shared" si="227"/>
        <v>0</v>
      </c>
      <c r="X1423" s="22"/>
      <c r="Y1423" s="87">
        <f t="shared" si="228"/>
        <v>8</v>
      </c>
      <c r="Z1423" s="28">
        <f t="shared" si="229"/>
        <v>10974.54</v>
      </c>
      <c r="AA1423" s="56">
        <f t="shared" si="230"/>
        <v>1371.8175000000001</v>
      </c>
    </row>
    <row r="1424" spans="1:28" hidden="1" x14ac:dyDescent="0.25">
      <c r="A1424" s="24"/>
      <c r="B1424" s="174" t="s">
        <v>1334</v>
      </c>
      <c r="C1424" s="24"/>
      <c r="D1424" s="21" t="s">
        <v>1334</v>
      </c>
      <c r="E1424" s="21" t="s">
        <v>915</v>
      </c>
      <c r="F1424" s="21"/>
      <c r="G1424" s="31" t="s">
        <v>314</v>
      </c>
      <c r="H1424" s="32">
        <v>1</v>
      </c>
      <c r="J1424" s="57">
        <f>[1]Inventario!Y1424</f>
        <v>3</v>
      </c>
      <c r="K1424" s="99">
        <f>[1]Inventario!AA1424</f>
        <v>181.53285714285713</v>
      </c>
      <c r="L1424" s="86">
        <f t="shared" si="222"/>
        <v>544.5985714285714</v>
      </c>
      <c r="M1424" s="91"/>
      <c r="N1424" s="87">
        <f>SUMIF('Compras del Mes'!D$6:D$307,Inventario!D1424,'Compras del Mes'!H$6:H$307)</f>
        <v>6</v>
      </c>
      <c r="O1424" s="28">
        <f t="shared" si="223"/>
        <v>39.839999999999996</v>
      </c>
      <c r="P1424" s="28">
        <f>SUMIF('Compras del Mes'!D$6:D$307,Inventario!D1424,'Compras del Mes'!I$6:I$307)</f>
        <v>239.04</v>
      </c>
      <c r="Q1424" s="88"/>
      <c r="R1424" s="87">
        <f t="shared" si="224"/>
        <v>9</v>
      </c>
      <c r="S1424" s="28">
        <f t="shared" si="225"/>
        <v>87.070952380952377</v>
      </c>
      <c r="T1424" s="28">
        <f t="shared" si="226"/>
        <v>783.63857142857137</v>
      </c>
      <c r="U1424" s="88"/>
      <c r="V1424" s="177">
        <f>SUMIF('Reporte de salida'!C$6:C$958,Inventario!B1424,'Reporte de salida'!H$6:H$958)</f>
        <v>6</v>
      </c>
      <c r="W1424" s="221">
        <f t="shared" si="227"/>
        <v>522.42571428571432</v>
      </c>
      <c r="X1424" s="22"/>
      <c r="Y1424" s="87">
        <f t="shared" si="228"/>
        <v>3</v>
      </c>
      <c r="Z1424" s="28">
        <f t="shared" si="229"/>
        <v>261.21285714285716</v>
      </c>
      <c r="AA1424" s="56">
        <f t="shared" si="230"/>
        <v>87.070952380952392</v>
      </c>
    </row>
    <row r="1425" spans="1:27" hidden="1" x14ac:dyDescent="0.25">
      <c r="A1425" s="24"/>
      <c r="B1425" s="174" t="s">
        <v>1339</v>
      </c>
      <c r="C1425" s="24"/>
      <c r="D1425" s="21" t="s">
        <v>1339</v>
      </c>
      <c r="E1425" s="21" t="s">
        <v>915</v>
      </c>
      <c r="F1425" s="21"/>
      <c r="G1425" s="31" t="s">
        <v>314</v>
      </c>
      <c r="H1425" s="32">
        <v>1</v>
      </c>
      <c r="J1425" s="57">
        <f>[1]Inventario!Y1425</f>
        <v>0</v>
      </c>
      <c r="K1425" s="99">
        <f>[1]Inventario!AA1425</f>
        <v>0</v>
      </c>
      <c r="L1425" s="86">
        <f t="shared" si="222"/>
        <v>0</v>
      </c>
      <c r="M1425" s="91"/>
      <c r="N1425" s="87">
        <f>SUMIF('Compras del Mes'!D$6:D$307,Inventario!D1425,'Compras del Mes'!H$6:H$307)</f>
        <v>0</v>
      </c>
      <c r="O1425" s="28" t="str">
        <f t="shared" si="223"/>
        <v/>
      </c>
      <c r="P1425" s="28">
        <f>SUMIF('Compras del Mes'!D$6:D$307,Inventario!D1425,'Compras del Mes'!I$6:I$307)</f>
        <v>0</v>
      </c>
      <c r="Q1425" s="88"/>
      <c r="R1425" s="87">
        <f t="shared" si="224"/>
        <v>0</v>
      </c>
      <c r="S1425" s="28" t="str">
        <f t="shared" si="225"/>
        <v>0</v>
      </c>
      <c r="T1425" s="28">
        <f t="shared" si="226"/>
        <v>0</v>
      </c>
      <c r="U1425" s="88"/>
      <c r="V1425" s="177">
        <f>SUMIF('Reporte de salida'!C$6:C$958,Inventario!B1425,'Reporte de salida'!H$6:H$958)</f>
        <v>0</v>
      </c>
      <c r="W1425" s="221">
        <f t="shared" si="227"/>
        <v>0</v>
      </c>
      <c r="X1425" s="22"/>
      <c r="Y1425" s="87">
        <f t="shared" si="228"/>
        <v>0</v>
      </c>
      <c r="Z1425" s="28">
        <f t="shared" si="229"/>
        <v>0</v>
      </c>
      <c r="AA1425" s="56">
        <v>0</v>
      </c>
    </row>
    <row r="1426" spans="1:27" hidden="1" x14ac:dyDescent="0.25">
      <c r="A1426" s="24"/>
      <c r="B1426" s="174" t="s">
        <v>1340</v>
      </c>
      <c r="C1426" s="24"/>
      <c r="D1426" s="21" t="s">
        <v>1340</v>
      </c>
      <c r="E1426" s="21" t="s">
        <v>915</v>
      </c>
      <c r="F1426" s="21"/>
      <c r="G1426" s="31" t="s">
        <v>314</v>
      </c>
      <c r="H1426" s="32">
        <v>1</v>
      </c>
      <c r="J1426" s="57">
        <f>[1]Inventario!Y1426</f>
        <v>0</v>
      </c>
      <c r="K1426" s="99">
        <f>[1]Inventario!AA1426</f>
        <v>0</v>
      </c>
      <c r="L1426" s="86">
        <f t="shared" si="222"/>
        <v>0</v>
      </c>
      <c r="M1426" s="91"/>
      <c r="N1426" s="87">
        <f>SUMIF('Compras del Mes'!D$6:D$307,Inventario!D1426,'Compras del Mes'!H$6:H$307)</f>
        <v>0</v>
      </c>
      <c r="O1426" s="28" t="str">
        <f t="shared" si="223"/>
        <v/>
      </c>
      <c r="P1426" s="28">
        <f>SUMIF('Compras del Mes'!D$6:D$307,Inventario!D1426,'Compras del Mes'!I$6:I$307)</f>
        <v>0</v>
      </c>
      <c r="Q1426" s="88"/>
      <c r="R1426" s="87">
        <f t="shared" si="224"/>
        <v>0</v>
      </c>
      <c r="S1426" s="28" t="str">
        <f t="shared" si="225"/>
        <v>0</v>
      </c>
      <c r="T1426" s="28">
        <f t="shared" si="226"/>
        <v>0</v>
      </c>
      <c r="U1426" s="88"/>
      <c r="V1426" s="177">
        <f>SUMIF('Reporte de salida'!C$6:C$958,Inventario!B1426,'Reporte de salida'!H$6:H$958)</f>
        <v>0</v>
      </c>
      <c r="W1426" s="221">
        <f t="shared" si="227"/>
        <v>0</v>
      </c>
      <c r="X1426" s="22"/>
      <c r="Y1426" s="87">
        <f t="shared" si="228"/>
        <v>0</v>
      </c>
      <c r="Z1426" s="28">
        <f t="shared" si="229"/>
        <v>0</v>
      </c>
      <c r="AA1426" s="56">
        <v>0</v>
      </c>
    </row>
    <row r="1427" spans="1:27" hidden="1" x14ac:dyDescent="0.25">
      <c r="A1427" s="24"/>
      <c r="B1427" s="174" t="s">
        <v>1430</v>
      </c>
      <c r="C1427" s="24"/>
      <c r="D1427" s="21" t="s">
        <v>1430</v>
      </c>
      <c r="E1427" s="21" t="s">
        <v>915</v>
      </c>
      <c r="F1427" s="21"/>
      <c r="G1427" s="31" t="s">
        <v>314</v>
      </c>
      <c r="H1427" s="32">
        <v>1</v>
      </c>
      <c r="J1427" s="57">
        <f>[1]Inventario!Y1427</f>
        <v>0</v>
      </c>
      <c r="K1427" s="99">
        <f>[1]Inventario!AA1427</f>
        <v>0</v>
      </c>
      <c r="L1427" s="86">
        <f t="shared" si="222"/>
        <v>0</v>
      </c>
      <c r="M1427" s="91"/>
      <c r="N1427" s="87">
        <f>SUMIF('Compras del Mes'!D$6:D$307,Inventario!D1427,'Compras del Mes'!H$6:H$307)</f>
        <v>1</v>
      </c>
      <c r="O1427" s="28">
        <f t="shared" si="223"/>
        <v>213.03</v>
      </c>
      <c r="P1427" s="28">
        <f>SUMIF('Compras del Mes'!D$6:D$307,Inventario!D1427,'Compras del Mes'!I$6:I$307)</f>
        <v>213.03</v>
      </c>
      <c r="Q1427" s="88"/>
      <c r="R1427" s="87">
        <f t="shared" si="224"/>
        <v>1</v>
      </c>
      <c r="S1427" s="28">
        <f t="shared" si="225"/>
        <v>213.03</v>
      </c>
      <c r="T1427" s="28">
        <f t="shared" si="226"/>
        <v>213.03</v>
      </c>
      <c r="U1427" s="88"/>
      <c r="V1427" s="177">
        <f>SUMIF('Reporte de salida'!C$6:C$958,Inventario!B1427,'Reporte de salida'!H$6:H$958)</f>
        <v>1</v>
      </c>
      <c r="W1427" s="221">
        <f t="shared" si="227"/>
        <v>213.03</v>
      </c>
      <c r="X1427" s="22"/>
      <c r="Y1427" s="87">
        <f t="shared" si="228"/>
        <v>0</v>
      </c>
      <c r="Z1427" s="28">
        <f t="shared" si="229"/>
        <v>0</v>
      </c>
      <c r="AA1427" s="56">
        <v>0</v>
      </c>
    </row>
    <row r="1428" spans="1:27" hidden="1" x14ac:dyDescent="0.25">
      <c r="A1428" s="24"/>
      <c r="B1428" s="174" t="s">
        <v>1348</v>
      </c>
      <c r="C1428" s="24"/>
      <c r="D1428" s="21" t="s">
        <v>1348</v>
      </c>
      <c r="E1428" s="21" t="s">
        <v>915</v>
      </c>
      <c r="F1428" s="21"/>
      <c r="G1428" s="31" t="s">
        <v>1081</v>
      </c>
      <c r="H1428" s="32">
        <v>1</v>
      </c>
      <c r="J1428" s="57">
        <f>[1]Inventario!Y1428</f>
        <v>0</v>
      </c>
      <c r="K1428" s="99">
        <f>[1]Inventario!AA1428</f>
        <v>0</v>
      </c>
      <c r="L1428" s="86">
        <f t="shared" si="222"/>
        <v>0</v>
      </c>
      <c r="M1428" s="91"/>
      <c r="N1428" s="87">
        <f>SUMIF('Compras del Mes'!D$6:D$307,Inventario!D1428,'Compras del Mes'!H$6:H$307)</f>
        <v>0</v>
      </c>
      <c r="O1428" s="28" t="str">
        <f t="shared" si="223"/>
        <v/>
      </c>
      <c r="P1428" s="28">
        <f>SUMIF('Compras del Mes'!D$6:D$307,Inventario!D1428,'Compras del Mes'!I$6:I$307)</f>
        <v>0</v>
      </c>
      <c r="Q1428" s="88"/>
      <c r="R1428" s="87">
        <f t="shared" si="224"/>
        <v>0</v>
      </c>
      <c r="S1428" s="28" t="str">
        <f t="shared" si="225"/>
        <v>0</v>
      </c>
      <c r="T1428" s="28">
        <f t="shared" si="226"/>
        <v>0</v>
      </c>
      <c r="U1428" s="88"/>
      <c r="V1428" s="177">
        <f>SUMIF('Reporte de salida'!C$6:C$958,Inventario!B1428,'Reporte de salida'!H$6:H$958)</f>
        <v>0</v>
      </c>
      <c r="W1428" s="221">
        <f t="shared" si="227"/>
        <v>0</v>
      </c>
      <c r="X1428" s="22"/>
      <c r="Y1428" s="87">
        <f t="shared" si="228"/>
        <v>0</v>
      </c>
      <c r="Z1428" s="28">
        <f t="shared" si="229"/>
        <v>0</v>
      </c>
      <c r="AA1428" s="56">
        <v>0</v>
      </c>
    </row>
    <row r="1429" spans="1:27" hidden="1" x14ac:dyDescent="0.25">
      <c r="A1429" s="24"/>
      <c r="B1429" s="174" t="s">
        <v>1349</v>
      </c>
      <c r="C1429" s="24"/>
      <c r="D1429" s="21" t="s">
        <v>1349</v>
      </c>
      <c r="E1429" s="21" t="s">
        <v>915</v>
      </c>
      <c r="F1429" s="21"/>
      <c r="G1429" s="31" t="s">
        <v>314</v>
      </c>
      <c r="H1429" s="32">
        <v>1</v>
      </c>
      <c r="J1429" s="57">
        <f>[1]Inventario!Y1429</f>
        <v>0</v>
      </c>
      <c r="K1429" s="99">
        <f>[1]Inventario!AA1429</f>
        <v>0</v>
      </c>
      <c r="L1429" s="86">
        <f t="shared" si="222"/>
        <v>0</v>
      </c>
      <c r="M1429" s="91"/>
      <c r="N1429" s="87">
        <f>SUMIF('Compras del Mes'!D$6:D$307,Inventario!D1429,'Compras del Mes'!H$6:H$307)</f>
        <v>0</v>
      </c>
      <c r="O1429" s="28" t="str">
        <f t="shared" si="223"/>
        <v/>
      </c>
      <c r="P1429" s="28">
        <f>SUMIF('Compras del Mes'!D$6:D$307,Inventario!D1429,'Compras del Mes'!I$6:I$307)</f>
        <v>0</v>
      </c>
      <c r="Q1429" s="88"/>
      <c r="R1429" s="87">
        <f t="shared" si="224"/>
        <v>0</v>
      </c>
      <c r="S1429" s="28" t="str">
        <f t="shared" si="225"/>
        <v>0</v>
      </c>
      <c r="T1429" s="28">
        <f t="shared" si="226"/>
        <v>0</v>
      </c>
      <c r="U1429" s="88"/>
      <c r="V1429" s="177">
        <f>SUMIF('Reporte de salida'!C$6:C$958,Inventario!B1429,'Reporte de salida'!H$6:H$958)</f>
        <v>0</v>
      </c>
      <c r="W1429" s="221">
        <f t="shared" si="227"/>
        <v>0</v>
      </c>
      <c r="X1429" s="22"/>
      <c r="Y1429" s="87">
        <f t="shared" si="228"/>
        <v>0</v>
      </c>
      <c r="Z1429" s="28">
        <f t="shared" si="229"/>
        <v>0</v>
      </c>
      <c r="AA1429" s="56">
        <v>0</v>
      </c>
    </row>
    <row r="1430" spans="1:27" hidden="1" x14ac:dyDescent="0.25">
      <c r="A1430" s="24"/>
      <c r="B1430" s="174" t="s">
        <v>1359</v>
      </c>
      <c r="C1430" s="24"/>
      <c r="D1430" s="21" t="s">
        <v>1359</v>
      </c>
      <c r="E1430" s="21" t="s">
        <v>915</v>
      </c>
      <c r="F1430" s="21"/>
      <c r="G1430" s="31" t="s">
        <v>314</v>
      </c>
      <c r="H1430" s="32">
        <v>1</v>
      </c>
      <c r="J1430" s="57">
        <f>[1]Inventario!Y1430</f>
        <v>1</v>
      </c>
      <c r="K1430" s="99">
        <f>[1]Inventario!AA1430</f>
        <v>71.34</v>
      </c>
      <c r="L1430" s="86">
        <f t="shared" si="222"/>
        <v>71.34</v>
      </c>
      <c r="M1430" s="91"/>
      <c r="N1430" s="87">
        <f>SUMIF('Compras del Mes'!D$6:D$307,Inventario!D1430,'Compras del Mes'!H$6:H$307)</f>
        <v>0</v>
      </c>
      <c r="O1430" s="28" t="str">
        <f t="shared" si="223"/>
        <v/>
      </c>
      <c r="P1430" s="28">
        <f>SUMIF('Compras del Mes'!D$6:D$307,Inventario!D1430,'Compras del Mes'!I$6:I$307)</f>
        <v>0</v>
      </c>
      <c r="Q1430" s="88"/>
      <c r="R1430" s="87">
        <f t="shared" si="224"/>
        <v>1</v>
      </c>
      <c r="S1430" s="28">
        <f t="shared" si="225"/>
        <v>71.34</v>
      </c>
      <c r="T1430" s="28">
        <f t="shared" si="226"/>
        <v>71.34</v>
      </c>
      <c r="U1430" s="88"/>
      <c r="V1430" s="177">
        <f>SUMIF('Reporte de salida'!C$6:C$958,Inventario!B1430,'Reporte de salida'!H$6:H$958)</f>
        <v>0</v>
      </c>
      <c r="W1430" s="221">
        <f t="shared" si="227"/>
        <v>0</v>
      </c>
      <c r="X1430" s="22"/>
      <c r="Y1430" s="87">
        <f t="shared" si="228"/>
        <v>1</v>
      </c>
      <c r="Z1430" s="28">
        <f t="shared" si="229"/>
        <v>71.34</v>
      </c>
      <c r="AA1430" s="56">
        <f t="shared" ref="AA1430:AA1437" si="231">Z1430/Y1430</f>
        <v>71.34</v>
      </c>
    </row>
    <row r="1431" spans="1:27" hidden="1" x14ac:dyDescent="0.25">
      <c r="A1431" s="24"/>
      <c r="B1431" s="174" t="s">
        <v>1360</v>
      </c>
      <c r="C1431" s="24"/>
      <c r="D1431" s="21" t="s">
        <v>1360</v>
      </c>
      <c r="E1431" s="21" t="s">
        <v>915</v>
      </c>
      <c r="F1431" s="21"/>
      <c r="G1431" s="31" t="s">
        <v>314</v>
      </c>
      <c r="H1431" s="32">
        <v>1</v>
      </c>
      <c r="J1431" s="57">
        <f>[1]Inventario!Y1431</f>
        <v>1</v>
      </c>
      <c r="K1431" s="99">
        <f>[1]Inventario!AA1431</f>
        <v>33.270000000000003</v>
      </c>
      <c r="L1431" s="86">
        <f t="shared" si="222"/>
        <v>33.270000000000003</v>
      </c>
      <c r="M1431" s="91"/>
      <c r="N1431" s="87">
        <f>SUMIF('Compras del Mes'!D$6:D$307,Inventario!D1431,'Compras del Mes'!H$6:H$307)</f>
        <v>0</v>
      </c>
      <c r="O1431" s="28" t="str">
        <f t="shared" si="223"/>
        <v/>
      </c>
      <c r="P1431" s="28">
        <f>SUMIF('Compras del Mes'!D$6:D$307,Inventario!D1431,'Compras del Mes'!I$6:I$307)</f>
        <v>0</v>
      </c>
      <c r="Q1431" s="88"/>
      <c r="R1431" s="87">
        <f t="shared" si="224"/>
        <v>1</v>
      </c>
      <c r="S1431" s="28">
        <f t="shared" si="225"/>
        <v>33.270000000000003</v>
      </c>
      <c r="T1431" s="28">
        <f t="shared" si="226"/>
        <v>33.270000000000003</v>
      </c>
      <c r="U1431" s="88"/>
      <c r="V1431" s="177">
        <f>SUMIF('Reporte de salida'!C$6:C$958,Inventario!B1431,'Reporte de salida'!H$6:H$958)</f>
        <v>0</v>
      </c>
      <c r="W1431" s="221">
        <f t="shared" si="227"/>
        <v>0</v>
      </c>
      <c r="X1431" s="22"/>
      <c r="Y1431" s="87">
        <f t="shared" si="228"/>
        <v>1</v>
      </c>
      <c r="Z1431" s="28">
        <f t="shared" si="229"/>
        <v>33.270000000000003</v>
      </c>
      <c r="AA1431" s="56">
        <f t="shared" si="231"/>
        <v>33.270000000000003</v>
      </c>
    </row>
    <row r="1432" spans="1:27" hidden="1" x14ac:dyDescent="0.25">
      <c r="A1432" s="24"/>
      <c r="B1432" s="174" t="s">
        <v>1361</v>
      </c>
      <c r="C1432" s="24"/>
      <c r="D1432" s="21" t="s">
        <v>1361</v>
      </c>
      <c r="E1432" s="21" t="s">
        <v>915</v>
      </c>
      <c r="F1432" s="21"/>
      <c r="G1432" s="31" t="s">
        <v>314</v>
      </c>
      <c r="H1432" s="32">
        <v>1</v>
      </c>
      <c r="J1432" s="57">
        <f>[1]Inventario!Y1432</f>
        <v>1</v>
      </c>
      <c r="K1432" s="99">
        <f>[1]Inventario!AA1432</f>
        <v>64.17</v>
      </c>
      <c r="L1432" s="86">
        <f t="shared" si="222"/>
        <v>64.17</v>
      </c>
      <c r="M1432" s="91"/>
      <c r="N1432" s="87">
        <f>SUMIF('Compras del Mes'!D$6:D$307,Inventario!D1432,'Compras del Mes'!H$6:H$307)</f>
        <v>0</v>
      </c>
      <c r="O1432" s="28" t="str">
        <f t="shared" si="223"/>
        <v/>
      </c>
      <c r="P1432" s="28">
        <f>SUMIF('Compras del Mes'!D$6:D$307,Inventario!D1432,'Compras del Mes'!I$6:I$307)</f>
        <v>0</v>
      </c>
      <c r="Q1432" s="88"/>
      <c r="R1432" s="87">
        <f t="shared" si="224"/>
        <v>1</v>
      </c>
      <c r="S1432" s="28">
        <f t="shared" si="225"/>
        <v>64.17</v>
      </c>
      <c r="T1432" s="28">
        <f t="shared" si="226"/>
        <v>64.17</v>
      </c>
      <c r="U1432" s="88"/>
      <c r="V1432" s="177">
        <f>SUMIF('Reporte de salida'!C$6:C$958,Inventario!B1432,'Reporte de salida'!H$6:H$958)</f>
        <v>0</v>
      </c>
      <c r="W1432" s="221">
        <f t="shared" si="227"/>
        <v>0</v>
      </c>
      <c r="X1432" s="22"/>
      <c r="Y1432" s="87">
        <f t="shared" si="228"/>
        <v>1</v>
      </c>
      <c r="Z1432" s="28">
        <f t="shared" si="229"/>
        <v>64.17</v>
      </c>
      <c r="AA1432" s="56">
        <f t="shared" si="231"/>
        <v>64.17</v>
      </c>
    </row>
    <row r="1433" spans="1:27" hidden="1" x14ac:dyDescent="0.25">
      <c r="A1433" s="24"/>
      <c r="B1433" s="174" t="s">
        <v>1362</v>
      </c>
      <c r="C1433" s="24"/>
      <c r="D1433" s="21" t="s">
        <v>1362</v>
      </c>
      <c r="E1433" s="21" t="s">
        <v>915</v>
      </c>
      <c r="F1433" s="21"/>
      <c r="G1433" s="31" t="s">
        <v>314</v>
      </c>
      <c r="H1433" s="32">
        <v>1</v>
      </c>
      <c r="J1433" s="57">
        <f>[1]Inventario!Y1433</f>
        <v>1</v>
      </c>
      <c r="K1433" s="99">
        <f>[1]Inventario!AA1433</f>
        <v>53.42</v>
      </c>
      <c r="L1433" s="86">
        <f t="shared" si="222"/>
        <v>53.42</v>
      </c>
      <c r="M1433" s="91"/>
      <c r="N1433" s="87">
        <f>SUMIF('Compras del Mes'!D$6:D$307,Inventario!D1433,'Compras del Mes'!H$6:H$307)</f>
        <v>0</v>
      </c>
      <c r="O1433" s="28" t="str">
        <f t="shared" si="223"/>
        <v/>
      </c>
      <c r="P1433" s="28">
        <f>SUMIF('Compras del Mes'!D$6:D$307,Inventario!D1433,'Compras del Mes'!I$6:I$307)</f>
        <v>0</v>
      </c>
      <c r="Q1433" s="88"/>
      <c r="R1433" s="87">
        <f t="shared" si="224"/>
        <v>1</v>
      </c>
      <c r="S1433" s="28">
        <f t="shared" si="225"/>
        <v>53.42</v>
      </c>
      <c r="T1433" s="28">
        <f t="shared" si="226"/>
        <v>53.42</v>
      </c>
      <c r="U1433" s="88"/>
      <c r="V1433" s="177">
        <f>SUMIF('Reporte de salida'!C$6:C$958,Inventario!B1433,'Reporte de salida'!H$6:H$958)</f>
        <v>0</v>
      </c>
      <c r="W1433" s="221">
        <f t="shared" si="227"/>
        <v>0</v>
      </c>
      <c r="X1433" s="22"/>
      <c r="Y1433" s="87">
        <f t="shared" si="228"/>
        <v>1</v>
      </c>
      <c r="Z1433" s="28">
        <f t="shared" si="229"/>
        <v>53.42</v>
      </c>
      <c r="AA1433" s="56">
        <f t="shared" si="231"/>
        <v>53.42</v>
      </c>
    </row>
    <row r="1434" spans="1:27" hidden="1" x14ac:dyDescent="0.25">
      <c r="A1434" s="24"/>
      <c r="B1434" s="174" t="s">
        <v>1363</v>
      </c>
      <c r="C1434" s="24"/>
      <c r="D1434" s="21" t="s">
        <v>1363</v>
      </c>
      <c r="E1434" s="21" t="s">
        <v>915</v>
      </c>
      <c r="F1434" s="21"/>
      <c r="G1434" s="31" t="s">
        <v>314</v>
      </c>
      <c r="H1434" s="32">
        <v>1</v>
      </c>
      <c r="J1434" s="57">
        <f>[1]Inventario!Y1434</f>
        <v>1</v>
      </c>
      <c r="K1434" s="99">
        <f>[1]Inventario!AA1434</f>
        <v>89.27</v>
      </c>
      <c r="L1434" s="86">
        <f t="shared" si="222"/>
        <v>89.27</v>
      </c>
      <c r="M1434" s="91"/>
      <c r="N1434" s="87">
        <f>SUMIF('Compras del Mes'!D$6:D$307,Inventario!D1434,'Compras del Mes'!H$6:H$307)</f>
        <v>0</v>
      </c>
      <c r="O1434" s="28" t="str">
        <f t="shared" si="223"/>
        <v/>
      </c>
      <c r="P1434" s="28">
        <f>SUMIF('Compras del Mes'!D$6:D$307,Inventario!D1434,'Compras del Mes'!I$6:I$307)</f>
        <v>0</v>
      </c>
      <c r="Q1434" s="88"/>
      <c r="R1434" s="87">
        <f t="shared" si="224"/>
        <v>1</v>
      </c>
      <c r="S1434" s="28">
        <f t="shared" si="225"/>
        <v>89.27</v>
      </c>
      <c r="T1434" s="28">
        <f t="shared" si="226"/>
        <v>89.27</v>
      </c>
      <c r="U1434" s="88"/>
      <c r="V1434" s="177">
        <f>SUMIF('Reporte de salida'!C$6:C$958,Inventario!B1434,'Reporte de salida'!H$6:H$958)</f>
        <v>0</v>
      </c>
      <c r="W1434" s="221">
        <f t="shared" si="227"/>
        <v>0</v>
      </c>
      <c r="X1434" s="22"/>
      <c r="Y1434" s="87">
        <f t="shared" si="228"/>
        <v>1</v>
      </c>
      <c r="Z1434" s="28">
        <f t="shared" si="229"/>
        <v>89.27</v>
      </c>
      <c r="AA1434" s="56">
        <f t="shared" si="231"/>
        <v>89.27</v>
      </c>
    </row>
    <row r="1435" spans="1:27" hidden="1" x14ac:dyDescent="0.25">
      <c r="A1435" s="24"/>
      <c r="B1435" s="174" t="s">
        <v>1364</v>
      </c>
      <c r="C1435" s="24"/>
      <c r="D1435" s="21" t="s">
        <v>1364</v>
      </c>
      <c r="E1435" s="21" t="s">
        <v>915</v>
      </c>
      <c r="F1435" s="21"/>
      <c r="G1435" s="31" t="s">
        <v>314</v>
      </c>
      <c r="H1435" s="32">
        <v>1</v>
      </c>
      <c r="J1435" s="57">
        <f>[1]Inventario!Y1435</f>
        <v>1</v>
      </c>
      <c r="K1435" s="99">
        <f>[1]Inventario!AA1435</f>
        <v>90.36</v>
      </c>
      <c r="L1435" s="86">
        <f t="shared" si="222"/>
        <v>90.36</v>
      </c>
      <c r="M1435" s="91"/>
      <c r="N1435" s="87">
        <f>SUMIF('Compras del Mes'!D$6:D$307,Inventario!D1435,'Compras del Mes'!H$6:H$307)</f>
        <v>0</v>
      </c>
      <c r="O1435" s="28" t="str">
        <f t="shared" si="223"/>
        <v/>
      </c>
      <c r="P1435" s="28">
        <f>SUMIF('Compras del Mes'!D$6:D$307,Inventario!D1435,'Compras del Mes'!I$6:I$307)</f>
        <v>0</v>
      </c>
      <c r="Q1435" s="88"/>
      <c r="R1435" s="87">
        <f t="shared" si="224"/>
        <v>1</v>
      </c>
      <c r="S1435" s="28">
        <f t="shared" si="225"/>
        <v>90.36</v>
      </c>
      <c r="T1435" s="28">
        <f t="shared" si="226"/>
        <v>90.36</v>
      </c>
      <c r="U1435" s="88"/>
      <c r="V1435" s="177">
        <f>SUMIF('Reporte de salida'!C$6:C$958,Inventario!B1435,'Reporte de salida'!H$6:H$958)</f>
        <v>0</v>
      </c>
      <c r="W1435" s="221">
        <f t="shared" si="227"/>
        <v>0</v>
      </c>
      <c r="X1435" s="22"/>
      <c r="Y1435" s="87">
        <f t="shared" si="228"/>
        <v>1</v>
      </c>
      <c r="Z1435" s="28">
        <f t="shared" si="229"/>
        <v>90.36</v>
      </c>
      <c r="AA1435" s="56">
        <f t="shared" si="231"/>
        <v>90.36</v>
      </c>
    </row>
    <row r="1436" spans="1:27" hidden="1" x14ac:dyDescent="0.25">
      <c r="A1436" s="24"/>
      <c r="B1436" s="174" t="s">
        <v>1365</v>
      </c>
      <c r="C1436" s="24"/>
      <c r="D1436" s="21" t="s">
        <v>1365</v>
      </c>
      <c r="E1436" s="21" t="s">
        <v>915</v>
      </c>
      <c r="F1436" s="21"/>
      <c r="G1436" s="31" t="s">
        <v>314</v>
      </c>
      <c r="H1436" s="32">
        <v>1</v>
      </c>
      <c r="J1436" s="57">
        <f>[1]Inventario!Y1436</f>
        <v>1</v>
      </c>
      <c r="K1436" s="99">
        <f>[1]Inventario!AA1436</f>
        <v>743.13</v>
      </c>
      <c r="L1436" s="86">
        <f t="shared" si="222"/>
        <v>743.13</v>
      </c>
      <c r="M1436" s="91"/>
      <c r="N1436" s="87">
        <f>SUMIF('Compras del Mes'!D$6:D$307,Inventario!D1436,'Compras del Mes'!H$6:H$307)</f>
        <v>0</v>
      </c>
      <c r="O1436" s="28" t="str">
        <f t="shared" si="223"/>
        <v/>
      </c>
      <c r="P1436" s="28">
        <f>SUMIF('Compras del Mes'!D$6:D$307,Inventario!D1436,'Compras del Mes'!I$6:I$307)</f>
        <v>0</v>
      </c>
      <c r="Q1436" s="88"/>
      <c r="R1436" s="87">
        <f t="shared" si="224"/>
        <v>1</v>
      </c>
      <c r="S1436" s="28">
        <f t="shared" si="225"/>
        <v>743.13</v>
      </c>
      <c r="T1436" s="28">
        <f t="shared" si="226"/>
        <v>743.13</v>
      </c>
      <c r="U1436" s="88"/>
      <c r="V1436" s="177">
        <f>SUMIF('Reporte de salida'!C$6:C$958,Inventario!B1436,'Reporte de salida'!H$6:H$958)</f>
        <v>0</v>
      </c>
      <c r="W1436" s="221">
        <f t="shared" si="227"/>
        <v>0</v>
      </c>
      <c r="X1436" s="22"/>
      <c r="Y1436" s="87">
        <f t="shared" si="228"/>
        <v>1</v>
      </c>
      <c r="Z1436" s="28">
        <f t="shared" si="229"/>
        <v>743.13</v>
      </c>
      <c r="AA1436" s="56">
        <f t="shared" si="231"/>
        <v>743.13</v>
      </c>
    </row>
    <row r="1437" spans="1:27" hidden="1" x14ac:dyDescent="0.25">
      <c r="A1437" s="24"/>
      <c r="B1437" s="174" t="s">
        <v>1366</v>
      </c>
      <c r="C1437" s="24"/>
      <c r="D1437" s="21" t="s">
        <v>1366</v>
      </c>
      <c r="E1437" s="21" t="s">
        <v>915</v>
      </c>
      <c r="F1437" s="21"/>
      <c r="G1437" s="31" t="s">
        <v>314</v>
      </c>
      <c r="H1437" s="32">
        <v>1</v>
      </c>
      <c r="J1437" s="57">
        <f>[1]Inventario!Y1437</f>
        <v>2</v>
      </c>
      <c r="K1437" s="99">
        <f>[1]Inventario!AA1437</f>
        <v>358.97666666666669</v>
      </c>
      <c r="L1437" s="86">
        <f t="shared" si="222"/>
        <v>717.95333333333338</v>
      </c>
      <c r="M1437" s="91"/>
      <c r="N1437" s="87">
        <f>SUMIF('Compras del Mes'!D$6:D$307,Inventario!D1437,'Compras del Mes'!H$6:H$307)</f>
        <v>0</v>
      </c>
      <c r="O1437" s="28" t="str">
        <f t="shared" si="223"/>
        <v/>
      </c>
      <c r="P1437" s="28">
        <f>SUMIF('Compras del Mes'!D$6:D$307,Inventario!D1437,'Compras del Mes'!I$6:I$307)</f>
        <v>0</v>
      </c>
      <c r="Q1437" s="88"/>
      <c r="R1437" s="87">
        <f t="shared" si="224"/>
        <v>2</v>
      </c>
      <c r="S1437" s="28">
        <f t="shared" si="225"/>
        <v>358.97666666666669</v>
      </c>
      <c r="T1437" s="28">
        <f t="shared" si="226"/>
        <v>717.95333333333338</v>
      </c>
      <c r="U1437" s="88"/>
      <c r="V1437" s="177">
        <f>SUMIF('Reporte de salida'!C$6:C$958,Inventario!B1437,'Reporte de salida'!H$6:H$958)</f>
        <v>0</v>
      </c>
      <c r="W1437" s="221">
        <f t="shared" si="227"/>
        <v>0</v>
      </c>
      <c r="X1437" s="22"/>
      <c r="Y1437" s="87">
        <f t="shared" si="228"/>
        <v>2</v>
      </c>
      <c r="Z1437" s="28">
        <f t="shared" si="229"/>
        <v>717.95333333333338</v>
      </c>
      <c r="AA1437" s="56">
        <f t="shared" si="231"/>
        <v>358.97666666666669</v>
      </c>
    </row>
    <row r="1438" spans="1:27" hidden="1" x14ac:dyDescent="0.25">
      <c r="A1438" s="24"/>
      <c r="B1438" s="174" t="s">
        <v>1392</v>
      </c>
      <c r="C1438" s="24"/>
      <c r="D1438" s="21" t="s">
        <v>1392</v>
      </c>
      <c r="E1438" s="21" t="s">
        <v>915</v>
      </c>
      <c r="F1438" s="21"/>
      <c r="G1438" s="31" t="s">
        <v>314</v>
      </c>
      <c r="H1438" s="32">
        <v>1</v>
      </c>
      <c r="J1438" s="57">
        <f>[1]Inventario!Y1438</f>
        <v>0</v>
      </c>
      <c r="K1438" s="99">
        <f>[1]Inventario!AA1438</f>
        <v>0</v>
      </c>
      <c r="L1438" s="86">
        <f t="shared" si="222"/>
        <v>0</v>
      </c>
      <c r="M1438" s="91"/>
      <c r="N1438" s="87">
        <f>SUMIF('Compras del Mes'!D$6:D$307,Inventario!D1438,'Compras del Mes'!H$6:H$307)</f>
        <v>0</v>
      </c>
      <c r="O1438" s="28" t="str">
        <f t="shared" si="223"/>
        <v/>
      </c>
      <c r="P1438" s="28">
        <f>SUMIF('Compras del Mes'!D$6:D$307,Inventario!D1438,'Compras del Mes'!I$6:I$307)</f>
        <v>0</v>
      </c>
      <c r="Q1438" s="88"/>
      <c r="R1438" s="87">
        <f t="shared" si="224"/>
        <v>0</v>
      </c>
      <c r="S1438" s="28" t="str">
        <f t="shared" si="225"/>
        <v>0</v>
      </c>
      <c r="T1438" s="28">
        <f t="shared" si="226"/>
        <v>0</v>
      </c>
      <c r="U1438" s="88"/>
      <c r="V1438" s="177">
        <f>SUMIF('Reporte de salida'!C$6:C$958,Inventario!B1438,'Reporte de salida'!H$6:H$958)</f>
        <v>0</v>
      </c>
      <c r="W1438" s="221">
        <f t="shared" si="227"/>
        <v>0</v>
      </c>
      <c r="X1438" s="22"/>
      <c r="Y1438" s="87">
        <f t="shared" si="228"/>
        <v>0</v>
      </c>
      <c r="Z1438" s="28">
        <f t="shared" si="229"/>
        <v>0</v>
      </c>
      <c r="AA1438" s="56">
        <v>0</v>
      </c>
    </row>
    <row r="1439" spans="1:27" hidden="1" x14ac:dyDescent="0.25">
      <c r="A1439" s="24"/>
      <c r="B1439" s="174" t="s">
        <v>1393</v>
      </c>
      <c r="C1439" s="24"/>
      <c r="D1439" s="21" t="s">
        <v>1393</v>
      </c>
      <c r="E1439" s="21" t="s">
        <v>915</v>
      </c>
      <c r="F1439" s="21"/>
      <c r="G1439" s="31" t="s">
        <v>314</v>
      </c>
      <c r="H1439" s="32">
        <v>1</v>
      </c>
      <c r="J1439" s="57">
        <f>[1]Inventario!Y1439</f>
        <v>0</v>
      </c>
      <c r="K1439" s="99">
        <f>[1]Inventario!AA1439</f>
        <v>0</v>
      </c>
      <c r="L1439" s="86">
        <f t="shared" si="222"/>
        <v>0</v>
      </c>
      <c r="M1439" s="91"/>
      <c r="N1439" s="87">
        <f>SUMIF('Compras del Mes'!D$6:D$307,Inventario!D1439,'Compras del Mes'!H$6:H$307)</f>
        <v>0</v>
      </c>
      <c r="O1439" s="28" t="str">
        <f t="shared" si="223"/>
        <v/>
      </c>
      <c r="P1439" s="28">
        <f>SUMIF('Compras del Mes'!D$6:D$307,Inventario!D1439,'Compras del Mes'!I$6:I$307)</f>
        <v>0</v>
      </c>
      <c r="Q1439" s="88"/>
      <c r="R1439" s="87">
        <f t="shared" si="224"/>
        <v>0</v>
      </c>
      <c r="S1439" s="28" t="str">
        <f t="shared" si="225"/>
        <v>0</v>
      </c>
      <c r="T1439" s="28">
        <f t="shared" si="226"/>
        <v>0</v>
      </c>
      <c r="U1439" s="88"/>
      <c r="V1439" s="177">
        <f>SUMIF('Reporte de salida'!C$6:C$958,Inventario!B1439,'Reporte de salida'!H$6:H$958)</f>
        <v>0</v>
      </c>
      <c r="W1439" s="221">
        <f t="shared" si="227"/>
        <v>0</v>
      </c>
      <c r="X1439" s="22"/>
      <c r="Y1439" s="87">
        <f t="shared" si="228"/>
        <v>0</v>
      </c>
      <c r="Z1439" s="28">
        <f t="shared" si="229"/>
        <v>0</v>
      </c>
      <c r="AA1439" s="56">
        <v>0</v>
      </c>
    </row>
    <row r="1440" spans="1:27" hidden="1" x14ac:dyDescent="0.25">
      <c r="A1440" s="24"/>
      <c r="B1440" s="174" t="s">
        <v>1395</v>
      </c>
      <c r="C1440" s="24"/>
      <c r="D1440" s="21" t="s">
        <v>1395</v>
      </c>
      <c r="E1440" s="21" t="s">
        <v>915</v>
      </c>
      <c r="F1440" s="21"/>
      <c r="G1440" s="31" t="s">
        <v>314</v>
      </c>
      <c r="H1440" s="32">
        <v>1</v>
      </c>
      <c r="J1440" s="57">
        <f>[1]Inventario!Y1440</f>
        <v>0</v>
      </c>
      <c r="K1440" s="99">
        <f>[1]Inventario!AA1440</f>
        <v>0</v>
      </c>
      <c r="L1440" s="86">
        <f t="shared" si="222"/>
        <v>0</v>
      </c>
      <c r="M1440" s="91"/>
      <c r="N1440" s="87">
        <f>SUMIF('Compras del Mes'!D$6:D$307,Inventario!D1440,'Compras del Mes'!H$6:H$307)</f>
        <v>0</v>
      </c>
      <c r="O1440" s="28" t="str">
        <f t="shared" si="223"/>
        <v/>
      </c>
      <c r="P1440" s="28">
        <f>SUMIF('Compras del Mes'!D$6:D$307,Inventario!D1440,'Compras del Mes'!I$6:I$307)</f>
        <v>0</v>
      </c>
      <c r="Q1440" s="88"/>
      <c r="R1440" s="87">
        <f t="shared" si="224"/>
        <v>0</v>
      </c>
      <c r="S1440" s="28" t="str">
        <f t="shared" si="225"/>
        <v>0</v>
      </c>
      <c r="T1440" s="28">
        <f t="shared" si="226"/>
        <v>0</v>
      </c>
      <c r="U1440" s="88"/>
      <c r="V1440" s="177">
        <f>SUMIF('Reporte de salida'!C$6:C$958,Inventario!B1440,'Reporte de salida'!H$6:H$958)</f>
        <v>0</v>
      </c>
      <c r="W1440" s="221">
        <f t="shared" si="227"/>
        <v>0</v>
      </c>
      <c r="X1440" s="22"/>
      <c r="Y1440" s="87">
        <f t="shared" si="228"/>
        <v>0</v>
      </c>
      <c r="Z1440" s="28">
        <f t="shared" si="229"/>
        <v>0</v>
      </c>
      <c r="AA1440" s="56">
        <v>0</v>
      </c>
    </row>
    <row r="1441" spans="1:27" hidden="1" x14ac:dyDescent="0.25">
      <c r="A1441" s="24"/>
      <c r="B1441" s="174" t="s">
        <v>1394</v>
      </c>
      <c r="C1441" s="24"/>
      <c r="D1441" s="21" t="s">
        <v>1394</v>
      </c>
      <c r="E1441" s="21" t="s">
        <v>915</v>
      </c>
      <c r="F1441" s="21"/>
      <c r="G1441" s="31" t="s">
        <v>314</v>
      </c>
      <c r="H1441" s="32">
        <v>1</v>
      </c>
      <c r="J1441" s="57">
        <f>[1]Inventario!Y1441</f>
        <v>0</v>
      </c>
      <c r="K1441" s="99">
        <f>[1]Inventario!AA1441</f>
        <v>0</v>
      </c>
      <c r="L1441" s="86">
        <f t="shared" si="222"/>
        <v>0</v>
      </c>
      <c r="M1441" s="91"/>
      <c r="N1441" s="87">
        <f>SUMIF('Compras del Mes'!D$6:D$307,Inventario!D1441,'Compras del Mes'!H$6:H$307)</f>
        <v>0</v>
      </c>
      <c r="O1441" s="28" t="str">
        <f t="shared" si="223"/>
        <v/>
      </c>
      <c r="P1441" s="28">
        <f>SUMIF('Compras del Mes'!D$6:D$307,Inventario!D1441,'Compras del Mes'!I$6:I$307)</f>
        <v>0</v>
      </c>
      <c r="Q1441" s="88"/>
      <c r="R1441" s="87">
        <f t="shared" si="224"/>
        <v>0</v>
      </c>
      <c r="S1441" s="28" t="str">
        <f t="shared" si="225"/>
        <v>0</v>
      </c>
      <c r="T1441" s="28">
        <f t="shared" si="226"/>
        <v>0</v>
      </c>
      <c r="U1441" s="88"/>
      <c r="V1441" s="177">
        <f>SUMIF('Reporte de salida'!C$6:C$958,Inventario!B1441,'Reporte de salida'!H$6:H$958)</f>
        <v>0</v>
      </c>
      <c r="W1441" s="221">
        <f t="shared" si="227"/>
        <v>0</v>
      </c>
      <c r="X1441" s="22"/>
      <c r="Y1441" s="87">
        <f t="shared" si="228"/>
        <v>0</v>
      </c>
      <c r="Z1441" s="28">
        <f t="shared" si="229"/>
        <v>0</v>
      </c>
      <c r="AA1441" s="56">
        <v>0</v>
      </c>
    </row>
    <row r="1442" spans="1:27" hidden="1" x14ac:dyDescent="0.25">
      <c r="A1442" s="24"/>
      <c r="B1442" s="174" t="s">
        <v>1396</v>
      </c>
      <c r="C1442" s="24"/>
      <c r="D1442" s="21" t="s">
        <v>1396</v>
      </c>
      <c r="E1442" s="21" t="s">
        <v>915</v>
      </c>
      <c r="F1442" s="21"/>
      <c r="G1442" s="31" t="s">
        <v>314</v>
      </c>
      <c r="H1442" s="32">
        <v>1</v>
      </c>
      <c r="J1442" s="57">
        <f>[1]Inventario!Y1442</f>
        <v>0</v>
      </c>
      <c r="K1442" s="99">
        <f>[1]Inventario!AA1442</f>
        <v>0</v>
      </c>
      <c r="L1442" s="86">
        <f t="shared" si="222"/>
        <v>0</v>
      </c>
      <c r="M1442" s="91"/>
      <c r="N1442" s="87">
        <f>SUMIF('Compras del Mes'!D$6:D$307,Inventario!D1442,'Compras del Mes'!H$6:H$307)</f>
        <v>0</v>
      </c>
      <c r="O1442" s="28" t="str">
        <f t="shared" si="223"/>
        <v/>
      </c>
      <c r="P1442" s="28">
        <f>SUMIF('Compras del Mes'!D$6:D$307,Inventario!D1442,'Compras del Mes'!I$6:I$307)</f>
        <v>0</v>
      </c>
      <c r="Q1442" s="88"/>
      <c r="R1442" s="87">
        <f t="shared" si="224"/>
        <v>0</v>
      </c>
      <c r="S1442" s="28" t="str">
        <f t="shared" si="225"/>
        <v>0</v>
      </c>
      <c r="T1442" s="28">
        <f t="shared" si="226"/>
        <v>0</v>
      </c>
      <c r="U1442" s="88"/>
      <c r="V1442" s="177">
        <f>SUMIF('Reporte de salida'!C$6:C$958,Inventario!B1442,'Reporte de salida'!H$6:H$958)</f>
        <v>0</v>
      </c>
      <c r="W1442" s="221">
        <f t="shared" si="227"/>
        <v>0</v>
      </c>
      <c r="X1442" s="22"/>
      <c r="Y1442" s="87">
        <f t="shared" si="228"/>
        <v>0</v>
      </c>
      <c r="Z1442" s="28">
        <f t="shared" si="229"/>
        <v>0</v>
      </c>
      <c r="AA1442" s="56">
        <v>0</v>
      </c>
    </row>
    <row r="1443" spans="1:27" hidden="1" x14ac:dyDescent="0.25">
      <c r="A1443" s="24"/>
      <c r="B1443" s="174" t="s">
        <v>1397</v>
      </c>
      <c r="C1443" s="24"/>
      <c r="D1443" s="21" t="s">
        <v>1397</v>
      </c>
      <c r="E1443" s="21" t="s">
        <v>915</v>
      </c>
      <c r="F1443" s="21"/>
      <c r="G1443" s="31" t="s">
        <v>314</v>
      </c>
      <c r="H1443" s="32">
        <v>1</v>
      </c>
      <c r="J1443" s="57">
        <f>[1]Inventario!Y1443</f>
        <v>0</v>
      </c>
      <c r="K1443" s="99">
        <f>[1]Inventario!AA1443</f>
        <v>0</v>
      </c>
      <c r="L1443" s="86">
        <f t="shared" si="222"/>
        <v>0</v>
      </c>
      <c r="M1443" s="91"/>
      <c r="N1443" s="87">
        <f>SUMIF('Compras del Mes'!D$6:D$307,Inventario!D1443,'Compras del Mes'!H$6:H$307)</f>
        <v>0</v>
      </c>
      <c r="O1443" s="28" t="str">
        <f t="shared" si="223"/>
        <v/>
      </c>
      <c r="P1443" s="28">
        <f>SUMIF('Compras del Mes'!D$6:D$307,Inventario!D1443,'Compras del Mes'!I$6:I$307)</f>
        <v>0</v>
      </c>
      <c r="Q1443" s="88"/>
      <c r="R1443" s="87">
        <f t="shared" si="224"/>
        <v>0</v>
      </c>
      <c r="S1443" s="28" t="str">
        <f t="shared" si="225"/>
        <v>0</v>
      </c>
      <c r="T1443" s="28">
        <f t="shared" si="226"/>
        <v>0</v>
      </c>
      <c r="U1443" s="88"/>
      <c r="V1443" s="177">
        <f>SUMIF('Reporte de salida'!C$6:C$958,Inventario!B1443,'Reporte de salida'!H$6:H$958)</f>
        <v>0</v>
      </c>
      <c r="W1443" s="221">
        <f t="shared" si="227"/>
        <v>0</v>
      </c>
      <c r="X1443" s="22"/>
      <c r="Y1443" s="87">
        <f t="shared" si="228"/>
        <v>0</v>
      </c>
      <c r="Z1443" s="28">
        <f t="shared" si="229"/>
        <v>0</v>
      </c>
      <c r="AA1443" s="56">
        <v>0</v>
      </c>
    </row>
    <row r="1444" spans="1:27" hidden="1" x14ac:dyDescent="0.25">
      <c r="A1444" s="24"/>
      <c r="B1444" s="174" t="s">
        <v>1398</v>
      </c>
      <c r="C1444" s="24"/>
      <c r="D1444" s="21" t="s">
        <v>1398</v>
      </c>
      <c r="E1444" s="21" t="s">
        <v>915</v>
      </c>
      <c r="F1444" s="21"/>
      <c r="G1444" s="31" t="s">
        <v>314</v>
      </c>
      <c r="H1444" s="32">
        <v>1</v>
      </c>
      <c r="J1444" s="57">
        <f>[1]Inventario!Y1444</f>
        <v>0</v>
      </c>
      <c r="K1444" s="99">
        <f>[1]Inventario!AA1444</f>
        <v>0</v>
      </c>
      <c r="L1444" s="86">
        <f t="shared" si="222"/>
        <v>0</v>
      </c>
      <c r="M1444" s="91"/>
      <c r="N1444" s="87">
        <f>SUMIF('Compras del Mes'!D$6:D$307,Inventario!D1444,'Compras del Mes'!H$6:H$307)</f>
        <v>0</v>
      </c>
      <c r="O1444" s="28" t="str">
        <f t="shared" si="223"/>
        <v/>
      </c>
      <c r="P1444" s="28">
        <f>SUMIF('Compras del Mes'!D$6:D$307,Inventario!D1444,'Compras del Mes'!I$6:I$307)</f>
        <v>0</v>
      </c>
      <c r="Q1444" s="88"/>
      <c r="R1444" s="87">
        <f t="shared" si="224"/>
        <v>0</v>
      </c>
      <c r="S1444" s="28" t="str">
        <f t="shared" si="225"/>
        <v>0</v>
      </c>
      <c r="T1444" s="28">
        <f t="shared" si="226"/>
        <v>0</v>
      </c>
      <c r="U1444" s="88"/>
      <c r="V1444" s="177">
        <f>SUMIF('Reporte de salida'!C$6:C$958,Inventario!B1444,'Reporte de salida'!H$6:H$958)</f>
        <v>0</v>
      </c>
      <c r="W1444" s="221">
        <f t="shared" si="227"/>
        <v>0</v>
      </c>
      <c r="X1444" s="22"/>
      <c r="Y1444" s="87">
        <f t="shared" si="228"/>
        <v>0</v>
      </c>
      <c r="Z1444" s="28">
        <f t="shared" si="229"/>
        <v>0</v>
      </c>
      <c r="AA1444" s="56">
        <v>0</v>
      </c>
    </row>
    <row r="1445" spans="1:27" hidden="1" x14ac:dyDescent="0.25">
      <c r="A1445" s="24"/>
      <c r="B1445" s="174" t="s">
        <v>1401</v>
      </c>
      <c r="C1445" s="24"/>
      <c r="D1445" s="21" t="s">
        <v>1401</v>
      </c>
      <c r="E1445" s="21" t="s">
        <v>915</v>
      </c>
      <c r="F1445" s="21"/>
      <c r="G1445" s="31" t="s">
        <v>314</v>
      </c>
      <c r="H1445" s="32">
        <v>1</v>
      </c>
      <c r="J1445" s="57">
        <f>[1]Inventario!Y1445</f>
        <v>0</v>
      </c>
      <c r="K1445" s="99">
        <f>[1]Inventario!AA1445</f>
        <v>0</v>
      </c>
      <c r="L1445" s="86">
        <f t="shared" si="222"/>
        <v>0</v>
      </c>
      <c r="M1445" s="91"/>
      <c r="N1445" s="87">
        <f>SUMIF('Compras del Mes'!D$6:D$307,Inventario!D1445,'Compras del Mes'!H$6:H$307)</f>
        <v>0</v>
      </c>
      <c r="O1445" s="28" t="str">
        <f t="shared" si="223"/>
        <v/>
      </c>
      <c r="P1445" s="28">
        <f>SUMIF('Compras del Mes'!D$6:D$307,Inventario!D1445,'Compras del Mes'!I$6:I$307)</f>
        <v>0</v>
      </c>
      <c r="Q1445" s="88"/>
      <c r="R1445" s="87">
        <f t="shared" si="224"/>
        <v>0</v>
      </c>
      <c r="S1445" s="28" t="str">
        <f t="shared" si="225"/>
        <v>0</v>
      </c>
      <c r="T1445" s="28">
        <f t="shared" si="226"/>
        <v>0</v>
      </c>
      <c r="U1445" s="88"/>
      <c r="V1445" s="177">
        <f>SUMIF('Reporte de salida'!C$6:C$958,Inventario!B1445,'Reporte de salida'!H$6:H$958)</f>
        <v>0</v>
      </c>
      <c r="W1445" s="221">
        <f t="shared" si="227"/>
        <v>0</v>
      </c>
      <c r="X1445" s="22"/>
      <c r="Y1445" s="87">
        <f t="shared" si="228"/>
        <v>0</v>
      </c>
      <c r="Z1445" s="28">
        <f t="shared" si="229"/>
        <v>0</v>
      </c>
      <c r="AA1445" s="56">
        <v>0</v>
      </c>
    </row>
    <row r="1446" spans="1:27" hidden="1" x14ac:dyDescent="0.25">
      <c r="A1446" s="24"/>
      <c r="B1446" s="174" t="s">
        <v>1400</v>
      </c>
      <c r="C1446" s="24"/>
      <c r="D1446" s="21" t="s">
        <v>1400</v>
      </c>
      <c r="E1446" s="21" t="s">
        <v>915</v>
      </c>
      <c r="F1446" s="21"/>
      <c r="G1446" s="31" t="s">
        <v>314</v>
      </c>
      <c r="H1446" s="32">
        <v>1</v>
      </c>
      <c r="J1446" s="57">
        <f>[1]Inventario!Y1446</f>
        <v>0</v>
      </c>
      <c r="K1446" s="99">
        <f>[1]Inventario!AA1446</f>
        <v>0</v>
      </c>
      <c r="L1446" s="86">
        <f t="shared" si="222"/>
        <v>0</v>
      </c>
      <c r="M1446" s="91"/>
      <c r="N1446" s="87">
        <f>SUMIF('Compras del Mes'!D$6:D$307,Inventario!D1446,'Compras del Mes'!H$6:H$307)</f>
        <v>0</v>
      </c>
      <c r="O1446" s="28" t="str">
        <f t="shared" si="223"/>
        <v/>
      </c>
      <c r="P1446" s="28">
        <f>SUMIF('Compras del Mes'!D$6:D$307,Inventario!D1446,'Compras del Mes'!I$6:I$307)</f>
        <v>0</v>
      </c>
      <c r="Q1446" s="88"/>
      <c r="R1446" s="87">
        <f t="shared" si="224"/>
        <v>0</v>
      </c>
      <c r="S1446" s="28" t="str">
        <f t="shared" si="225"/>
        <v>0</v>
      </c>
      <c r="T1446" s="28">
        <f t="shared" si="226"/>
        <v>0</v>
      </c>
      <c r="U1446" s="88"/>
      <c r="V1446" s="177">
        <f>SUMIF('Reporte de salida'!C$6:C$958,Inventario!B1446,'Reporte de salida'!H$6:H$958)</f>
        <v>0</v>
      </c>
      <c r="W1446" s="221">
        <f t="shared" si="227"/>
        <v>0</v>
      </c>
      <c r="X1446" s="22"/>
      <c r="Y1446" s="87">
        <f t="shared" si="228"/>
        <v>0</v>
      </c>
      <c r="Z1446" s="28">
        <f t="shared" si="229"/>
        <v>0</v>
      </c>
      <c r="AA1446" s="56">
        <v>0</v>
      </c>
    </row>
    <row r="1447" spans="1:27" hidden="1" x14ac:dyDescent="0.25">
      <c r="A1447" s="24"/>
      <c r="B1447" s="174" t="s">
        <v>1420</v>
      </c>
      <c r="C1447" s="24"/>
      <c r="D1447" s="21" t="s">
        <v>1420</v>
      </c>
      <c r="E1447" s="21" t="s">
        <v>915</v>
      </c>
      <c r="F1447" s="21"/>
      <c r="G1447" s="31" t="s">
        <v>314</v>
      </c>
      <c r="H1447" s="32">
        <v>1</v>
      </c>
      <c r="J1447" s="57">
        <f>[1]Inventario!Y1447</f>
        <v>0</v>
      </c>
      <c r="K1447" s="99">
        <f>[1]Inventario!AA1447</f>
        <v>0</v>
      </c>
      <c r="L1447" s="86">
        <f t="shared" si="222"/>
        <v>0</v>
      </c>
      <c r="M1447" s="91"/>
      <c r="N1447" s="87">
        <f>SUMIF('Compras del Mes'!D$6:D$307,Inventario!D1447,'Compras del Mes'!H$6:H$307)</f>
        <v>0</v>
      </c>
      <c r="O1447" s="28" t="str">
        <f t="shared" si="223"/>
        <v/>
      </c>
      <c r="P1447" s="28">
        <f>SUMIF('Compras del Mes'!D$6:D$307,Inventario!D1447,'Compras del Mes'!I$6:I$307)</f>
        <v>0</v>
      </c>
      <c r="Q1447" s="88"/>
      <c r="R1447" s="87">
        <f t="shared" si="224"/>
        <v>0</v>
      </c>
      <c r="S1447" s="28" t="str">
        <f t="shared" si="225"/>
        <v>0</v>
      </c>
      <c r="T1447" s="28">
        <f t="shared" si="226"/>
        <v>0</v>
      </c>
      <c r="U1447" s="88"/>
      <c r="V1447" s="177">
        <f>SUMIF('Reporte de salida'!C$6:C$958,Inventario!B1447,'Reporte de salida'!H$6:H$958)</f>
        <v>0</v>
      </c>
      <c r="W1447" s="221">
        <f t="shared" si="227"/>
        <v>0</v>
      </c>
      <c r="X1447" s="22"/>
      <c r="Y1447" s="87">
        <f t="shared" si="228"/>
        <v>0</v>
      </c>
      <c r="Z1447" s="28">
        <f t="shared" si="229"/>
        <v>0</v>
      </c>
      <c r="AA1447" s="56">
        <v>0</v>
      </c>
    </row>
    <row r="1448" spans="1:27" hidden="1" x14ac:dyDescent="0.25">
      <c r="A1448" s="24"/>
      <c r="B1448" s="174" t="s">
        <v>1421</v>
      </c>
      <c r="C1448" s="24"/>
      <c r="D1448" s="21" t="s">
        <v>1421</v>
      </c>
      <c r="E1448" s="21" t="s">
        <v>915</v>
      </c>
      <c r="F1448" s="21"/>
      <c r="G1448" s="31" t="s">
        <v>314</v>
      </c>
      <c r="H1448" s="32">
        <v>1</v>
      </c>
      <c r="J1448" s="57">
        <f>[1]Inventario!Y1448</f>
        <v>0</v>
      </c>
      <c r="K1448" s="99">
        <f>[1]Inventario!AA1448</f>
        <v>0</v>
      </c>
      <c r="L1448" s="86">
        <f t="shared" si="222"/>
        <v>0</v>
      </c>
      <c r="M1448" s="91"/>
      <c r="N1448" s="87">
        <f>SUMIF('Compras del Mes'!D$6:D$307,Inventario!D1448,'Compras del Mes'!H$6:H$307)</f>
        <v>0</v>
      </c>
      <c r="O1448" s="28" t="str">
        <f t="shared" si="223"/>
        <v/>
      </c>
      <c r="P1448" s="28">
        <f>SUMIF('Compras del Mes'!D$6:D$307,Inventario!D1448,'Compras del Mes'!I$6:I$307)</f>
        <v>0</v>
      </c>
      <c r="Q1448" s="88"/>
      <c r="R1448" s="87">
        <f t="shared" si="224"/>
        <v>0</v>
      </c>
      <c r="S1448" s="28" t="str">
        <f t="shared" si="225"/>
        <v>0</v>
      </c>
      <c r="T1448" s="28">
        <f t="shared" si="226"/>
        <v>0</v>
      </c>
      <c r="U1448" s="88"/>
      <c r="V1448" s="177">
        <f>SUMIF('Reporte de salida'!C$6:C$958,Inventario!B1448,'Reporte de salida'!H$6:H$958)</f>
        <v>0</v>
      </c>
      <c r="W1448" s="221">
        <f t="shared" si="227"/>
        <v>0</v>
      </c>
      <c r="X1448" s="22"/>
      <c r="Y1448" s="87">
        <f t="shared" si="228"/>
        <v>0</v>
      </c>
      <c r="Z1448" s="28">
        <f t="shared" si="229"/>
        <v>0</v>
      </c>
      <c r="AA1448" s="56">
        <v>0</v>
      </c>
    </row>
    <row r="1449" spans="1:27" hidden="1" x14ac:dyDescent="0.25">
      <c r="A1449" s="24"/>
      <c r="B1449" s="174" t="s">
        <v>1422</v>
      </c>
      <c r="C1449" s="24"/>
      <c r="D1449" s="21" t="s">
        <v>1422</v>
      </c>
      <c r="E1449" s="21" t="s">
        <v>915</v>
      </c>
      <c r="F1449" s="21"/>
      <c r="G1449" s="31" t="s">
        <v>314</v>
      </c>
      <c r="H1449" s="32">
        <v>1</v>
      </c>
      <c r="J1449" s="57">
        <f>[1]Inventario!Y1449</f>
        <v>3</v>
      </c>
      <c r="K1449" s="99">
        <f>[1]Inventario!AA1449</f>
        <v>5.2</v>
      </c>
      <c r="L1449" s="86">
        <f t="shared" si="222"/>
        <v>15.600000000000001</v>
      </c>
      <c r="M1449" s="91"/>
      <c r="N1449" s="87">
        <f>SUMIF('Compras del Mes'!D$6:D$307,Inventario!D1449,'Compras del Mes'!H$6:H$307)</f>
        <v>0</v>
      </c>
      <c r="O1449" s="28" t="str">
        <f t="shared" si="223"/>
        <v/>
      </c>
      <c r="P1449" s="28">
        <f>SUMIF('Compras del Mes'!D$6:D$307,Inventario!D1449,'Compras del Mes'!I$6:I$307)</f>
        <v>0</v>
      </c>
      <c r="Q1449" s="88"/>
      <c r="R1449" s="87">
        <f t="shared" si="224"/>
        <v>3</v>
      </c>
      <c r="S1449" s="28">
        <f t="shared" si="225"/>
        <v>5.2</v>
      </c>
      <c r="T1449" s="28">
        <f t="shared" si="226"/>
        <v>15.600000000000001</v>
      </c>
      <c r="U1449" s="88"/>
      <c r="V1449" s="177">
        <f>SUMIF('Reporte de salida'!C$6:C$958,Inventario!B1449,'Reporte de salida'!H$6:H$958)</f>
        <v>0</v>
      </c>
      <c r="W1449" s="221">
        <f t="shared" si="227"/>
        <v>0</v>
      </c>
      <c r="X1449" s="22"/>
      <c r="Y1449" s="87">
        <f t="shared" si="228"/>
        <v>3</v>
      </c>
      <c r="Z1449" s="28">
        <f t="shared" si="229"/>
        <v>15.600000000000001</v>
      </c>
      <c r="AA1449" s="56">
        <f>Z1449/Y1449</f>
        <v>5.2</v>
      </c>
    </row>
    <row r="1450" spans="1:27" hidden="1" x14ac:dyDescent="0.25">
      <c r="A1450" s="24"/>
      <c r="B1450" s="174" t="s">
        <v>1429</v>
      </c>
      <c r="C1450" s="24"/>
      <c r="D1450" s="21" t="s">
        <v>1429</v>
      </c>
      <c r="E1450" s="21" t="s">
        <v>915</v>
      </c>
      <c r="F1450" s="21"/>
      <c r="G1450" s="31" t="s">
        <v>314</v>
      </c>
      <c r="H1450" s="32">
        <v>1</v>
      </c>
      <c r="J1450" s="57">
        <f>[1]Inventario!Y1450</f>
        <v>0</v>
      </c>
      <c r="K1450" s="99">
        <f>[1]Inventario!AA1450</f>
        <v>0</v>
      </c>
      <c r="L1450" s="86">
        <f t="shared" si="222"/>
        <v>0</v>
      </c>
      <c r="M1450" s="91"/>
      <c r="N1450" s="87">
        <f>SUMIF('Compras del Mes'!D$6:D$307,Inventario!D1450,'Compras del Mes'!H$6:H$307)</f>
        <v>0</v>
      </c>
      <c r="O1450" s="28" t="str">
        <f t="shared" si="223"/>
        <v/>
      </c>
      <c r="P1450" s="28">
        <f>SUMIF('Compras del Mes'!D$6:D$307,Inventario!D1450,'Compras del Mes'!I$6:I$307)</f>
        <v>0</v>
      </c>
      <c r="Q1450" s="88"/>
      <c r="R1450" s="87">
        <f t="shared" si="224"/>
        <v>0</v>
      </c>
      <c r="S1450" s="28" t="str">
        <f t="shared" si="225"/>
        <v>0</v>
      </c>
      <c r="T1450" s="28">
        <f t="shared" si="226"/>
        <v>0</v>
      </c>
      <c r="U1450" s="88"/>
      <c r="V1450" s="177">
        <f>SUMIF('Reporte de salida'!C$6:C$958,Inventario!B1450,'Reporte de salida'!H$6:H$958)</f>
        <v>0</v>
      </c>
      <c r="W1450" s="221">
        <f t="shared" si="227"/>
        <v>0</v>
      </c>
      <c r="X1450" s="22"/>
      <c r="Y1450" s="87">
        <f t="shared" si="228"/>
        <v>0</v>
      </c>
      <c r="Z1450" s="28">
        <f t="shared" si="229"/>
        <v>0</v>
      </c>
      <c r="AA1450" s="56">
        <v>0</v>
      </c>
    </row>
    <row r="1451" spans="1:27" hidden="1" x14ac:dyDescent="0.25">
      <c r="A1451" s="24"/>
      <c r="B1451" s="174" t="s">
        <v>1440</v>
      </c>
      <c r="C1451" s="24"/>
      <c r="D1451" s="21" t="s">
        <v>1440</v>
      </c>
      <c r="E1451" s="21" t="s">
        <v>915</v>
      </c>
      <c r="F1451" s="21"/>
      <c r="G1451" s="31" t="s">
        <v>314</v>
      </c>
      <c r="H1451" s="32">
        <v>1</v>
      </c>
      <c r="J1451" s="57">
        <f>[1]Inventario!Y1451</f>
        <v>0</v>
      </c>
      <c r="K1451" s="99">
        <f>[1]Inventario!AA1451</f>
        <v>0</v>
      </c>
      <c r="L1451" s="86">
        <f t="shared" si="222"/>
        <v>0</v>
      </c>
      <c r="M1451" s="91"/>
      <c r="N1451" s="87">
        <f>SUMIF('Compras del Mes'!D$6:D$307,Inventario!D1451,'Compras del Mes'!H$6:H$307)</f>
        <v>0</v>
      </c>
      <c r="O1451" s="28" t="str">
        <f t="shared" si="223"/>
        <v/>
      </c>
      <c r="P1451" s="28">
        <f>SUMIF('Compras del Mes'!D$6:D$307,Inventario!D1451,'Compras del Mes'!I$6:I$307)</f>
        <v>0</v>
      </c>
      <c r="Q1451" s="88"/>
      <c r="R1451" s="87">
        <f t="shared" si="224"/>
        <v>0</v>
      </c>
      <c r="S1451" s="28" t="str">
        <f t="shared" si="225"/>
        <v>0</v>
      </c>
      <c r="T1451" s="28">
        <f t="shared" si="226"/>
        <v>0</v>
      </c>
      <c r="U1451" s="88"/>
      <c r="V1451" s="177">
        <f>SUMIF('Reporte de salida'!C$6:C$958,Inventario!B1451,'Reporte de salida'!H$6:H$958)</f>
        <v>0</v>
      </c>
      <c r="W1451" s="221">
        <f t="shared" si="227"/>
        <v>0</v>
      </c>
      <c r="X1451" s="22"/>
      <c r="Y1451" s="87">
        <f t="shared" si="228"/>
        <v>0</v>
      </c>
      <c r="Z1451" s="28">
        <f t="shared" si="229"/>
        <v>0</v>
      </c>
      <c r="AA1451" s="56">
        <v>0</v>
      </c>
    </row>
    <row r="1452" spans="1:27" hidden="1" x14ac:dyDescent="0.25">
      <c r="A1452" s="24"/>
      <c r="B1452" s="174" t="s">
        <v>1439</v>
      </c>
      <c r="C1452" s="24"/>
      <c r="D1452" s="21" t="s">
        <v>1439</v>
      </c>
      <c r="E1452" s="21" t="s">
        <v>915</v>
      </c>
      <c r="F1452" s="21"/>
      <c r="G1452" s="31" t="s">
        <v>314</v>
      </c>
      <c r="H1452" s="32">
        <v>1</v>
      </c>
      <c r="J1452" s="57">
        <f>[1]Inventario!Y1452</f>
        <v>0</v>
      </c>
      <c r="K1452" s="99">
        <f>[1]Inventario!AA1452</f>
        <v>0</v>
      </c>
      <c r="L1452" s="86">
        <f t="shared" si="222"/>
        <v>0</v>
      </c>
      <c r="M1452" s="91"/>
      <c r="N1452" s="87">
        <f>SUMIF('Compras del Mes'!D$6:D$307,Inventario!D1452,'Compras del Mes'!H$6:H$307)</f>
        <v>0</v>
      </c>
      <c r="O1452" s="28" t="str">
        <f t="shared" si="223"/>
        <v/>
      </c>
      <c r="P1452" s="28">
        <f>SUMIF('Compras del Mes'!D$6:D$307,Inventario!D1452,'Compras del Mes'!I$6:I$307)</f>
        <v>0</v>
      </c>
      <c r="Q1452" s="88"/>
      <c r="R1452" s="87">
        <f t="shared" si="224"/>
        <v>0</v>
      </c>
      <c r="S1452" s="28" t="str">
        <f t="shared" si="225"/>
        <v>0</v>
      </c>
      <c r="T1452" s="28">
        <f t="shared" si="226"/>
        <v>0</v>
      </c>
      <c r="U1452" s="88"/>
      <c r="V1452" s="177">
        <f>SUMIF('Reporte de salida'!C$6:C$958,Inventario!B1452,'Reporte de salida'!H$6:H$958)</f>
        <v>0</v>
      </c>
      <c r="W1452" s="221">
        <f t="shared" si="227"/>
        <v>0</v>
      </c>
      <c r="X1452" s="22"/>
      <c r="Y1452" s="87">
        <f t="shared" si="228"/>
        <v>0</v>
      </c>
      <c r="Z1452" s="28">
        <f t="shared" si="229"/>
        <v>0</v>
      </c>
      <c r="AA1452" s="56">
        <v>0</v>
      </c>
    </row>
    <row r="1453" spans="1:27" hidden="1" x14ac:dyDescent="0.25">
      <c r="A1453" s="24"/>
      <c r="B1453" s="174" t="s">
        <v>1438</v>
      </c>
      <c r="C1453" s="24"/>
      <c r="D1453" s="21" t="s">
        <v>1438</v>
      </c>
      <c r="E1453" s="21" t="s">
        <v>915</v>
      </c>
      <c r="F1453" s="21"/>
      <c r="G1453" s="31" t="s">
        <v>314</v>
      </c>
      <c r="H1453" s="32">
        <v>1</v>
      </c>
      <c r="J1453" s="57">
        <f>[1]Inventario!Y1453</f>
        <v>0</v>
      </c>
      <c r="K1453" s="99">
        <f>[1]Inventario!AA1453</f>
        <v>0</v>
      </c>
      <c r="L1453" s="86">
        <f t="shared" si="222"/>
        <v>0</v>
      </c>
      <c r="M1453" s="91"/>
      <c r="N1453" s="87">
        <f>SUMIF('Compras del Mes'!D$6:D$307,Inventario!D1453,'Compras del Mes'!H$6:H$307)</f>
        <v>0</v>
      </c>
      <c r="O1453" s="28" t="str">
        <f t="shared" si="223"/>
        <v/>
      </c>
      <c r="P1453" s="28">
        <f>SUMIF('Compras del Mes'!D$6:D$307,Inventario!D1453,'Compras del Mes'!I$6:I$307)</f>
        <v>0</v>
      </c>
      <c r="Q1453" s="88"/>
      <c r="R1453" s="87">
        <f t="shared" si="224"/>
        <v>0</v>
      </c>
      <c r="S1453" s="28" t="str">
        <f t="shared" si="225"/>
        <v>0</v>
      </c>
      <c r="T1453" s="28">
        <f t="shared" si="226"/>
        <v>0</v>
      </c>
      <c r="U1453" s="88"/>
      <c r="V1453" s="177">
        <f>SUMIF('Reporte de salida'!C$6:C$958,Inventario!B1453,'Reporte de salida'!H$6:H$958)</f>
        <v>0</v>
      </c>
      <c r="W1453" s="221">
        <f t="shared" si="227"/>
        <v>0</v>
      </c>
      <c r="X1453" s="22"/>
      <c r="Y1453" s="87">
        <f t="shared" si="228"/>
        <v>0</v>
      </c>
      <c r="Z1453" s="28">
        <f t="shared" si="229"/>
        <v>0</v>
      </c>
      <c r="AA1453" s="56">
        <v>0</v>
      </c>
    </row>
    <row r="1454" spans="1:27" hidden="1" x14ac:dyDescent="0.25">
      <c r="A1454" s="24"/>
      <c r="B1454" s="174" t="s">
        <v>1441</v>
      </c>
      <c r="C1454" s="24"/>
      <c r="D1454" s="21" t="s">
        <v>1441</v>
      </c>
      <c r="E1454" s="21" t="s">
        <v>915</v>
      </c>
      <c r="F1454" s="21"/>
      <c r="G1454" s="31" t="s">
        <v>314</v>
      </c>
      <c r="H1454" s="32">
        <v>1</v>
      </c>
      <c r="J1454" s="57">
        <f>[1]Inventario!Y1454</f>
        <v>0</v>
      </c>
      <c r="K1454" s="99">
        <f>[1]Inventario!AA1454</f>
        <v>0</v>
      </c>
      <c r="L1454" s="86">
        <f t="shared" si="222"/>
        <v>0</v>
      </c>
      <c r="M1454" s="91"/>
      <c r="N1454" s="87">
        <f>SUMIF('Compras del Mes'!D$6:D$307,Inventario!D1454,'Compras del Mes'!H$6:H$307)</f>
        <v>0</v>
      </c>
      <c r="O1454" s="28" t="str">
        <f t="shared" si="223"/>
        <v/>
      </c>
      <c r="P1454" s="28">
        <f>SUMIF('Compras del Mes'!D$6:D$307,Inventario!D1454,'Compras del Mes'!I$6:I$307)</f>
        <v>0</v>
      </c>
      <c r="Q1454" s="88"/>
      <c r="R1454" s="87">
        <f t="shared" si="224"/>
        <v>0</v>
      </c>
      <c r="S1454" s="28" t="str">
        <f t="shared" si="225"/>
        <v>0</v>
      </c>
      <c r="T1454" s="28">
        <f t="shared" si="226"/>
        <v>0</v>
      </c>
      <c r="U1454" s="88"/>
      <c r="V1454" s="177">
        <f>SUMIF('Reporte de salida'!C$6:C$958,Inventario!B1454,'Reporte de salida'!H$6:H$958)</f>
        <v>0</v>
      </c>
      <c r="W1454" s="221">
        <f t="shared" si="227"/>
        <v>0</v>
      </c>
      <c r="X1454" s="22"/>
      <c r="Y1454" s="87">
        <f t="shared" si="228"/>
        <v>0</v>
      </c>
      <c r="Z1454" s="28">
        <f t="shared" si="229"/>
        <v>0</v>
      </c>
      <c r="AA1454" s="56">
        <v>0</v>
      </c>
    </row>
    <row r="1455" spans="1:27" hidden="1" x14ac:dyDescent="0.25">
      <c r="A1455" s="24"/>
      <c r="B1455" s="174" t="s">
        <v>1450</v>
      </c>
      <c r="C1455" s="24"/>
      <c r="D1455" s="21" t="s">
        <v>1450</v>
      </c>
      <c r="E1455" s="21" t="s">
        <v>915</v>
      </c>
      <c r="F1455" s="21"/>
      <c r="G1455" s="31" t="s">
        <v>314</v>
      </c>
      <c r="H1455" s="32">
        <v>1</v>
      </c>
      <c r="J1455" s="57">
        <f>[1]Inventario!Y1455</f>
        <v>0</v>
      </c>
      <c r="K1455" s="99">
        <f>[1]Inventario!AA1455</f>
        <v>0</v>
      </c>
      <c r="L1455" s="86">
        <f t="shared" si="222"/>
        <v>0</v>
      </c>
      <c r="M1455" s="91"/>
      <c r="N1455" s="87">
        <f>SUMIF('Compras del Mes'!D$6:D$307,Inventario!D1455,'Compras del Mes'!H$6:H$307)</f>
        <v>4</v>
      </c>
      <c r="O1455" s="28">
        <f t="shared" si="223"/>
        <v>363.73</v>
      </c>
      <c r="P1455" s="28">
        <f>SUMIF('Compras del Mes'!D$6:D$307,Inventario!D1455,'Compras del Mes'!I$6:I$307)</f>
        <v>1454.92</v>
      </c>
      <c r="Q1455" s="88"/>
      <c r="R1455" s="87">
        <f t="shared" si="224"/>
        <v>4</v>
      </c>
      <c r="S1455" s="28">
        <f t="shared" si="225"/>
        <v>363.73</v>
      </c>
      <c r="T1455" s="28">
        <f t="shared" si="226"/>
        <v>1454.92</v>
      </c>
      <c r="U1455" s="88"/>
      <c r="V1455" s="177">
        <f>SUMIF('Reporte de salida'!C$6:C$958,Inventario!B1455,'Reporte de salida'!H$6:H$958)</f>
        <v>0</v>
      </c>
      <c r="W1455" s="221">
        <f t="shared" si="227"/>
        <v>0</v>
      </c>
      <c r="X1455" s="22"/>
      <c r="Y1455" s="87">
        <f t="shared" si="228"/>
        <v>4</v>
      </c>
      <c r="Z1455" s="28">
        <f t="shared" si="229"/>
        <v>1454.92</v>
      </c>
      <c r="AA1455" s="56">
        <f>Z1455/Y1455</f>
        <v>363.73</v>
      </c>
    </row>
    <row r="1456" spans="1:27" hidden="1" x14ac:dyDescent="0.25">
      <c r="A1456" s="24"/>
      <c r="B1456" s="174" t="s">
        <v>1507</v>
      </c>
      <c r="C1456" s="24"/>
      <c r="D1456" s="21" t="s">
        <v>1507</v>
      </c>
      <c r="E1456" s="21" t="s">
        <v>915</v>
      </c>
      <c r="F1456" s="21"/>
      <c r="G1456" s="31" t="s">
        <v>314</v>
      </c>
      <c r="H1456" s="32">
        <v>1</v>
      </c>
      <c r="J1456" s="57">
        <f>[1]Inventario!Y1456</f>
        <v>0</v>
      </c>
      <c r="K1456" s="99">
        <f>[1]Inventario!AA1456</f>
        <v>0</v>
      </c>
      <c r="L1456" s="86">
        <f t="shared" si="222"/>
        <v>0</v>
      </c>
      <c r="M1456" s="91"/>
      <c r="N1456" s="87">
        <f>SUMIF('Compras del Mes'!D$6:D$307,Inventario!D1456,'Compras del Mes'!H$6:H$307)</f>
        <v>0</v>
      </c>
      <c r="O1456" s="28" t="str">
        <f t="shared" si="223"/>
        <v/>
      </c>
      <c r="P1456" s="28">
        <f>SUMIF('Compras del Mes'!D$6:D$307,Inventario!D1456,'Compras del Mes'!I$6:I$307)</f>
        <v>0</v>
      </c>
      <c r="Q1456" s="88"/>
      <c r="R1456" s="87">
        <f t="shared" si="224"/>
        <v>0</v>
      </c>
      <c r="S1456" s="28" t="str">
        <f t="shared" si="225"/>
        <v>0</v>
      </c>
      <c r="T1456" s="28">
        <f t="shared" si="226"/>
        <v>0</v>
      </c>
      <c r="U1456" s="88"/>
      <c r="V1456" s="177">
        <f>SUMIF('Reporte de salida'!C$6:C$958,Inventario!B1456,'Reporte de salida'!H$6:H$958)</f>
        <v>0</v>
      </c>
      <c r="W1456" s="221">
        <f t="shared" si="227"/>
        <v>0</v>
      </c>
      <c r="X1456" s="22"/>
      <c r="Y1456" s="87">
        <f t="shared" si="228"/>
        <v>0</v>
      </c>
      <c r="Z1456" s="28">
        <f t="shared" si="229"/>
        <v>0</v>
      </c>
      <c r="AA1456" s="56">
        <v>0</v>
      </c>
    </row>
    <row r="1457" spans="1:27" hidden="1" x14ac:dyDescent="0.25">
      <c r="A1457" s="24"/>
      <c r="B1457" s="174" t="s">
        <v>1524</v>
      </c>
      <c r="C1457" s="24"/>
      <c r="D1457" s="21" t="s">
        <v>1524</v>
      </c>
      <c r="E1457" s="21" t="s">
        <v>915</v>
      </c>
      <c r="F1457" s="21"/>
      <c r="G1457" s="31" t="s">
        <v>314</v>
      </c>
      <c r="H1457" s="32">
        <v>1</v>
      </c>
      <c r="J1457" s="57">
        <f>[1]Inventario!Y1457</f>
        <v>0</v>
      </c>
      <c r="K1457" s="99">
        <f>[1]Inventario!AA1457</f>
        <v>0</v>
      </c>
      <c r="L1457" s="86">
        <f t="shared" si="222"/>
        <v>0</v>
      </c>
      <c r="M1457" s="91"/>
      <c r="N1457" s="87">
        <f>SUMIF('Compras del Mes'!D$6:D$307,Inventario!D1457,'Compras del Mes'!H$6:H$307)</f>
        <v>6</v>
      </c>
      <c r="O1457" s="28">
        <f t="shared" si="223"/>
        <v>10</v>
      </c>
      <c r="P1457" s="28">
        <f>SUMIF('Compras del Mes'!D$6:D$307,Inventario!D1457,'Compras del Mes'!I$6:I$307)</f>
        <v>60</v>
      </c>
      <c r="Q1457" s="88"/>
      <c r="R1457" s="87">
        <f t="shared" si="224"/>
        <v>6</v>
      </c>
      <c r="S1457" s="28">
        <f t="shared" si="225"/>
        <v>10</v>
      </c>
      <c r="T1457" s="28">
        <f t="shared" si="226"/>
        <v>60</v>
      </c>
      <c r="U1457" s="88"/>
      <c r="V1457" s="177">
        <f>SUMIF('Reporte de salida'!C$6:C$958,Inventario!B1457,'Reporte de salida'!H$6:H$958)</f>
        <v>6</v>
      </c>
      <c r="W1457" s="221">
        <f t="shared" si="227"/>
        <v>60</v>
      </c>
      <c r="X1457" s="22"/>
      <c r="Y1457" s="87">
        <f t="shared" si="228"/>
        <v>0</v>
      </c>
      <c r="Z1457" s="28">
        <f t="shared" si="229"/>
        <v>0</v>
      </c>
      <c r="AA1457" s="56">
        <v>0</v>
      </c>
    </row>
    <row r="1458" spans="1:27" hidden="1" x14ac:dyDescent="0.25">
      <c r="A1458" s="24"/>
      <c r="B1458" s="174" t="s">
        <v>1525</v>
      </c>
      <c r="C1458" s="24"/>
      <c r="D1458" s="21" t="s">
        <v>1525</v>
      </c>
      <c r="E1458" s="21" t="s">
        <v>915</v>
      </c>
      <c r="F1458" s="21"/>
      <c r="G1458" s="31" t="s">
        <v>1081</v>
      </c>
      <c r="H1458" s="32">
        <v>1</v>
      </c>
      <c r="J1458" s="57">
        <f>[1]Inventario!Y1458</f>
        <v>42</v>
      </c>
      <c r="K1458" s="99">
        <f>[1]Inventario!AA1458</f>
        <v>35.532994923857871</v>
      </c>
      <c r="L1458" s="86">
        <f t="shared" si="222"/>
        <v>1492.3857868020305</v>
      </c>
      <c r="M1458" s="91"/>
      <c r="N1458" s="87">
        <f>SUMIF('Compras del Mes'!D$6:D$307,Inventario!D1458,'Compras del Mes'!H$6:H$307)</f>
        <v>0</v>
      </c>
      <c r="O1458" s="28" t="str">
        <f t="shared" si="223"/>
        <v/>
      </c>
      <c r="P1458" s="28">
        <f>SUMIF('Compras del Mes'!D$6:D$307,Inventario!D1458,'Compras del Mes'!I$6:I$307)</f>
        <v>0</v>
      </c>
      <c r="Q1458" s="88"/>
      <c r="R1458" s="87">
        <f t="shared" si="224"/>
        <v>42</v>
      </c>
      <c r="S1458" s="28">
        <f t="shared" si="225"/>
        <v>35.532994923857871</v>
      </c>
      <c r="T1458" s="28">
        <f t="shared" si="226"/>
        <v>1492.3857868020305</v>
      </c>
      <c r="U1458" s="88"/>
      <c r="V1458" s="177">
        <f>SUMIF('Reporte de salida'!C$6:C$958,Inventario!B1458,'Reporte de salida'!H$6:H$958)</f>
        <v>11.33</v>
      </c>
      <c r="W1458" s="221">
        <f t="shared" si="227"/>
        <v>402.58883248730967</v>
      </c>
      <c r="X1458" s="22"/>
      <c r="Y1458" s="87">
        <f t="shared" si="228"/>
        <v>30.67</v>
      </c>
      <c r="Z1458" s="28">
        <f t="shared" si="229"/>
        <v>1089.796954314721</v>
      </c>
      <c r="AA1458" s="56">
        <f>Z1458/Y1458</f>
        <v>35.532994923857871</v>
      </c>
    </row>
    <row r="1459" spans="1:27" hidden="1" x14ac:dyDescent="0.25">
      <c r="A1459" s="24"/>
      <c r="B1459" s="174" t="s">
        <v>1527</v>
      </c>
      <c r="C1459" s="24"/>
      <c r="D1459" s="21" t="s">
        <v>1527</v>
      </c>
      <c r="E1459" s="21" t="s">
        <v>915</v>
      </c>
      <c r="F1459" s="21"/>
      <c r="G1459" s="31" t="s">
        <v>314</v>
      </c>
      <c r="H1459" s="32">
        <v>1</v>
      </c>
      <c r="J1459" s="57">
        <f>[1]Inventario!Y1459</f>
        <v>2</v>
      </c>
      <c r="K1459" s="99">
        <f>[1]Inventario!AA1459</f>
        <v>41.45</v>
      </c>
      <c r="L1459" s="86">
        <f t="shared" si="222"/>
        <v>82.9</v>
      </c>
      <c r="M1459" s="91"/>
      <c r="N1459" s="87">
        <f>SUMIF('Compras del Mes'!D$6:D$307,Inventario!D1459,'Compras del Mes'!H$6:H$307)</f>
        <v>6</v>
      </c>
      <c r="O1459" s="28">
        <f t="shared" si="223"/>
        <v>133.51</v>
      </c>
      <c r="P1459" s="28">
        <f>SUMIF('Compras del Mes'!D$6:D$307,Inventario!D1459,'Compras del Mes'!I$6:I$307)</f>
        <v>801.06</v>
      </c>
      <c r="Q1459" s="88"/>
      <c r="R1459" s="87">
        <f t="shared" si="224"/>
        <v>8</v>
      </c>
      <c r="S1459" s="28">
        <f t="shared" si="225"/>
        <v>110.49499999999999</v>
      </c>
      <c r="T1459" s="28">
        <f t="shared" si="226"/>
        <v>883.95999999999992</v>
      </c>
      <c r="U1459" s="88"/>
      <c r="V1459" s="177">
        <f>SUMIF('Reporte de salida'!C$6:C$958,Inventario!B1459,'Reporte de salida'!H$6:H$958)</f>
        <v>4</v>
      </c>
      <c r="W1459" s="221">
        <f t="shared" si="227"/>
        <v>441.97999999999996</v>
      </c>
      <c r="X1459" s="22"/>
      <c r="Y1459" s="87">
        <f t="shared" si="228"/>
        <v>4</v>
      </c>
      <c r="Z1459" s="28">
        <f t="shared" si="229"/>
        <v>441.97999999999996</v>
      </c>
      <c r="AA1459" s="56">
        <f>Z1459/Y1459</f>
        <v>110.49499999999999</v>
      </c>
    </row>
    <row r="1460" spans="1:27" hidden="1" x14ac:dyDescent="0.25">
      <c r="A1460" s="24"/>
      <c r="B1460" s="174" t="s">
        <v>1528</v>
      </c>
      <c r="C1460" s="24"/>
      <c r="D1460" s="21" t="s">
        <v>1528</v>
      </c>
      <c r="E1460" s="21" t="s">
        <v>915</v>
      </c>
      <c r="F1460" s="21"/>
      <c r="G1460" s="31" t="s">
        <v>314</v>
      </c>
      <c r="H1460" s="32">
        <v>1</v>
      </c>
      <c r="J1460" s="57">
        <f>[1]Inventario!Y1460</f>
        <v>2</v>
      </c>
      <c r="K1460" s="99">
        <f>[1]Inventario!AA1460</f>
        <v>56.37</v>
      </c>
      <c r="L1460" s="86">
        <f t="shared" si="222"/>
        <v>112.74</v>
      </c>
      <c r="M1460" s="91"/>
      <c r="N1460" s="87">
        <f>SUMIF('Compras del Mes'!D$6:D$307,Inventario!D1460,'Compras del Mes'!H$6:H$307)</f>
        <v>6</v>
      </c>
      <c r="O1460" s="28">
        <f t="shared" si="223"/>
        <v>132.85</v>
      </c>
      <c r="P1460" s="28">
        <f>SUMIF('Compras del Mes'!D$6:D$307,Inventario!D1460,'Compras del Mes'!I$6:I$307)</f>
        <v>797.1</v>
      </c>
      <c r="Q1460" s="88"/>
      <c r="R1460" s="87">
        <f t="shared" si="224"/>
        <v>8</v>
      </c>
      <c r="S1460" s="28">
        <f t="shared" si="225"/>
        <v>113.73</v>
      </c>
      <c r="T1460" s="28">
        <f t="shared" si="226"/>
        <v>909.84</v>
      </c>
      <c r="U1460" s="88"/>
      <c r="V1460" s="177">
        <f>SUMIF('Reporte de salida'!C$6:C$958,Inventario!B1460,'Reporte de salida'!H$6:H$958)</f>
        <v>5</v>
      </c>
      <c r="W1460" s="221">
        <f t="shared" si="227"/>
        <v>568.65</v>
      </c>
      <c r="X1460" s="22"/>
      <c r="Y1460" s="87">
        <f t="shared" si="228"/>
        <v>3</v>
      </c>
      <c r="Z1460" s="28">
        <f t="shared" si="229"/>
        <v>341.19</v>
      </c>
      <c r="AA1460" s="56">
        <f>Z1460/Y1460</f>
        <v>113.73</v>
      </c>
    </row>
    <row r="1461" spans="1:27" hidden="1" x14ac:dyDescent="0.25">
      <c r="A1461" s="24"/>
      <c r="B1461" s="174" t="s">
        <v>1529</v>
      </c>
      <c r="C1461" s="24"/>
      <c r="D1461" s="21" t="s">
        <v>1529</v>
      </c>
      <c r="E1461" s="21" t="s">
        <v>915</v>
      </c>
      <c r="F1461" s="21"/>
      <c r="G1461" s="31" t="s">
        <v>314</v>
      </c>
      <c r="H1461" s="32">
        <v>1</v>
      </c>
      <c r="J1461" s="57">
        <f>[1]Inventario!Y1461</f>
        <v>40</v>
      </c>
      <c r="K1461" s="99">
        <f>[1]Inventario!AA1461</f>
        <v>8.8099999999999987</v>
      </c>
      <c r="L1461" s="86">
        <f t="shared" si="222"/>
        <v>352.4</v>
      </c>
      <c r="M1461" s="91"/>
      <c r="N1461" s="87">
        <f>SUMIF('Compras del Mes'!D$6:D$307,Inventario!D1461,'Compras del Mes'!H$6:H$307)</f>
        <v>0</v>
      </c>
      <c r="O1461" s="28" t="str">
        <f t="shared" si="223"/>
        <v/>
      </c>
      <c r="P1461" s="28">
        <f>SUMIF('Compras del Mes'!D$6:D$307,Inventario!D1461,'Compras del Mes'!I$6:I$307)</f>
        <v>0</v>
      </c>
      <c r="Q1461" s="88"/>
      <c r="R1461" s="87">
        <f t="shared" si="224"/>
        <v>40</v>
      </c>
      <c r="S1461" s="28">
        <f t="shared" si="225"/>
        <v>8.8099999999999987</v>
      </c>
      <c r="T1461" s="28">
        <f t="shared" si="226"/>
        <v>352.4</v>
      </c>
      <c r="U1461" s="88"/>
      <c r="V1461" s="177">
        <f>SUMIF('Reporte de salida'!C$6:C$958,Inventario!B1461,'Reporte de salida'!H$6:H$958)</f>
        <v>0</v>
      </c>
      <c r="W1461" s="221">
        <f t="shared" si="227"/>
        <v>0</v>
      </c>
      <c r="X1461" s="22"/>
      <c r="Y1461" s="87">
        <f t="shared" si="228"/>
        <v>40</v>
      </c>
      <c r="Z1461" s="28">
        <f t="shared" si="229"/>
        <v>352.4</v>
      </c>
      <c r="AA1461" s="56">
        <f>Z1461/Y1461</f>
        <v>8.8099999999999987</v>
      </c>
    </row>
    <row r="1462" spans="1:27" hidden="1" x14ac:dyDescent="0.25">
      <c r="A1462" s="24"/>
      <c r="B1462" s="174" t="s">
        <v>1531</v>
      </c>
      <c r="C1462" s="24"/>
      <c r="D1462" s="21" t="s">
        <v>1531</v>
      </c>
      <c r="E1462" s="21" t="s">
        <v>915</v>
      </c>
      <c r="F1462" s="21"/>
      <c r="G1462" s="31" t="s">
        <v>1081</v>
      </c>
      <c r="H1462" s="32">
        <v>1</v>
      </c>
      <c r="J1462" s="57">
        <f>[1]Inventario!Y1462</f>
        <v>0</v>
      </c>
      <c r="K1462" s="99">
        <f>[1]Inventario!AA1462</f>
        <v>0</v>
      </c>
      <c r="L1462" s="86">
        <f t="shared" si="222"/>
        <v>0</v>
      </c>
      <c r="M1462" s="91"/>
      <c r="N1462" s="87">
        <f>SUMIF('Compras del Mes'!D$6:D$307,Inventario!D1462,'Compras del Mes'!H$6:H$307)</f>
        <v>70</v>
      </c>
      <c r="O1462" s="28">
        <f t="shared" si="223"/>
        <v>41.6</v>
      </c>
      <c r="P1462" s="28">
        <f>SUMIF('Compras del Mes'!D$6:D$307,Inventario!D1462,'Compras del Mes'!I$6:I$307)</f>
        <v>2912</v>
      </c>
      <c r="Q1462" s="88"/>
      <c r="R1462" s="87">
        <f t="shared" si="224"/>
        <v>70</v>
      </c>
      <c r="S1462" s="28">
        <f t="shared" si="225"/>
        <v>41.6</v>
      </c>
      <c r="T1462" s="28">
        <f t="shared" si="226"/>
        <v>2912</v>
      </c>
      <c r="U1462" s="88"/>
      <c r="V1462" s="177">
        <f>SUMIF('Reporte de salida'!C$6:C$958,Inventario!B1462,'Reporte de salida'!H$6:H$958)</f>
        <v>70</v>
      </c>
      <c r="W1462" s="221">
        <f t="shared" si="227"/>
        <v>2912</v>
      </c>
      <c r="X1462" s="22"/>
      <c r="Y1462" s="87">
        <f t="shared" si="228"/>
        <v>0</v>
      </c>
      <c r="Z1462" s="28">
        <f t="shared" si="229"/>
        <v>0</v>
      </c>
      <c r="AA1462" s="56">
        <v>0</v>
      </c>
    </row>
    <row r="1463" spans="1:27" hidden="1" x14ac:dyDescent="0.25">
      <c r="A1463" s="24"/>
      <c r="B1463" s="174" t="s">
        <v>1589</v>
      </c>
      <c r="C1463" s="24"/>
      <c r="D1463" s="21" t="s">
        <v>1589</v>
      </c>
      <c r="E1463" s="21" t="s">
        <v>915</v>
      </c>
      <c r="F1463" s="21"/>
      <c r="G1463" s="31" t="s">
        <v>314</v>
      </c>
      <c r="H1463" s="32">
        <v>1</v>
      </c>
      <c r="J1463" s="57">
        <f>[1]Inventario!Y1463</f>
        <v>0</v>
      </c>
      <c r="K1463" s="99">
        <f>[1]Inventario!AA1463</f>
        <v>0</v>
      </c>
      <c r="L1463" s="86">
        <f t="shared" si="222"/>
        <v>0</v>
      </c>
      <c r="M1463" s="91"/>
      <c r="N1463" s="87">
        <f>SUMIF('Compras del Mes'!D$6:D$307,Inventario!D1463,'Compras del Mes'!H$6:H$307)</f>
        <v>0</v>
      </c>
      <c r="O1463" s="28" t="str">
        <f t="shared" si="223"/>
        <v/>
      </c>
      <c r="P1463" s="28">
        <f>SUMIF('Compras del Mes'!D$6:D$307,Inventario!D1463,'Compras del Mes'!I$6:I$307)</f>
        <v>0</v>
      </c>
      <c r="Q1463" s="88"/>
      <c r="R1463" s="87">
        <f t="shared" si="224"/>
        <v>0</v>
      </c>
      <c r="S1463" s="28" t="str">
        <f t="shared" si="225"/>
        <v>0</v>
      </c>
      <c r="T1463" s="28">
        <f t="shared" si="226"/>
        <v>0</v>
      </c>
      <c r="U1463" s="88"/>
      <c r="V1463" s="177">
        <f>SUMIF('Reporte de salida'!C$6:C$958,Inventario!B1463,'Reporte de salida'!H$6:H$958)</f>
        <v>0</v>
      </c>
      <c r="W1463" s="221">
        <f t="shared" si="227"/>
        <v>0</v>
      </c>
      <c r="X1463" s="22"/>
      <c r="Y1463" s="87">
        <f t="shared" si="228"/>
        <v>0</v>
      </c>
      <c r="Z1463" s="28">
        <f t="shared" si="229"/>
        <v>0</v>
      </c>
      <c r="AA1463" s="56">
        <v>0</v>
      </c>
    </row>
    <row r="1464" spans="1:27" hidden="1" x14ac:dyDescent="0.25">
      <c r="A1464" s="24"/>
      <c r="B1464" s="174" t="s">
        <v>1592</v>
      </c>
      <c r="C1464" s="24"/>
      <c r="D1464" s="21" t="s">
        <v>1592</v>
      </c>
      <c r="E1464" s="21" t="s">
        <v>915</v>
      </c>
      <c r="F1464" s="21"/>
      <c r="G1464" s="31" t="s">
        <v>314</v>
      </c>
      <c r="H1464" s="32">
        <v>1</v>
      </c>
      <c r="J1464" s="57">
        <f>[1]Inventario!Y1464</f>
        <v>0</v>
      </c>
      <c r="K1464" s="99">
        <f>[1]Inventario!AA1464</f>
        <v>0</v>
      </c>
      <c r="L1464" s="86">
        <f t="shared" si="222"/>
        <v>0</v>
      </c>
      <c r="M1464" s="91"/>
      <c r="N1464" s="87">
        <f>SUMIF('Compras del Mes'!D$6:D$307,Inventario!D1464,'Compras del Mes'!H$6:H$307)</f>
        <v>0</v>
      </c>
      <c r="O1464" s="28" t="str">
        <f t="shared" si="223"/>
        <v/>
      </c>
      <c r="P1464" s="28">
        <f>SUMIF('Compras del Mes'!D$6:D$307,Inventario!D1464,'Compras del Mes'!I$6:I$307)</f>
        <v>0</v>
      </c>
      <c r="Q1464" s="88"/>
      <c r="R1464" s="87">
        <f t="shared" si="224"/>
        <v>0</v>
      </c>
      <c r="S1464" s="28" t="str">
        <f t="shared" si="225"/>
        <v>0</v>
      </c>
      <c r="T1464" s="28">
        <f t="shared" si="226"/>
        <v>0</v>
      </c>
      <c r="U1464" s="88"/>
      <c r="V1464" s="177">
        <f>SUMIF('Reporte de salida'!C$6:C$958,Inventario!B1464,'Reporte de salida'!H$6:H$958)</f>
        <v>0</v>
      </c>
      <c r="W1464" s="221">
        <f t="shared" si="227"/>
        <v>0</v>
      </c>
      <c r="X1464" s="22"/>
      <c r="Y1464" s="87">
        <f t="shared" si="228"/>
        <v>0</v>
      </c>
      <c r="Z1464" s="28">
        <f t="shared" si="229"/>
        <v>0</v>
      </c>
      <c r="AA1464" s="56">
        <v>0</v>
      </c>
    </row>
    <row r="1465" spans="1:27" hidden="1" x14ac:dyDescent="0.25">
      <c r="A1465" s="24"/>
      <c r="B1465" s="174" t="s">
        <v>1593</v>
      </c>
      <c r="C1465" s="24"/>
      <c r="D1465" s="21" t="s">
        <v>1593</v>
      </c>
      <c r="E1465" s="21" t="s">
        <v>915</v>
      </c>
      <c r="F1465" s="21"/>
      <c r="G1465" s="31" t="s">
        <v>314</v>
      </c>
      <c r="H1465" s="32">
        <v>1</v>
      </c>
      <c r="J1465" s="57">
        <f>[1]Inventario!Y1465</f>
        <v>0</v>
      </c>
      <c r="K1465" s="99">
        <f>[1]Inventario!AA1465</f>
        <v>0</v>
      </c>
      <c r="L1465" s="86">
        <f t="shared" si="222"/>
        <v>0</v>
      </c>
      <c r="M1465" s="91"/>
      <c r="N1465" s="87">
        <f>SUMIF('Compras del Mes'!D$6:D$307,Inventario!D1465,'Compras del Mes'!H$6:H$307)</f>
        <v>0</v>
      </c>
      <c r="O1465" s="28" t="str">
        <f t="shared" si="223"/>
        <v/>
      </c>
      <c r="P1465" s="28">
        <f>SUMIF('Compras del Mes'!D$6:D$307,Inventario!D1465,'Compras del Mes'!I$6:I$307)</f>
        <v>0</v>
      </c>
      <c r="Q1465" s="88"/>
      <c r="R1465" s="87">
        <f t="shared" si="224"/>
        <v>0</v>
      </c>
      <c r="S1465" s="28" t="str">
        <f t="shared" si="225"/>
        <v>0</v>
      </c>
      <c r="T1465" s="28">
        <f t="shared" si="226"/>
        <v>0</v>
      </c>
      <c r="U1465" s="88"/>
      <c r="V1465" s="177">
        <f>SUMIF('Reporte de salida'!C$6:C$958,Inventario!B1465,'Reporte de salida'!H$6:H$958)</f>
        <v>0</v>
      </c>
      <c r="W1465" s="221">
        <f t="shared" si="227"/>
        <v>0</v>
      </c>
      <c r="X1465" s="22"/>
      <c r="Y1465" s="87">
        <f t="shared" si="228"/>
        <v>0</v>
      </c>
      <c r="Z1465" s="28">
        <f t="shared" si="229"/>
        <v>0</v>
      </c>
      <c r="AA1465" s="56">
        <v>0</v>
      </c>
    </row>
    <row r="1466" spans="1:27" hidden="1" x14ac:dyDescent="0.25">
      <c r="A1466" s="24"/>
      <c r="B1466" s="174" t="s">
        <v>1594</v>
      </c>
      <c r="C1466" s="24"/>
      <c r="D1466" s="21" t="s">
        <v>1594</v>
      </c>
      <c r="E1466" s="21" t="s">
        <v>915</v>
      </c>
      <c r="F1466" s="21"/>
      <c r="G1466" s="31" t="s">
        <v>314</v>
      </c>
      <c r="H1466" s="32">
        <v>1</v>
      </c>
      <c r="J1466" s="57">
        <f>[1]Inventario!Y1466</f>
        <v>0</v>
      </c>
      <c r="K1466" s="99">
        <f>[1]Inventario!AA1466</f>
        <v>0</v>
      </c>
      <c r="L1466" s="86">
        <f t="shared" si="222"/>
        <v>0</v>
      </c>
      <c r="M1466" s="91"/>
      <c r="N1466" s="87">
        <f>SUMIF('Compras del Mes'!D$6:D$307,Inventario!D1466,'Compras del Mes'!H$6:H$307)</f>
        <v>0</v>
      </c>
      <c r="O1466" s="28" t="str">
        <f t="shared" si="223"/>
        <v/>
      </c>
      <c r="P1466" s="28">
        <f>SUMIF('Compras del Mes'!D$6:D$307,Inventario!D1466,'Compras del Mes'!I$6:I$307)</f>
        <v>0</v>
      </c>
      <c r="Q1466" s="88"/>
      <c r="R1466" s="87">
        <f t="shared" si="224"/>
        <v>0</v>
      </c>
      <c r="S1466" s="28" t="str">
        <f t="shared" si="225"/>
        <v>0</v>
      </c>
      <c r="T1466" s="28">
        <f t="shared" si="226"/>
        <v>0</v>
      </c>
      <c r="U1466" s="88"/>
      <c r="V1466" s="177">
        <f>SUMIF('Reporte de salida'!C$6:C$958,Inventario!B1466,'Reporte de salida'!H$6:H$958)</f>
        <v>0</v>
      </c>
      <c r="W1466" s="221">
        <f t="shared" si="227"/>
        <v>0</v>
      </c>
      <c r="X1466" s="22"/>
      <c r="Y1466" s="87">
        <f t="shared" si="228"/>
        <v>0</v>
      </c>
      <c r="Z1466" s="28">
        <f t="shared" si="229"/>
        <v>0</v>
      </c>
      <c r="AA1466" s="56">
        <v>0</v>
      </c>
    </row>
    <row r="1467" spans="1:27" hidden="1" x14ac:dyDescent="0.25">
      <c r="A1467" s="24"/>
      <c r="B1467" s="174" t="s">
        <v>1538</v>
      </c>
      <c r="C1467" s="24"/>
      <c r="D1467" s="21" t="s">
        <v>1538</v>
      </c>
      <c r="E1467" s="21" t="s">
        <v>915</v>
      </c>
      <c r="F1467" s="21"/>
      <c r="G1467" s="31" t="s">
        <v>314</v>
      </c>
      <c r="H1467" s="32">
        <v>1</v>
      </c>
      <c r="J1467" s="57">
        <f>[1]Inventario!Y1467</f>
        <v>0</v>
      </c>
      <c r="K1467" s="99">
        <f>[1]Inventario!AA1467</f>
        <v>0</v>
      </c>
      <c r="L1467" s="86">
        <f t="shared" si="222"/>
        <v>0</v>
      </c>
      <c r="M1467" s="91"/>
      <c r="N1467" s="87">
        <f>SUMIF('Compras del Mes'!D$6:D$307,Inventario!D1467,'Compras del Mes'!H$6:H$307)</f>
        <v>0</v>
      </c>
      <c r="O1467" s="28" t="str">
        <f t="shared" si="223"/>
        <v/>
      </c>
      <c r="P1467" s="28">
        <f>SUMIF('Compras del Mes'!D$6:D$307,Inventario!D1467,'Compras del Mes'!I$6:I$307)</f>
        <v>0</v>
      </c>
      <c r="Q1467" s="88"/>
      <c r="R1467" s="87">
        <f t="shared" si="224"/>
        <v>0</v>
      </c>
      <c r="S1467" s="28" t="str">
        <f t="shared" si="225"/>
        <v>0</v>
      </c>
      <c r="T1467" s="28">
        <f t="shared" si="226"/>
        <v>0</v>
      </c>
      <c r="U1467" s="88"/>
      <c r="V1467" s="177">
        <f>SUMIF('Reporte de salida'!C$6:C$958,Inventario!B1467,'Reporte de salida'!H$6:H$958)</f>
        <v>0</v>
      </c>
      <c r="W1467" s="221">
        <f t="shared" si="227"/>
        <v>0</v>
      </c>
      <c r="X1467" s="22"/>
      <c r="Y1467" s="87">
        <f t="shared" si="228"/>
        <v>0</v>
      </c>
      <c r="Z1467" s="28">
        <f t="shared" si="229"/>
        <v>0</v>
      </c>
      <c r="AA1467" s="56">
        <v>0</v>
      </c>
    </row>
    <row r="1468" spans="1:27" hidden="1" x14ac:dyDescent="0.25">
      <c r="A1468" s="24"/>
      <c r="B1468" s="174" t="s">
        <v>1618</v>
      </c>
      <c r="C1468" s="24"/>
      <c r="D1468" s="21" t="s">
        <v>1618</v>
      </c>
      <c r="E1468" s="21" t="s">
        <v>915</v>
      </c>
      <c r="F1468" s="21"/>
      <c r="G1468" s="31" t="s">
        <v>314</v>
      </c>
      <c r="H1468" s="32">
        <v>1</v>
      </c>
      <c r="J1468" s="57">
        <f>[1]Inventario!Y1468</f>
        <v>6</v>
      </c>
      <c r="K1468" s="99">
        <f>[1]Inventario!AA1468</f>
        <v>134.79999999999998</v>
      </c>
      <c r="L1468" s="86">
        <f t="shared" si="222"/>
        <v>808.8</v>
      </c>
      <c r="M1468" s="91"/>
      <c r="N1468" s="87">
        <f>SUMIF('Compras del Mes'!D$6:D$307,Inventario!D1468,'Compras del Mes'!H$6:H$307)</f>
        <v>0</v>
      </c>
      <c r="O1468" s="28" t="str">
        <f t="shared" si="223"/>
        <v/>
      </c>
      <c r="P1468" s="28">
        <f>SUMIF('Compras del Mes'!D$6:D$307,Inventario!D1468,'Compras del Mes'!I$6:I$307)</f>
        <v>0</v>
      </c>
      <c r="Q1468" s="88"/>
      <c r="R1468" s="87">
        <f t="shared" si="224"/>
        <v>6</v>
      </c>
      <c r="S1468" s="28">
        <f t="shared" si="225"/>
        <v>134.79999999999998</v>
      </c>
      <c r="T1468" s="28">
        <f t="shared" si="226"/>
        <v>808.8</v>
      </c>
      <c r="U1468" s="88"/>
      <c r="V1468" s="177">
        <f>SUMIF('Reporte de salida'!C$6:C$958,Inventario!B1468,'Reporte de salida'!H$6:H$958)</f>
        <v>0</v>
      </c>
      <c r="W1468" s="221">
        <f t="shared" si="227"/>
        <v>0</v>
      </c>
      <c r="X1468" s="22"/>
      <c r="Y1468" s="87">
        <f t="shared" si="228"/>
        <v>6</v>
      </c>
      <c r="Z1468" s="28">
        <f t="shared" si="229"/>
        <v>808.8</v>
      </c>
      <c r="AA1468" s="56">
        <f>Z1468/Y1468</f>
        <v>134.79999999999998</v>
      </c>
    </row>
    <row r="1469" spans="1:27" hidden="1" x14ac:dyDescent="0.25">
      <c r="A1469" s="24"/>
      <c r="B1469" s="174" t="s">
        <v>1540</v>
      </c>
      <c r="C1469" s="24"/>
      <c r="D1469" s="21" t="s">
        <v>1540</v>
      </c>
      <c r="E1469" s="21" t="s">
        <v>915</v>
      </c>
      <c r="F1469" s="21"/>
      <c r="G1469" s="31" t="s">
        <v>314</v>
      </c>
      <c r="H1469" s="32">
        <v>1</v>
      </c>
      <c r="J1469" s="57">
        <f>[1]Inventario!Y1469</f>
        <v>3</v>
      </c>
      <c r="K1469" s="99">
        <f>[1]Inventario!AA1469</f>
        <v>29.166666666666668</v>
      </c>
      <c r="L1469" s="86">
        <f t="shared" si="222"/>
        <v>87.5</v>
      </c>
      <c r="M1469" s="91"/>
      <c r="N1469" s="87">
        <f>SUMIF('Compras del Mes'!D$6:D$307,Inventario!D1469,'Compras del Mes'!H$6:H$307)</f>
        <v>6</v>
      </c>
      <c r="O1469" s="28">
        <f t="shared" si="223"/>
        <v>80</v>
      </c>
      <c r="P1469" s="28">
        <f>SUMIF('Compras del Mes'!D$6:D$307,Inventario!D1469,'Compras del Mes'!I$6:I$307)</f>
        <v>480</v>
      </c>
      <c r="Q1469" s="88"/>
      <c r="R1469" s="87">
        <f t="shared" si="224"/>
        <v>9</v>
      </c>
      <c r="S1469" s="28">
        <f t="shared" si="225"/>
        <v>63.055555555555557</v>
      </c>
      <c r="T1469" s="28">
        <f t="shared" si="226"/>
        <v>567.5</v>
      </c>
      <c r="U1469" s="88"/>
      <c r="V1469" s="177">
        <f>SUMIF('Reporte de salida'!C$6:C$958,Inventario!B1469,'Reporte de salida'!H$6:H$958)</f>
        <v>6</v>
      </c>
      <c r="W1469" s="221">
        <f t="shared" si="227"/>
        <v>378.33333333333337</v>
      </c>
      <c r="X1469" s="22"/>
      <c r="Y1469" s="87">
        <f t="shared" si="228"/>
        <v>3</v>
      </c>
      <c r="Z1469" s="28">
        <f t="shared" si="229"/>
        <v>189.16666666666669</v>
      </c>
      <c r="AA1469" s="56">
        <f>Z1469/Y1469</f>
        <v>63.055555555555564</v>
      </c>
    </row>
    <row r="1470" spans="1:27" hidden="1" x14ac:dyDescent="0.25">
      <c r="A1470" s="24"/>
      <c r="B1470" s="174" t="s">
        <v>1619</v>
      </c>
      <c r="C1470" s="24"/>
      <c r="D1470" s="21" t="s">
        <v>1619</v>
      </c>
      <c r="E1470" s="21" t="s">
        <v>915</v>
      </c>
      <c r="F1470" s="21"/>
      <c r="G1470" s="31" t="s">
        <v>314</v>
      </c>
      <c r="H1470" s="32">
        <v>1</v>
      </c>
      <c r="J1470" s="57">
        <f>[1]Inventario!Y1470</f>
        <v>0</v>
      </c>
      <c r="K1470" s="99">
        <f>[1]Inventario!AA1470</f>
        <v>0</v>
      </c>
      <c r="L1470" s="86">
        <f t="shared" si="222"/>
        <v>0</v>
      </c>
      <c r="M1470" s="91"/>
      <c r="N1470" s="87">
        <f>SUMIF('Compras del Mes'!D$6:D$307,Inventario!D1470,'Compras del Mes'!H$6:H$307)</f>
        <v>0</v>
      </c>
      <c r="O1470" s="28" t="str">
        <f t="shared" si="223"/>
        <v/>
      </c>
      <c r="P1470" s="28">
        <f>SUMIF('Compras del Mes'!D$6:D$307,Inventario!D1470,'Compras del Mes'!I$6:I$307)</f>
        <v>0</v>
      </c>
      <c r="Q1470" s="88"/>
      <c r="R1470" s="87">
        <f t="shared" si="224"/>
        <v>0</v>
      </c>
      <c r="S1470" s="28" t="str">
        <f t="shared" si="225"/>
        <v>0</v>
      </c>
      <c r="T1470" s="28">
        <f t="shared" si="226"/>
        <v>0</v>
      </c>
      <c r="U1470" s="88"/>
      <c r="V1470" s="177">
        <f>SUMIF('Reporte de salida'!C$6:C$958,Inventario!B1470,'Reporte de salida'!H$6:H$958)</f>
        <v>0</v>
      </c>
      <c r="W1470" s="221">
        <f t="shared" si="227"/>
        <v>0</v>
      </c>
      <c r="X1470" s="22"/>
      <c r="Y1470" s="87">
        <f t="shared" si="228"/>
        <v>0</v>
      </c>
      <c r="Z1470" s="28">
        <f t="shared" si="229"/>
        <v>0</v>
      </c>
      <c r="AA1470" s="56">
        <v>0</v>
      </c>
    </row>
    <row r="1471" spans="1:27" hidden="1" x14ac:dyDescent="0.25">
      <c r="A1471" s="24"/>
      <c r="B1471" s="174" t="s">
        <v>1620</v>
      </c>
      <c r="C1471" s="24"/>
      <c r="D1471" s="21" t="s">
        <v>1620</v>
      </c>
      <c r="E1471" s="21" t="s">
        <v>915</v>
      </c>
      <c r="F1471" s="21"/>
      <c r="G1471" s="31" t="s">
        <v>314</v>
      </c>
      <c r="H1471" s="32">
        <v>1</v>
      </c>
      <c r="J1471" s="57">
        <f>[1]Inventario!Y1471</f>
        <v>0</v>
      </c>
      <c r="K1471" s="99">
        <f>[1]Inventario!AA1471</f>
        <v>0</v>
      </c>
      <c r="L1471" s="86">
        <f t="shared" si="222"/>
        <v>0</v>
      </c>
      <c r="M1471" s="91"/>
      <c r="N1471" s="87">
        <f>SUMIF('Compras del Mes'!D$6:D$307,Inventario!D1471,'Compras del Mes'!H$6:H$307)</f>
        <v>0</v>
      </c>
      <c r="O1471" s="28" t="str">
        <f t="shared" si="223"/>
        <v/>
      </c>
      <c r="P1471" s="28">
        <f>SUMIF('Compras del Mes'!D$6:D$307,Inventario!D1471,'Compras del Mes'!I$6:I$307)</f>
        <v>0</v>
      </c>
      <c r="Q1471" s="88"/>
      <c r="R1471" s="87">
        <f t="shared" si="224"/>
        <v>0</v>
      </c>
      <c r="S1471" s="28" t="str">
        <f t="shared" si="225"/>
        <v>0</v>
      </c>
      <c r="T1471" s="28">
        <f t="shared" si="226"/>
        <v>0</v>
      </c>
      <c r="U1471" s="88"/>
      <c r="V1471" s="177">
        <f>SUMIF('Reporte de salida'!C$6:C$958,Inventario!B1471,'Reporte de salida'!H$6:H$958)</f>
        <v>0</v>
      </c>
      <c r="W1471" s="221">
        <f t="shared" si="227"/>
        <v>0</v>
      </c>
      <c r="X1471" s="22"/>
      <c r="Y1471" s="87">
        <f t="shared" si="228"/>
        <v>0</v>
      </c>
      <c r="Z1471" s="28">
        <f t="shared" si="229"/>
        <v>0</v>
      </c>
      <c r="AA1471" s="56">
        <v>0</v>
      </c>
    </row>
    <row r="1472" spans="1:27" hidden="1" x14ac:dyDescent="0.25">
      <c r="A1472" s="24"/>
      <c r="B1472" s="174" t="s">
        <v>1621</v>
      </c>
      <c r="C1472" s="24"/>
      <c r="D1472" s="21" t="s">
        <v>1621</v>
      </c>
      <c r="E1472" s="21" t="s">
        <v>915</v>
      </c>
      <c r="F1472" s="21"/>
      <c r="G1472" s="31" t="s">
        <v>314</v>
      </c>
      <c r="H1472" s="32">
        <v>1</v>
      </c>
      <c r="J1472" s="57">
        <f>[1]Inventario!Y1472</f>
        <v>1</v>
      </c>
      <c r="K1472" s="99">
        <f>[1]Inventario!AA1472</f>
        <v>80</v>
      </c>
      <c r="L1472" s="86">
        <f t="shared" si="222"/>
        <v>80</v>
      </c>
      <c r="M1472" s="91"/>
      <c r="N1472" s="87">
        <f>SUMIF('Compras del Mes'!D$6:D$307,Inventario!D1472,'Compras del Mes'!H$6:H$307)</f>
        <v>0</v>
      </c>
      <c r="O1472" s="28" t="str">
        <f t="shared" si="223"/>
        <v/>
      </c>
      <c r="P1472" s="28">
        <f>SUMIF('Compras del Mes'!D$6:D$307,Inventario!D1472,'Compras del Mes'!I$6:I$307)</f>
        <v>0</v>
      </c>
      <c r="Q1472" s="88"/>
      <c r="R1472" s="87">
        <f t="shared" si="224"/>
        <v>1</v>
      </c>
      <c r="S1472" s="28">
        <f t="shared" si="225"/>
        <v>80</v>
      </c>
      <c r="T1472" s="28">
        <f t="shared" si="226"/>
        <v>80</v>
      </c>
      <c r="U1472" s="88"/>
      <c r="V1472" s="177">
        <f>SUMIF('Reporte de salida'!C$6:C$958,Inventario!B1472,'Reporte de salida'!H$6:H$958)</f>
        <v>0</v>
      </c>
      <c r="W1472" s="221">
        <f t="shared" si="227"/>
        <v>0</v>
      </c>
      <c r="X1472" s="22"/>
      <c r="Y1472" s="87">
        <f t="shared" si="228"/>
        <v>1</v>
      </c>
      <c r="Z1472" s="28">
        <f t="shared" si="229"/>
        <v>80</v>
      </c>
      <c r="AA1472" s="56">
        <f>Z1472/Y1472</f>
        <v>80</v>
      </c>
    </row>
    <row r="1473" spans="1:27" hidden="1" x14ac:dyDescent="0.25">
      <c r="A1473" s="24"/>
      <c r="B1473" s="174" t="s">
        <v>1626</v>
      </c>
      <c r="C1473" s="24"/>
      <c r="D1473" s="21" t="s">
        <v>1626</v>
      </c>
      <c r="E1473" s="21" t="s">
        <v>915</v>
      </c>
      <c r="F1473" s="21"/>
      <c r="G1473" s="31" t="s">
        <v>314</v>
      </c>
      <c r="H1473" s="32">
        <v>1</v>
      </c>
      <c r="J1473" s="57">
        <f>[1]Inventario!Y1473</f>
        <v>0</v>
      </c>
      <c r="K1473" s="99">
        <f>[1]Inventario!AA1473</f>
        <v>0</v>
      </c>
      <c r="L1473" s="86">
        <f t="shared" si="222"/>
        <v>0</v>
      </c>
      <c r="M1473" s="91"/>
      <c r="N1473" s="87">
        <f>SUMIF('Compras del Mes'!D$6:D$307,Inventario!D1473,'Compras del Mes'!H$6:H$307)</f>
        <v>2</v>
      </c>
      <c r="O1473" s="28">
        <f t="shared" si="223"/>
        <v>238.34</v>
      </c>
      <c r="P1473" s="28">
        <f>SUMIF('Compras del Mes'!D$6:D$307,Inventario!D1473,'Compras del Mes'!I$6:I$307)</f>
        <v>476.68</v>
      </c>
      <c r="Q1473" s="88"/>
      <c r="R1473" s="87">
        <f t="shared" si="224"/>
        <v>2</v>
      </c>
      <c r="S1473" s="28">
        <f t="shared" si="225"/>
        <v>238.34</v>
      </c>
      <c r="T1473" s="28">
        <f t="shared" si="226"/>
        <v>476.68</v>
      </c>
      <c r="U1473" s="88"/>
      <c r="V1473" s="177">
        <f>SUMIF('Reporte de salida'!C$6:C$958,Inventario!B1473,'Reporte de salida'!H$6:H$958)</f>
        <v>1</v>
      </c>
      <c r="W1473" s="221">
        <f t="shared" si="227"/>
        <v>238.34</v>
      </c>
      <c r="X1473" s="22"/>
      <c r="Y1473" s="87">
        <f t="shared" si="228"/>
        <v>1</v>
      </c>
      <c r="Z1473" s="28">
        <f t="shared" si="229"/>
        <v>238.34</v>
      </c>
      <c r="AA1473" s="56">
        <f>Z1473/Y1473</f>
        <v>238.34</v>
      </c>
    </row>
    <row r="1474" spans="1:27" hidden="1" x14ac:dyDescent="0.25">
      <c r="A1474" s="24"/>
      <c r="B1474" s="174" t="s">
        <v>1699</v>
      </c>
      <c r="C1474" s="24"/>
      <c r="D1474" s="21" t="s">
        <v>1699</v>
      </c>
      <c r="E1474" s="21" t="s">
        <v>915</v>
      </c>
      <c r="F1474" s="21"/>
      <c r="G1474" s="31" t="s">
        <v>314</v>
      </c>
      <c r="H1474" s="32">
        <v>1</v>
      </c>
      <c r="J1474" s="57">
        <f>[1]Inventario!Y1474</f>
        <v>0</v>
      </c>
      <c r="K1474" s="99">
        <f>[1]Inventario!AA1474</f>
        <v>0</v>
      </c>
      <c r="L1474" s="86">
        <f t="shared" si="222"/>
        <v>0</v>
      </c>
      <c r="M1474" s="91"/>
      <c r="N1474" s="87">
        <f>SUMIF('Compras del Mes'!D$6:D$307,Inventario!D1474,'Compras del Mes'!H$6:H$307)</f>
        <v>0</v>
      </c>
      <c r="O1474" s="28" t="str">
        <f t="shared" si="223"/>
        <v/>
      </c>
      <c r="P1474" s="28">
        <f>SUMIF('Compras del Mes'!D$6:D$307,Inventario!D1474,'Compras del Mes'!I$6:I$307)</f>
        <v>0</v>
      </c>
      <c r="Q1474" s="88"/>
      <c r="R1474" s="87">
        <f t="shared" si="224"/>
        <v>0</v>
      </c>
      <c r="S1474" s="28" t="str">
        <f t="shared" si="225"/>
        <v>0</v>
      </c>
      <c r="T1474" s="28">
        <f t="shared" si="226"/>
        <v>0</v>
      </c>
      <c r="U1474" s="88"/>
      <c r="V1474" s="177">
        <f>SUMIF('Reporte de salida'!C$6:C$958,Inventario!B1474,'Reporte de salida'!H$6:H$958)</f>
        <v>0</v>
      </c>
      <c r="W1474" s="221">
        <f t="shared" si="227"/>
        <v>0</v>
      </c>
      <c r="X1474" s="22"/>
      <c r="Y1474" s="87">
        <f t="shared" si="228"/>
        <v>0</v>
      </c>
      <c r="Z1474" s="28">
        <f t="shared" si="229"/>
        <v>0</v>
      </c>
      <c r="AA1474" s="56">
        <v>0</v>
      </c>
    </row>
    <row r="1475" spans="1:27" hidden="1" x14ac:dyDescent="0.25">
      <c r="A1475" s="24"/>
      <c r="B1475" s="174" t="s">
        <v>1661</v>
      </c>
      <c r="C1475" s="24"/>
      <c r="D1475" s="21" t="s">
        <v>1661</v>
      </c>
      <c r="E1475" s="21" t="s">
        <v>915</v>
      </c>
      <c r="F1475" s="21"/>
      <c r="G1475" s="31" t="s">
        <v>314</v>
      </c>
      <c r="H1475" s="32">
        <v>1</v>
      </c>
      <c r="J1475" s="57">
        <f>[1]Inventario!Y1475</f>
        <v>0</v>
      </c>
      <c r="K1475" s="99">
        <f>[1]Inventario!AA1475</f>
        <v>0</v>
      </c>
      <c r="L1475" s="86">
        <f t="shared" si="222"/>
        <v>0</v>
      </c>
      <c r="M1475" s="91"/>
      <c r="N1475" s="87">
        <f>SUMIF('Compras del Mes'!D$6:D$307,Inventario!D1475,'Compras del Mes'!H$6:H$307)</f>
        <v>0</v>
      </c>
      <c r="O1475" s="28" t="str">
        <f t="shared" si="223"/>
        <v/>
      </c>
      <c r="P1475" s="28">
        <f>SUMIF('Compras del Mes'!D$6:D$307,Inventario!D1475,'Compras del Mes'!I$6:I$307)</f>
        <v>0</v>
      </c>
      <c r="Q1475" s="88"/>
      <c r="R1475" s="87">
        <f t="shared" si="224"/>
        <v>0</v>
      </c>
      <c r="S1475" s="28" t="str">
        <f t="shared" si="225"/>
        <v>0</v>
      </c>
      <c r="T1475" s="28">
        <f t="shared" si="226"/>
        <v>0</v>
      </c>
      <c r="U1475" s="88"/>
      <c r="V1475" s="177">
        <f>SUMIF('Reporte de salida'!C$6:C$958,Inventario!B1475,'Reporte de salida'!H$6:H$958)</f>
        <v>0</v>
      </c>
      <c r="W1475" s="221">
        <f t="shared" si="227"/>
        <v>0</v>
      </c>
      <c r="X1475" s="22"/>
      <c r="Y1475" s="87">
        <f t="shared" si="228"/>
        <v>0</v>
      </c>
      <c r="Z1475" s="28">
        <f t="shared" si="229"/>
        <v>0</v>
      </c>
      <c r="AA1475" s="56">
        <v>0</v>
      </c>
    </row>
    <row r="1476" spans="1:27" hidden="1" x14ac:dyDescent="0.25">
      <c r="A1476" s="24"/>
      <c r="B1476" s="174" t="s">
        <v>1700</v>
      </c>
      <c r="C1476" s="24"/>
      <c r="D1476" s="21" t="s">
        <v>1700</v>
      </c>
      <c r="E1476" s="21" t="s">
        <v>915</v>
      </c>
      <c r="F1476" s="21"/>
      <c r="G1476" s="31" t="s">
        <v>314</v>
      </c>
      <c r="H1476" s="32">
        <v>1</v>
      </c>
      <c r="J1476" s="57">
        <f>[1]Inventario!Y1476</f>
        <v>0</v>
      </c>
      <c r="K1476" s="99">
        <f>[1]Inventario!AA1476</f>
        <v>0</v>
      </c>
      <c r="L1476" s="86">
        <f t="shared" si="222"/>
        <v>0</v>
      </c>
      <c r="M1476" s="91"/>
      <c r="N1476" s="87">
        <f>SUMIF('Compras del Mes'!D$6:D$307,Inventario!D1476,'Compras del Mes'!H$6:H$307)</f>
        <v>0</v>
      </c>
      <c r="O1476" s="28" t="str">
        <f t="shared" si="223"/>
        <v/>
      </c>
      <c r="P1476" s="28">
        <f>SUMIF('Compras del Mes'!D$6:D$307,Inventario!D1476,'Compras del Mes'!I$6:I$307)</f>
        <v>0</v>
      </c>
      <c r="Q1476" s="88"/>
      <c r="R1476" s="87">
        <f t="shared" si="224"/>
        <v>0</v>
      </c>
      <c r="S1476" s="28" t="str">
        <f t="shared" si="225"/>
        <v>0</v>
      </c>
      <c r="T1476" s="28">
        <f t="shared" si="226"/>
        <v>0</v>
      </c>
      <c r="U1476" s="88"/>
      <c r="V1476" s="177">
        <f>SUMIF('Reporte de salida'!C$6:C$958,Inventario!B1476,'Reporte de salida'!H$6:H$958)</f>
        <v>0</v>
      </c>
      <c r="W1476" s="221">
        <f t="shared" si="227"/>
        <v>0</v>
      </c>
      <c r="X1476" s="22"/>
      <c r="Y1476" s="87">
        <f t="shared" si="228"/>
        <v>0</v>
      </c>
      <c r="Z1476" s="28">
        <f t="shared" si="229"/>
        <v>0</v>
      </c>
      <c r="AA1476" s="56">
        <v>0</v>
      </c>
    </row>
    <row r="1477" spans="1:27" hidden="1" x14ac:dyDescent="0.25">
      <c r="A1477" s="24"/>
      <c r="B1477" s="174" t="s">
        <v>1701</v>
      </c>
      <c r="C1477" s="24"/>
      <c r="D1477" s="21" t="s">
        <v>1701</v>
      </c>
      <c r="E1477" s="21" t="s">
        <v>915</v>
      </c>
      <c r="F1477" s="21"/>
      <c r="G1477" s="31" t="s">
        <v>314</v>
      </c>
      <c r="H1477" s="32">
        <v>1</v>
      </c>
      <c r="J1477" s="57">
        <f>[1]Inventario!Y1477</f>
        <v>0</v>
      </c>
      <c r="K1477" s="99">
        <f>[1]Inventario!AA1477</f>
        <v>0</v>
      </c>
      <c r="L1477" s="86">
        <f t="shared" si="222"/>
        <v>0</v>
      </c>
      <c r="M1477" s="91"/>
      <c r="N1477" s="87">
        <f>SUMIF('Compras del Mes'!D$6:D$307,Inventario!D1477,'Compras del Mes'!H$6:H$307)</f>
        <v>0</v>
      </c>
      <c r="O1477" s="28" t="str">
        <f t="shared" si="223"/>
        <v/>
      </c>
      <c r="P1477" s="28">
        <f>SUMIF('Compras del Mes'!D$6:D$307,Inventario!D1477,'Compras del Mes'!I$6:I$307)</f>
        <v>0</v>
      </c>
      <c r="Q1477" s="88"/>
      <c r="R1477" s="87">
        <f t="shared" si="224"/>
        <v>0</v>
      </c>
      <c r="S1477" s="28" t="str">
        <f t="shared" si="225"/>
        <v>0</v>
      </c>
      <c r="T1477" s="28">
        <f t="shared" si="226"/>
        <v>0</v>
      </c>
      <c r="U1477" s="88"/>
      <c r="V1477" s="177">
        <f>SUMIF('Reporte de salida'!C$6:C$958,Inventario!B1477,'Reporte de salida'!H$6:H$958)</f>
        <v>0</v>
      </c>
      <c r="W1477" s="221">
        <f t="shared" si="227"/>
        <v>0</v>
      </c>
      <c r="X1477" s="22"/>
      <c r="Y1477" s="87">
        <f t="shared" si="228"/>
        <v>0</v>
      </c>
      <c r="Z1477" s="28">
        <f t="shared" si="229"/>
        <v>0</v>
      </c>
      <c r="AA1477" s="56">
        <v>0</v>
      </c>
    </row>
    <row r="1478" spans="1:27" hidden="1" x14ac:dyDescent="0.25">
      <c r="A1478" s="24"/>
      <c r="B1478" s="174" t="s">
        <v>1702</v>
      </c>
      <c r="C1478" s="24"/>
      <c r="D1478" s="21" t="s">
        <v>1702</v>
      </c>
      <c r="E1478" s="21" t="s">
        <v>915</v>
      </c>
      <c r="F1478" s="21"/>
      <c r="G1478" s="31" t="s">
        <v>314</v>
      </c>
      <c r="H1478" s="32">
        <v>1</v>
      </c>
      <c r="J1478" s="57">
        <f>[1]Inventario!Y1478</f>
        <v>2</v>
      </c>
      <c r="K1478" s="99">
        <f>[1]Inventario!AA1478</f>
        <v>540</v>
      </c>
      <c r="L1478" s="86">
        <f t="shared" si="222"/>
        <v>1080</v>
      </c>
      <c r="M1478" s="91"/>
      <c r="N1478" s="87">
        <f>SUMIF('Compras del Mes'!D$6:D$307,Inventario!D1478,'Compras del Mes'!H$6:H$307)</f>
        <v>0</v>
      </c>
      <c r="O1478" s="28" t="str">
        <f t="shared" si="223"/>
        <v/>
      </c>
      <c r="P1478" s="28">
        <f>SUMIF('Compras del Mes'!D$6:D$307,Inventario!D1478,'Compras del Mes'!I$6:I$307)</f>
        <v>0</v>
      </c>
      <c r="Q1478" s="88"/>
      <c r="R1478" s="87">
        <f t="shared" si="224"/>
        <v>2</v>
      </c>
      <c r="S1478" s="28">
        <f t="shared" si="225"/>
        <v>540</v>
      </c>
      <c r="T1478" s="28">
        <f t="shared" si="226"/>
        <v>1080</v>
      </c>
      <c r="U1478" s="88"/>
      <c r="V1478" s="177">
        <f>SUMIF('Reporte de salida'!C$6:C$958,Inventario!B1478,'Reporte de salida'!H$6:H$958)</f>
        <v>0</v>
      </c>
      <c r="W1478" s="221">
        <f t="shared" si="227"/>
        <v>0</v>
      </c>
      <c r="X1478" s="22"/>
      <c r="Y1478" s="87">
        <f t="shared" si="228"/>
        <v>2</v>
      </c>
      <c r="Z1478" s="28">
        <f t="shared" si="229"/>
        <v>1080</v>
      </c>
      <c r="AA1478" s="56">
        <f>Z1478/Y1478</f>
        <v>540</v>
      </c>
    </row>
    <row r="1479" spans="1:27" hidden="1" x14ac:dyDescent="0.25">
      <c r="A1479" s="24"/>
      <c r="B1479" s="174" t="s">
        <v>1703</v>
      </c>
      <c r="C1479" s="24"/>
      <c r="D1479" s="21" t="s">
        <v>1703</v>
      </c>
      <c r="E1479" s="21" t="s">
        <v>915</v>
      </c>
      <c r="F1479" s="21"/>
      <c r="G1479" s="31" t="s">
        <v>314</v>
      </c>
      <c r="H1479" s="32">
        <v>1</v>
      </c>
      <c r="J1479" s="57">
        <f>[1]Inventario!Y1479</f>
        <v>2</v>
      </c>
      <c r="K1479" s="99">
        <f>[1]Inventario!AA1479</f>
        <v>415</v>
      </c>
      <c r="L1479" s="86">
        <f t="shared" ref="L1479:L1542" si="232">+K1479*J1479</f>
        <v>830</v>
      </c>
      <c r="M1479" s="91"/>
      <c r="N1479" s="87">
        <f>SUMIF('Compras del Mes'!D$6:D$307,Inventario!D1479,'Compras del Mes'!H$6:H$307)</f>
        <v>0</v>
      </c>
      <c r="O1479" s="28" t="str">
        <f t="shared" ref="O1479:O1542" si="233">IF(P1479=0,"",P1479/N1479)</f>
        <v/>
      </c>
      <c r="P1479" s="28">
        <f>SUMIF('Compras del Mes'!D$6:D$307,Inventario!D1479,'Compras del Mes'!I$6:I$307)</f>
        <v>0</v>
      </c>
      <c r="Q1479" s="88"/>
      <c r="R1479" s="87">
        <f t="shared" ref="R1479:R1542" si="234">+N1479+J1479</f>
        <v>2</v>
      </c>
      <c r="S1479" s="28">
        <f t="shared" ref="S1479:S1542" si="235">IF(T1479=0,"0",T1479/R1479)</f>
        <v>415</v>
      </c>
      <c r="T1479" s="28">
        <f t="shared" ref="T1479:T1542" si="236">+P1479+L1479</f>
        <v>830</v>
      </c>
      <c r="U1479" s="88"/>
      <c r="V1479" s="177">
        <f>SUMIF('Reporte de salida'!C$6:C$958,Inventario!B1479,'Reporte de salida'!H$6:H$958)</f>
        <v>0</v>
      </c>
      <c r="W1479" s="221">
        <f t="shared" ref="W1479:W1542" si="237">+V1479*S1479</f>
        <v>0</v>
      </c>
      <c r="X1479" s="22"/>
      <c r="Y1479" s="87">
        <f t="shared" ref="Y1479:Y1542" si="238">R1479-V1479</f>
        <v>2</v>
      </c>
      <c r="Z1479" s="28">
        <f t="shared" ref="Z1479:Z1542" si="239">+S1479*Y1479</f>
        <v>830</v>
      </c>
      <c r="AA1479" s="56">
        <f t="shared" ref="AA1479:AA1535" si="240">Z1479/Y1479</f>
        <v>415</v>
      </c>
    </row>
    <row r="1480" spans="1:27" hidden="1" x14ac:dyDescent="0.25">
      <c r="A1480" s="24"/>
      <c r="B1480" s="174" t="s">
        <v>1706</v>
      </c>
      <c r="C1480" s="24"/>
      <c r="D1480" s="21" t="s">
        <v>1706</v>
      </c>
      <c r="E1480" s="21" t="s">
        <v>915</v>
      </c>
      <c r="F1480" s="21"/>
      <c r="G1480" s="31" t="s">
        <v>314</v>
      </c>
      <c r="H1480" s="32">
        <v>1</v>
      </c>
      <c r="J1480" s="57">
        <f>[1]Inventario!Y1480</f>
        <v>60</v>
      </c>
      <c r="K1480" s="99">
        <f>[1]Inventario!AA1480</f>
        <v>375.5548500000001</v>
      </c>
      <c r="L1480" s="86">
        <f t="shared" si="232"/>
        <v>22533.291000000005</v>
      </c>
      <c r="M1480" s="91"/>
      <c r="N1480" s="87">
        <f>SUMIF('Compras del Mes'!D$6:D$307,Inventario!D1480,'Compras del Mes'!H$6:H$307)</f>
        <v>0</v>
      </c>
      <c r="O1480" s="28" t="str">
        <f t="shared" si="233"/>
        <v/>
      </c>
      <c r="P1480" s="28">
        <f>SUMIF('Compras del Mes'!D$6:D$307,Inventario!D1480,'Compras del Mes'!I$6:I$307)</f>
        <v>0</v>
      </c>
      <c r="Q1480" s="88"/>
      <c r="R1480" s="87">
        <f t="shared" si="234"/>
        <v>60</v>
      </c>
      <c r="S1480" s="28">
        <f t="shared" si="235"/>
        <v>375.5548500000001</v>
      </c>
      <c r="T1480" s="28">
        <f t="shared" si="236"/>
        <v>22533.291000000005</v>
      </c>
      <c r="U1480" s="88"/>
      <c r="V1480" s="177">
        <f>SUMIF('Reporte de salida'!C$6:C$958,Inventario!B1480,'Reporte de salida'!H$6:H$958)</f>
        <v>20</v>
      </c>
      <c r="W1480" s="221">
        <f t="shared" si="237"/>
        <v>7511.0970000000016</v>
      </c>
      <c r="X1480" s="22"/>
      <c r="Y1480" s="87">
        <f t="shared" si="238"/>
        <v>40</v>
      </c>
      <c r="Z1480" s="28">
        <f t="shared" si="239"/>
        <v>15022.194000000003</v>
      </c>
      <c r="AA1480" s="56">
        <f t="shared" si="240"/>
        <v>375.5548500000001</v>
      </c>
    </row>
    <row r="1481" spans="1:27" hidden="1" x14ac:dyDescent="0.25">
      <c r="A1481" s="24">
        <v>3294</v>
      </c>
      <c r="B1481" s="174" t="s">
        <v>1749</v>
      </c>
      <c r="C1481" s="24"/>
      <c r="D1481" s="21" t="s">
        <v>1749</v>
      </c>
      <c r="E1481" s="21" t="s">
        <v>915</v>
      </c>
      <c r="F1481" s="21"/>
      <c r="G1481" s="31" t="s">
        <v>314</v>
      </c>
      <c r="H1481" s="32">
        <v>1</v>
      </c>
      <c r="J1481" s="57">
        <f>[1]Inventario!Y1481</f>
        <v>0</v>
      </c>
      <c r="K1481" s="99">
        <f>[1]Inventario!AA1481</f>
        <v>0</v>
      </c>
      <c r="L1481" s="86">
        <f t="shared" si="232"/>
        <v>0</v>
      </c>
      <c r="M1481" s="91"/>
      <c r="N1481" s="87">
        <f>SUMIF('Compras del Mes'!D$6:D$307,Inventario!D1481,'Compras del Mes'!H$6:H$307)</f>
        <v>0</v>
      </c>
      <c r="O1481" s="28" t="str">
        <f t="shared" si="233"/>
        <v/>
      </c>
      <c r="P1481" s="28">
        <f>SUMIF('Compras del Mes'!D$6:D$307,Inventario!D1481,'Compras del Mes'!I$6:I$307)</f>
        <v>0</v>
      </c>
      <c r="Q1481" s="88"/>
      <c r="R1481" s="87">
        <f t="shared" si="234"/>
        <v>0</v>
      </c>
      <c r="S1481" s="28" t="str">
        <f t="shared" si="235"/>
        <v>0</v>
      </c>
      <c r="T1481" s="28">
        <f t="shared" si="236"/>
        <v>0</v>
      </c>
      <c r="U1481" s="88"/>
      <c r="V1481" s="177">
        <f>SUMIF('Reporte de salida'!C$6:C$958,Inventario!B1481,'Reporte de salida'!H$6:H$958)</f>
        <v>0</v>
      </c>
      <c r="W1481" s="221">
        <f t="shared" si="237"/>
        <v>0</v>
      </c>
      <c r="X1481" s="22"/>
      <c r="Y1481" s="87">
        <f t="shared" si="238"/>
        <v>0</v>
      </c>
      <c r="Z1481" s="28">
        <f t="shared" si="239"/>
        <v>0</v>
      </c>
      <c r="AA1481" s="56">
        <v>0</v>
      </c>
    </row>
    <row r="1482" spans="1:27" hidden="1" x14ac:dyDescent="0.25">
      <c r="A1482" s="24">
        <v>3322</v>
      </c>
      <c r="B1482" s="174" t="s">
        <v>1752</v>
      </c>
      <c r="C1482" s="24"/>
      <c r="D1482" s="21" t="s">
        <v>1752</v>
      </c>
      <c r="E1482" s="21" t="s">
        <v>915</v>
      </c>
      <c r="F1482" s="21"/>
      <c r="G1482" s="31" t="s">
        <v>314</v>
      </c>
      <c r="H1482" s="32">
        <v>1</v>
      </c>
      <c r="J1482" s="57">
        <f>[1]Inventario!Y1482</f>
        <v>2</v>
      </c>
      <c r="K1482" s="99">
        <f>[1]Inventario!AA1482</f>
        <v>3981.0450000000001</v>
      </c>
      <c r="L1482" s="86">
        <f t="shared" si="232"/>
        <v>7962.09</v>
      </c>
      <c r="M1482" s="91"/>
      <c r="N1482" s="87">
        <f>SUMIF('Compras del Mes'!D$6:D$307,Inventario!D1482,'Compras del Mes'!H$6:H$307)</f>
        <v>0</v>
      </c>
      <c r="O1482" s="28" t="str">
        <f t="shared" si="233"/>
        <v/>
      </c>
      <c r="P1482" s="28">
        <f>SUMIF('Compras del Mes'!D$6:D$307,Inventario!D1482,'Compras del Mes'!I$6:I$307)</f>
        <v>0</v>
      </c>
      <c r="Q1482" s="88"/>
      <c r="R1482" s="87">
        <f t="shared" si="234"/>
        <v>2</v>
      </c>
      <c r="S1482" s="28">
        <f t="shared" si="235"/>
        <v>3981.0450000000001</v>
      </c>
      <c r="T1482" s="28">
        <f t="shared" si="236"/>
        <v>7962.09</v>
      </c>
      <c r="U1482" s="88"/>
      <c r="V1482" s="177">
        <f>SUMIF('Reporte de salida'!C$6:C$958,Inventario!B1482,'Reporte de salida'!H$6:H$958)</f>
        <v>0</v>
      </c>
      <c r="W1482" s="221">
        <f t="shared" si="237"/>
        <v>0</v>
      </c>
      <c r="X1482" s="22"/>
      <c r="Y1482" s="87">
        <f t="shared" si="238"/>
        <v>2</v>
      </c>
      <c r="Z1482" s="28">
        <f t="shared" si="239"/>
        <v>7962.09</v>
      </c>
      <c r="AA1482" s="56">
        <f t="shared" si="240"/>
        <v>3981.0450000000001</v>
      </c>
    </row>
    <row r="1483" spans="1:27" hidden="1" x14ac:dyDescent="0.25">
      <c r="A1483" s="24">
        <v>3323</v>
      </c>
      <c r="B1483" s="174" t="s">
        <v>1918</v>
      </c>
      <c r="C1483" s="24"/>
      <c r="D1483" s="21" t="s">
        <v>1918</v>
      </c>
      <c r="E1483" s="21" t="s">
        <v>915</v>
      </c>
      <c r="F1483" s="21"/>
      <c r="G1483" s="31" t="s">
        <v>314</v>
      </c>
      <c r="H1483" s="32">
        <v>1</v>
      </c>
      <c r="J1483" s="57">
        <f>[1]Inventario!Y1483</f>
        <v>1</v>
      </c>
      <c r="K1483" s="99">
        <f>[1]Inventario!AA1483</f>
        <v>2194.5366666666664</v>
      </c>
      <c r="L1483" s="86">
        <f t="shared" si="232"/>
        <v>2194.5366666666664</v>
      </c>
      <c r="M1483" s="91"/>
      <c r="N1483" s="87">
        <f>SUMIF('Compras del Mes'!D$6:D$307,Inventario!D1483,'Compras del Mes'!H$6:H$307)</f>
        <v>0</v>
      </c>
      <c r="O1483" s="28" t="str">
        <f t="shared" si="233"/>
        <v/>
      </c>
      <c r="P1483" s="28">
        <f>SUMIF('Compras del Mes'!D$6:D$307,Inventario!D1483,'Compras del Mes'!I$6:I$307)</f>
        <v>0</v>
      </c>
      <c r="Q1483" s="88"/>
      <c r="R1483" s="87">
        <f t="shared" si="234"/>
        <v>1</v>
      </c>
      <c r="S1483" s="28">
        <f t="shared" si="235"/>
        <v>2194.5366666666664</v>
      </c>
      <c r="T1483" s="28">
        <f t="shared" si="236"/>
        <v>2194.5366666666664</v>
      </c>
      <c r="U1483" s="88"/>
      <c r="V1483" s="177">
        <f>SUMIF('Reporte de salida'!C$6:C$958,Inventario!B1483,'Reporte de salida'!H$6:H$958)</f>
        <v>1</v>
      </c>
      <c r="W1483" s="221">
        <f t="shared" si="237"/>
        <v>2194.5366666666664</v>
      </c>
      <c r="X1483" s="22"/>
      <c r="Y1483" s="87">
        <f t="shared" si="238"/>
        <v>0</v>
      </c>
      <c r="Z1483" s="28">
        <f t="shared" si="239"/>
        <v>0</v>
      </c>
      <c r="AA1483" s="56">
        <v>0</v>
      </c>
    </row>
    <row r="1484" spans="1:27" hidden="1" x14ac:dyDescent="0.25">
      <c r="A1484" s="24">
        <v>3321</v>
      </c>
      <c r="B1484" s="174" t="s">
        <v>1754</v>
      </c>
      <c r="C1484" s="24"/>
      <c r="D1484" s="21" t="s">
        <v>1754</v>
      </c>
      <c r="E1484" s="21" t="s">
        <v>915</v>
      </c>
      <c r="F1484" s="21"/>
      <c r="G1484" s="31" t="s">
        <v>314</v>
      </c>
      <c r="H1484" s="32">
        <v>1</v>
      </c>
      <c r="J1484" s="57">
        <f>[1]Inventario!Y1484</f>
        <v>3</v>
      </c>
      <c r="K1484" s="99">
        <f>[1]Inventario!AA1484</f>
        <v>1743.5999999999997</v>
      </c>
      <c r="L1484" s="86">
        <f t="shared" si="232"/>
        <v>5230.7999999999993</v>
      </c>
      <c r="M1484" s="91"/>
      <c r="N1484" s="87">
        <f>SUMIF('Compras del Mes'!D$6:D$307,Inventario!D1484,'Compras del Mes'!H$6:H$307)</f>
        <v>0</v>
      </c>
      <c r="O1484" s="28" t="str">
        <f t="shared" si="233"/>
        <v/>
      </c>
      <c r="P1484" s="28">
        <f>SUMIF('Compras del Mes'!D$6:D$307,Inventario!D1484,'Compras del Mes'!I$6:I$307)</f>
        <v>0</v>
      </c>
      <c r="Q1484" s="88"/>
      <c r="R1484" s="87">
        <f t="shared" si="234"/>
        <v>3</v>
      </c>
      <c r="S1484" s="28">
        <f t="shared" si="235"/>
        <v>1743.5999999999997</v>
      </c>
      <c r="T1484" s="28">
        <f t="shared" si="236"/>
        <v>5230.7999999999993</v>
      </c>
      <c r="U1484" s="88"/>
      <c r="V1484" s="177">
        <f>SUMIF('Reporte de salida'!C$6:C$958,Inventario!B1484,'Reporte de salida'!H$6:H$958)</f>
        <v>0</v>
      </c>
      <c r="W1484" s="221">
        <f t="shared" si="237"/>
        <v>0</v>
      </c>
      <c r="X1484" s="22"/>
      <c r="Y1484" s="87">
        <f t="shared" si="238"/>
        <v>3</v>
      </c>
      <c r="Z1484" s="28">
        <f t="shared" si="239"/>
        <v>5230.7999999999993</v>
      </c>
      <c r="AA1484" s="56">
        <f t="shared" si="240"/>
        <v>1743.5999999999997</v>
      </c>
    </row>
    <row r="1485" spans="1:27" hidden="1" x14ac:dyDescent="0.25">
      <c r="A1485" s="24">
        <v>3325</v>
      </c>
      <c r="B1485" s="174" t="s">
        <v>1755</v>
      </c>
      <c r="C1485" s="24"/>
      <c r="D1485" s="21" t="s">
        <v>1755</v>
      </c>
      <c r="E1485" s="21" t="s">
        <v>915</v>
      </c>
      <c r="F1485" s="21"/>
      <c r="G1485" s="31" t="s">
        <v>1081</v>
      </c>
      <c r="H1485" s="32">
        <v>1</v>
      </c>
      <c r="J1485" s="57">
        <f>[1]Inventario!Y1485</f>
        <v>0</v>
      </c>
      <c r="K1485" s="99">
        <f>[1]Inventario!AA1485</f>
        <v>0</v>
      </c>
      <c r="L1485" s="86">
        <f t="shared" si="232"/>
        <v>0</v>
      </c>
      <c r="M1485" s="91"/>
      <c r="N1485" s="87">
        <f>SUMIF('Compras del Mes'!D$6:D$307,Inventario!D1485,'Compras del Mes'!H$6:H$307)</f>
        <v>0</v>
      </c>
      <c r="O1485" s="28" t="str">
        <f t="shared" si="233"/>
        <v/>
      </c>
      <c r="P1485" s="28">
        <f>SUMIF('Compras del Mes'!D$6:D$307,Inventario!D1485,'Compras del Mes'!I$6:I$307)</f>
        <v>0</v>
      </c>
      <c r="Q1485" s="88"/>
      <c r="R1485" s="87">
        <f t="shared" si="234"/>
        <v>0</v>
      </c>
      <c r="S1485" s="28" t="str">
        <f t="shared" si="235"/>
        <v>0</v>
      </c>
      <c r="T1485" s="28">
        <f t="shared" si="236"/>
        <v>0</v>
      </c>
      <c r="U1485" s="88"/>
      <c r="V1485" s="177">
        <f>SUMIF('Reporte de salida'!C$6:C$958,Inventario!B1485,'Reporte de salida'!H$6:H$958)</f>
        <v>0</v>
      </c>
      <c r="W1485" s="221">
        <f t="shared" si="237"/>
        <v>0</v>
      </c>
      <c r="X1485" s="22"/>
      <c r="Y1485" s="87">
        <f t="shared" si="238"/>
        <v>0</v>
      </c>
      <c r="Z1485" s="28">
        <f t="shared" si="239"/>
        <v>0</v>
      </c>
      <c r="AA1485" s="56">
        <v>0</v>
      </c>
    </row>
    <row r="1486" spans="1:27" hidden="1" x14ac:dyDescent="0.25">
      <c r="A1486" s="24">
        <v>3326</v>
      </c>
      <c r="B1486" s="174" t="s">
        <v>1756</v>
      </c>
      <c r="C1486" s="24"/>
      <c r="D1486" s="21" t="s">
        <v>1756</v>
      </c>
      <c r="E1486" s="21" t="s">
        <v>915</v>
      </c>
      <c r="F1486" s="21"/>
      <c r="G1486" s="31" t="s">
        <v>1081</v>
      </c>
      <c r="H1486" s="32">
        <v>1</v>
      </c>
      <c r="J1486" s="57">
        <f>[1]Inventario!Y1486</f>
        <v>0</v>
      </c>
      <c r="K1486" s="99">
        <f>[1]Inventario!AA1486</f>
        <v>0</v>
      </c>
      <c r="L1486" s="86">
        <f t="shared" si="232"/>
        <v>0</v>
      </c>
      <c r="M1486" s="91"/>
      <c r="N1486" s="87">
        <f>SUMIF('Compras del Mes'!D$6:D$307,Inventario!D1486,'Compras del Mes'!H$6:H$307)</f>
        <v>0</v>
      </c>
      <c r="O1486" s="28" t="str">
        <f t="shared" si="233"/>
        <v/>
      </c>
      <c r="P1486" s="28">
        <f>SUMIF('Compras del Mes'!D$6:D$307,Inventario!D1486,'Compras del Mes'!I$6:I$307)</f>
        <v>0</v>
      </c>
      <c r="Q1486" s="88"/>
      <c r="R1486" s="87">
        <f t="shared" si="234"/>
        <v>0</v>
      </c>
      <c r="S1486" s="28" t="str">
        <f t="shared" si="235"/>
        <v>0</v>
      </c>
      <c r="T1486" s="28">
        <f t="shared" si="236"/>
        <v>0</v>
      </c>
      <c r="U1486" s="88"/>
      <c r="V1486" s="177">
        <f>SUMIF('Reporte de salida'!C$6:C$958,Inventario!B1486,'Reporte de salida'!H$6:H$958)</f>
        <v>0</v>
      </c>
      <c r="W1486" s="221">
        <f t="shared" si="237"/>
        <v>0</v>
      </c>
      <c r="X1486" s="22"/>
      <c r="Y1486" s="87">
        <f t="shared" si="238"/>
        <v>0</v>
      </c>
      <c r="Z1486" s="28">
        <f t="shared" si="239"/>
        <v>0</v>
      </c>
      <c r="AA1486" s="56">
        <v>0</v>
      </c>
    </row>
    <row r="1487" spans="1:27" hidden="1" x14ac:dyDescent="0.25">
      <c r="A1487" s="24">
        <v>3327</v>
      </c>
      <c r="B1487" s="174" t="s">
        <v>1757</v>
      </c>
      <c r="C1487" s="24"/>
      <c r="D1487" s="21" t="s">
        <v>1757</v>
      </c>
      <c r="E1487" s="21" t="s">
        <v>915</v>
      </c>
      <c r="F1487" s="21"/>
      <c r="G1487" s="31" t="s">
        <v>1081</v>
      </c>
      <c r="H1487" s="32">
        <v>1</v>
      </c>
      <c r="J1487" s="57">
        <f>[1]Inventario!Y1487</f>
        <v>0</v>
      </c>
      <c r="K1487" s="99">
        <f>[1]Inventario!AA1487</f>
        <v>0</v>
      </c>
      <c r="L1487" s="86">
        <f t="shared" si="232"/>
        <v>0</v>
      </c>
      <c r="M1487" s="91"/>
      <c r="N1487" s="87">
        <f>SUMIF('Compras del Mes'!D$6:D$307,Inventario!D1487,'Compras del Mes'!H$6:H$307)</f>
        <v>0</v>
      </c>
      <c r="O1487" s="28" t="str">
        <f t="shared" si="233"/>
        <v/>
      </c>
      <c r="P1487" s="28">
        <f>SUMIF('Compras del Mes'!D$6:D$307,Inventario!D1487,'Compras del Mes'!I$6:I$307)</f>
        <v>0</v>
      </c>
      <c r="Q1487" s="88"/>
      <c r="R1487" s="87">
        <f t="shared" si="234"/>
        <v>0</v>
      </c>
      <c r="S1487" s="28" t="str">
        <f t="shared" si="235"/>
        <v>0</v>
      </c>
      <c r="T1487" s="28">
        <f t="shared" si="236"/>
        <v>0</v>
      </c>
      <c r="U1487" s="88"/>
      <c r="V1487" s="177">
        <f>SUMIF('Reporte de salida'!C$6:C$958,Inventario!B1487,'Reporte de salida'!H$6:H$958)</f>
        <v>0</v>
      </c>
      <c r="W1487" s="221">
        <f t="shared" si="237"/>
        <v>0</v>
      </c>
      <c r="X1487" s="22"/>
      <c r="Y1487" s="87">
        <f t="shared" si="238"/>
        <v>0</v>
      </c>
      <c r="Z1487" s="28">
        <f t="shared" si="239"/>
        <v>0</v>
      </c>
      <c r="AA1487" s="56">
        <v>0</v>
      </c>
    </row>
    <row r="1488" spans="1:27" hidden="1" x14ac:dyDescent="0.25">
      <c r="A1488" s="24">
        <v>3328</v>
      </c>
      <c r="B1488" s="174" t="s">
        <v>1758</v>
      </c>
      <c r="C1488" s="24"/>
      <c r="D1488" s="21" t="s">
        <v>1758</v>
      </c>
      <c r="E1488" s="21" t="s">
        <v>915</v>
      </c>
      <c r="F1488" s="21"/>
      <c r="G1488" s="31" t="s">
        <v>1081</v>
      </c>
      <c r="H1488" s="32">
        <v>1</v>
      </c>
      <c r="J1488" s="57">
        <f>[1]Inventario!Y1488</f>
        <v>5</v>
      </c>
      <c r="K1488" s="99">
        <f>[1]Inventario!AA1488</f>
        <v>655.65600000000006</v>
      </c>
      <c r="L1488" s="86">
        <f t="shared" si="232"/>
        <v>3278.28</v>
      </c>
      <c r="M1488" s="91"/>
      <c r="N1488" s="87">
        <f>SUMIF('Compras del Mes'!D$6:D$307,Inventario!D1488,'Compras del Mes'!H$6:H$307)</f>
        <v>0</v>
      </c>
      <c r="O1488" s="28" t="str">
        <f t="shared" si="233"/>
        <v/>
      </c>
      <c r="P1488" s="28">
        <f>SUMIF('Compras del Mes'!D$6:D$307,Inventario!D1488,'Compras del Mes'!I$6:I$307)</f>
        <v>0</v>
      </c>
      <c r="Q1488" s="88"/>
      <c r="R1488" s="87">
        <f t="shared" si="234"/>
        <v>5</v>
      </c>
      <c r="S1488" s="28">
        <f t="shared" si="235"/>
        <v>655.65600000000006</v>
      </c>
      <c r="T1488" s="28">
        <f t="shared" si="236"/>
        <v>3278.28</v>
      </c>
      <c r="U1488" s="88"/>
      <c r="V1488" s="177">
        <f>SUMIF('Reporte de salida'!C$6:C$958,Inventario!B1488,'Reporte de salida'!H$6:H$958)</f>
        <v>0</v>
      </c>
      <c r="W1488" s="221">
        <f t="shared" si="237"/>
        <v>0</v>
      </c>
      <c r="X1488" s="22"/>
      <c r="Y1488" s="87">
        <f t="shared" si="238"/>
        <v>5</v>
      </c>
      <c r="Z1488" s="28">
        <f t="shared" si="239"/>
        <v>3278.28</v>
      </c>
      <c r="AA1488" s="56">
        <f t="shared" si="240"/>
        <v>655.65600000000006</v>
      </c>
    </row>
    <row r="1489" spans="1:27" hidden="1" x14ac:dyDescent="0.25">
      <c r="A1489" s="24">
        <v>3329</v>
      </c>
      <c r="B1489" s="174" t="s">
        <v>1759</v>
      </c>
      <c r="C1489" s="24"/>
      <c r="D1489" s="21" t="s">
        <v>1759</v>
      </c>
      <c r="E1489" s="21" t="s">
        <v>915</v>
      </c>
      <c r="F1489" s="21"/>
      <c r="G1489" s="31" t="s">
        <v>1081</v>
      </c>
      <c r="H1489" s="32">
        <v>1</v>
      </c>
      <c r="J1489" s="57">
        <f>[1]Inventario!Y1489</f>
        <v>10</v>
      </c>
      <c r="K1489" s="99">
        <f>[1]Inventario!AA1489</f>
        <v>655.69600000000003</v>
      </c>
      <c r="L1489" s="86">
        <f t="shared" si="232"/>
        <v>6556.96</v>
      </c>
      <c r="M1489" s="91"/>
      <c r="N1489" s="87">
        <f>SUMIF('Compras del Mes'!D$6:D$307,Inventario!D1489,'Compras del Mes'!H$6:H$307)</f>
        <v>0</v>
      </c>
      <c r="O1489" s="28" t="str">
        <f t="shared" si="233"/>
        <v/>
      </c>
      <c r="P1489" s="28">
        <f>SUMIF('Compras del Mes'!D$6:D$307,Inventario!D1489,'Compras del Mes'!I$6:I$307)</f>
        <v>0</v>
      </c>
      <c r="Q1489" s="88"/>
      <c r="R1489" s="87">
        <f t="shared" si="234"/>
        <v>10</v>
      </c>
      <c r="S1489" s="28">
        <f t="shared" si="235"/>
        <v>655.69600000000003</v>
      </c>
      <c r="T1489" s="28">
        <f t="shared" si="236"/>
        <v>6556.96</v>
      </c>
      <c r="U1489" s="88"/>
      <c r="V1489" s="177">
        <f>SUMIF('Reporte de salida'!C$6:C$958,Inventario!B1489,'Reporte de salida'!H$6:H$958)</f>
        <v>0</v>
      </c>
      <c r="W1489" s="221">
        <f t="shared" si="237"/>
        <v>0</v>
      </c>
      <c r="X1489" s="22"/>
      <c r="Y1489" s="87">
        <f t="shared" si="238"/>
        <v>10</v>
      </c>
      <c r="Z1489" s="28">
        <f t="shared" si="239"/>
        <v>6556.96</v>
      </c>
      <c r="AA1489" s="56">
        <f t="shared" si="240"/>
        <v>655.69600000000003</v>
      </c>
    </row>
    <row r="1490" spans="1:27" hidden="1" x14ac:dyDescent="0.25">
      <c r="A1490" s="24">
        <v>3330</v>
      </c>
      <c r="B1490" s="174" t="s">
        <v>1760</v>
      </c>
      <c r="C1490" s="24"/>
      <c r="D1490" s="21" t="s">
        <v>1760</v>
      </c>
      <c r="E1490" s="21" t="s">
        <v>915</v>
      </c>
      <c r="F1490" s="21"/>
      <c r="G1490" s="31" t="s">
        <v>1081</v>
      </c>
      <c r="H1490" s="32">
        <v>1</v>
      </c>
      <c r="J1490" s="57">
        <f>[1]Inventario!Y1490</f>
        <v>25</v>
      </c>
      <c r="K1490" s="99">
        <f>[1]Inventario!AA1490</f>
        <v>655.6884</v>
      </c>
      <c r="L1490" s="86">
        <f t="shared" si="232"/>
        <v>16392.21</v>
      </c>
      <c r="M1490" s="91"/>
      <c r="N1490" s="87">
        <f>SUMIF('Compras del Mes'!D$6:D$307,Inventario!D1490,'Compras del Mes'!H$6:H$307)</f>
        <v>0</v>
      </c>
      <c r="O1490" s="28" t="str">
        <f t="shared" si="233"/>
        <v/>
      </c>
      <c r="P1490" s="28">
        <f>SUMIF('Compras del Mes'!D$6:D$307,Inventario!D1490,'Compras del Mes'!I$6:I$307)</f>
        <v>0</v>
      </c>
      <c r="Q1490" s="88"/>
      <c r="R1490" s="87">
        <f t="shared" si="234"/>
        <v>25</v>
      </c>
      <c r="S1490" s="28">
        <f t="shared" si="235"/>
        <v>655.6884</v>
      </c>
      <c r="T1490" s="28">
        <f t="shared" si="236"/>
        <v>16392.21</v>
      </c>
      <c r="U1490" s="88"/>
      <c r="V1490" s="177">
        <f>SUMIF('Reporte de salida'!C$6:C$958,Inventario!B1490,'Reporte de salida'!H$6:H$958)</f>
        <v>0</v>
      </c>
      <c r="W1490" s="221">
        <f t="shared" si="237"/>
        <v>0</v>
      </c>
      <c r="X1490" s="22"/>
      <c r="Y1490" s="87">
        <f t="shared" si="238"/>
        <v>25</v>
      </c>
      <c r="Z1490" s="28">
        <f t="shared" si="239"/>
        <v>16392.21</v>
      </c>
      <c r="AA1490" s="56">
        <f t="shared" si="240"/>
        <v>655.6884</v>
      </c>
    </row>
    <row r="1491" spans="1:27" hidden="1" x14ac:dyDescent="0.25">
      <c r="A1491" s="24"/>
      <c r="B1491" s="174" t="s">
        <v>1772</v>
      </c>
      <c r="C1491" s="24"/>
      <c r="D1491" s="21" t="s">
        <v>1772</v>
      </c>
      <c r="E1491" s="21" t="s">
        <v>915</v>
      </c>
      <c r="F1491" s="21"/>
      <c r="G1491" s="31" t="s">
        <v>314</v>
      </c>
      <c r="H1491" s="32">
        <v>1</v>
      </c>
      <c r="J1491" s="57">
        <f>[1]Inventario!Y1491</f>
        <v>1</v>
      </c>
      <c r="K1491" s="99">
        <f>[1]Inventario!AA1491</f>
        <v>276</v>
      </c>
      <c r="L1491" s="86">
        <f t="shared" si="232"/>
        <v>276</v>
      </c>
      <c r="M1491" s="91"/>
      <c r="N1491" s="87">
        <f>SUMIF('Compras del Mes'!D$6:D$307,Inventario!D1491,'Compras del Mes'!H$6:H$307)</f>
        <v>0</v>
      </c>
      <c r="O1491" s="28" t="str">
        <f t="shared" si="233"/>
        <v/>
      </c>
      <c r="P1491" s="28">
        <f>SUMIF('Compras del Mes'!D$6:D$307,Inventario!D1491,'Compras del Mes'!I$6:I$307)</f>
        <v>0</v>
      </c>
      <c r="Q1491" s="88"/>
      <c r="R1491" s="87">
        <f t="shared" si="234"/>
        <v>1</v>
      </c>
      <c r="S1491" s="28">
        <f t="shared" si="235"/>
        <v>276</v>
      </c>
      <c r="T1491" s="28">
        <f t="shared" si="236"/>
        <v>276</v>
      </c>
      <c r="U1491" s="88"/>
      <c r="V1491" s="177">
        <f>SUMIF('Reporte de salida'!C$6:C$958,Inventario!B1491,'Reporte de salida'!H$6:H$958)</f>
        <v>0</v>
      </c>
      <c r="W1491" s="221">
        <f t="shared" si="237"/>
        <v>0</v>
      </c>
      <c r="X1491" s="22"/>
      <c r="Y1491" s="87">
        <f t="shared" si="238"/>
        <v>1</v>
      </c>
      <c r="Z1491" s="28">
        <f t="shared" si="239"/>
        <v>276</v>
      </c>
      <c r="AA1491" s="56">
        <f t="shared" si="240"/>
        <v>276</v>
      </c>
    </row>
    <row r="1492" spans="1:27" hidden="1" x14ac:dyDescent="0.25">
      <c r="A1492" s="24" t="s">
        <v>1851</v>
      </c>
      <c r="B1492" s="174" t="s">
        <v>1852</v>
      </c>
      <c r="C1492" s="24"/>
      <c r="D1492" s="21" t="s">
        <v>1852</v>
      </c>
      <c r="E1492" s="21" t="s">
        <v>915</v>
      </c>
      <c r="F1492" s="21"/>
      <c r="G1492" s="31" t="s">
        <v>314</v>
      </c>
      <c r="H1492" s="32">
        <v>1</v>
      </c>
      <c r="J1492" s="57">
        <f>[1]Inventario!Y1492</f>
        <v>0</v>
      </c>
      <c r="K1492" s="99">
        <f>[1]Inventario!AA1492</f>
        <v>0</v>
      </c>
      <c r="L1492" s="86">
        <f t="shared" si="232"/>
        <v>0</v>
      </c>
      <c r="M1492" s="91"/>
      <c r="N1492" s="87">
        <f>SUMIF('Compras del Mes'!D$6:D$307,Inventario!D1492,'Compras del Mes'!H$6:H$307)</f>
        <v>0</v>
      </c>
      <c r="O1492" s="28" t="str">
        <f t="shared" si="233"/>
        <v/>
      </c>
      <c r="P1492" s="28">
        <f>SUMIF('Compras del Mes'!D$6:D$307,Inventario!D1492,'Compras del Mes'!I$6:I$307)</f>
        <v>0</v>
      </c>
      <c r="Q1492" s="88"/>
      <c r="R1492" s="87">
        <f t="shared" si="234"/>
        <v>0</v>
      </c>
      <c r="S1492" s="28" t="str">
        <f t="shared" si="235"/>
        <v>0</v>
      </c>
      <c r="T1492" s="28">
        <f t="shared" si="236"/>
        <v>0</v>
      </c>
      <c r="U1492" s="88"/>
      <c r="V1492" s="177">
        <f>SUMIF('Reporte de salida'!C$6:C$958,Inventario!B1492,'Reporte de salida'!H$6:H$958)</f>
        <v>0</v>
      </c>
      <c r="W1492" s="221">
        <f t="shared" si="237"/>
        <v>0</v>
      </c>
      <c r="X1492" s="22"/>
      <c r="Y1492" s="87">
        <f t="shared" si="238"/>
        <v>0</v>
      </c>
      <c r="Z1492" s="28">
        <f t="shared" si="239"/>
        <v>0</v>
      </c>
      <c r="AA1492" s="56">
        <v>0</v>
      </c>
    </row>
    <row r="1493" spans="1:27" hidden="1" x14ac:dyDescent="0.25">
      <c r="A1493" s="24" t="s">
        <v>1851</v>
      </c>
      <c r="B1493" s="174" t="s">
        <v>1853</v>
      </c>
      <c r="C1493" s="24"/>
      <c r="D1493" s="21" t="s">
        <v>1853</v>
      </c>
      <c r="E1493" s="21" t="s">
        <v>915</v>
      </c>
      <c r="F1493" s="21"/>
      <c r="G1493" s="31" t="s">
        <v>314</v>
      </c>
      <c r="H1493" s="32">
        <v>1</v>
      </c>
      <c r="J1493" s="57">
        <f>[1]Inventario!Y1493</f>
        <v>0</v>
      </c>
      <c r="K1493" s="99">
        <f>[1]Inventario!AA1493</f>
        <v>0</v>
      </c>
      <c r="L1493" s="86">
        <f t="shared" si="232"/>
        <v>0</v>
      </c>
      <c r="M1493" s="91"/>
      <c r="N1493" s="87">
        <f>SUMIF('Compras del Mes'!D$6:D$307,Inventario!D1493,'Compras del Mes'!H$6:H$307)</f>
        <v>0</v>
      </c>
      <c r="O1493" s="28" t="str">
        <f t="shared" si="233"/>
        <v/>
      </c>
      <c r="P1493" s="28">
        <f>SUMIF('Compras del Mes'!D$6:D$307,Inventario!D1493,'Compras del Mes'!I$6:I$307)</f>
        <v>0</v>
      </c>
      <c r="Q1493" s="88"/>
      <c r="R1493" s="87">
        <f t="shared" si="234"/>
        <v>0</v>
      </c>
      <c r="S1493" s="28" t="str">
        <f t="shared" si="235"/>
        <v>0</v>
      </c>
      <c r="T1493" s="28">
        <f t="shared" si="236"/>
        <v>0</v>
      </c>
      <c r="U1493" s="88"/>
      <c r="V1493" s="177">
        <f>SUMIF('Reporte de salida'!C$6:C$958,Inventario!B1493,'Reporte de salida'!H$6:H$958)</f>
        <v>0</v>
      </c>
      <c r="W1493" s="221">
        <f t="shared" si="237"/>
        <v>0</v>
      </c>
      <c r="X1493" s="22"/>
      <c r="Y1493" s="87">
        <f t="shared" si="238"/>
        <v>0</v>
      </c>
      <c r="Z1493" s="28">
        <f t="shared" si="239"/>
        <v>0</v>
      </c>
      <c r="AA1493" s="56">
        <v>0</v>
      </c>
    </row>
    <row r="1494" spans="1:27" hidden="1" x14ac:dyDescent="0.25">
      <c r="A1494" s="24" t="s">
        <v>1851</v>
      </c>
      <c r="B1494" s="174" t="s">
        <v>1854</v>
      </c>
      <c r="C1494" s="24"/>
      <c r="D1494" s="21" t="s">
        <v>1854</v>
      </c>
      <c r="E1494" s="21" t="s">
        <v>915</v>
      </c>
      <c r="F1494" s="21"/>
      <c r="G1494" s="31" t="s">
        <v>314</v>
      </c>
      <c r="H1494" s="32">
        <v>1</v>
      </c>
      <c r="J1494" s="57">
        <f>[1]Inventario!Y1494</f>
        <v>0</v>
      </c>
      <c r="K1494" s="99">
        <f>[1]Inventario!AA1494</f>
        <v>0</v>
      </c>
      <c r="L1494" s="86">
        <f t="shared" si="232"/>
        <v>0</v>
      </c>
      <c r="M1494" s="91"/>
      <c r="N1494" s="87">
        <f>SUMIF('Compras del Mes'!D$6:D$307,Inventario!D1494,'Compras del Mes'!H$6:H$307)</f>
        <v>0</v>
      </c>
      <c r="O1494" s="28" t="str">
        <f t="shared" si="233"/>
        <v/>
      </c>
      <c r="P1494" s="28">
        <f>SUMIF('Compras del Mes'!D$6:D$307,Inventario!D1494,'Compras del Mes'!I$6:I$307)</f>
        <v>0</v>
      </c>
      <c r="Q1494" s="88"/>
      <c r="R1494" s="87">
        <f t="shared" si="234"/>
        <v>0</v>
      </c>
      <c r="S1494" s="28" t="str">
        <f t="shared" si="235"/>
        <v>0</v>
      </c>
      <c r="T1494" s="28">
        <f t="shared" si="236"/>
        <v>0</v>
      </c>
      <c r="U1494" s="88"/>
      <c r="V1494" s="177">
        <f>SUMIF('Reporte de salida'!C$6:C$958,Inventario!B1494,'Reporte de salida'!H$6:H$958)</f>
        <v>0</v>
      </c>
      <c r="W1494" s="221">
        <f t="shared" si="237"/>
        <v>0</v>
      </c>
      <c r="X1494" s="22"/>
      <c r="Y1494" s="87">
        <f t="shared" si="238"/>
        <v>0</v>
      </c>
      <c r="Z1494" s="28">
        <f t="shared" si="239"/>
        <v>0</v>
      </c>
      <c r="AA1494" s="56">
        <v>0</v>
      </c>
    </row>
    <row r="1495" spans="1:27" hidden="1" x14ac:dyDescent="0.25">
      <c r="A1495" s="24" t="s">
        <v>1851</v>
      </c>
      <c r="B1495" s="174" t="s">
        <v>1855</v>
      </c>
      <c r="C1495" s="24"/>
      <c r="D1495" s="21" t="s">
        <v>1855</v>
      </c>
      <c r="E1495" s="21" t="s">
        <v>915</v>
      </c>
      <c r="F1495" s="21"/>
      <c r="G1495" s="31" t="s">
        <v>314</v>
      </c>
      <c r="H1495" s="32">
        <v>1</v>
      </c>
      <c r="J1495" s="57">
        <f>[1]Inventario!Y1495</f>
        <v>0</v>
      </c>
      <c r="K1495" s="99">
        <f>[1]Inventario!AA1495</f>
        <v>0</v>
      </c>
      <c r="L1495" s="86">
        <f t="shared" si="232"/>
        <v>0</v>
      </c>
      <c r="M1495" s="91"/>
      <c r="N1495" s="87">
        <f>SUMIF('Compras del Mes'!D$6:D$307,Inventario!D1495,'Compras del Mes'!H$6:H$307)</f>
        <v>0</v>
      </c>
      <c r="O1495" s="28" t="str">
        <f t="shared" si="233"/>
        <v/>
      </c>
      <c r="P1495" s="28">
        <f>SUMIF('Compras del Mes'!D$6:D$307,Inventario!D1495,'Compras del Mes'!I$6:I$307)</f>
        <v>0</v>
      </c>
      <c r="Q1495" s="88"/>
      <c r="R1495" s="87">
        <f t="shared" si="234"/>
        <v>0</v>
      </c>
      <c r="S1495" s="28" t="str">
        <f t="shared" si="235"/>
        <v>0</v>
      </c>
      <c r="T1495" s="28">
        <f t="shared" si="236"/>
        <v>0</v>
      </c>
      <c r="U1495" s="88"/>
      <c r="V1495" s="177">
        <f>SUMIF('Reporte de salida'!C$6:C$958,Inventario!B1495,'Reporte de salida'!H$6:H$958)</f>
        <v>0</v>
      </c>
      <c r="W1495" s="221">
        <f t="shared" si="237"/>
        <v>0</v>
      </c>
      <c r="X1495" s="22"/>
      <c r="Y1495" s="87">
        <f t="shared" si="238"/>
        <v>0</v>
      </c>
      <c r="Z1495" s="28">
        <f t="shared" si="239"/>
        <v>0</v>
      </c>
      <c r="AA1495" s="56">
        <v>0</v>
      </c>
    </row>
    <row r="1496" spans="1:27" hidden="1" x14ac:dyDescent="0.25">
      <c r="A1496" s="24" t="s">
        <v>1851</v>
      </c>
      <c r="B1496" s="174" t="s">
        <v>1856</v>
      </c>
      <c r="C1496" s="24"/>
      <c r="D1496" s="21" t="s">
        <v>1856</v>
      </c>
      <c r="E1496" s="21" t="s">
        <v>915</v>
      </c>
      <c r="F1496" s="21"/>
      <c r="G1496" s="31" t="s">
        <v>314</v>
      </c>
      <c r="H1496" s="32">
        <v>1</v>
      </c>
      <c r="J1496" s="57">
        <f>[1]Inventario!Y1496</f>
        <v>1</v>
      </c>
      <c r="K1496" s="99">
        <f>[1]Inventario!AA1496</f>
        <v>105.83</v>
      </c>
      <c r="L1496" s="86">
        <f t="shared" si="232"/>
        <v>105.83</v>
      </c>
      <c r="M1496" s="91"/>
      <c r="N1496" s="87">
        <f>SUMIF('Compras del Mes'!D$6:D$307,Inventario!D1496,'Compras del Mes'!H$6:H$307)</f>
        <v>0</v>
      </c>
      <c r="O1496" s="28" t="str">
        <f t="shared" si="233"/>
        <v/>
      </c>
      <c r="P1496" s="28">
        <f>SUMIF('Compras del Mes'!D$6:D$307,Inventario!D1496,'Compras del Mes'!I$6:I$307)</f>
        <v>0</v>
      </c>
      <c r="Q1496" s="88"/>
      <c r="R1496" s="87">
        <f t="shared" si="234"/>
        <v>1</v>
      </c>
      <c r="S1496" s="28">
        <f t="shared" si="235"/>
        <v>105.83</v>
      </c>
      <c r="T1496" s="28">
        <f t="shared" si="236"/>
        <v>105.83</v>
      </c>
      <c r="U1496" s="88"/>
      <c r="V1496" s="177">
        <f>SUMIF('Reporte de salida'!C$6:C$958,Inventario!B1496,'Reporte de salida'!H$6:H$958)</f>
        <v>0</v>
      </c>
      <c r="W1496" s="221">
        <f t="shared" si="237"/>
        <v>0</v>
      </c>
      <c r="X1496" s="22"/>
      <c r="Y1496" s="87">
        <f t="shared" si="238"/>
        <v>1</v>
      </c>
      <c r="Z1496" s="28">
        <f t="shared" si="239"/>
        <v>105.83</v>
      </c>
      <c r="AA1496" s="56">
        <f t="shared" si="240"/>
        <v>105.83</v>
      </c>
    </row>
    <row r="1497" spans="1:27" hidden="1" x14ac:dyDescent="0.25">
      <c r="A1497" s="24" t="s">
        <v>1840</v>
      </c>
      <c r="B1497" s="174" t="s">
        <v>1857</v>
      </c>
      <c r="C1497" s="24"/>
      <c r="D1497" s="21" t="s">
        <v>1857</v>
      </c>
      <c r="E1497" s="21" t="s">
        <v>915</v>
      </c>
      <c r="F1497" s="21"/>
      <c r="G1497" s="31" t="s">
        <v>314</v>
      </c>
      <c r="H1497" s="32">
        <v>1</v>
      </c>
      <c r="J1497" s="57">
        <f>[1]Inventario!Y1497</f>
        <v>0</v>
      </c>
      <c r="K1497" s="99">
        <f>[1]Inventario!AA1497</f>
        <v>0</v>
      </c>
      <c r="L1497" s="86">
        <f t="shared" si="232"/>
        <v>0</v>
      </c>
      <c r="M1497" s="91"/>
      <c r="N1497" s="87">
        <f>SUMIF('Compras del Mes'!D$6:D$307,Inventario!D1497,'Compras del Mes'!H$6:H$307)</f>
        <v>0</v>
      </c>
      <c r="O1497" s="28" t="str">
        <f t="shared" si="233"/>
        <v/>
      </c>
      <c r="P1497" s="28">
        <f>SUMIF('Compras del Mes'!D$6:D$307,Inventario!D1497,'Compras del Mes'!I$6:I$307)</f>
        <v>0</v>
      </c>
      <c r="Q1497" s="88"/>
      <c r="R1497" s="87">
        <f t="shared" si="234"/>
        <v>0</v>
      </c>
      <c r="S1497" s="28" t="str">
        <f t="shared" si="235"/>
        <v>0</v>
      </c>
      <c r="T1497" s="28">
        <f t="shared" si="236"/>
        <v>0</v>
      </c>
      <c r="U1497" s="88"/>
      <c r="V1497" s="177">
        <f>SUMIF('Reporte de salida'!C$6:C$958,Inventario!B1497,'Reporte de salida'!H$6:H$958)</f>
        <v>0</v>
      </c>
      <c r="W1497" s="221">
        <f t="shared" si="237"/>
        <v>0</v>
      </c>
      <c r="X1497" s="22"/>
      <c r="Y1497" s="87">
        <f t="shared" si="238"/>
        <v>0</v>
      </c>
      <c r="Z1497" s="28">
        <f t="shared" si="239"/>
        <v>0</v>
      </c>
      <c r="AA1497" s="56">
        <v>0</v>
      </c>
    </row>
    <row r="1498" spans="1:27" hidden="1" x14ac:dyDescent="0.25">
      <c r="A1498" s="24" t="s">
        <v>1840</v>
      </c>
      <c r="B1498" s="174" t="s">
        <v>1858</v>
      </c>
      <c r="C1498" s="24"/>
      <c r="D1498" s="21" t="s">
        <v>1858</v>
      </c>
      <c r="E1498" s="21" t="s">
        <v>915</v>
      </c>
      <c r="F1498" s="21" t="s">
        <v>1859</v>
      </c>
      <c r="G1498" s="31" t="s">
        <v>314</v>
      </c>
      <c r="H1498" s="32">
        <v>1</v>
      </c>
      <c r="J1498" s="57">
        <f>[1]Inventario!Y1498</f>
        <v>0</v>
      </c>
      <c r="K1498" s="99">
        <f>[1]Inventario!AA1498</f>
        <v>0</v>
      </c>
      <c r="L1498" s="86">
        <f t="shared" si="232"/>
        <v>0</v>
      </c>
      <c r="M1498" s="91"/>
      <c r="N1498" s="87">
        <f>SUMIF('Compras del Mes'!D$6:D$307,Inventario!D1498,'Compras del Mes'!H$6:H$307)</f>
        <v>0</v>
      </c>
      <c r="O1498" s="28" t="str">
        <f t="shared" si="233"/>
        <v/>
      </c>
      <c r="P1498" s="28">
        <f>SUMIF('Compras del Mes'!D$6:D$307,Inventario!D1498,'Compras del Mes'!I$6:I$307)</f>
        <v>0</v>
      </c>
      <c r="Q1498" s="88"/>
      <c r="R1498" s="87">
        <f t="shared" si="234"/>
        <v>0</v>
      </c>
      <c r="S1498" s="28" t="str">
        <f t="shared" si="235"/>
        <v>0</v>
      </c>
      <c r="T1498" s="28">
        <f t="shared" si="236"/>
        <v>0</v>
      </c>
      <c r="U1498" s="88"/>
      <c r="V1498" s="177">
        <f>SUMIF('Reporte de salida'!C$6:C$958,Inventario!B1498,'Reporte de salida'!H$6:H$958)</f>
        <v>0</v>
      </c>
      <c r="W1498" s="221">
        <f t="shared" si="237"/>
        <v>0</v>
      </c>
      <c r="X1498" s="22"/>
      <c r="Y1498" s="87">
        <f t="shared" si="238"/>
        <v>0</v>
      </c>
      <c r="Z1498" s="28">
        <f t="shared" si="239"/>
        <v>0</v>
      </c>
      <c r="AA1498" s="56">
        <v>0</v>
      </c>
    </row>
    <row r="1499" spans="1:27" hidden="1" x14ac:dyDescent="0.25">
      <c r="A1499" s="24" t="s">
        <v>1840</v>
      </c>
      <c r="B1499" s="174" t="s">
        <v>1860</v>
      </c>
      <c r="C1499" s="24"/>
      <c r="D1499" s="21" t="s">
        <v>1860</v>
      </c>
      <c r="E1499" s="21" t="s">
        <v>915</v>
      </c>
      <c r="F1499" s="21">
        <v>21794</v>
      </c>
      <c r="G1499" s="31" t="s">
        <v>314</v>
      </c>
      <c r="H1499" s="32">
        <v>1</v>
      </c>
      <c r="J1499" s="57">
        <f>[1]Inventario!Y1499</f>
        <v>0</v>
      </c>
      <c r="K1499" s="99">
        <f>[1]Inventario!AA1499</f>
        <v>0</v>
      </c>
      <c r="L1499" s="86">
        <f t="shared" si="232"/>
        <v>0</v>
      </c>
      <c r="M1499" s="91"/>
      <c r="N1499" s="87">
        <f>SUMIF('Compras del Mes'!D$6:D$307,Inventario!D1499,'Compras del Mes'!H$6:H$307)</f>
        <v>0</v>
      </c>
      <c r="O1499" s="28" t="str">
        <f t="shared" si="233"/>
        <v/>
      </c>
      <c r="P1499" s="28">
        <f>SUMIF('Compras del Mes'!D$6:D$307,Inventario!D1499,'Compras del Mes'!I$6:I$307)</f>
        <v>0</v>
      </c>
      <c r="Q1499" s="88"/>
      <c r="R1499" s="87">
        <f t="shared" si="234"/>
        <v>0</v>
      </c>
      <c r="S1499" s="28" t="str">
        <f t="shared" si="235"/>
        <v>0</v>
      </c>
      <c r="T1499" s="28">
        <f t="shared" si="236"/>
        <v>0</v>
      </c>
      <c r="U1499" s="88"/>
      <c r="V1499" s="177">
        <f>SUMIF('Reporte de salida'!C$6:C$958,Inventario!B1499,'Reporte de salida'!H$6:H$958)</f>
        <v>0</v>
      </c>
      <c r="W1499" s="221">
        <f t="shared" si="237"/>
        <v>0</v>
      </c>
      <c r="X1499" s="22"/>
      <c r="Y1499" s="87">
        <f t="shared" si="238"/>
        <v>0</v>
      </c>
      <c r="Z1499" s="28">
        <f t="shared" si="239"/>
        <v>0</v>
      </c>
      <c r="AA1499" s="56">
        <v>0</v>
      </c>
    </row>
    <row r="1500" spans="1:27" hidden="1" x14ac:dyDescent="0.25">
      <c r="A1500" s="24"/>
      <c r="B1500" s="174" t="s">
        <v>1861</v>
      </c>
      <c r="C1500" s="24"/>
      <c r="D1500" s="21" t="s">
        <v>1861</v>
      </c>
      <c r="E1500" s="21" t="s">
        <v>915</v>
      </c>
      <c r="F1500" s="21"/>
      <c r="G1500" s="31" t="s">
        <v>314</v>
      </c>
      <c r="H1500" s="32">
        <v>1</v>
      </c>
      <c r="J1500" s="57">
        <f>[1]Inventario!Y1500</f>
        <v>1</v>
      </c>
      <c r="K1500" s="99">
        <f>[1]Inventario!AA1500</f>
        <v>60</v>
      </c>
      <c r="L1500" s="86">
        <f t="shared" si="232"/>
        <v>60</v>
      </c>
      <c r="M1500" s="91"/>
      <c r="N1500" s="87">
        <f>SUMIF('Compras del Mes'!D$6:D$307,Inventario!D1500,'Compras del Mes'!H$6:H$307)</f>
        <v>2</v>
      </c>
      <c r="O1500" s="28">
        <f t="shared" si="233"/>
        <v>71.900000000000006</v>
      </c>
      <c r="P1500" s="28">
        <f>SUMIF('Compras del Mes'!D$6:D$307,Inventario!D1500,'Compras del Mes'!I$6:I$307)</f>
        <v>143.80000000000001</v>
      </c>
      <c r="Q1500" s="88"/>
      <c r="R1500" s="87">
        <f t="shared" si="234"/>
        <v>3</v>
      </c>
      <c r="S1500" s="28">
        <f t="shared" si="235"/>
        <v>67.933333333333337</v>
      </c>
      <c r="T1500" s="28">
        <f t="shared" si="236"/>
        <v>203.8</v>
      </c>
      <c r="U1500" s="88"/>
      <c r="V1500" s="177">
        <f>SUMIF('Reporte de salida'!C$6:C$958,Inventario!B1500,'Reporte de salida'!H$6:H$958)</f>
        <v>3</v>
      </c>
      <c r="W1500" s="221">
        <f t="shared" si="237"/>
        <v>203.8</v>
      </c>
      <c r="X1500" s="22"/>
      <c r="Y1500" s="87">
        <f t="shared" si="238"/>
        <v>0</v>
      </c>
      <c r="Z1500" s="28">
        <f t="shared" si="239"/>
        <v>0</v>
      </c>
      <c r="AA1500" s="56">
        <v>0</v>
      </c>
    </row>
    <row r="1501" spans="1:27" hidden="1" x14ac:dyDescent="0.25">
      <c r="A1501" s="24"/>
      <c r="B1501" s="174" t="s">
        <v>1862</v>
      </c>
      <c r="C1501" s="24"/>
      <c r="D1501" s="21" t="s">
        <v>1862</v>
      </c>
      <c r="E1501" s="21" t="s">
        <v>915</v>
      </c>
      <c r="F1501" s="21"/>
      <c r="G1501" s="31" t="s">
        <v>314</v>
      </c>
      <c r="H1501" s="32">
        <v>1</v>
      </c>
      <c r="J1501" s="57">
        <f>[1]Inventario!Y1501</f>
        <v>0</v>
      </c>
      <c r="K1501" s="99">
        <f>[1]Inventario!AA1501</f>
        <v>0</v>
      </c>
      <c r="L1501" s="86">
        <f t="shared" si="232"/>
        <v>0</v>
      </c>
      <c r="M1501" s="91"/>
      <c r="N1501" s="87">
        <f>SUMIF('Compras del Mes'!D$6:D$307,Inventario!D1501,'Compras del Mes'!H$6:H$307)</f>
        <v>0</v>
      </c>
      <c r="O1501" s="28" t="str">
        <f t="shared" si="233"/>
        <v/>
      </c>
      <c r="P1501" s="28">
        <f>SUMIF('Compras del Mes'!D$6:D$307,Inventario!D1501,'Compras del Mes'!I$6:I$307)</f>
        <v>0</v>
      </c>
      <c r="Q1501" s="88"/>
      <c r="R1501" s="87">
        <f t="shared" si="234"/>
        <v>0</v>
      </c>
      <c r="S1501" s="28" t="str">
        <f t="shared" si="235"/>
        <v>0</v>
      </c>
      <c r="T1501" s="28">
        <f t="shared" si="236"/>
        <v>0</v>
      </c>
      <c r="U1501" s="88"/>
      <c r="V1501" s="177">
        <f>SUMIF('Reporte de salida'!C$6:C$958,Inventario!B1501,'Reporte de salida'!H$6:H$958)</f>
        <v>0</v>
      </c>
      <c r="W1501" s="221">
        <f t="shared" si="237"/>
        <v>0</v>
      </c>
      <c r="X1501" s="22"/>
      <c r="Y1501" s="87">
        <f t="shared" si="238"/>
        <v>0</v>
      </c>
      <c r="Z1501" s="28">
        <f t="shared" si="239"/>
        <v>0</v>
      </c>
      <c r="AA1501" s="56">
        <v>0</v>
      </c>
    </row>
    <row r="1502" spans="1:27" hidden="1" x14ac:dyDescent="0.25">
      <c r="A1502" s="24"/>
      <c r="B1502" s="174" t="s">
        <v>1908</v>
      </c>
      <c r="C1502" s="24"/>
      <c r="D1502" s="21" t="s">
        <v>1908</v>
      </c>
      <c r="E1502" s="21" t="s">
        <v>915</v>
      </c>
      <c r="F1502" s="21"/>
      <c r="G1502" s="31" t="s">
        <v>314</v>
      </c>
      <c r="H1502" s="32">
        <v>1</v>
      </c>
      <c r="J1502" s="57">
        <f>[1]Inventario!Y1502</f>
        <v>1</v>
      </c>
      <c r="K1502" s="99">
        <f>[1]Inventario!AA1502</f>
        <v>1320</v>
      </c>
      <c r="L1502" s="86">
        <f t="shared" si="232"/>
        <v>1320</v>
      </c>
      <c r="M1502" s="91"/>
      <c r="N1502" s="87">
        <f>SUMIF('Compras del Mes'!D$6:D$307,Inventario!D1502,'Compras del Mes'!H$6:H$307)</f>
        <v>2</v>
      </c>
      <c r="O1502" s="28">
        <f t="shared" si="233"/>
        <v>1360</v>
      </c>
      <c r="P1502" s="28">
        <f>SUMIF('Compras del Mes'!D$6:D$307,Inventario!D1502,'Compras del Mes'!I$6:I$307)</f>
        <v>2720</v>
      </c>
      <c r="Q1502" s="88"/>
      <c r="R1502" s="87">
        <f t="shared" si="234"/>
        <v>3</v>
      </c>
      <c r="S1502" s="28">
        <f t="shared" si="235"/>
        <v>1346.6666666666667</v>
      </c>
      <c r="T1502" s="28">
        <f t="shared" si="236"/>
        <v>4040</v>
      </c>
      <c r="U1502" s="88"/>
      <c r="V1502" s="177">
        <f>SUMIF('Reporte de salida'!C$6:C$958,Inventario!B1502,'Reporte de salida'!H$6:H$958)</f>
        <v>1</v>
      </c>
      <c r="W1502" s="221">
        <f t="shared" si="237"/>
        <v>1346.6666666666667</v>
      </c>
      <c r="X1502" s="22"/>
      <c r="Y1502" s="87">
        <f t="shared" si="238"/>
        <v>2</v>
      </c>
      <c r="Z1502" s="28">
        <f t="shared" si="239"/>
        <v>2693.3333333333335</v>
      </c>
      <c r="AA1502" s="56">
        <f t="shared" si="240"/>
        <v>1346.6666666666667</v>
      </c>
    </row>
    <row r="1503" spans="1:27" hidden="1" x14ac:dyDescent="0.25">
      <c r="A1503" s="24"/>
      <c r="B1503" s="174" t="s">
        <v>1909</v>
      </c>
      <c r="C1503" s="24"/>
      <c r="D1503" s="21" t="s">
        <v>1909</v>
      </c>
      <c r="E1503" s="21" t="s">
        <v>915</v>
      </c>
      <c r="F1503" s="21"/>
      <c r="G1503" s="31" t="s">
        <v>314</v>
      </c>
      <c r="H1503" s="32">
        <v>1</v>
      </c>
      <c r="J1503" s="57">
        <f>[1]Inventario!Y1503</f>
        <v>1</v>
      </c>
      <c r="K1503" s="99">
        <f>[1]Inventario!AA1503</f>
        <v>462</v>
      </c>
      <c r="L1503" s="86">
        <f t="shared" si="232"/>
        <v>462</v>
      </c>
      <c r="M1503" s="91"/>
      <c r="N1503" s="87">
        <f>SUMIF('Compras del Mes'!D$6:D$307,Inventario!D1503,'Compras del Mes'!H$6:H$307)</f>
        <v>2</v>
      </c>
      <c r="O1503" s="28">
        <f t="shared" si="233"/>
        <v>189.29</v>
      </c>
      <c r="P1503" s="28">
        <f>SUMIF('Compras del Mes'!D$6:D$307,Inventario!D1503,'Compras del Mes'!I$6:I$307)</f>
        <v>378.58</v>
      </c>
      <c r="Q1503" s="88"/>
      <c r="R1503" s="87">
        <f t="shared" si="234"/>
        <v>3</v>
      </c>
      <c r="S1503" s="28">
        <f t="shared" si="235"/>
        <v>280.19333333333333</v>
      </c>
      <c r="T1503" s="28">
        <f t="shared" si="236"/>
        <v>840.57999999999993</v>
      </c>
      <c r="U1503" s="88"/>
      <c r="V1503" s="177">
        <f>SUMIF('Reporte de salida'!C$6:C$958,Inventario!B1503,'Reporte de salida'!H$6:H$958)</f>
        <v>2</v>
      </c>
      <c r="W1503" s="221">
        <f t="shared" si="237"/>
        <v>560.38666666666666</v>
      </c>
      <c r="X1503" s="22"/>
      <c r="Y1503" s="87">
        <f t="shared" si="238"/>
        <v>1</v>
      </c>
      <c r="Z1503" s="28">
        <f t="shared" si="239"/>
        <v>280.19333333333333</v>
      </c>
      <c r="AA1503" s="56">
        <f t="shared" si="240"/>
        <v>280.19333333333333</v>
      </c>
    </row>
    <row r="1504" spans="1:27" hidden="1" x14ac:dyDescent="0.25">
      <c r="A1504" s="24"/>
      <c r="B1504" s="174" t="s">
        <v>2030</v>
      </c>
      <c r="C1504" s="24"/>
      <c r="D1504" s="21" t="s">
        <v>2030</v>
      </c>
      <c r="E1504" s="21" t="s">
        <v>915</v>
      </c>
      <c r="F1504" s="21"/>
      <c r="G1504" s="31" t="s">
        <v>314</v>
      </c>
      <c r="H1504" s="32">
        <v>1</v>
      </c>
      <c r="J1504" s="57">
        <f>[1]Inventario!Y1504</f>
        <v>0</v>
      </c>
      <c r="K1504" s="99">
        <f>[1]Inventario!AA1504</f>
        <v>0</v>
      </c>
      <c r="L1504" s="86">
        <f t="shared" si="232"/>
        <v>0</v>
      </c>
      <c r="M1504" s="91"/>
      <c r="N1504" s="87">
        <f>SUMIF('Compras del Mes'!D$6:D$307,Inventario!D1504,'Compras del Mes'!H$6:H$307)</f>
        <v>0</v>
      </c>
      <c r="O1504" s="28" t="str">
        <f t="shared" si="233"/>
        <v/>
      </c>
      <c r="P1504" s="28">
        <f>SUMIF('Compras del Mes'!D$6:D$307,Inventario!D1504,'Compras del Mes'!I$6:I$307)</f>
        <v>0</v>
      </c>
      <c r="Q1504" s="88"/>
      <c r="R1504" s="87">
        <f t="shared" si="234"/>
        <v>0</v>
      </c>
      <c r="S1504" s="28" t="str">
        <f t="shared" si="235"/>
        <v>0</v>
      </c>
      <c r="T1504" s="28">
        <f t="shared" si="236"/>
        <v>0</v>
      </c>
      <c r="U1504" s="88"/>
      <c r="V1504" s="177">
        <f>SUMIF('Reporte de salida'!C$6:C$958,Inventario!B1504,'Reporte de salida'!H$6:H$958)</f>
        <v>0</v>
      </c>
      <c r="W1504" s="221">
        <f t="shared" si="237"/>
        <v>0</v>
      </c>
      <c r="X1504" s="22"/>
      <c r="Y1504" s="87">
        <f t="shared" si="238"/>
        <v>0</v>
      </c>
      <c r="Z1504" s="28">
        <f t="shared" si="239"/>
        <v>0</v>
      </c>
      <c r="AA1504" s="56">
        <v>0</v>
      </c>
    </row>
    <row r="1505" spans="1:27" hidden="1" x14ac:dyDescent="0.25">
      <c r="A1505" s="24"/>
      <c r="B1505" s="174" t="s">
        <v>2031</v>
      </c>
      <c r="C1505" s="24"/>
      <c r="D1505" s="21" t="s">
        <v>2031</v>
      </c>
      <c r="E1505" s="21" t="s">
        <v>915</v>
      </c>
      <c r="F1505" s="21"/>
      <c r="G1505" s="31" t="s">
        <v>314</v>
      </c>
      <c r="H1505" s="32">
        <v>1</v>
      </c>
      <c r="J1505" s="57">
        <f>[1]Inventario!Y1505</f>
        <v>0</v>
      </c>
      <c r="K1505" s="99">
        <f>[1]Inventario!AA1505</f>
        <v>0</v>
      </c>
      <c r="L1505" s="86">
        <f t="shared" si="232"/>
        <v>0</v>
      </c>
      <c r="M1505" s="91"/>
      <c r="N1505" s="87">
        <f>SUMIF('Compras del Mes'!D$6:D$307,Inventario!D1505,'Compras del Mes'!H$6:H$307)</f>
        <v>0</v>
      </c>
      <c r="O1505" s="28" t="str">
        <f t="shared" si="233"/>
        <v/>
      </c>
      <c r="P1505" s="28">
        <f>SUMIF('Compras del Mes'!D$6:D$307,Inventario!D1505,'Compras del Mes'!I$6:I$307)</f>
        <v>0</v>
      </c>
      <c r="Q1505" s="88"/>
      <c r="R1505" s="87">
        <f t="shared" si="234"/>
        <v>0</v>
      </c>
      <c r="S1505" s="28" t="str">
        <f t="shared" si="235"/>
        <v>0</v>
      </c>
      <c r="T1505" s="28">
        <f t="shared" si="236"/>
        <v>0</v>
      </c>
      <c r="U1505" s="88"/>
      <c r="V1505" s="177">
        <f>SUMIF('Reporte de salida'!C$6:C$958,Inventario!B1505,'Reporte de salida'!H$6:H$958)</f>
        <v>0</v>
      </c>
      <c r="W1505" s="221">
        <f t="shared" si="237"/>
        <v>0</v>
      </c>
      <c r="X1505" s="22"/>
      <c r="Y1505" s="87">
        <f t="shared" si="238"/>
        <v>0</v>
      </c>
      <c r="Z1505" s="28">
        <f t="shared" si="239"/>
        <v>0</v>
      </c>
      <c r="AA1505" s="56">
        <v>0</v>
      </c>
    </row>
    <row r="1506" spans="1:27" hidden="1" x14ac:dyDescent="0.25">
      <c r="A1506" s="24"/>
      <c r="B1506" s="174" t="s">
        <v>2032</v>
      </c>
      <c r="C1506" s="24"/>
      <c r="D1506" s="21" t="s">
        <v>2032</v>
      </c>
      <c r="E1506" s="21" t="s">
        <v>915</v>
      </c>
      <c r="F1506" s="21"/>
      <c r="G1506" s="31" t="s">
        <v>314</v>
      </c>
      <c r="H1506" s="32">
        <v>1</v>
      </c>
      <c r="J1506" s="57">
        <f>[1]Inventario!Y1506</f>
        <v>1</v>
      </c>
      <c r="K1506" s="99">
        <f>[1]Inventario!AA1506</f>
        <v>1043.74</v>
      </c>
      <c r="L1506" s="86">
        <f t="shared" si="232"/>
        <v>1043.74</v>
      </c>
      <c r="M1506" s="91"/>
      <c r="N1506" s="87">
        <f>SUMIF('Compras del Mes'!D$6:D$307,Inventario!D1506,'Compras del Mes'!H$6:H$307)</f>
        <v>0</v>
      </c>
      <c r="O1506" s="28" t="str">
        <f t="shared" si="233"/>
        <v/>
      </c>
      <c r="P1506" s="28">
        <f>SUMIF('Compras del Mes'!D$6:D$307,Inventario!D1506,'Compras del Mes'!I$6:I$307)</f>
        <v>0</v>
      </c>
      <c r="Q1506" s="88"/>
      <c r="R1506" s="87">
        <f t="shared" si="234"/>
        <v>1</v>
      </c>
      <c r="S1506" s="28">
        <f t="shared" si="235"/>
        <v>1043.74</v>
      </c>
      <c r="T1506" s="28">
        <f t="shared" si="236"/>
        <v>1043.74</v>
      </c>
      <c r="U1506" s="88"/>
      <c r="V1506" s="177">
        <f>SUMIF('Reporte de salida'!C$6:C$958,Inventario!B1506,'Reporte de salida'!H$6:H$958)</f>
        <v>0</v>
      </c>
      <c r="W1506" s="221">
        <f t="shared" si="237"/>
        <v>0</v>
      </c>
      <c r="X1506" s="22"/>
      <c r="Y1506" s="87">
        <f t="shared" si="238"/>
        <v>1</v>
      </c>
      <c r="Z1506" s="28">
        <f t="shared" si="239"/>
        <v>1043.74</v>
      </c>
      <c r="AA1506" s="56">
        <f t="shared" si="240"/>
        <v>1043.74</v>
      </c>
    </row>
    <row r="1507" spans="1:27" hidden="1" x14ac:dyDescent="0.25">
      <c r="A1507" s="24"/>
      <c r="B1507" s="174" t="s">
        <v>2033</v>
      </c>
      <c r="C1507" s="24"/>
      <c r="D1507" s="21" t="s">
        <v>2033</v>
      </c>
      <c r="E1507" s="21" t="s">
        <v>915</v>
      </c>
      <c r="F1507" s="21"/>
      <c r="G1507" s="31" t="s">
        <v>314</v>
      </c>
      <c r="H1507" s="32">
        <v>1</v>
      </c>
      <c r="J1507" s="57">
        <f>[1]Inventario!Y1507</f>
        <v>1</v>
      </c>
      <c r="K1507" s="99">
        <f>[1]Inventario!AA1507</f>
        <v>2240.31</v>
      </c>
      <c r="L1507" s="86">
        <f t="shared" si="232"/>
        <v>2240.31</v>
      </c>
      <c r="M1507" s="91"/>
      <c r="N1507" s="87">
        <f>SUMIF('Compras del Mes'!D$6:D$307,Inventario!D1507,'Compras del Mes'!H$6:H$307)</f>
        <v>0</v>
      </c>
      <c r="O1507" s="28" t="str">
        <f t="shared" si="233"/>
        <v/>
      </c>
      <c r="P1507" s="28">
        <f>SUMIF('Compras del Mes'!D$6:D$307,Inventario!D1507,'Compras del Mes'!I$6:I$307)</f>
        <v>0</v>
      </c>
      <c r="Q1507" s="88"/>
      <c r="R1507" s="87">
        <f t="shared" si="234"/>
        <v>1</v>
      </c>
      <c r="S1507" s="28">
        <f t="shared" si="235"/>
        <v>2240.31</v>
      </c>
      <c r="T1507" s="28">
        <f t="shared" si="236"/>
        <v>2240.31</v>
      </c>
      <c r="U1507" s="88"/>
      <c r="V1507" s="177">
        <f>SUMIF('Reporte de salida'!C$6:C$958,Inventario!B1507,'Reporte de salida'!H$6:H$958)</f>
        <v>0</v>
      </c>
      <c r="W1507" s="221">
        <f t="shared" si="237"/>
        <v>0</v>
      </c>
      <c r="X1507" s="22"/>
      <c r="Y1507" s="87">
        <f t="shared" si="238"/>
        <v>1</v>
      </c>
      <c r="Z1507" s="28">
        <f t="shared" si="239"/>
        <v>2240.31</v>
      </c>
      <c r="AA1507" s="56">
        <f t="shared" si="240"/>
        <v>2240.31</v>
      </c>
    </row>
    <row r="1508" spans="1:27" hidden="1" x14ac:dyDescent="0.25">
      <c r="A1508" s="24"/>
      <c r="B1508" s="174" t="s">
        <v>2034</v>
      </c>
      <c r="C1508" s="24"/>
      <c r="D1508" s="21" t="s">
        <v>2034</v>
      </c>
      <c r="E1508" s="21" t="s">
        <v>915</v>
      </c>
      <c r="F1508" s="21"/>
      <c r="G1508" s="31" t="s">
        <v>314</v>
      </c>
      <c r="H1508" s="32">
        <v>1</v>
      </c>
      <c r="J1508" s="57">
        <f>[1]Inventario!Y1508</f>
        <v>0</v>
      </c>
      <c r="K1508" s="99">
        <f>[1]Inventario!AA1508</f>
        <v>0</v>
      </c>
      <c r="L1508" s="86">
        <f t="shared" si="232"/>
        <v>0</v>
      </c>
      <c r="M1508" s="91"/>
      <c r="N1508" s="87">
        <f>SUMIF('Compras del Mes'!D$6:D$307,Inventario!D1508,'Compras del Mes'!H$6:H$307)</f>
        <v>0</v>
      </c>
      <c r="O1508" s="28" t="str">
        <f t="shared" si="233"/>
        <v/>
      </c>
      <c r="P1508" s="28">
        <f>SUMIF('Compras del Mes'!D$6:D$307,Inventario!D1508,'Compras del Mes'!I$6:I$307)</f>
        <v>0</v>
      </c>
      <c r="Q1508" s="88"/>
      <c r="R1508" s="87">
        <f t="shared" si="234"/>
        <v>0</v>
      </c>
      <c r="S1508" s="28" t="str">
        <f t="shared" si="235"/>
        <v>0</v>
      </c>
      <c r="T1508" s="28">
        <f t="shared" si="236"/>
        <v>0</v>
      </c>
      <c r="U1508" s="88"/>
      <c r="V1508" s="177">
        <f>SUMIF('Reporte de salida'!C$6:C$958,Inventario!B1508,'Reporte de salida'!H$6:H$958)</f>
        <v>0</v>
      </c>
      <c r="W1508" s="221">
        <f t="shared" si="237"/>
        <v>0</v>
      </c>
      <c r="X1508" s="22"/>
      <c r="Y1508" s="87">
        <f t="shared" si="238"/>
        <v>0</v>
      </c>
      <c r="Z1508" s="28">
        <f t="shared" si="239"/>
        <v>0</v>
      </c>
      <c r="AA1508" s="56">
        <v>0</v>
      </c>
    </row>
    <row r="1509" spans="1:27" hidden="1" x14ac:dyDescent="0.25">
      <c r="A1509" s="24"/>
      <c r="B1509" s="174" t="s">
        <v>2035</v>
      </c>
      <c r="C1509" s="24"/>
      <c r="D1509" s="21" t="s">
        <v>2035</v>
      </c>
      <c r="E1509" s="21" t="s">
        <v>915</v>
      </c>
      <c r="F1509" s="21"/>
      <c r="G1509" s="31" t="s">
        <v>314</v>
      </c>
      <c r="H1509" s="32">
        <v>1</v>
      </c>
      <c r="J1509" s="57">
        <f>[1]Inventario!Y1509</f>
        <v>0</v>
      </c>
      <c r="K1509" s="99">
        <f>[1]Inventario!AA1509</f>
        <v>0</v>
      </c>
      <c r="L1509" s="86">
        <f t="shared" si="232"/>
        <v>0</v>
      </c>
      <c r="M1509" s="91"/>
      <c r="N1509" s="87">
        <f>SUMIF('Compras del Mes'!D$6:D$307,Inventario!D1509,'Compras del Mes'!H$6:H$307)</f>
        <v>0</v>
      </c>
      <c r="O1509" s="28" t="str">
        <f t="shared" si="233"/>
        <v/>
      </c>
      <c r="P1509" s="28">
        <f>SUMIF('Compras del Mes'!D$6:D$307,Inventario!D1509,'Compras del Mes'!I$6:I$307)</f>
        <v>0</v>
      </c>
      <c r="Q1509" s="88"/>
      <c r="R1509" s="87">
        <f t="shared" si="234"/>
        <v>0</v>
      </c>
      <c r="S1509" s="28" t="str">
        <f t="shared" si="235"/>
        <v>0</v>
      </c>
      <c r="T1509" s="28">
        <f t="shared" si="236"/>
        <v>0</v>
      </c>
      <c r="U1509" s="88"/>
      <c r="V1509" s="177">
        <f>SUMIF('Reporte de salida'!C$6:C$958,Inventario!B1509,'Reporte de salida'!H$6:H$958)</f>
        <v>0</v>
      </c>
      <c r="W1509" s="221">
        <f t="shared" si="237"/>
        <v>0</v>
      </c>
      <c r="X1509" s="22"/>
      <c r="Y1509" s="87">
        <f t="shared" si="238"/>
        <v>0</v>
      </c>
      <c r="Z1509" s="28">
        <f t="shared" si="239"/>
        <v>0</v>
      </c>
      <c r="AA1509" s="56">
        <v>0</v>
      </c>
    </row>
    <row r="1510" spans="1:27" hidden="1" x14ac:dyDescent="0.25">
      <c r="A1510" s="24"/>
      <c r="B1510" s="174" t="s">
        <v>2036</v>
      </c>
      <c r="C1510" s="24"/>
      <c r="D1510" s="21" t="s">
        <v>2036</v>
      </c>
      <c r="E1510" s="21" t="s">
        <v>915</v>
      </c>
      <c r="F1510" s="21"/>
      <c r="G1510" s="31" t="s">
        <v>314</v>
      </c>
      <c r="H1510" s="32">
        <v>1</v>
      </c>
      <c r="J1510" s="57">
        <f>[1]Inventario!Y1510</f>
        <v>0</v>
      </c>
      <c r="K1510" s="99">
        <f>[1]Inventario!AA1510</f>
        <v>0</v>
      </c>
      <c r="L1510" s="86">
        <f t="shared" si="232"/>
        <v>0</v>
      </c>
      <c r="M1510" s="91"/>
      <c r="N1510" s="87">
        <f>SUMIF('Compras del Mes'!D$6:D$307,Inventario!D1510,'Compras del Mes'!H$6:H$307)</f>
        <v>0</v>
      </c>
      <c r="O1510" s="28" t="str">
        <f t="shared" si="233"/>
        <v/>
      </c>
      <c r="P1510" s="28">
        <f>SUMIF('Compras del Mes'!D$6:D$307,Inventario!D1510,'Compras del Mes'!I$6:I$307)</f>
        <v>0</v>
      </c>
      <c r="Q1510" s="88"/>
      <c r="R1510" s="87">
        <f t="shared" si="234"/>
        <v>0</v>
      </c>
      <c r="S1510" s="28" t="str">
        <f t="shared" si="235"/>
        <v>0</v>
      </c>
      <c r="T1510" s="28">
        <f t="shared" si="236"/>
        <v>0</v>
      </c>
      <c r="U1510" s="88"/>
      <c r="V1510" s="177">
        <f>SUMIF('Reporte de salida'!C$6:C$958,Inventario!B1510,'Reporte de salida'!H$6:H$958)</f>
        <v>0</v>
      </c>
      <c r="W1510" s="221">
        <f t="shared" si="237"/>
        <v>0</v>
      </c>
      <c r="X1510" s="22"/>
      <c r="Y1510" s="87">
        <f t="shared" si="238"/>
        <v>0</v>
      </c>
      <c r="Z1510" s="28">
        <f t="shared" si="239"/>
        <v>0</v>
      </c>
      <c r="AA1510" s="56">
        <v>0</v>
      </c>
    </row>
    <row r="1511" spans="1:27" hidden="1" x14ac:dyDescent="0.25">
      <c r="A1511" s="24"/>
      <c r="B1511" s="174" t="s">
        <v>2037</v>
      </c>
      <c r="C1511" s="24"/>
      <c r="D1511" s="21" t="s">
        <v>2037</v>
      </c>
      <c r="E1511" s="21" t="s">
        <v>915</v>
      </c>
      <c r="F1511" s="21"/>
      <c r="G1511" s="31" t="s">
        <v>314</v>
      </c>
      <c r="H1511" s="32">
        <v>1</v>
      </c>
      <c r="J1511" s="57">
        <f>[1]Inventario!Y1511</f>
        <v>0</v>
      </c>
      <c r="K1511" s="99">
        <f>[1]Inventario!AA1511</f>
        <v>0</v>
      </c>
      <c r="L1511" s="86">
        <f t="shared" si="232"/>
        <v>0</v>
      </c>
      <c r="M1511" s="91"/>
      <c r="N1511" s="87">
        <f>SUMIF('Compras del Mes'!D$6:D$307,Inventario!D1511,'Compras del Mes'!H$6:H$307)</f>
        <v>0</v>
      </c>
      <c r="O1511" s="28" t="str">
        <f t="shared" si="233"/>
        <v/>
      </c>
      <c r="P1511" s="28">
        <f>SUMIF('Compras del Mes'!D$6:D$307,Inventario!D1511,'Compras del Mes'!I$6:I$307)</f>
        <v>0</v>
      </c>
      <c r="Q1511" s="88"/>
      <c r="R1511" s="87">
        <f t="shared" si="234"/>
        <v>0</v>
      </c>
      <c r="S1511" s="28" t="str">
        <f t="shared" si="235"/>
        <v>0</v>
      </c>
      <c r="T1511" s="28">
        <f t="shared" si="236"/>
        <v>0</v>
      </c>
      <c r="U1511" s="88"/>
      <c r="V1511" s="177">
        <f>SUMIF('Reporte de salida'!C$6:C$958,Inventario!B1511,'Reporte de salida'!H$6:H$958)</f>
        <v>0</v>
      </c>
      <c r="W1511" s="221">
        <f t="shared" si="237"/>
        <v>0</v>
      </c>
      <c r="X1511" s="22"/>
      <c r="Y1511" s="87">
        <f t="shared" si="238"/>
        <v>0</v>
      </c>
      <c r="Z1511" s="28">
        <f t="shared" si="239"/>
        <v>0</v>
      </c>
      <c r="AA1511" s="56">
        <v>0</v>
      </c>
    </row>
    <row r="1512" spans="1:27" hidden="1" x14ac:dyDescent="0.25">
      <c r="A1512" s="24"/>
      <c r="B1512" s="174" t="s">
        <v>2038</v>
      </c>
      <c r="C1512" s="24"/>
      <c r="D1512" s="21" t="s">
        <v>2038</v>
      </c>
      <c r="E1512" s="21" t="s">
        <v>915</v>
      </c>
      <c r="F1512" s="21"/>
      <c r="G1512" s="31" t="s">
        <v>314</v>
      </c>
      <c r="H1512" s="32">
        <v>1</v>
      </c>
      <c r="J1512" s="57">
        <f>[1]Inventario!Y1512</f>
        <v>1</v>
      </c>
      <c r="K1512" s="99">
        <f>[1]Inventario!AA1512</f>
        <v>502.64550000000003</v>
      </c>
      <c r="L1512" s="86">
        <f t="shared" si="232"/>
        <v>502.64550000000003</v>
      </c>
      <c r="M1512" s="91"/>
      <c r="N1512" s="87">
        <f>SUMIF('Compras del Mes'!D$6:D$307,Inventario!D1512,'Compras del Mes'!H$6:H$307)</f>
        <v>0</v>
      </c>
      <c r="O1512" s="28" t="str">
        <f t="shared" si="233"/>
        <v/>
      </c>
      <c r="P1512" s="28">
        <f>SUMIF('Compras del Mes'!D$6:D$307,Inventario!D1512,'Compras del Mes'!I$6:I$307)</f>
        <v>0</v>
      </c>
      <c r="Q1512" s="88"/>
      <c r="R1512" s="87">
        <f t="shared" si="234"/>
        <v>1</v>
      </c>
      <c r="S1512" s="28">
        <f t="shared" si="235"/>
        <v>502.64550000000003</v>
      </c>
      <c r="T1512" s="28">
        <f t="shared" si="236"/>
        <v>502.64550000000003</v>
      </c>
      <c r="U1512" s="88"/>
      <c r="V1512" s="177">
        <f>SUMIF('Reporte de salida'!C$6:C$958,Inventario!B1512,'Reporte de salida'!H$6:H$958)</f>
        <v>0</v>
      </c>
      <c r="W1512" s="221">
        <f t="shared" si="237"/>
        <v>0</v>
      </c>
      <c r="X1512" s="22"/>
      <c r="Y1512" s="87">
        <f t="shared" si="238"/>
        <v>1</v>
      </c>
      <c r="Z1512" s="28">
        <f t="shared" si="239"/>
        <v>502.64550000000003</v>
      </c>
      <c r="AA1512" s="56">
        <f t="shared" si="240"/>
        <v>502.64550000000003</v>
      </c>
    </row>
    <row r="1513" spans="1:27" hidden="1" x14ac:dyDescent="0.25">
      <c r="A1513" s="24"/>
      <c r="B1513" s="174" t="s">
        <v>2039</v>
      </c>
      <c r="C1513" s="24"/>
      <c r="D1513" s="21" t="s">
        <v>2039</v>
      </c>
      <c r="E1513" s="21" t="s">
        <v>915</v>
      </c>
      <c r="F1513" s="21"/>
      <c r="G1513" s="31" t="s">
        <v>314</v>
      </c>
      <c r="H1513" s="32">
        <v>1</v>
      </c>
      <c r="J1513" s="57">
        <f>[1]Inventario!Y1513</f>
        <v>0</v>
      </c>
      <c r="K1513" s="99">
        <f>[1]Inventario!AA1513</f>
        <v>0</v>
      </c>
      <c r="L1513" s="86">
        <f t="shared" si="232"/>
        <v>0</v>
      </c>
      <c r="M1513" s="91"/>
      <c r="N1513" s="87">
        <f>SUMIF('Compras del Mes'!D$6:D$307,Inventario!D1513,'Compras del Mes'!H$6:H$307)</f>
        <v>0</v>
      </c>
      <c r="O1513" s="28" t="str">
        <f t="shared" si="233"/>
        <v/>
      </c>
      <c r="P1513" s="28">
        <f>SUMIF('Compras del Mes'!D$6:D$307,Inventario!D1513,'Compras del Mes'!I$6:I$307)</f>
        <v>0</v>
      </c>
      <c r="Q1513" s="88"/>
      <c r="R1513" s="87">
        <f t="shared" si="234"/>
        <v>0</v>
      </c>
      <c r="S1513" s="28" t="str">
        <f t="shared" si="235"/>
        <v>0</v>
      </c>
      <c r="T1513" s="28">
        <f t="shared" si="236"/>
        <v>0</v>
      </c>
      <c r="U1513" s="88"/>
      <c r="V1513" s="177">
        <f>SUMIF('Reporte de salida'!C$6:C$958,Inventario!B1513,'Reporte de salida'!H$6:H$958)</f>
        <v>0</v>
      </c>
      <c r="W1513" s="221">
        <f t="shared" si="237"/>
        <v>0</v>
      </c>
      <c r="X1513" s="22"/>
      <c r="Y1513" s="87">
        <f t="shared" si="238"/>
        <v>0</v>
      </c>
      <c r="Z1513" s="28">
        <f t="shared" si="239"/>
        <v>0</v>
      </c>
      <c r="AA1513" s="56">
        <v>0</v>
      </c>
    </row>
    <row r="1514" spans="1:27" hidden="1" x14ac:dyDescent="0.25">
      <c r="A1514" s="24" t="s">
        <v>2040</v>
      </c>
      <c r="B1514" s="174" t="s">
        <v>2041</v>
      </c>
      <c r="C1514" s="24"/>
      <c r="D1514" s="21" t="s">
        <v>2041</v>
      </c>
      <c r="E1514" s="21" t="s">
        <v>915</v>
      </c>
      <c r="F1514" s="21"/>
      <c r="G1514" s="31" t="s">
        <v>314</v>
      </c>
      <c r="H1514" s="32">
        <v>1</v>
      </c>
      <c r="J1514" s="57">
        <f>[1]Inventario!Y1514</f>
        <v>0</v>
      </c>
      <c r="K1514" s="99">
        <f>[1]Inventario!AA1514</f>
        <v>0</v>
      </c>
      <c r="L1514" s="86">
        <f t="shared" si="232"/>
        <v>0</v>
      </c>
      <c r="M1514" s="91"/>
      <c r="N1514" s="87">
        <f>SUMIF('Compras del Mes'!D$6:D$307,Inventario!D1514,'Compras del Mes'!H$6:H$307)</f>
        <v>0</v>
      </c>
      <c r="O1514" s="28" t="str">
        <f t="shared" si="233"/>
        <v/>
      </c>
      <c r="P1514" s="28">
        <f>SUMIF('Compras del Mes'!D$6:D$307,Inventario!D1514,'Compras del Mes'!I$6:I$307)</f>
        <v>0</v>
      </c>
      <c r="Q1514" s="88"/>
      <c r="R1514" s="87">
        <f t="shared" si="234"/>
        <v>0</v>
      </c>
      <c r="S1514" s="28" t="str">
        <f t="shared" si="235"/>
        <v>0</v>
      </c>
      <c r="T1514" s="28">
        <f t="shared" si="236"/>
        <v>0</v>
      </c>
      <c r="U1514" s="88"/>
      <c r="V1514" s="177">
        <f>SUMIF('Reporte de salida'!C$6:C$958,Inventario!B1514,'Reporte de salida'!H$6:H$958)</f>
        <v>0</v>
      </c>
      <c r="W1514" s="221">
        <f t="shared" si="237"/>
        <v>0</v>
      </c>
      <c r="X1514" s="22"/>
      <c r="Y1514" s="87">
        <f t="shared" si="238"/>
        <v>0</v>
      </c>
      <c r="Z1514" s="28">
        <f t="shared" si="239"/>
        <v>0</v>
      </c>
      <c r="AA1514" s="56">
        <v>0</v>
      </c>
    </row>
    <row r="1515" spans="1:27" hidden="1" x14ac:dyDescent="0.25">
      <c r="A1515" s="24"/>
      <c r="B1515" s="174" t="s">
        <v>2042</v>
      </c>
      <c r="C1515" s="24"/>
      <c r="D1515" s="21" t="s">
        <v>2042</v>
      </c>
      <c r="E1515" s="21" t="s">
        <v>915</v>
      </c>
      <c r="F1515" s="21"/>
      <c r="G1515" s="31" t="s">
        <v>314</v>
      </c>
      <c r="H1515" s="32">
        <v>1</v>
      </c>
      <c r="J1515" s="57">
        <f>[1]Inventario!Y1515</f>
        <v>2</v>
      </c>
      <c r="K1515" s="99">
        <f>[1]Inventario!AA1515</f>
        <v>171.87</v>
      </c>
      <c r="L1515" s="86">
        <f t="shared" si="232"/>
        <v>343.74</v>
      </c>
      <c r="M1515" s="91"/>
      <c r="N1515" s="87">
        <f>SUMIF('Compras del Mes'!D$6:D$307,Inventario!D1515,'Compras del Mes'!H$6:H$307)</f>
        <v>0</v>
      </c>
      <c r="O1515" s="28" t="str">
        <f t="shared" si="233"/>
        <v/>
      </c>
      <c r="P1515" s="28">
        <f>SUMIF('Compras del Mes'!D$6:D$307,Inventario!D1515,'Compras del Mes'!I$6:I$307)</f>
        <v>0</v>
      </c>
      <c r="Q1515" s="88"/>
      <c r="R1515" s="87">
        <f t="shared" si="234"/>
        <v>2</v>
      </c>
      <c r="S1515" s="28">
        <f t="shared" si="235"/>
        <v>171.87</v>
      </c>
      <c r="T1515" s="28">
        <f t="shared" si="236"/>
        <v>343.74</v>
      </c>
      <c r="U1515" s="88"/>
      <c r="V1515" s="177">
        <f>SUMIF('Reporte de salida'!C$6:C$958,Inventario!B1515,'Reporte de salida'!H$6:H$958)</f>
        <v>1</v>
      </c>
      <c r="W1515" s="221">
        <f t="shared" si="237"/>
        <v>171.87</v>
      </c>
      <c r="X1515" s="22"/>
      <c r="Y1515" s="87">
        <f t="shared" si="238"/>
        <v>1</v>
      </c>
      <c r="Z1515" s="28">
        <f t="shared" si="239"/>
        <v>171.87</v>
      </c>
      <c r="AA1515" s="56">
        <f t="shared" si="240"/>
        <v>171.87</v>
      </c>
    </row>
    <row r="1516" spans="1:27" hidden="1" x14ac:dyDescent="0.25">
      <c r="A1516" s="24"/>
      <c r="B1516" s="174" t="s">
        <v>2043</v>
      </c>
      <c r="C1516" s="24"/>
      <c r="D1516" s="21" t="s">
        <v>2043</v>
      </c>
      <c r="E1516" s="21" t="s">
        <v>915</v>
      </c>
      <c r="F1516" s="21"/>
      <c r="G1516" s="31" t="s">
        <v>314</v>
      </c>
      <c r="H1516" s="32">
        <v>1</v>
      </c>
      <c r="J1516" s="57">
        <f>[1]Inventario!Y1516</f>
        <v>0</v>
      </c>
      <c r="K1516" s="99">
        <f>[1]Inventario!AA1516</f>
        <v>0</v>
      </c>
      <c r="L1516" s="86">
        <f t="shared" si="232"/>
        <v>0</v>
      </c>
      <c r="M1516" s="91"/>
      <c r="N1516" s="87">
        <f>SUMIF('Compras del Mes'!D$6:D$307,Inventario!D1516,'Compras del Mes'!H$6:H$307)</f>
        <v>0</v>
      </c>
      <c r="O1516" s="28" t="str">
        <f t="shared" si="233"/>
        <v/>
      </c>
      <c r="P1516" s="28">
        <f>SUMIF('Compras del Mes'!D$6:D$307,Inventario!D1516,'Compras del Mes'!I$6:I$307)</f>
        <v>0</v>
      </c>
      <c r="Q1516" s="88"/>
      <c r="R1516" s="87">
        <f t="shared" si="234"/>
        <v>0</v>
      </c>
      <c r="S1516" s="28" t="str">
        <f t="shared" si="235"/>
        <v>0</v>
      </c>
      <c r="T1516" s="28">
        <f t="shared" si="236"/>
        <v>0</v>
      </c>
      <c r="U1516" s="88"/>
      <c r="V1516" s="177">
        <f>SUMIF('Reporte de salida'!C$6:C$958,Inventario!B1516,'Reporte de salida'!H$6:H$958)</f>
        <v>0</v>
      </c>
      <c r="W1516" s="221">
        <f t="shared" si="237"/>
        <v>0</v>
      </c>
      <c r="X1516" s="22"/>
      <c r="Y1516" s="87">
        <f t="shared" si="238"/>
        <v>0</v>
      </c>
      <c r="Z1516" s="28">
        <f t="shared" si="239"/>
        <v>0</v>
      </c>
      <c r="AA1516" s="56">
        <v>0</v>
      </c>
    </row>
    <row r="1517" spans="1:27" hidden="1" x14ac:dyDescent="0.25">
      <c r="A1517" s="24"/>
      <c r="B1517" s="174" t="s">
        <v>2044</v>
      </c>
      <c r="C1517" s="24"/>
      <c r="D1517" s="21" t="s">
        <v>2044</v>
      </c>
      <c r="E1517" s="21" t="s">
        <v>915</v>
      </c>
      <c r="F1517" s="21"/>
      <c r="G1517" s="31" t="s">
        <v>314</v>
      </c>
      <c r="H1517" s="32">
        <v>1</v>
      </c>
      <c r="J1517" s="57">
        <f>[1]Inventario!Y1517</f>
        <v>0</v>
      </c>
      <c r="K1517" s="99">
        <f>[1]Inventario!AA1517</f>
        <v>0</v>
      </c>
      <c r="L1517" s="86">
        <f t="shared" si="232"/>
        <v>0</v>
      </c>
      <c r="M1517" s="91"/>
      <c r="N1517" s="87">
        <f>SUMIF('Compras del Mes'!D$6:D$307,Inventario!D1517,'Compras del Mes'!H$6:H$307)</f>
        <v>0</v>
      </c>
      <c r="O1517" s="28" t="str">
        <f t="shared" si="233"/>
        <v/>
      </c>
      <c r="P1517" s="28">
        <f>SUMIF('Compras del Mes'!D$6:D$307,Inventario!D1517,'Compras del Mes'!I$6:I$307)</f>
        <v>0</v>
      </c>
      <c r="Q1517" s="88"/>
      <c r="R1517" s="87">
        <f t="shared" si="234"/>
        <v>0</v>
      </c>
      <c r="S1517" s="28" t="str">
        <f t="shared" si="235"/>
        <v>0</v>
      </c>
      <c r="T1517" s="28">
        <f t="shared" si="236"/>
        <v>0</v>
      </c>
      <c r="U1517" s="88"/>
      <c r="V1517" s="177">
        <f>SUMIF('Reporte de salida'!C$6:C$958,Inventario!B1517,'Reporte de salida'!H$6:H$958)</f>
        <v>0</v>
      </c>
      <c r="W1517" s="221">
        <f t="shared" si="237"/>
        <v>0</v>
      </c>
      <c r="X1517" s="22"/>
      <c r="Y1517" s="87">
        <f t="shared" si="238"/>
        <v>0</v>
      </c>
      <c r="Z1517" s="28">
        <f t="shared" si="239"/>
        <v>0</v>
      </c>
      <c r="AA1517" s="56">
        <v>0</v>
      </c>
    </row>
    <row r="1518" spans="1:27" hidden="1" x14ac:dyDescent="0.25">
      <c r="A1518" s="24"/>
      <c r="B1518" s="174" t="s">
        <v>2091</v>
      </c>
      <c r="C1518" s="24"/>
      <c r="D1518" s="21" t="s">
        <v>2091</v>
      </c>
      <c r="E1518" s="21" t="s">
        <v>915</v>
      </c>
      <c r="F1518" s="21"/>
      <c r="G1518" s="31" t="s">
        <v>314</v>
      </c>
      <c r="H1518" s="32">
        <v>1</v>
      </c>
      <c r="J1518" s="57">
        <f>[1]Inventario!Y1518</f>
        <v>0</v>
      </c>
      <c r="K1518" s="99">
        <f>[1]Inventario!AA1518</f>
        <v>0</v>
      </c>
      <c r="L1518" s="86">
        <f t="shared" si="232"/>
        <v>0</v>
      </c>
      <c r="M1518" s="91"/>
      <c r="N1518" s="87">
        <f>SUMIF('Compras del Mes'!D$6:D$307,Inventario!D1518,'Compras del Mes'!H$6:H$307)</f>
        <v>2</v>
      </c>
      <c r="O1518" s="28">
        <f t="shared" si="233"/>
        <v>317.8</v>
      </c>
      <c r="P1518" s="28">
        <f>SUMIF('Compras del Mes'!D$6:D$307,Inventario!D1518,'Compras del Mes'!I$6:I$307)</f>
        <v>635.6</v>
      </c>
      <c r="Q1518" s="88"/>
      <c r="R1518" s="87">
        <f t="shared" si="234"/>
        <v>2</v>
      </c>
      <c r="S1518" s="28">
        <f t="shared" si="235"/>
        <v>317.8</v>
      </c>
      <c r="T1518" s="28">
        <f t="shared" si="236"/>
        <v>635.6</v>
      </c>
      <c r="U1518" s="88"/>
      <c r="V1518" s="177">
        <f>SUMIF('Reporte de salida'!C$6:C$958,Inventario!B1518,'Reporte de salida'!H$6:H$958)</f>
        <v>1</v>
      </c>
      <c r="W1518" s="221">
        <f t="shared" si="237"/>
        <v>317.8</v>
      </c>
      <c r="X1518" s="22"/>
      <c r="Y1518" s="87">
        <f t="shared" si="238"/>
        <v>1</v>
      </c>
      <c r="Z1518" s="28">
        <f t="shared" si="239"/>
        <v>317.8</v>
      </c>
      <c r="AA1518" s="56">
        <f t="shared" si="240"/>
        <v>317.8</v>
      </c>
    </row>
    <row r="1519" spans="1:27" hidden="1" x14ac:dyDescent="0.25">
      <c r="A1519" s="24"/>
      <c r="B1519" s="174" t="s">
        <v>2093</v>
      </c>
      <c r="C1519" s="24"/>
      <c r="D1519" s="21" t="s">
        <v>2093</v>
      </c>
      <c r="E1519" s="21" t="s">
        <v>915</v>
      </c>
      <c r="F1519" s="21"/>
      <c r="G1519" s="31" t="s">
        <v>314</v>
      </c>
      <c r="H1519" s="32">
        <v>1</v>
      </c>
      <c r="J1519" s="57">
        <f>[1]Inventario!Y1519</f>
        <v>0</v>
      </c>
      <c r="K1519" s="99">
        <f>[1]Inventario!AA1519</f>
        <v>0</v>
      </c>
      <c r="L1519" s="86">
        <f t="shared" si="232"/>
        <v>0</v>
      </c>
      <c r="M1519" s="91"/>
      <c r="N1519" s="87">
        <f>SUMIF('Compras del Mes'!D$6:D$307,Inventario!D1519,'Compras del Mes'!H$6:H$307)</f>
        <v>2</v>
      </c>
      <c r="O1519" s="28">
        <f t="shared" si="233"/>
        <v>240</v>
      </c>
      <c r="P1519" s="28">
        <f>SUMIF('Compras del Mes'!D$6:D$307,Inventario!D1519,'Compras del Mes'!I$6:I$307)</f>
        <v>480</v>
      </c>
      <c r="Q1519" s="88"/>
      <c r="R1519" s="87">
        <f t="shared" si="234"/>
        <v>2</v>
      </c>
      <c r="S1519" s="28">
        <f t="shared" si="235"/>
        <v>240</v>
      </c>
      <c r="T1519" s="28">
        <f t="shared" si="236"/>
        <v>480</v>
      </c>
      <c r="U1519" s="88"/>
      <c r="V1519" s="177">
        <f>SUMIF('Reporte de salida'!C$6:C$958,Inventario!B1519,'Reporte de salida'!H$6:H$958)</f>
        <v>0</v>
      </c>
      <c r="W1519" s="221">
        <f t="shared" si="237"/>
        <v>0</v>
      </c>
      <c r="X1519" s="22"/>
      <c r="Y1519" s="87">
        <f t="shared" si="238"/>
        <v>2</v>
      </c>
      <c r="Z1519" s="28">
        <f t="shared" si="239"/>
        <v>480</v>
      </c>
      <c r="AA1519" s="56">
        <f t="shared" si="240"/>
        <v>240</v>
      </c>
    </row>
    <row r="1520" spans="1:27" hidden="1" x14ac:dyDescent="0.25">
      <c r="A1520" s="24"/>
      <c r="B1520" s="174" t="s">
        <v>2094</v>
      </c>
      <c r="C1520" s="24"/>
      <c r="D1520" s="21" t="s">
        <v>2094</v>
      </c>
      <c r="E1520" s="21" t="s">
        <v>915</v>
      </c>
      <c r="F1520" s="21"/>
      <c r="G1520" s="31" t="s">
        <v>314</v>
      </c>
      <c r="H1520" s="32">
        <v>1</v>
      </c>
      <c r="J1520" s="57">
        <f>[1]Inventario!Y1520</f>
        <v>0</v>
      </c>
      <c r="K1520" s="99">
        <f>[1]Inventario!AA1520</f>
        <v>0</v>
      </c>
      <c r="L1520" s="86">
        <f t="shared" si="232"/>
        <v>0</v>
      </c>
      <c r="M1520" s="91"/>
      <c r="N1520" s="87">
        <f>SUMIF('Compras del Mes'!D$6:D$307,Inventario!D1520,'Compras del Mes'!H$6:H$307)</f>
        <v>2</v>
      </c>
      <c r="O1520" s="28">
        <f t="shared" si="233"/>
        <v>254.74</v>
      </c>
      <c r="P1520" s="28">
        <f>SUMIF('Compras del Mes'!D$6:D$307,Inventario!D1520,'Compras del Mes'!I$6:I$307)</f>
        <v>509.48</v>
      </c>
      <c r="Q1520" s="88"/>
      <c r="R1520" s="87">
        <f t="shared" si="234"/>
        <v>2</v>
      </c>
      <c r="S1520" s="28">
        <f t="shared" si="235"/>
        <v>254.74</v>
      </c>
      <c r="T1520" s="28">
        <f t="shared" si="236"/>
        <v>509.48</v>
      </c>
      <c r="U1520" s="88"/>
      <c r="V1520" s="177">
        <f>SUMIF('Reporte de salida'!C$6:C$958,Inventario!B1520,'Reporte de salida'!H$6:H$958)</f>
        <v>2</v>
      </c>
      <c r="W1520" s="221">
        <f t="shared" si="237"/>
        <v>509.48</v>
      </c>
      <c r="X1520" s="22"/>
      <c r="Y1520" s="87">
        <f t="shared" si="238"/>
        <v>0</v>
      </c>
      <c r="Z1520" s="28">
        <f t="shared" si="239"/>
        <v>0</v>
      </c>
      <c r="AA1520" s="56">
        <v>0</v>
      </c>
    </row>
    <row r="1521" spans="1:27" hidden="1" x14ac:dyDescent="0.25">
      <c r="A1521" s="24" t="s">
        <v>2391</v>
      </c>
      <c r="B1521" s="174" t="s">
        <v>2259</v>
      </c>
      <c r="C1521" s="24"/>
      <c r="D1521" s="21" t="s">
        <v>2259</v>
      </c>
      <c r="E1521" s="21" t="s">
        <v>915</v>
      </c>
      <c r="F1521" s="21"/>
      <c r="G1521" s="31" t="s">
        <v>314</v>
      </c>
      <c r="H1521" s="32">
        <v>1</v>
      </c>
      <c r="J1521" s="57">
        <f>[1]Inventario!Y1521</f>
        <v>0</v>
      </c>
      <c r="K1521" s="99">
        <f>[1]Inventario!AA1521</f>
        <v>0</v>
      </c>
      <c r="L1521" s="86">
        <f t="shared" si="232"/>
        <v>0</v>
      </c>
      <c r="M1521" s="91"/>
      <c r="N1521" s="87">
        <f>SUMIF('Compras del Mes'!D$6:D$307,Inventario!D1521,'Compras del Mes'!H$6:H$307)</f>
        <v>1</v>
      </c>
      <c r="O1521" s="28">
        <f t="shared" si="233"/>
        <v>1900</v>
      </c>
      <c r="P1521" s="28">
        <f>SUMIF('Compras del Mes'!D$6:D$307,Inventario!D1521,'Compras del Mes'!I$6:I$307)</f>
        <v>1900</v>
      </c>
      <c r="Q1521" s="88"/>
      <c r="R1521" s="87">
        <f t="shared" si="234"/>
        <v>1</v>
      </c>
      <c r="S1521" s="28">
        <f t="shared" si="235"/>
        <v>1900</v>
      </c>
      <c r="T1521" s="28">
        <f t="shared" si="236"/>
        <v>1900</v>
      </c>
      <c r="U1521" s="88"/>
      <c r="V1521" s="177">
        <f>SUMIF('Reporte de salida'!C$6:C$958,Inventario!B1521,'Reporte de salida'!H$6:H$958)</f>
        <v>1</v>
      </c>
      <c r="W1521" s="221">
        <f t="shared" si="237"/>
        <v>1900</v>
      </c>
      <c r="X1521" s="22"/>
      <c r="Y1521" s="87">
        <f t="shared" si="238"/>
        <v>0</v>
      </c>
      <c r="Z1521" s="28">
        <f t="shared" si="239"/>
        <v>0</v>
      </c>
      <c r="AA1521" s="56">
        <v>0</v>
      </c>
    </row>
    <row r="1522" spans="1:27" hidden="1" x14ac:dyDescent="0.25">
      <c r="A1522" s="24"/>
      <c r="B1522" s="174" t="s">
        <v>2291</v>
      </c>
      <c r="C1522" s="24"/>
      <c r="D1522" s="21" t="s">
        <v>2291</v>
      </c>
      <c r="E1522" s="21" t="s">
        <v>915</v>
      </c>
      <c r="F1522" s="21"/>
      <c r="G1522" s="31" t="s">
        <v>314</v>
      </c>
      <c r="H1522" s="32">
        <v>1</v>
      </c>
      <c r="J1522" s="57">
        <f>[1]Inventario!Y1522</f>
        <v>0</v>
      </c>
      <c r="K1522" s="99">
        <f>[1]Inventario!AA1522</f>
        <v>0</v>
      </c>
      <c r="L1522" s="86">
        <f t="shared" si="232"/>
        <v>0</v>
      </c>
      <c r="M1522" s="91"/>
      <c r="N1522" s="87">
        <f>SUMIF('Compras del Mes'!D$6:D$307,Inventario!D1522,'Compras del Mes'!H$6:H$307)</f>
        <v>1</v>
      </c>
      <c r="O1522" s="28">
        <f t="shared" si="233"/>
        <v>1500</v>
      </c>
      <c r="P1522" s="28">
        <f>SUMIF('Compras del Mes'!D$6:D$307,Inventario!D1522,'Compras del Mes'!I$6:I$307)</f>
        <v>1500</v>
      </c>
      <c r="Q1522" s="88"/>
      <c r="R1522" s="87">
        <f t="shared" si="234"/>
        <v>1</v>
      </c>
      <c r="S1522" s="28">
        <f t="shared" si="235"/>
        <v>1500</v>
      </c>
      <c r="T1522" s="28">
        <f t="shared" si="236"/>
        <v>1500</v>
      </c>
      <c r="U1522" s="88"/>
      <c r="V1522" s="177">
        <f>SUMIF('Reporte de salida'!C$6:C$958,Inventario!B1522,'Reporte de salida'!H$6:H$958)</f>
        <v>0</v>
      </c>
      <c r="W1522" s="221">
        <f t="shared" si="237"/>
        <v>0</v>
      </c>
      <c r="X1522" s="22"/>
      <c r="Y1522" s="87">
        <f t="shared" si="238"/>
        <v>1</v>
      </c>
      <c r="Z1522" s="28">
        <f t="shared" si="239"/>
        <v>1500</v>
      </c>
      <c r="AA1522" s="56">
        <f t="shared" si="240"/>
        <v>1500</v>
      </c>
    </row>
    <row r="1523" spans="1:27" hidden="1" x14ac:dyDescent="0.25">
      <c r="A1523" s="24"/>
      <c r="B1523" s="174" t="s">
        <v>2319</v>
      </c>
      <c r="C1523" s="24"/>
      <c r="D1523" s="21" t="s">
        <v>2319</v>
      </c>
      <c r="E1523" s="21" t="s">
        <v>915</v>
      </c>
      <c r="F1523" s="21"/>
      <c r="G1523" s="31" t="s">
        <v>314</v>
      </c>
      <c r="H1523" s="32">
        <v>1</v>
      </c>
      <c r="J1523" s="57">
        <f>[1]Inventario!Y1523</f>
        <v>0</v>
      </c>
      <c r="K1523" s="99">
        <f>[1]Inventario!AA1523</f>
        <v>0</v>
      </c>
      <c r="L1523" s="86">
        <f t="shared" si="232"/>
        <v>0</v>
      </c>
      <c r="M1523" s="91"/>
      <c r="N1523" s="87">
        <f>SUMIF('Compras del Mes'!D$6:D$307,Inventario!D1523,'Compras del Mes'!H$6:H$307)</f>
        <v>1</v>
      </c>
      <c r="O1523" s="28">
        <f t="shared" si="233"/>
        <v>4368.5070000000005</v>
      </c>
      <c r="P1523" s="28">
        <f>SUMIF('Compras del Mes'!D$6:D$307,Inventario!D1523,'Compras del Mes'!I$6:I$307)</f>
        <v>4368.5070000000005</v>
      </c>
      <c r="Q1523" s="88"/>
      <c r="R1523" s="87">
        <f t="shared" si="234"/>
        <v>1</v>
      </c>
      <c r="S1523" s="28">
        <f t="shared" si="235"/>
        <v>4368.5070000000005</v>
      </c>
      <c r="T1523" s="28">
        <f t="shared" si="236"/>
        <v>4368.5070000000005</v>
      </c>
      <c r="U1523" s="88"/>
      <c r="V1523" s="177">
        <f>SUMIF('Reporte de salida'!C$6:C$958,Inventario!B1523,'Reporte de salida'!H$6:H$958)</f>
        <v>1</v>
      </c>
      <c r="W1523" s="221">
        <f t="shared" si="237"/>
        <v>4368.5070000000005</v>
      </c>
      <c r="X1523" s="22"/>
      <c r="Y1523" s="87">
        <f t="shared" si="238"/>
        <v>0</v>
      </c>
      <c r="Z1523" s="28">
        <f t="shared" si="239"/>
        <v>0</v>
      </c>
      <c r="AA1523" s="56">
        <v>0</v>
      </c>
    </row>
    <row r="1524" spans="1:27" hidden="1" x14ac:dyDescent="0.25">
      <c r="A1524" s="24" t="s">
        <v>2392</v>
      </c>
      <c r="B1524" s="174" t="s">
        <v>2326</v>
      </c>
      <c r="C1524" s="24"/>
      <c r="D1524" s="21" t="s">
        <v>2326</v>
      </c>
      <c r="E1524" s="21" t="s">
        <v>915</v>
      </c>
      <c r="F1524" s="21"/>
      <c r="G1524" s="31" t="s">
        <v>314</v>
      </c>
      <c r="H1524" s="32">
        <v>1</v>
      </c>
      <c r="J1524" s="57">
        <f>[1]Inventario!Y1524</f>
        <v>0</v>
      </c>
      <c r="K1524" s="99">
        <f>[1]Inventario!AA1524</f>
        <v>0</v>
      </c>
      <c r="L1524" s="86">
        <f t="shared" si="232"/>
        <v>0</v>
      </c>
      <c r="M1524" s="91"/>
      <c r="N1524" s="87">
        <f>SUMIF('Compras del Mes'!D$6:D$307,Inventario!D1524,'Compras del Mes'!H$6:H$307)</f>
        <v>4</v>
      </c>
      <c r="O1524" s="28">
        <f t="shared" si="233"/>
        <v>1931.0050000000001</v>
      </c>
      <c r="P1524" s="28">
        <f>SUMIF('Compras del Mes'!D$6:D$307,Inventario!D1524,'Compras del Mes'!I$6:I$307)</f>
        <v>7724.02</v>
      </c>
      <c r="Q1524" s="88"/>
      <c r="R1524" s="87">
        <f t="shared" si="234"/>
        <v>4</v>
      </c>
      <c r="S1524" s="28">
        <f t="shared" si="235"/>
        <v>1931.0050000000001</v>
      </c>
      <c r="T1524" s="28">
        <f t="shared" si="236"/>
        <v>7724.02</v>
      </c>
      <c r="U1524" s="88"/>
      <c r="V1524" s="177">
        <f>SUMIF('Reporte de salida'!C$6:C$958,Inventario!B1524,'Reporte de salida'!H$6:H$958)</f>
        <v>0</v>
      </c>
      <c r="W1524" s="221">
        <f t="shared" si="237"/>
        <v>0</v>
      </c>
      <c r="X1524" s="22"/>
      <c r="Y1524" s="87">
        <f t="shared" si="238"/>
        <v>4</v>
      </c>
      <c r="Z1524" s="28">
        <f t="shared" si="239"/>
        <v>7724.02</v>
      </c>
      <c r="AA1524" s="56">
        <f t="shared" si="240"/>
        <v>1931.0050000000001</v>
      </c>
    </row>
    <row r="1525" spans="1:27" hidden="1" x14ac:dyDescent="0.25">
      <c r="A1525" s="24" t="s">
        <v>2392</v>
      </c>
      <c r="B1525" s="174" t="s">
        <v>2329</v>
      </c>
      <c r="C1525" s="24"/>
      <c r="D1525" s="21" t="s">
        <v>2329</v>
      </c>
      <c r="E1525" s="21" t="s">
        <v>915</v>
      </c>
      <c r="F1525" s="21"/>
      <c r="G1525" s="31" t="s">
        <v>314</v>
      </c>
      <c r="H1525" s="32">
        <v>1</v>
      </c>
      <c r="J1525" s="57">
        <f>[1]Inventario!Y1525</f>
        <v>0</v>
      </c>
      <c r="K1525" s="99">
        <f>[1]Inventario!AA1525</f>
        <v>0</v>
      </c>
      <c r="L1525" s="86">
        <f t="shared" si="232"/>
        <v>0</v>
      </c>
      <c r="M1525" s="91"/>
      <c r="N1525" s="87">
        <f>SUMIF('Compras del Mes'!D$6:D$307,Inventario!D1525,'Compras del Mes'!H$6:H$307)</f>
        <v>6</v>
      </c>
      <c r="O1525" s="28">
        <f t="shared" si="233"/>
        <v>845.56666666666661</v>
      </c>
      <c r="P1525" s="28">
        <f>SUMIF('Compras del Mes'!D$6:D$307,Inventario!D1525,'Compras del Mes'!I$6:I$307)</f>
        <v>5073.3999999999996</v>
      </c>
      <c r="Q1525" s="88"/>
      <c r="R1525" s="87">
        <f t="shared" si="234"/>
        <v>6</v>
      </c>
      <c r="S1525" s="28">
        <f t="shared" si="235"/>
        <v>845.56666666666661</v>
      </c>
      <c r="T1525" s="28">
        <f t="shared" si="236"/>
        <v>5073.3999999999996</v>
      </c>
      <c r="U1525" s="88"/>
      <c r="V1525" s="177">
        <f>SUMIF('Reporte de salida'!C$6:C$958,Inventario!B1525,'Reporte de salida'!H$6:H$958)</f>
        <v>5</v>
      </c>
      <c r="W1525" s="221">
        <f t="shared" si="237"/>
        <v>4227.833333333333</v>
      </c>
      <c r="X1525" s="22"/>
      <c r="Y1525" s="87">
        <f t="shared" si="238"/>
        <v>1</v>
      </c>
      <c r="Z1525" s="28">
        <f t="shared" si="239"/>
        <v>845.56666666666661</v>
      </c>
      <c r="AA1525" s="56">
        <f t="shared" si="240"/>
        <v>845.56666666666661</v>
      </c>
    </row>
    <row r="1526" spans="1:27" hidden="1" x14ac:dyDescent="0.25">
      <c r="A1526" s="24" t="s">
        <v>2392</v>
      </c>
      <c r="B1526" s="174" t="s">
        <v>2330</v>
      </c>
      <c r="C1526" s="24"/>
      <c r="D1526" s="21" t="s">
        <v>2330</v>
      </c>
      <c r="E1526" s="21" t="s">
        <v>915</v>
      </c>
      <c r="F1526" s="21"/>
      <c r="G1526" s="31" t="s">
        <v>314</v>
      </c>
      <c r="H1526" s="32">
        <v>1</v>
      </c>
      <c r="J1526" s="57">
        <f>[1]Inventario!Y1526</f>
        <v>0</v>
      </c>
      <c r="K1526" s="99">
        <f>[1]Inventario!AA1526</f>
        <v>0</v>
      </c>
      <c r="L1526" s="86">
        <f t="shared" si="232"/>
        <v>0</v>
      </c>
      <c r="M1526" s="91"/>
      <c r="N1526" s="87">
        <f>SUMIF('Compras del Mes'!D$6:D$307,Inventario!D1526,'Compras del Mes'!H$6:H$307)</f>
        <v>2</v>
      </c>
      <c r="O1526" s="28">
        <f t="shared" si="233"/>
        <v>502.255</v>
      </c>
      <c r="P1526" s="28">
        <f>SUMIF('Compras del Mes'!D$6:D$307,Inventario!D1526,'Compras del Mes'!I$6:I$307)</f>
        <v>1004.51</v>
      </c>
      <c r="Q1526" s="88"/>
      <c r="R1526" s="87">
        <f t="shared" si="234"/>
        <v>2</v>
      </c>
      <c r="S1526" s="28">
        <f t="shared" si="235"/>
        <v>502.255</v>
      </c>
      <c r="T1526" s="28">
        <f t="shared" si="236"/>
        <v>1004.51</v>
      </c>
      <c r="U1526" s="88"/>
      <c r="V1526" s="177">
        <f>SUMIF('Reporte de salida'!C$6:C$958,Inventario!B1526,'Reporte de salida'!H$6:H$958)</f>
        <v>1</v>
      </c>
      <c r="W1526" s="221">
        <f t="shared" si="237"/>
        <v>502.255</v>
      </c>
      <c r="X1526" s="22"/>
      <c r="Y1526" s="87">
        <f t="shared" si="238"/>
        <v>1</v>
      </c>
      <c r="Z1526" s="28">
        <f t="shared" si="239"/>
        <v>502.255</v>
      </c>
      <c r="AA1526" s="56">
        <f t="shared" si="240"/>
        <v>502.255</v>
      </c>
    </row>
    <row r="1527" spans="1:27" hidden="1" x14ac:dyDescent="0.25">
      <c r="A1527" s="24"/>
      <c r="B1527" s="174" t="s">
        <v>2335</v>
      </c>
      <c r="C1527" s="24"/>
      <c r="D1527" s="21" t="s">
        <v>2335</v>
      </c>
      <c r="E1527" s="21" t="s">
        <v>915</v>
      </c>
      <c r="F1527" s="21"/>
      <c r="G1527" s="31" t="s">
        <v>314</v>
      </c>
      <c r="H1527" s="32">
        <v>1</v>
      </c>
      <c r="J1527" s="57">
        <f>[1]Inventario!Y1527</f>
        <v>0</v>
      </c>
      <c r="K1527" s="99">
        <f>[1]Inventario!AA1527</f>
        <v>0</v>
      </c>
      <c r="L1527" s="86">
        <f t="shared" si="232"/>
        <v>0</v>
      </c>
      <c r="M1527" s="91"/>
      <c r="N1527" s="87">
        <f>SUMIF('Compras del Mes'!D$6:D$307,Inventario!D1527,'Compras del Mes'!H$6:H$307)</f>
        <v>20</v>
      </c>
      <c r="O1527" s="28">
        <f t="shared" si="233"/>
        <v>609.47149999999999</v>
      </c>
      <c r="P1527" s="28">
        <f>SUMIF('Compras del Mes'!D$6:D$307,Inventario!D1527,'Compras del Mes'!I$6:I$307)</f>
        <v>12189.43</v>
      </c>
      <c r="Q1527" s="88"/>
      <c r="R1527" s="87">
        <f t="shared" si="234"/>
        <v>20</v>
      </c>
      <c r="S1527" s="28">
        <f t="shared" si="235"/>
        <v>609.47149999999999</v>
      </c>
      <c r="T1527" s="28">
        <f t="shared" si="236"/>
        <v>12189.43</v>
      </c>
      <c r="U1527" s="88"/>
      <c r="V1527" s="177">
        <f>SUMIF('Reporte de salida'!C$6:C$958,Inventario!B1527,'Reporte de salida'!H$6:H$958)</f>
        <v>0</v>
      </c>
      <c r="W1527" s="221">
        <f t="shared" si="237"/>
        <v>0</v>
      </c>
      <c r="X1527" s="22"/>
      <c r="Y1527" s="87">
        <f t="shared" si="238"/>
        <v>20</v>
      </c>
      <c r="Z1527" s="28">
        <f t="shared" si="239"/>
        <v>12189.43</v>
      </c>
      <c r="AA1527" s="56">
        <f t="shared" si="240"/>
        <v>609.47149999999999</v>
      </c>
    </row>
    <row r="1528" spans="1:27" hidden="1" x14ac:dyDescent="0.25">
      <c r="A1528" s="24"/>
      <c r="B1528" s="174" t="s">
        <v>2103</v>
      </c>
      <c r="C1528" s="24"/>
      <c r="D1528" s="21" t="s">
        <v>2103</v>
      </c>
      <c r="E1528" s="21" t="s">
        <v>915</v>
      </c>
      <c r="F1528" s="21"/>
      <c r="G1528" s="31" t="s">
        <v>1081</v>
      </c>
      <c r="H1528" s="32">
        <v>1</v>
      </c>
      <c r="J1528" s="57">
        <f>[1]Inventario!Y1528</f>
        <v>0</v>
      </c>
      <c r="K1528" s="99">
        <f>[1]Inventario!AA1528</f>
        <v>0</v>
      </c>
      <c r="L1528" s="86">
        <f t="shared" si="232"/>
        <v>0</v>
      </c>
      <c r="M1528" s="91"/>
      <c r="N1528" s="87">
        <f>SUMIF('Compras del Mes'!D$6:D$307,Inventario!D1528,'Compras del Mes'!H$6:H$307)</f>
        <v>15</v>
      </c>
      <c r="O1528" s="28">
        <f t="shared" si="233"/>
        <v>20.37</v>
      </c>
      <c r="P1528" s="28">
        <f>SUMIF('Compras del Mes'!D$6:D$307,Inventario!D1528,'Compras del Mes'!I$6:I$307)</f>
        <v>305.55</v>
      </c>
      <c r="Q1528" s="88"/>
      <c r="R1528" s="87">
        <f t="shared" si="234"/>
        <v>15</v>
      </c>
      <c r="S1528" s="28">
        <f t="shared" si="235"/>
        <v>20.37</v>
      </c>
      <c r="T1528" s="28">
        <f t="shared" si="236"/>
        <v>305.55</v>
      </c>
      <c r="U1528" s="88"/>
      <c r="V1528" s="177">
        <f>SUMIF('Reporte de salida'!C$6:C$958,Inventario!B1528,'Reporte de salida'!H$6:H$958)</f>
        <v>0</v>
      </c>
      <c r="W1528" s="221">
        <f t="shared" si="237"/>
        <v>0</v>
      </c>
      <c r="X1528" s="22"/>
      <c r="Y1528" s="87">
        <f t="shared" si="238"/>
        <v>15</v>
      </c>
      <c r="Z1528" s="28">
        <f t="shared" si="239"/>
        <v>305.55</v>
      </c>
      <c r="AA1528" s="56">
        <f t="shared" si="240"/>
        <v>20.37</v>
      </c>
    </row>
    <row r="1529" spans="1:27" hidden="1" x14ac:dyDescent="0.25">
      <c r="A1529" s="24"/>
      <c r="B1529" s="174" t="s">
        <v>2104</v>
      </c>
      <c r="C1529" s="24"/>
      <c r="D1529" s="21" t="s">
        <v>2104</v>
      </c>
      <c r="E1529" s="21" t="s">
        <v>915</v>
      </c>
      <c r="F1529" s="21"/>
      <c r="G1529" s="31" t="s">
        <v>314</v>
      </c>
      <c r="H1529" s="32">
        <v>1</v>
      </c>
      <c r="J1529" s="57">
        <f>[1]Inventario!Y1529</f>
        <v>0</v>
      </c>
      <c r="K1529" s="99">
        <f>[1]Inventario!AA1529</f>
        <v>0</v>
      </c>
      <c r="L1529" s="86">
        <f t="shared" si="232"/>
        <v>0</v>
      </c>
      <c r="M1529" s="91"/>
      <c r="N1529" s="87">
        <f>SUMIF('Compras del Mes'!D$6:D$307,Inventario!D1529,'Compras del Mes'!H$6:H$307)</f>
        <v>10</v>
      </c>
      <c r="O1529" s="28">
        <f t="shared" si="233"/>
        <v>100.15</v>
      </c>
      <c r="P1529" s="28">
        <f>SUMIF('Compras del Mes'!D$6:D$307,Inventario!D1529,'Compras del Mes'!I$6:I$307)</f>
        <v>1001.5</v>
      </c>
      <c r="Q1529" s="88"/>
      <c r="R1529" s="87">
        <f t="shared" si="234"/>
        <v>10</v>
      </c>
      <c r="S1529" s="28">
        <f t="shared" si="235"/>
        <v>100.15</v>
      </c>
      <c r="T1529" s="28">
        <f t="shared" si="236"/>
        <v>1001.5</v>
      </c>
      <c r="U1529" s="88"/>
      <c r="V1529" s="177">
        <f>SUMIF('Reporte de salida'!C$6:C$958,Inventario!B1529,'Reporte de salida'!H$6:H$958)</f>
        <v>0</v>
      </c>
      <c r="W1529" s="221">
        <f t="shared" si="237"/>
        <v>0</v>
      </c>
      <c r="X1529" s="22"/>
      <c r="Y1529" s="87">
        <f t="shared" si="238"/>
        <v>10</v>
      </c>
      <c r="Z1529" s="28">
        <f t="shared" si="239"/>
        <v>1001.5</v>
      </c>
      <c r="AA1529" s="56">
        <f t="shared" si="240"/>
        <v>100.15</v>
      </c>
    </row>
    <row r="1530" spans="1:27" hidden="1" x14ac:dyDescent="0.25">
      <c r="A1530" s="24"/>
      <c r="B1530" s="174" t="s">
        <v>2105</v>
      </c>
      <c r="C1530" s="24"/>
      <c r="D1530" s="21" t="s">
        <v>2105</v>
      </c>
      <c r="E1530" s="21" t="s">
        <v>915</v>
      </c>
      <c r="F1530" s="21"/>
      <c r="G1530" s="31" t="s">
        <v>314</v>
      </c>
      <c r="H1530" s="32">
        <v>1</v>
      </c>
      <c r="J1530" s="57">
        <f>[1]Inventario!Y1530</f>
        <v>0</v>
      </c>
      <c r="K1530" s="99">
        <f>[1]Inventario!AA1530</f>
        <v>0</v>
      </c>
      <c r="L1530" s="86">
        <f t="shared" si="232"/>
        <v>0</v>
      </c>
      <c r="M1530" s="91"/>
      <c r="N1530" s="87">
        <f>SUMIF('Compras del Mes'!D$6:D$307,Inventario!D1530,'Compras del Mes'!H$6:H$307)</f>
        <v>4</v>
      </c>
      <c r="O1530" s="28">
        <f t="shared" si="233"/>
        <v>646.75</v>
      </c>
      <c r="P1530" s="28">
        <f>SUMIF('Compras del Mes'!D$6:D$307,Inventario!D1530,'Compras del Mes'!I$6:I$307)</f>
        <v>2587</v>
      </c>
      <c r="Q1530" s="88"/>
      <c r="R1530" s="87">
        <f t="shared" si="234"/>
        <v>4</v>
      </c>
      <c r="S1530" s="28">
        <f t="shared" si="235"/>
        <v>646.75</v>
      </c>
      <c r="T1530" s="28">
        <f t="shared" si="236"/>
        <v>2587</v>
      </c>
      <c r="U1530" s="88"/>
      <c r="V1530" s="177">
        <f>SUMIF('Reporte de salida'!C$6:C$958,Inventario!B1530,'Reporte de salida'!H$6:H$958)</f>
        <v>0</v>
      </c>
      <c r="W1530" s="221">
        <f t="shared" si="237"/>
        <v>0</v>
      </c>
      <c r="X1530" s="22"/>
      <c r="Y1530" s="87">
        <f t="shared" si="238"/>
        <v>4</v>
      </c>
      <c r="Z1530" s="28">
        <f t="shared" si="239"/>
        <v>2587</v>
      </c>
      <c r="AA1530" s="56">
        <f t="shared" si="240"/>
        <v>646.75</v>
      </c>
    </row>
    <row r="1531" spans="1:27" hidden="1" x14ac:dyDescent="0.25">
      <c r="A1531" s="24"/>
      <c r="B1531" s="174" t="s">
        <v>2106</v>
      </c>
      <c r="C1531" s="24"/>
      <c r="D1531" s="21" t="s">
        <v>2106</v>
      </c>
      <c r="E1531" s="21" t="s">
        <v>915</v>
      </c>
      <c r="F1531" s="21"/>
      <c r="G1531" s="31" t="s">
        <v>314</v>
      </c>
      <c r="H1531" s="32">
        <v>1</v>
      </c>
      <c r="J1531" s="57">
        <f>[1]Inventario!Y1531</f>
        <v>0</v>
      </c>
      <c r="K1531" s="99">
        <f>[1]Inventario!AA1531</f>
        <v>0</v>
      </c>
      <c r="L1531" s="86">
        <f t="shared" si="232"/>
        <v>0</v>
      </c>
      <c r="M1531" s="91"/>
      <c r="N1531" s="87">
        <f>SUMIF('Compras del Mes'!D$6:D$307,Inventario!D1531,'Compras del Mes'!H$6:H$307)</f>
        <v>4</v>
      </c>
      <c r="O1531" s="28">
        <f t="shared" si="233"/>
        <v>157.87</v>
      </c>
      <c r="P1531" s="28">
        <f>SUMIF('Compras del Mes'!D$6:D$307,Inventario!D1531,'Compras del Mes'!I$6:I$307)</f>
        <v>631.48</v>
      </c>
      <c r="Q1531" s="88"/>
      <c r="R1531" s="87">
        <f t="shared" si="234"/>
        <v>4</v>
      </c>
      <c r="S1531" s="28">
        <f t="shared" si="235"/>
        <v>157.87</v>
      </c>
      <c r="T1531" s="28">
        <f t="shared" si="236"/>
        <v>631.48</v>
      </c>
      <c r="U1531" s="88"/>
      <c r="V1531" s="177">
        <f>SUMIF('Reporte de salida'!C$6:C$958,Inventario!B1531,'Reporte de salida'!H$6:H$958)</f>
        <v>0</v>
      </c>
      <c r="W1531" s="221">
        <f t="shared" si="237"/>
        <v>0</v>
      </c>
      <c r="X1531" s="22"/>
      <c r="Y1531" s="87">
        <f t="shared" si="238"/>
        <v>4</v>
      </c>
      <c r="Z1531" s="28">
        <f t="shared" si="239"/>
        <v>631.48</v>
      </c>
      <c r="AA1531" s="56">
        <f t="shared" si="240"/>
        <v>157.87</v>
      </c>
    </row>
    <row r="1532" spans="1:27" hidden="1" x14ac:dyDescent="0.25">
      <c r="A1532" s="24"/>
      <c r="B1532" s="174" t="s">
        <v>2107</v>
      </c>
      <c r="C1532" s="24"/>
      <c r="D1532" s="21" t="s">
        <v>2107</v>
      </c>
      <c r="E1532" s="21" t="s">
        <v>915</v>
      </c>
      <c r="F1532" s="21"/>
      <c r="G1532" s="31" t="s">
        <v>1081</v>
      </c>
      <c r="H1532" s="32">
        <v>1</v>
      </c>
      <c r="J1532" s="57">
        <f>[1]Inventario!Y1532</f>
        <v>0</v>
      </c>
      <c r="K1532" s="99">
        <f>[1]Inventario!AA1532</f>
        <v>0</v>
      </c>
      <c r="L1532" s="86">
        <f t="shared" si="232"/>
        <v>0</v>
      </c>
      <c r="M1532" s="91"/>
      <c r="N1532" s="87">
        <f>SUMIF('Compras del Mes'!D$6:D$307,Inventario!D1532,'Compras del Mes'!H$6:H$307)</f>
        <v>15</v>
      </c>
      <c r="O1532" s="28">
        <f t="shared" si="233"/>
        <v>36.5</v>
      </c>
      <c r="P1532" s="28">
        <f>SUMIF('Compras del Mes'!D$6:D$307,Inventario!D1532,'Compras del Mes'!I$6:I$307)</f>
        <v>547.5</v>
      </c>
      <c r="Q1532" s="88"/>
      <c r="R1532" s="87">
        <f t="shared" si="234"/>
        <v>15</v>
      </c>
      <c r="S1532" s="28">
        <f t="shared" si="235"/>
        <v>36.5</v>
      </c>
      <c r="T1532" s="28">
        <f t="shared" si="236"/>
        <v>547.5</v>
      </c>
      <c r="U1532" s="88"/>
      <c r="V1532" s="177">
        <f>SUMIF('Reporte de salida'!C$6:C$958,Inventario!B1532,'Reporte de salida'!H$6:H$958)</f>
        <v>0</v>
      </c>
      <c r="W1532" s="221">
        <f t="shared" si="237"/>
        <v>0</v>
      </c>
      <c r="X1532" s="22"/>
      <c r="Y1532" s="87">
        <f t="shared" si="238"/>
        <v>15</v>
      </c>
      <c r="Z1532" s="28">
        <f t="shared" si="239"/>
        <v>547.5</v>
      </c>
      <c r="AA1532" s="56">
        <f t="shared" si="240"/>
        <v>36.5</v>
      </c>
    </row>
    <row r="1533" spans="1:27" hidden="1" x14ac:dyDescent="0.25">
      <c r="A1533" s="24"/>
      <c r="B1533" s="174" t="s">
        <v>2110</v>
      </c>
      <c r="C1533" s="24"/>
      <c r="D1533" s="21" t="s">
        <v>2110</v>
      </c>
      <c r="E1533" s="21" t="s">
        <v>915</v>
      </c>
      <c r="F1533" s="21"/>
      <c r="G1533" s="31" t="s">
        <v>314</v>
      </c>
      <c r="H1533" s="32">
        <v>1</v>
      </c>
      <c r="J1533" s="57">
        <f>[1]Inventario!Y1533</f>
        <v>0</v>
      </c>
      <c r="K1533" s="99">
        <f>[1]Inventario!AA1533</f>
        <v>0</v>
      </c>
      <c r="L1533" s="86">
        <f t="shared" si="232"/>
        <v>0</v>
      </c>
      <c r="M1533" s="91"/>
      <c r="N1533" s="87">
        <f>SUMIF('Compras del Mes'!D$6:D$307,Inventario!D1533,'Compras del Mes'!H$6:H$307)</f>
        <v>5</v>
      </c>
      <c r="O1533" s="28">
        <f t="shared" si="233"/>
        <v>25</v>
      </c>
      <c r="P1533" s="28">
        <f>SUMIF('Compras del Mes'!D$6:D$307,Inventario!D1533,'Compras del Mes'!I$6:I$307)</f>
        <v>125</v>
      </c>
      <c r="Q1533" s="88"/>
      <c r="R1533" s="87">
        <f t="shared" si="234"/>
        <v>5</v>
      </c>
      <c r="S1533" s="28">
        <f t="shared" si="235"/>
        <v>25</v>
      </c>
      <c r="T1533" s="28">
        <f t="shared" si="236"/>
        <v>125</v>
      </c>
      <c r="U1533" s="88"/>
      <c r="V1533" s="177">
        <f>SUMIF('Reporte de salida'!C$6:C$958,Inventario!B1533,'Reporte de salida'!H$6:H$958)</f>
        <v>5</v>
      </c>
      <c r="W1533" s="221">
        <f t="shared" si="237"/>
        <v>125</v>
      </c>
      <c r="X1533" s="22"/>
      <c r="Y1533" s="87">
        <f t="shared" si="238"/>
        <v>0</v>
      </c>
      <c r="Z1533" s="28">
        <f t="shared" si="239"/>
        <v>0</v>
      </c>
      <c r="AA1533" s="56">
        <v>0</v>
      </c>
    </row>
    <row r="1534" spans="1:27" hidden="1" x14ac:dyDescent="0.25">
      <c r="A1534" s="24"/>
      <c r="B1534" s="174" t="s">
        <v>2111</v>
      </c>
      <c r="C1534" s="24"/>
      <c r="D1534" s="21" t="s">
        <v>2111</v>
      </c>
      <c r="E1534" s="21" t="s">
        <v>915</v>
      </c>
      <c r="F1534" s="21"/>
      <c r="G1534" s="31" t="s">
        <v>314</v>
      </c>
      <c r="H1534" s="32">
        <v>1</v>
      </c>
      <c r="J1534" s="57">
        <f>[1]Inventario!Y1534</f>
        <v>0</v>
      </c>
      <c r="K1534" s="99">
        <f>[1]Inventario!AA1534</f>
        <v>0</v>
      </c>
      <c r="L1534" s="86">
        <f t="shared" si="232"/>
        <v>0</v>
      </c>
      <c r="M1534" s="91"/>
      <c r="N1534" s="87">
        <f>SUMIF('Compras del Mes'!D$6:D$307,Inventario!D1534,'Compras del Mes'!H$6:H$307)</f>
        <v>4</v>
      </c>
      <c r="O1534" s="28">
        <f t="shared" si="233"/>
        <v>23</v>
      </c>
      <c r="P1534" s="28">
        <f>SUMIF('Compras del Mes'!D$6:D$307,Inventario!D1534,'Compras del Mes'!I$6:I$307)</f>
        <v>92</v>
      </c>
      <c r="Q1534" s="88"/>
      <c r="R1534" s="87">
        <f t="shared" si="234"/>
        <v>4</v>
      </c>
      <c r="S1534" s="28">
        <f t="shared" si="235"/>
        <v>23</v>
      </c>
      <c r="T1534" s="28">
        <f t="shared" si="236"/>
        <v>92</v>
      </c>
      <c r="U1534" s="88"/>
      <c r="V1534" s="177">
        <f>SUMIF('Reporte de salida'!C$6:C$958,Inventario!B1534,'Reporte de salida'!H$6:H$958)</f>
        <v>4</v>
      </c>
      <c r="W1534" s="221">
        <f t="shared" si="237"/>
        <v>92</v>
      </c>
      <c r="X1534" s="22"/>
      <c r="Y1534" s="87">
        <f t="shared" si="238"/>
        <v>0</v>
      </c>
      <c r="Z1534" s="28">
        <f t="shared" si="239"/>
        <v>0</v>
      </c>
      <c r="AA1534" s="56">
        <v>0</v>
      </c>
    </row>
    <row r="1535" spans="1:27" hidden="1" x14ac:dyDescent="0.25">
      <c r="A1535" s="24"/>
      <c r="B1535" s="174" t="s">
        <v>2118</v>
      </c>
      <c r="C1535" s="24"/>
      <c r="D1535" s="21" t="s">
        <v>2118</v>
      </c>
      <c r="E1535" s="21" t="s">
        <v>915</v>
      </c>
      <c r="F1535" s="21"/>
      <c r="G1535" s="31" t="s">
        <v>314</v>
      </c>
      <c r="H1535" s="32">
        <v>1</v>
      </c>
      <c r="J1535" s="57">
        <f>[1]Inventario!Y1535</f>
        <v>0</v>
      </c>
      <c r="K1535" s="99">
        <f>[1]Inventario!AA1535</f>
        <v>0</v>
      </c>
      <c r="L1535" s="86">
        <f t="shared" si="232"/>
        <v>0</v>
      </c>
      <c r="M1535" s="91"/>
      <c r="N1535" s="87">
        <f>SUMIF('Compras del Mes'!D$6:D$307,Inventario!D1535,'Compras del Mes'!H$6:H$307)</f>
        <v>1</v>
      </c>
      <c r="O1535" s="28">
        <f t="shared" si="233"/>
        <v>1569.22</v>
      </c>
      <c r="P1535" s="28">
        <f>SUMIF('Compras del Mes'!D$6:D$307,Inventario!D1535,'Compras del Mes'!I$6:I$307)</f>
        <v>1569.22</v>
      </c>
      <c r="Q1535" s="88"/>
      <c r="R1535" s="87">
        <f t="shared" si="234"/>
        <v>1</v>
      </c>
      <c r="S1535" s="28">
        <f t="shared" si="235"/>
        <v>1569.22</v>
      </c>
      <c r="T1535" s="28">
        <f t="shared" si="236"/>
        <v>1569.22</v>
      </c>
      <c r="U1535" s="88"/>
      <c r="V1535" s="177">
        <f>SUMIF('Reporte de salida'!C$6:C$958,Inventario!B1535,'Reporte de salida'!H$6:H$958)</f>
        <v>0</v>
      </c>
      <c r="W1535" s="221">
        <f t="shared" si="237"/>
        <v>0</v>
      </c>
      <c r="X1535" s="22"/>
      <c r="Y1535" s="87">
        <f t="shared" si="238"/>
        <v>1</v>
      </c>
      <c r="Z1535" s="28">
        <f t="shared" si="239"/>
        <v>1569.22</v>
      </c>
      <c r="AA1535" s="56">
        <f t="shared" si="240"/>
        <v>1569.22</v>
      </c>
    </row>
    <row r="1536" spans="1:27" hidden="1" x14ac:dyDescent="0.25">
      <c r="A1536" s="24"/>
      <c r="B1536" s="174" t="s">
        <v>2123</v>
      </c>
      <c r="C1536" s="24"/>
      <c r="D1536" s="21" t="s">
        <v>2123</v>
      </c>
      <c r="E1536" s="21" t="s">
        <v>915</v>
      </c>
      <c r="F1536" s="21"/>
      <c r="G1536" s="31" t="s">
        <v>314</v>
      </c>
      <c r="H1536" s="32">
        <v>1</v>
      </c>
      <c r="J1536" s="57">
        <f>[1]Inventario!Y1536</f>
        <v>0</v>
      </c>
      <c r="K1536" s="99">
        <f>[1]Inventario!AA1536</f>
        <v>0</v>
      </c>
      <c r="L1536" s="86">
        <f t="shared" si="232"/>
        <v>0</v>
      </c>
      <c r="M1536" s="91"/>
      <c r="N1536" s="87">
        <f>SUMIF('Compras del Mes'!D$6:D$307,Inventario!D1536,'Compras del Mes'!H$6:H$307)</f>
        <v>4</v>
      </c>
      <c r="O1536" s="28">
        <f t="shared" si="233"/>
        <v>60</v>
      </c>
      <c r="P1536" s="28">
        <f>SUMIF('Compras del Mes'!D$6:D$307,Inventario!D1536,'Compras del Mes'!I$6:I$307)</f>
        <v>240</v>
      </c>
      <c r="Q1536" s="88"/>
      <c r="R1536" s="87">
        <f t="shared" si="234"/>
        <v>4</v>
      </c>
      <c r="S1536" s="28">
        <f t="shared" si="235"/>
        <v>60</v>
      </c>
      <c r="T1536" s="28">
        <f t="shared" si="236"/>
        <v>240</v>
      </c>
      <c r="U1536" s="88"/>
      <c r="V1536" s="177">
        <f>SUMIF('Reporte de salida'!C$6:C$958,Inventario!B1536,'Reporte de salida'!H$6:H$958)</f>
        <v>4</v>
      </c>
      <c r="W1536" s="221">
        <f t="shared" si="237"/>
        <v>240</v>
      </c>
      <c r="X1536" s="22"/>
      <c r="Y1536" s="87">
        <f t="shared" si="238"/>
        <v>0</v>
      </c>
      <c r="Z1536" s="28">
        <f t="shared" si="239"/>
        <v>0</v>
      </c>
      <c r="AA1536" s="56">
        <v>0</v>
      </c>
    </row>
    <row r="1537" spans="1:27" hidden="1" x14ac:dyDescent="0.25">
      <c r="A1537" s="24"/>
      <c r="B1537" s="174" t="s">
        <v>2124</v>
      </c>
      <c r="C1537" s="24"/>
      <c r="D1537" s="21" t="s">
        <v>2124</v>
      </c>
      <c r="E1537" s="21" t="s">
        <v>915</v>
      </c>
      <c r="F1537" s="21"/>
      <c r="G1537" s="31" t="s">
        <v>314</v>
      </c>
      <c r="H1537" s="32">
        <v>1</v>
      </c>
      <c r="J1537" s="57">
        <f>[1]Inventario!Y1537</f>
        <v>0</v>
      </c>
      <c r="K1537" s="99">
        <f>[1]Inventario!AA1537</f>
        <v>0</v>
      </c>
      <c r="L1537" s="86">
        <f t="shared" si="232"/>
        <v>0</v>
      </c>
      <c r="M1537" s="91"/>
      <c r="N1537" s="87">
        <f>SUMIF('Compras del Mes'!D$6:D$307,Inventario!D1537,'Compras del Mes'!H$6:H$307)</f>
        <v>2</v>
      </c>
      <c r="O1537" s="28">
        <f t="shared" si="233"/>
        <v>276</v>
      </c>
      <c r="P1537" s="28">
        <f>SUMIF('Compras del Mes'!D$6:D$307,Inventario!D1537,'Compras del Mes'!I$6:I$307)</f>
        <v>552</v>
      </c>
      <c r="Q1537" s="88"/>
      <c r="R1537" s="87">
        <f t="shared" si="234"/>
        <v>2</v>
      </c>
      <c r="S1537" s="28">
        <f t="shared" si="235"/>
        <v>276</v>
      </c>
      <c r="T1537" s="28">
        <f t="shared" si="236"/>
        <v>552</v>
      </c>
      <c r="U1537" s="88"/>
      <c r="V1537" s="177">
        <f>SUMIF('Reporte de salida'!C$6:C$958,Inventario!B1537,'Reporte de salida'!H$6:H$958)</f>
        <v>2</v>
      </c>
      <c r="W1537" s="221">
        <f t="shared" si="237"/>
        <v>552</v>
      </c>
      <c r="X1537" s="22"/>
      <c r="Y1537" s="87">
        <f t="shared" si="238"/>
        <v>0</v>
      </c>
      <c r="Z1537" s="28">
        <f t="shared" si="239"/>
        <v>0</v>
      </c>
      <c r="AA1537" s="56">
        <v>0</v>
      </c>
    </row>
    <row r="1538" spans="1:27" hidden="1" x14ac:dyDescent="0.25">
      <c r="A1538" s="24"/>
      <c r="B1538" s="174" t="s">
        <v>2132</v>
      </c>
      <c r="C1538" s="24"/>
      <c r="D1538" s="21" t="s">
        <v>2132</v>
      </c>
      <c r="E1538" s="21" t="s">
        <v>915</v>
      </c>
      <c r="F1538" s="21"/>
      <c r="G1538" s="31" t="s">
        <v>314</v>
      </c>
      <c r="H1538" s="32">
        <v>1</v>
      </c>
      <c r="J1538" s="57">
        <f>[1]Inventario!Y1538</f>
        <v>0</v>
      </c>
      <c r="K1538" s="99">
        <f>[1]Inventario!AA1538</f>
        <v>0</v>
      </c>
      <c r="L1538" s="86">
        <f t="shared" si="232"/>
        <v>0</v>
      </c>
      <c r="M1538" s="91"/>
      <c r="N1538" s="87">
        <f>SUMIF('Compras del Mes'!D$6:D$307,Inventario!D1538,'Compras del Mes'!H$6:H$307)</f>
        <v>5</v>
      </c>
      <c r="O1538" s="28">
        <f t="shared" si="233"/>
        <v>91.59</v>
      </c>
      <c r="P1538" s="28">
        <f>SUMIF('Compras del Mes'!D$6:D$307,Inventario!D1538,'Compras del Mes'!I$6:I$307)</f>
        <v>457.95</v>
      </c>
      <c r="Q1538" s="88"/>
      <c r="R1538" s="87">
        <f t="shared" si="234"/>
        <v>5</v>
      </c>
      <c r="S1538" s="28">
        <f t="shared" si="235"/>
        <v>91.59</v>
      </c>
      <c r="T1538" s="28">
        <f t="shared" si="236"/>
        <v>457.95</v>
      </c>
      <c r="U1538" s="88"/>
      <c r="V1538" s="177">
        <f>SUMIF('Reporte de salida'!C$6:C$958,Inventario!B1538,'Reporte de salida'!H$6:H$958)</f>
        <v>5</v>
      </c>
      <c r="W1538" s="221">
        <f t="shared" si="237"/>
        <v>457.95000000000005</v>
      </c>
      <c r="X1538" s="22"/>
      <c r="Y1538" s="87">
        <f t="shared" si="238"/>
        <v>0</v>
      </c>
      <c r="Z1538" s="28">
        <f t="shared" si="239"/>
        <v>0</v>
      </c>
      <c r="AA1538" s="56">
        <v>0</v>
      </c>
    </row>
    <row r="1539" spans="1:27" hidden="1" x14ac:dyDescent="0.25">
      <c r="A1539" s="24"/>
      <c r="B1539" s="174" t="s">
        <v>2229</v>
      </c>
      <c r="C1539" s="24"/>
      <c r="D1539" s="21" t="s">
        <v>2229</v>
      </c>
      <c r="E1539" s="21" t="s">
        <v>915</v>
      </c>
      <c r="F1539" s="21"/>
      <c r="G1539" s="31" t="s">
        <v>314</v>
      </c>
      <c r="H1539" s="32">
        <v>1</v>
      </c>
      <c r="J1539" s="57">
        <f>[1]Inventario!Y1539</f>
        <v>0</v>
      </c>
      <c r="K1539" s="99">
        <f>[1]Inventario!AA1539</f>
        <v>0</v>
      </c>
      <c r="L1539" s="86">
        <f t="shared" si="232"/>
        <v>0</v>
      </c>
      <c r="M1539" s="91"/>
      <c r="N1539" s="87">
        <f>SUMIF('Compras del Mes'!D$6:D$307,Inventario!D1539,'Compras del Mes'!H$6:H$307)</f>
        <v>4</v>
      </c>
      <c r="O1539" s="28">
        <f t="shared" si="233"/>
        <v>17.39</v>
      </c>
      <c r="P1539" s="28">
        <f>SUMIF('Compras del Mes'!D$6:D$307,Inventario!D1539,'Compras del Mes'!I$6:I$307)</f>
        <v>69.56</v>
      </c>
      <c r="Q1539" s="88"/>
      <c r="R1539" s="87">
        <f t="shared" si="234"/>
        <v>4</v>
      </c>
      <c r="S1539" s="28">
        <f t="shared" si="235"/>
        <v>17.39</v>
      </c>
      <c r="T1539" s="28">
        <f t="shared" si="236"/>
        <v>69.56</v>
      </c>
      <c r="U1539" s="88"/>
      <c r="V1539" s="177">
        <f>SUMIF('Reporte de salida'!C$6:C$958,Inventario!B1539,'Reporte de salida'!H$6:H$958)</f>
        <v>4</v>
      </c>
      <c r="W1539" s="221">
        <f t="shared" si="237"/>
        <v>69.56</v>
      </c>
      <c r="X1539" s="22"/>
      <c r="Y1539" s="87">
        <f t="shared" si="238"/>
        <v>0</v>
      </c>
      <c r="Z1539" s="28">
        <f t="shared" si="239"/>
        <v>0</v>
      </c>
      <c r="AA1539" s="56">
        <v>0</v>
      </c>
    </row>
    <row r="1540" spans="1:27" hidden="1" x14ac:dyDescent="0.25">
      <c r="A1540" s="24"/>
      <c r="B1540" s="174" t="s">
        <v>2230</v>
      </c>
      <c r="C1540" s="24"/>
      <c r="D1540" s="21" t="s">
        <v>2230</v>
      </c>
      <c r="E1540" s="21" t="s">
        <v>915</v>
      </c>
      <c r="F1540" s="21"/>
      <c r="G1540" s="31" t="s">
        <v>314</v>
      </c>
      <c r="H1540" s="32">
        <v>1</v>
      </c>
      <c r="J1540" s="57">
        <f>[1]Inventario!Y1540</f>
        <v>0</v>
      </c>
      <c r="K1540" s="99">
        <f>[1]Inventario!AA1540</f>
        <v>0</v>
      </c>
      <c r="L1540" s="86">
        <f t="shared" si="232"/>
        <v>0</v>
      </c>
      <c r="M1540" s="91"/>
      <c r="N1540" s="87">
        <f>SUMIF('Compras del Mes'!D$6:D$307,Inventario!D1540,'Compras del Mes'!H$6:H$307)</f>
        <v>8</v>
      </c>
      <c r="O1540" s="28">
        <f t="shared" si="233"/>
        <v>21.74</v>
      </c>
      <c r="P1540" s="28">
        <f>SUMIF('Compras del Mes'!D$6:D$307,Inventario!D1540,'Compras del Mes'!I$6:I$307)</f>
        <v>173.92</v>
      </c>
      <c r="Q1540" s="88"/>
      <c r="R1540" s="87">
        <f t="shared" si="234"/>
        <v>8</v>
      </c>
      <c r="S1540" s="28">
        <f t="shared" si="235"/>
        <v>21.74</v>
      </c>
      <c r="T1540" s="28">
        <f t="shared" si="236"/>
        <v>173.92</v>
      </c>
      <c r="U1540" s="88"/>
      <c r="V1540" s="177">
        <f>SUMIF('Reporte de salida'!C$6:C$958,Inventario!B1540,'Reporte de salida'!H$6:H$958)</f>
        <v>8</v>
      </c>
      <c r="W1540" s="221">
        <f t="shared" si="237"/>
        <v>173.92</v>
      </c>
      <c r="X1540" s="22"/>
      <c r="Y1540" s="87">
        <f t="shared" si="238"/>
        <v>0</v>
      </c>
      <c r="Z1540" s="28">
        <f t="shared" si="239"/>
        <v>0</v>
      </c>
      <c r="AA1540" s="56">
        <v>0</v>
      </c>
    </row>
    <row r="1541" spans="1:27" hidden="1" x14ac:dyDescent="0.25">
      <c r="A1541" s="24"/>
      <c r="B1541" s="174" t="s">
        <v>2231</v>
      </c>
      <c r="C1541" s="24"/>
      <c r="D1541" s="21" t="s">
        <v>2231</v>
      </c>
      <c r="E1541" s="21" t="s">
        <v>915</v>
      </c>
      <c r="F1541" s="21"/>
      <c r="G1541" s="31" t="s">
        <v>314</v>
      </c>
      <c r="H1541" s="32">
        <v>1</v>
      </c>
      <c r="J1541" s="57">
        <f>[1]Inventario!Y1541</f>
        <v>0</v>
      </c>
      <c r="K1541" s="99">
        <f>[1]Inventario!AA1541</f>
        <v>0</v>
      </c>
      <c r="L1541" s="86">
        <f t="shared" si="232"/>
        <v>0</v>
      </c>
      <c r="M1541" s="91"/>
      <c r="N1541" s="87">
        <f>SUMIF('Compras del Mes'!D$6:D$307,Inventario!D1541,'Compras del Mes'!H$6:H$307)</f>
        <v>4</v>
      </c>
      <c r="O1541" s="28">
        <f t="shared" si="233"/>
        <v>140</v>
      </c>
      <c r="P1541" s="28">
        <f>SUMIF('Compras del Mes'!D$6:D$307,Inventario!D1541,'Compras del Mes'!I$6:I$307)</f>
        <v>560</v>
      </c>
      <c r="Q1541" s="88"/>
      <c r="R1541" s="87">
        <f t="shared" si="234"/>
        <v>4</v>
      </c>
      <c r="S1541" s="28">
        <f t="shared" si="235"/>
        <v>140</v>
      </c>
      <c r="T1541" s="28">
        <f t="shared" si="236"/>
        <v>560</v>
      </c>
      <c r="U1541" s="88"/>
      <c r="V1541" s="177">
        <f>SUMIF('Reporte de salida'!C$6:C$958,Inventario!B1541,'Reporte de salida'!H$6:H$958)</f>
        <v>4</v>
      </c>
      <c r="W1541" s="221">
        <f t="shared" si="237"/>
        <v>560</v>
      </c>
      <c r="X1541" s="22"/>
      <c r="Y1541" s="87">
        <f t="shared" si="238"/>
        <v>0</v>
      </c>
      <c r="Z1541" s="28">
        <f t="shared" si="239"/>
        <v>0</v>
      </c>
      <c r="AA1541" s="56">
        <v>0</v>
      </c>
    </row>
    <row r="1542" spans="1:27" hidden="1" x14ac:dyDescent="0.25">
      <c r="A1542" s="24"/>
      <c r="B1542" s="174" t="s">
        <v>2232</v>
      </c>
      <c r="C1542" s="24"/>
      <c r="D1542" s="21" t="s">
        <v>2232</v>
      </c>
      <c r="E1542" s="21" t="s">
        <v>915</v>
      </c>
      <c r="F1542" s="21"/>
      <c r="G1542" s="31" t="s">
        <v>314</v>
      </c>
      <c r="H1542" s="32">
        <v>1</v>
      </c>
      <c r="J1542" s="57">
        <f>[1]Inventario!Y1542</f>
        <v>0</v>
      </c>
      <c r="K1542" s="99">
        <f>[1]Inventario!AA1542</f>
        <v>0</v>
      </c>
      <c r="L1542" s="86">
        <f t="shared" si="232"/>
        <v>0</v>
      </c>
      <c r="M1542" s="91"/>
      <c r="N1542" s="87">
        <f>SUMIF('Compras del Mes'!D$6:D$307,Inventario!D1542,'Compras del Mes'!H$6:H$307)</f>
        <v>8</v>
      </c>
      <c r="O1542" s="28">
        <f t="shared" si="233"/>
        <v>280</v>
      </c>
      <c r="P1542" s="28">
        <f>SUMIF('Compras del Mes'!D$6:D$307,Inventario!D1542,'Compras del Mes'!I$6:I$307)</f>
        <v>2240</v>
      </c>
      <c r="Q1542" s="88"/>
      <c r="R1542" s="87">
        <f t="shared" si="234"/>
        <v>8</v>
      </c>
      <c r="S1542" s="28">
        <f t="shared" si="235"/>
        <v>280</v>
      </c>
      <c r="T1542" s="28">
        <f t="shared" si="236"/>
        <v>2240</v>
      </c>
      <c r="U1542" s="88"/>
      <c r="V1542" s="177">
        <f>SUMIF('Reporte de salida'!C$6:C$958,Inventario!B1542,'Reporte de salida'!H$6:H$958)</f>
        <v>8</v>
      </c>
      <c r="W1542" s="221">
        <f t="shared" si="237"/>
        <v>2240</v>
      </c>
      <c r="X1542" s="22"/>
      <c r="Y1542" s="87">
        <f t="shared" si="238"/>
        <v>0</v>
      </c>
      <c r="Z1542" s="28">
        <f t="shared" si="239"/>
        <v>0</v>
      </c>
      <c r="AA1542" s="56">
        <v>0</v>
      </c>
    </row>
    <row r="1543" spans="1:27" hidden="1" x14ac:dyDescent="0.25">
      <c r="A1543" s="24"/>
      <c r="B1543" s="174" t="s">
        <v>2233</v>
      </c>
      <c r="C1543" s="24"/>
      <c r="D1543" s="21" t="s">
        <v>2233</v>
      </c>
      <c r="E1543" s="21" t="s">
        <v>915</v>
      </c>
      <c r="F1543" s="21"/>
      <c r="G1543" s="31" t="s">
        <v>314</v>
      </c>
      <c r="H1543" s="32">
        <v>1</v>
      </c>
      <c r="J1543" s="57">
        <f>[1]Inventario!Y1543</f>
        <v>0</v>
      </c>
      <c r="K1543" s="99">
        <f>[1]Inventario!AA1543</f>
        <v>0</v>
      </c>
      <c r="L1543" s="86">
        <f t="shared" ref="L1543:L1606" si="241">+K1543*J1543</f>
        <v>0</v>
      </c>
      <c r="M1543" s="91"/>
      <c r="N1543" s="87">
        <f>SUMIF('Compras del Mes'!D$6:D$307,Inventario!D1543,'Compras del Mes'!H$6:H$307)</f>
        <v>4</v>
      </c>
      <c r="O1543" s="28">
        <f t="shared" ref="O1543:O1606" si="242">IF(P1543=0,"",P1543/N1543)</f>
        <v>130</v>
      </c>
      <c r="P1543" s="28">
        <f>SUMIF('Compras del Mes'!D$6:D$307,Inventario!D1543,'Compras del Mes'!I$6:I$307)</f>
        <v>520</v>
      </c>
      <c r="Q1543" s="88"/>
      <c r="R1543" s="87">
        <f t="shared" ref="R1543:R1606" si="243">+N1543+J1543</f>
        <v>4</v>
      </c>
      <c r="S1543" s="28">
        <f t="shared" ref="S1543:S1606" si="244">IF(T1543=0,"0",T1543/R1543)</f>
        <v>130</v>
      </c>
      <c r="T1543" s="28">
        <f t="shared" ref="T1543:T1606" si="245">+P1543+L1543</f>
        <v>520</v>
      </c>
      <c r="U1543" s="88"/>
      <c r="V1543" s="177">
        <f>SUMIF('Reporte de salida'!C$6:C$958,Inventario!B1543,'Reporte de salida'!H$6:H$958)</f>
        <v>4</v>
      </c>
      <c r="W1543" s="221">
        <f t="shared" ref="W1543:W1606" si="246">+V1543*S1543</f>
        <v>520</v>
      </c>
      <c r="X1543" s="22"/>
      <c r="Y1543" s="87">
        <f t="shared" ref="Y1543:Y1606" si="247">R1543-V1543</f>
        <v>0</v>
      </c>
      <c r="Z1543" s="28">
        <f t="shared" ref="Z1543:Z1606" si="248">+S1543*Y1543</f>
        <v>0</v>
      </c>
      <c r="AA1543" s="56">
        <v>0</v>
      </c>
    </row>
    <row r="1544" spans="1:27" hidden="1" x14ac:dyDescent="0.25">
      <c r="A1544" s="24"/>
      <c r="B1544" s="174" t="s">
        <v>2249</v>
      </c>
      <c r="C1544" s="24"/>
      <c r="D1544" s="21" t="s">
        <v>2249</v>
      </c>
      <c r="E1544" s="21" t="s">
        <v>915</v>
      </c>
      <c r="F1544" s="21"/>
      <c r="G1544" s="31" t="s">
        <v>314</v>
      </c>
      <c r="H1544" s="32">
        <v>1</v>
      </c>
      <c r="J1544" s="57">
        <f>[1]Inventario!Y1544</f>
        <v>0</v>
      </c>
      <c r="K1544" s="99">
        <f>[1]Inventario!AA1544</f>
        <v>0</v>
      </c>
      <c r="L1544" s="86">
        <f t="shared" si="241"/>
        <v>0</v>
      </c>
      <c r="M1544" s="91"/>
      <c r="N1544" s="87">
        <f>SUMIF('Compras del Mes'!D$6:D$307,Inventario!D1544,'Compras del Mes'!H$6:H$307)</f>
        <v>6</v>
      </c>
      <c r="O1544" s="28">
        <f t="shared" si="242"/>
        <v>54.838333333333331</v>
      </c>
      <c r="P1544" s="28">
        <f>SUMIF('Compras del Mes'!D$6:D$307,Inventario!D1544,'Compras del Mes'!I$6:I$307)</f>
        <v>329.03</v>
      </c>
      <c r="Q1544" s="88"/>
      <c r="R1544" s="87">
        <f t="shared" si="243"/>
        <v>6</v>
      </c>
      <c r="S1544" s="28">
        <f t="shared" si="244"/>
        <v>54.838333333333331</v>
      </c>
      <c r="T1544" s="28">
        <f t="shared" si="245"/>
        <v>329.03</v>
      </c>
      <c r="U1544" s="88"/>
      <c r="V1544" s="177">
        <f>SUMIF('Reporte de salida'!C$6:C$958,Inventario!B1544,'Reporte de salida'!H$6:H$958)</f>
        <v>6</v>
      </c>
      <c r="W1544" s="221">
        <f t="shared" si="246"/>
        <v>329.03</v>
      </c>
      <c r="X1544" s="22"/>
      <c r="Y1544" s="87">
        <f t="shared" si="247"/>
        <v>0</v>
      </c>
      <c r="Z1544" s="28">
        <f t="shared" si="248"/>
        <v>0</v>
      </c>
      <c r="AA1544" s="56">
        <v>0</v>
      </c>
    </row>
    <row r="1545" spans="1:27" hidden="1" x14ac:dyDescent="0.25">
      <c r="A1545" s="24"/>
      <c r="B1545" s="174" t="s">
        <v>1399</v>
      </c>
      <c r="C1545" s="24"/>
      <c r="D1545" s="21" t="s">
        <v>1399</v>
      </c>
      <c r="E1545" s="21" t="s">
        <v>917</v>
      </c>
      <c r="F1545" s="21"/>
      <c r="G1545" s="31" t="s">
        <v>314</v>
      </c>
      <c r="H1545" s="32">
        <v>1</v>
      </c>
      <c r="J1545" s="57">
        <f>[1]Inventario!Y1545</f>
        <v>1</v>
      </c>
      <c r="K1545" s="99">
        <f>[1]Inventario!AA1545</f>
        <v>140.75964000000002</v>
      </c>
      <c r="L1545" s="86">
        <f t="shared" si="241"/>
        <v>140.75964000000002</v>
      </c>
      <c r="M1545" s="91"/>
      <c r="N1545" s="87">
        <f>SUMIF('Compras del Mes'!D$6:D$307,Inventario!D1545,'Compras del Mes'!H$6:H$307)</f>
        <v>1</v>
      </c>
      <c r="O1545" s="28">
        <f t="shared" si="242"/>
        <v>150</v>
      </c>
      <c r="P1545" s="28">
        <f>SUMIF('Compras del Mes'!D$6:D$307,Inventario!D1545,'Compras del Mes'!I$6:I$307)</f>
        <v>150</v>
      </c>
      <c r="Q1545" s="88"/>
      <c r="R1545" s="87">
        <f t="shared" si="243"/>
        <v>2</v>
      </c>
      <c r="S1545" s="28">
        <f t="shared" si="244"/>
        <v>145.37982</v>
      </c>
      <c r="T1545" s="28">
        <f t="shared" si="245"/>
        <v>290.75963999999999</v>
      </c>
      <c r="U1545" s="88"/>
      <c r="V1545" s="177">
        <f>SUMIF('Reporte de salida'!C$6:C$958,Inventario!B1545,'Reporte de salida'!H$6:H$958)</f>
        <v>2</v>
      </c>
      <c r="W1545" s="221">
        <f t="shared" si="246"/>
        <v>290.75963999999999</v>
      </c>
      <c r="X1545" s="22"/>
      <c r="Y1545" s="87">
        <f t="shared" si="247"/>
        <v>0</v>
      </c>
      <c r="Z1545" s="28">
        <f t="shared" si="248"/>
        <v>0</v>
      </c>
      <c r="AA1545" s="56">
        <v>0</v>
      </c>
    </row>
    <row r="1546" spans="1:27" hidden="1" x14ac:dyDescent="0.25">
      <c r="A1546" s="24"/>
      <c r="B1546" s="174" t="s">
        <v>918</v>
      </c>
      <c r="C1546" s="24"/>
      <c r="D1546" s="21" t="s">
        <v>918</v>
      </c>
      <c r="E1546" s="21" t="s">
        <v>917</v>
      </c>
      <c r="F1546" s="21"/>
      <c r="G1546" s="31" t="s">
        <v>314</v>
      </c>
      <c r="H1546" s="32">
        <v>1</v>
      </c>
      <c r="J1546" s="57">
        <f>[1]Inventario!Y1546</f>
        <v>222</v>
      </c>
      <c r="K1546" s="99">
        <f>[1]Inventario!AA1546</f>
        <v>0</v>
      </c>
      <c r="L1546" s="86">
        <f t="shared" si="241"/>
        <v>0</v>
      </c>
      <c r="M1546" s="91"/>
      <c r="N1546" s="87">
        <f>SUMIF('Compras del Mes'!D$6:D$307,Inventario!D1546,'Compras del Mes'!H$6:H$307)</f>
        <v>0</v>
      </c>
      <c r="O1546" s="28" t="str">
        <f t="shared" si="242"/>
        <v/>
      </c>
      <c r="P1546" s="28">
        <f>SUMIF('Compras del Mes'!D$6:D$307,Inventario!D1546,'Compras del Mes'!I$6:I$307)</f>
        <v>0</v>
      </c>
      <c r="Q1546" s="88"/>
      <c r="R1546" s="87">
        <f t="shared" si="243"/>
        <v>222</v>
      </c>
      <c r="S1546" s="28" t="str">
        <f t="shared" si="244"/>
        <v>0</v>
      </c>
      <c r="T1546" s="28">
        <f t="shared" si="245"/>
        <v>0</v>
      </c>
      <c r="U1546" s="88"/>
      <c r="V1546" s="177">
        <f>SUMIF('Reporte de salida'!C$6:C$958,Inventario!B1546,'Reporte de salida'!H$6:H$958)</f>
        <v>0</v>
      </c>
      <c r="W1546" s="221">
        <f t="shared" si="246"/>
        <v>0</v>
      </c>
      <c r="X1546" s="22"/>
      <c r="Y1546" s="87">
        <f t="shared" si="247"/>
        <v>222</v>
      </c>
      <c r="Z1546" s="28">
        <f t="shared" si="248"/>
        <v>0</v>
      </c>
      <c r="AA1546" s="56">
        <f t="shared" ref="AA1546:AA1553" si="249">Z1546/Y1546</f>
        <v>0</v>
      </c>
    </row>
    <row r="1547" spans="1:27" hidden="1" x14ac:dyDescent="0.25">
      <c r="A1547" s="24"/>
      <c r="B1547" s="174" t="s">
        <v>919</v>
      </c>
      <c r="C1547" s="24"/>
      <c r="D1547" s="21" t="s">
        <v>919</v>
      </c>
      <c r="E1547" s="21" t="s">
        <v>917</v>
      </c>
      <c r="F1547" s="21"/>
      <c r="G1547" s="31" t="s">
        <v>314</v>
      </c>
      <c r="H1547" s="32">
        <v>1</v>
      </c>
      <c r="J1547" s="57">
        <f>[1]Inventario!Y1547</f>
        <v>691</v>
      </c>
      <c r="K1547" s="99">
        <f>[1]Inventario!AA1547</f>
        <v>0</v>
      </c>
      <c r="L1547" s="86">
        <f t="shared" si="241"/>
        <v>0</v>
      </c>
      <c r="M1547" s="91"/>
      <c r="N1547" s="87">
        <f>SUMIF('Compras del Mes'!D$6:D$307,Inventario!D1547,'Compras del Mes'!H$6:H$307)</f>
        <v>0</v>
      </c>
      <c r="O1547" s="28" t="str">
        <f t="shared" si="242"/>
        <v/>
      </c>
      <c r="P1547" s="28">
        <f>SUMIF('Compras del Mes'!D$6:D$307,Inventario!D1547,'Compras del Mes'!I$6:I$307)</f>
        <v>0</v>
      </c>
      <c r="Q1547" s="88"/>
      <c r="R1547" s="87">
        <f t="shared" si="243"/>
        <v>691</v>
      </c>
      <c r="S1547" s="28" t="str">
        <f t="shared" si="244"/>
        <v>0</v>
      </c>
      <c r="T1547" s="28">
        <f t="shared" si="245"/>
        <v>0</v>
      </c>
      <c r="U1547" s="88"/>
      <c r="V1547" s="177">
        <f>SUMIF('Reporte de salida'!C$6:C$958,Inventario!B1547,'Reporte de salida'!H$6:H$958)</f>
        <v>0</v>
      </c>
      <c r="W1547" s="221">
        <f t="shared" si="246"/>
        <v>0</v>
      </c>
      <c r="X1547" s="22"/>
      <c r="Y1547" s="87">
        <f t="shared" si="247"/>
        <v>691</v>
      </c>
      <c r="Z1547" s="28">
        <f t="shared" si="248"/>
        <v>0</v>
      </c>
      <c r="AA1547" s="56">
        <f t="shared" si="249"/>
        <v>0</v>
      </c>
    </row>
    <row r="1548" spans="1:27" hidden="1" x14ac:dyDescent="0.25">
      <c r="A1548" s="24"/>
      <c r="B1548" s="174" t="s">
        <v>920</v>
      </c>
      <c r="C1548" s="24"/>
      <c r="D1548" s="21" t="s">
        <v>920</v>
      </c>
      <c r="E1548" s="21" t="s">
        <v>917</v>
      </c>
      <c r="F1548" s="21"/>
      <c r="G1548" s="31" t="s">
        <v>922</v>
      </c>
      <c r="H1548" s="32">
        <v>1</v>
      </c>
      <c r="J1548" s="57">
        <f>[1]Inventario!Y1548</f>
        <v>6</v>
      </c>
      <c r="K1548" s="99">
        <f>[1]Inventario!AA1548</f>
        <v>0</v>
      </c>
      <c r="L1548" s="86">
        <f t="shared" si="241"/>
        <v>0</v>
      </c>
      <c r="M1548" s="91"/>
      <c r="N1548" s="87">
        <f>SUMIF('Compras del Mes'!D$6:D$307,Inventario!D1548,'Compras del Mes'!H$6:H$307)</f>
        <v>0</v>
      </c>
      <c r="O1548" s="28" t="str">
        <f t="shared" si="242"/>
        <v/>
      </c>
      <c r="P1548" s="28">
        <f>SUMIF('Compras del Mes'!D$6:D$307,Inventario!D1548,'Compras del Mes'!I$6:I$307)</f>
        <v>0</v>
      </c>
      <c r="Q1548" s="88"/>
      <c r="R1548" s="87">
        <f t="shared" si="243"/>
        <v>6</v>
      </c>
      <c r="S1548" s="28" t="str">
        <f t="shared" si="244"/>
        <v>0</v>
      </c>
      <c r="T1548" s="28">
        <f t="shared" si="245"/>
        <v>0</v>
      </c>
      <c r="U1548" s="88"/>
      <c r="V1548" s="177">
        <f>SUMIF('Reporte de salida'!C$6:C$958,Inventario!B1548,'Reporte de salida'!H$6:H$958)</f>
        <v>0</v>
      </c>
      <c r="W1548" s="221">
        <f t="shared" si="246"/>
        <v>0</v>
      </c>
      <c r="X1548" s="22"/>
      <c r="Y1548" s="87">
        <f t="shared" si="247"/>
        <v>6</v>
      </c>
      <c r="Z1548" s="28">
        <f t="shared" si="248"/>
        <v>0</v>
      </c>
      <c r="AA1548" s="56">
        <f t="shared" si="249"/>
        <v>0</v>
      </c>
    </row>
    <row r="1549" spans="1:27" hidden="1" x14ac:dyDescent="0.25">
      <c r="A1549" s="24"/>
      <c r="B1549" s="174" t="s">
        <v>921</v>
      </c>
      <c r="C1549" s="24"/>
      <c r="D1549" s="21" t="s">
        <v>921</v>
      </c>
      <c r="E1549" s="21" t="s">
        <v>917</v>
      </c>
      <c r="F1549" s="21"/>
      <c r="G1549" s="31" t="s">
        <v>314</v>
      </c>
      <c r="H1549" s="32">
        <v>1</v>
      </c>
      <c r="J1549" s="57">
        <f>[1]Inventario!Y1549</f>
        <v>230</v>
      </c>
      <c r="K1549" s="99">
        <f>[1]Inventario!AA1549</f>
        <v>0</v>
      </c>
      <c r="L1549" s="86">
        <f t="shared" si="241"/>
        <v>0</v>
      </c>
      <c r="M1549" s="91"/>
      <c r="N1549" s="87">
        <f>SUMIF('Compras del Mes'!D$6:D$307,Inventario!D1549,'Compras del Mes'!H$6:H$307)</f>
        <v>0</v>
      </c>
      <c r="O1549" s="28" t="str">
        <f t="shared" si="242"/>
        <v/>
      </c>
      <c r="P1549" s="28">
        <f>SUMIF('Compras del Mes'!D$6:D$307,Inventario!D1549,'Compras del Mes'!I$6:I$307)</f>
        <v>0</v>
      </c>
      <c r="Q1549" s="88"/>
      <c r="R1549" s="87">
        <f t="shared" si="243"/>
        <v>230</v>
      </c>
      <c r="S1549" s="28" t="str">
        <f t="shared" si="244"/>
        <v>0</v>
      </c>
      <c r="T1549" s="28">
        <f t="shared" si="245"/>
        <v>0</v>
      </c>
      <c r="U1549" s="88"/>
      <c r="V1549" s="177">
        <f>SUMIF('Reporte de salida'!C$6:C$958,Inventario!B1549,'Reporte de salida'!H$6:H$958)</f>
        <v>0</v>
      </c>
      <c r="W1549" s="221">
        <f t="shared" si="246"/>
        <v>0</v>
      </c>
      <c r="X1549" s="22"/>
      <c r="Y1549" s="87">
        <f t="shared" si="247"/>
        <v>230</v>
      </c>
      <c r="Z1549" s="28">
        <f t="shared" si="248"/>
        <v>0</v>
      </c>
      <c r="AA1549" s="56">
        <f t="shared" si="249"/>
        <v>0</v>
      </c>
    </row>
    <row r="1550" spans="1:27" hidden="1" x14ac:dyDescent="0.25">
      <c r="A1550" s="24"/>
      <c r="B1550" s="174" t="s">
        <v>968</v>
      </c>
      <c r="C1550" s="24"/>
      <c r="D1550" s="21" t="s">
        <v>968</v>
      </c>
      <c r="E1550" s="21" t="s">
        <v>917</v>
      </c>
      <c r="F1550" s="21"/>
      <c r="G1550" s="31" t="s">
        <v>1060</v>
      </c>
      <c r="H1550" s="32">
        <v>1</v>
      </c>
      <c r="J1550" s="57">
        <f>[1]Inventario!Y1550</f>
        <v>215.65999999999997</v>
      </c>
      <c r="K1550" s="99">
        <f>[1]Inventario!AA1550</f>
        <v>57.815161513082174</v>
      </c>
      <c r="L1550" s="86">
        <f t="shared" si="241"/>
        <v>12468.417731911301</v>
      </c>
      <c r="M1550" s="91"/>
      <c r="N1550" s="87">
        <f>SUMIF('Compras del Mes'!D$6:D$307,Inventario!D1550,'Compras del Mes'!H$6:H$307)</f>
        <v>63</v>
      </c>
      <c r="O1550" s="28">
        <f t="shared" si="242"/>
        <v>110</v>
      </c>
      <c r="P1550" s="28">
        <f>SUMIF('Compras del Mes'!D$6:D$307,Inventario!D1550,'Compras del Mes'!I$6:I$307)</f>
        <v>6930</v>
      </c>
      <c r="Q1550" s="88"/>
      <c r="R1550" s="87">
        <f t="shared" si="243"/>
        <v>278.65999999999997</v>
      </c>
      <c r="S1550" s="28">
        <f t="shared" si="244"/>
        <v>69.613212272702583</v>
      </c>
      <c r="T1550" s="28">
        <f t="shared" si="245"/>
        <v>19398.417731911301</v>
      </c>
      <c r="U1550" s="88"/>
      <c r="V1550" s="177">
        <f>SUMIF('Reporte de salida'!C$6:C$958,Inventario!B1550,'Reporte de salida'!H$6:H$958)</f>
        <v>0</v>
      </c>
      <c r="W1550" s="221">
        <f t="shared" si="246"/>
        <v>0</v>
      </c>
      <c r="X1550" s="22"/>
      <c r="Y1550" s="87">
        <f t="shared" si="247"/>
        <v>278.65999999999997</v>
      </c>
      <c r="Z1550" s="28">
        <f t="shared" si="248"/>
        <v>19398.417731911301</v>
      </c>
      <c r="AA1550" s="56">
        <f t="shared" si="249"/>
        <v>69.613212272702583</v>
      </c>
    </row>
    <row r="1551" spans="1:27" hidden="1" x14ac:dyDescent="0.25">
      <c r="A1551" s="24"/>
      <c r="B1551" s="174" t="s">
        <v>1090</v>
      </c>
      <c r="C1551" s="24"/>
      <c r="D1551" s="21" t="s">
        <v>1090</v>
      </c>
      <c r="E1551" s="21" t="s">
        <v>917</v>
      </c>
      <c r="F1551" s="21"/>
      <c r="G1551" s="31" t="s">
        <v>1060</v>
      </c>
      <c r="H1551" s="32">
        <v>1</v>
      </c>
      <c r="J1551" s="57">
        <f>[1]Inventario!Y1551</f>
        <v>62</v>
      </c>
      <c r="K1551" s="99">
        <f>[1]Inventario!AA1551</f>
        <v>35</v>
      </c>
      <c r="L1551" s="86">
        <f t="shared" si="241"/>
        <v>2170</v>
      </c>
      <c r="M1551" s="91"/>
      <c r="N1551" s="87">
        <f>SUMIF('Compras del Mes'!D$6:D$307,Inventario!D1551,'Compras del Mes'!H$6:H$307)</f>
        <v>0</v>
      </c>
      <c r="O1551" s="28" t="str">
        <f t="shared" si="242"/>
        <v/>
      </c>
      <c r="P1551" s="28">
        <f>SUMIF('Compras del Mes'!D$6:D$307,Inventario!D1551,'Compras del Mes'!I$6:I$307)</f>
        <v>0</v>
      </c>
      <c r="Q1551" s="88"/>
      <c r="R1551" s="87">
        <f t="shared" si="243"/>
        <v>62</v>
      </c>
      <c r="S1551" s="28">
        <f t="shared" si="244"/>
        <v>35</v>
      </c>
      <c r="T1551" s="28">
        <f t="shared" si="245"/>
        <v>2170</v>
      </c>
      <c r="U1551" s="88"/>
      <c r="V1551" s="177">
        <f>SUMIF('Reporte de salida'!C$6:C$958,Inventario!B1551,'Reporte de salida'!H$6:H$958)</f>
        <v>0</v>
      </c>
      <c r="W1551" s="221">
        <f t="shared" si="246"/>
        <v>0</v>
      </c>
      <c r="X1551" s="22"/>
      <c r="Y1551" s="87">
        <f t="shared" si="247"/>
        <v>62</v>
      </c>
      <c r="Z1551" s="28">
        <f t="shared" si="248"/>
        <v>2170</v>
      </c>
      <c r="AA1551" s="56">
        <f t="shared" si="249"/>
        <v>35</v>
      </c>
    </row>
    <row r="1552" spans="1:27" hidden="1" x14ac:dyDescent="0.25">
      <c r="A1552" s="24"/>
      <c r="B1552" s="174" t="s">
        <v>1108</v>
      </c>
      <c r="C1552" s="24"/>
      <c r="D1552" s="21" t="s">
        <v>1108</v>
      </c>
      <c r="E1552" s="21" t="s">
        <v>917</v>
      </c>
      <c r="F1552" s="21"/>
      <c r="G1552" s="31" t="s">
        <v>314</v>
      </c>
      <c r="H1552" s="32">
        <v>1</v>
      </c>
      <c r="J1552" s="57">
        <f>[1]Inventario!Y1552</f>
        <v>29999</v>
      </c>
      <c r="K1552" s="99">
        <f>[1]Inventario!AA1552</f>
        <v>9.2999999999999999E-2</v>
      </c>
      <c r="L1552" s="86">
        <f t="shared" si="241"/>
        <v>2789.9070000000002</v>
      </c>
      <c r="M1552" s="91"/>
      <c r="N1552" s="87">
        <f>SUMIF('Compras del Mes'!D$6:D$307,Inventario!D1552,'Compras del Mes'!H$6:H$307)</f>
        <v>1000</v>
      </c>
      <c r="O1552" s="28">
        <f t="shared" si="242"/>
        <v>0.12207</v>
      </c>
      <c r="P1552" s="28">
        <f>SUMIF('Compras del Mes'!D$6:D$307,Inventario!D1552,'Compras del Mes'!I$6:I$307)</f>
        <v>122.07</v>
      </c>
      <c r="Q1552" s="88"/>
      <c r="R1552" s="87">
        <f t="shared" si="243"/>
        <v>30999</v>
      </c>
      <c r="S1552" s="28">
        <f t="shared" si="244"/>
        <v>9.3937772186199558E-2</v>
      </c>
      <c r="T1552" s="28">
        <f t="shared" si="245"/>
        <v>2911.9770000000003</v>
      </c>
      <c r="U1552" s="88"/>
      <c r="V1552" s="177">
        <f>SUMIF('Reporte de salida'!C$6:C$958,Inventario!B1552,'Reporte de salida'!H$6:H$958)</f>
        <v>1</v>
      </c>
      <c r="W1552" s="221">
        <f t="shared" si="246"/>
        <v>9.3937772186199558E-2</v>
      </c>
      <c r="X1552" s="22"/>
      <c r="Y1552" s="87">
        <f t="shared" si="247"/>
        <v>30998</v>
      </c>
      <c r="Z1552" s="28">
        <f t="shared" si="248"/>
        <v>2911.8830622278138</v>
      </c>
      <c r="AA1552" s="56">
        <f t="shared" si="249"/>
        <v>9.3937772186199558E-2</v>
      </c>
    </row>
    <row r="1553" spans="1:27" hidden="1" x14ac:dyDescent="0.25">
      <c r="A1553" s="24"/>
      <c r="B1553" s="174" t="s">
        <v>1116</v>
      </c>
      <c r="C1553" s="24"/>
      <c r="D1553" s="21" t="s">
        <v>1116</v>
      </c>
      <c r="E1553" s="21" t="s">
        <v>917</v>
      </c>
      <c r="F1553" s="21"/>
      <c r="G1553" s="31" t="s">
        <v>314</v>
      </c>
      <c r="H1553" s="32">
        <v>1</v>
      </c>
      <c r="J1553" s="57">
        <f>[1]Inventario!Y1553</f>
        <v>13770</v>
      </c>
      <c r="K1553" s="99">
        <f>[1]Inventario!AA1553</f>
        <v>5.8363999999999999E-2</v>
      </c>
      <c r="L1553" s="86">
        <f t="shared" si="241"/>
        <v>803.67228</v>
      </c>
      <c r="M1553" s="91"/>
      <c r="N1553" s="87">
        <f>SUMIF('Compras del Mes'!D$6:D$307,Inventario!D1553,'Compras del Mes'!H$6:H$307)</f>
        <v>0</v>
      </c>
      <c r="O1553" s="28" t="str">
        <f t="shared" si="242"/>
        <v/>
      </c>
      <c r="P1553" s="28">
        <f>SUMIF('Compras del Mes'!D$6:D$307,Inventario!D1553,'Compras del Mes'!I$6:I$307)</f>
        <v>0</v>
      </c>
      <c r="Q1553" s="88"/>
      <c r="R1553" s="87">
        <f t="shared" si="243"/>
        <v>13770</v>
      </c>
      <c r="S1553" s="28">
        <f t="shared" si="244"/>
        <v>5.8363999999999999E-2</v>
      </c>
      <c r="T1553" s="28">
        <f t="shared" si="245"/>
        <v>803.67228</v>
      </c>
      <c r="U1553" s="88"/>
      <c r="V1553" s="177">
        <f>SUMIF('Reporte de salida'!C$6:C$958,Inventario!B1553,'Reporte de salida'!H$6:H$958)</f>
        <v>0</v>
      </c>
      <c r="W1553" s="221">
        <f t="shared" si="246"/>
        <v>0</v>
      </c>
      <c r="X1553" s="22"/>
      <c r="Y1553" s="87">
        <f t="shared" si="247"/>
        <v>13770</v>
      </c>
      <c r="Z1553" s="28">
        <f t="shared" si="248"/>
        <v>803.67228</v>
      </c>
      <c r="AA1553" s="56">
        <f t="shared" si="249"/>
        <v>5.8363999999999999E-2</v>
      </c>
    </row>
    <row r="1554" spans="1:27" hidden="1" x14ac:dyDescent="0.25">
      <c r="A1554" s="24"/>
      <c r="B1554" s="174" t="s">
        <v>1225</v>
      </c>
      <c r="C1554" s="24"/>
      <c r="D1554" s="21" t="s">
        <v>1225</v>
      </c>
      <c r="E1554" s="21" t="s">
        <v>917</v>
      </c>
      <c r="F1554" s="21"/>
      <c r="G1554" s="31" t="s">
        <v>1060</v>
      </c>
      <c r="H1554" s="32">
        <v>1</v>
      </c>
      <c r="J1554" s="57">
        <f>[1]Inventario!Y1554</f>
        <v>0</v>
      </c>
      <c r="K1554" s="99">
        <f>[1]Inventario!AA1554</f>
        <v>0</v>
      </c>
      <c r="L1554" s="86">
        <f t="shared" si="241"/>
        <v>0</v>
      </c>
      <c r="M1554" s="91"/>
      <c r="N1554" s="87">
        <f>SUMIF('Compras del Mes'!D$6:D$307,Inventario!D1554,'Compras del Mes'!H$6:H$307)</f>
        <v>0</v>
      </c>
      <c r="O1554" s="28" t="str">
        <f t="shared" si="242"/>
        <v/>
      </c>
      <c r="P1554" s="28">
        <f>SUMIF('Compras del Mes'!D$6:D$307,Inventario!D1554,'Compras del Mes'!I$6:I$307)</f>
        <v>0</v>
      </c>
      <c r="Q1554" s="88"/>
      <c r="R1554" s="87">
        <f t="shared" si="243"/>
        <v>0</v>
      </c>
      <c r="S1554" s="28" t="str">
        <f t="shared" si="244"/>
        <v>0</v>
      </c>
      <c r="T1554" s="28">
        <f t="shared" si="245"/>
        <v>0</v>
      </c>
      <c r="U1554" s="88"/>
      <c r="V1554" s="177">
        <f>SUMIF('Reporte de salida'!C$6:C$958,Inventario!B1554,'Reporte de salida'!H$6:H$958)</f>
        <v>0</v>
      </c>
      <c r="W1554" s="221">
        <f t="shared" si="246"/>
        <v>0</v>
      </c>
      <c r="X1554" s="22"/>
      <c r="Y1554" s="87">
        <f t="shared" si="247"/>
        <v>0</v>
      </c>
      <c r="Z1554" s="28">
        <f t="shared" si="248"/>
        <v>0</v>
      </c>
      <c r="AA1554" s="56">
        <v>0</v>
      </c>
    </row>
    <row r="1555" spans="1:27" hidden="1" x14ac:dyDescent="0.25">
      <c r="A1555" s="24"/>
      <c r="B1555" s="174" t="s">
        <v>1391</v>
      </c>
      <c r="C1555" s="24"/>
      <c r="D1555" s="21" t="s">
        <v>1391</v>
      </c>
      <c r="E1555" s="21" t="s">
        <v>917</v>
      </c>
      <c r="F1555" s="21"/>
      <c r="G1555" s="31" t="s">
        <v>314</v>
      </c>
      <c r="H1555" s="32">
        <v>1</v>
      </c>
      <c r="J1555" s="57">
        <f>[1]Inventario!Y1555</f>
        <v>0</v>
      </c>
      <c r="K1555" s="99">
        <f>[1]Inventario!AA1555</f>
        <v>0</v>
      </c>
      <c r="L1555" s="86">
        <f t="shared" si="241"/>
        <v>0</v>
      </c>
      <c r="M1555" s="91"/>
      <c r="N1555" s="87">
        <f>SUMIF('Compras del Mes'!D$6:D$307,Inventario!D1555,'Compras del Mes'!H$6:H$307)</f>
        <v>0</v>
      </c>
      <c r="O1555" s="28" t="str">
        <f t="shared" si="242"/>
        <v/>
      </c>
      <c r="P1555" s="28">
        <f>SUMIF('Compras del Mes'!D$6:D$307,Inventario!D1555,'Compras del Mes'!I$6:I$307)</f>
        <v>0</v>
      </c>
      <c r="Q1555" s="88"/>
      <c r="R1555" s="87">
        <f t="shared" si="243"/>
        <v>0</v>
      </c>
      <c r="S1555" s="28" t="str">
        <f t="shared" si="244"/>
        <v>0</v>
      </c>
      <c r="T1555" s="28">
        <f t="shared" si="245"/>
        <v>0</v>
      </c>
      <c r="U1555" s="88"/>
      <c r="V1555" s="177">
        <f>SUMIF('Reporte de salida'!C$6:C$958,Inventario!B1555,'Reporte de salida'!H$6:H$958)</f>
        <v>0</v>
      </c>
      <c r="W1555" s="221">
        <f t="shared" si="246"/>
        <v>0</v>
      </c>
      <c r="X1555" s="22"/>
      <c r="Y1555" s="87">
        <f t="shared" si="247"/>
        <v>0</v>
      </c>
      <c r="Z1555" s="28">
        <f t="shared" si="248"/>
        <v>0</v>
      </c>
      <c r="AA1555" s="56">
        <v>0</v>
      </c>
    </row>
    <row r="1556" spans="1:27" hidden="1" x14ac:dyDescent="0.25">
      <c r="A1556" s="24"/>
      <c r="B1556" s="174" t="s">
        <v>2266</v>
      </c>
      <c r="C1556" s="24"/>
      <c r="D1556" s="21" t="s">
        <v>2266</v>
      </c>
      <c r="E1556" s="21" t="s">
        <v>917</v>
      </c>
      <c r="F1556" s="21"/>
      <c r="G1556" s="31" t="s">
        <v>1060</v>
      </c>
      <c r="H1556" s="32">
        <v>1</v>
      </c>
      <c r="J1556" s="57">
        <f>[1]Inventario!Y1556</f>
        <v>0</v>
      </c>
      <c r="K1556" s="99">
        <f>[1]Inventario!AA1556</f>
        <v>0</v>
      </c>
      <c r="L1556" s="86">
        <f t="shared" si="241"/>
        <v>0</v>
      </c>
      <c r="M1556" s="91"/>
      <c r="N1556" s="87">
        <f>SUMIF('Compras del Mes'!D$6:D$307,Inventario!D1556,'Compras del Mes'!H$6:H$307)</f>
        <v>15</v>
      </c>
      <c r="O1556" s="28">
        <f t="shared" si="242"/>
        <v>9</v>
      </c>
      <c r="P1556" s="28">
        <f>SUMIF('Compras del Mes'!D$6:D$307,Inventario!D1556,'Compras del Mes'!I$6:I$307)</f>
        <v>135</v>
      </c>
      <c r="Q1556" s="88"/>
      <c r="R1556" s="87">
        <f t="shared" si="243"/>
        <v>15</v>
      </c>
      <c r="S1556" s="28">
        <f t="shared" si="244"/>
        <v>9</v>
      </c>
      <c r="T1556" s="28">
        <f t="shared" si="245"/>
        <v>135</v>
      </c>
      <c r="U1556" s="88"/>
      <c r="V1556" s="177">
        <f>SUMIF('Reporte de salida'!C$6:C$958,Inventario!B1556,'Reporte de salida'!H$6:H$958)</f>
        <v>0</v>
      </c>
      <c r="W1556" s="221">
        <f t="shared" si="246"/>
        <v>0</v>
      </c>
      <c r="X1556" s="22"/>
      <c r="Y1556" s="87">
        <f t="shared" si="247"/>
        <v>15</v>
      </c>
      <c r="Z1556" s="28">
        <f t="shared" si="248"/>
        <v>135</v>
      </c>
      <c r="AA1556" s="56">
        <f>Z1556/Y1556</f>
        <v>9</v>
      </c>
    </row>
    <row r="1557" spans="1:27" hidden="1" x14ac:dyDescent="0.25">
      <c r="A1557" s="24"/>
      <c r="B1557" s="174" t="s">
        <v>1442</v>
      </c>
      <c r="C1557" s="24"/>
      <c r="D1557" s="21" t="s">
        <v>1442</v>
      </c>
      <c r="E1557" s="21" t="s">
        <v>917</v>
      </c>
      <c r="F1557" s="21"/>
      <c r="G1557" s="31" t="s">
        <v>771</v>
      </c>
      <c r="H1557" s="32">
        <v>1</v>
      </c>
      <c r="J1557" s="57">
        <f>[1]Inventario!Y1557</f>
        <v>0</v>
      </c>
      <c r="K1557" s="99">
        <f>[1]Inventario!AA1557</f>
        <v>0</v>
      </c>
      <c r="L1557" s="86">
        <f t="shared" si="241"/>
        <v>0</v>
      </c>
      <c r="M1557" s="91"/>
      <c r="N1557" s="87">
        <f>SUMIF('Compras del Mes'!D$6:D$307,Inventario!D1557,'Compras del Mes'!H$6:H$307)</f>
        <v>49.6</v>
      </c>
      <c r="O1557" s="28">
        <f t="shared" si="242"/>
        <v>39.948387096774191</v>
      </c>
      <c r="P1557" s="28">
        <f>SUMIF('Compras del Mes'!D$6:D$307,Inventario!D1557,'Compras del Mes'!I$6:I$307)</f>
        <v>1981.44</v>
      </c>
      <c r="Q1557" s="88"/>
      <c r="R1557" s="87">
        <f t="shared" si="243"/>
        <v>49.6</v>
      </c>
      <c r="S1557" s="28">
        <f t="shared" si="244"/>
        <v>39.948387096774191</v>
      </c>
      <c r="T1557" s="28">
        <f t="shared" si="245"/>
        <v>1981.44</v>
      </c>
      <c r="U1557" s="88"/>
      <c r="V1557" s="177">
        <f>SUMIF('Reporte de salida'!C$6:C$958,Inventario!B1557,'Reporte de salida'!H$6:H$958)</f>
        <v>49.6</v>
      </c>
      <c r="W1557" s="221">
        <f t="shared" si="246"/>
        <v>1981.4399999999998</v>
      </c>
      <c r="X1557" s="22"/>
      <c r="Y1557" s="87">
        <f t="shared" si="247"/>
        <v>0</v>
      </c>
      <c r="Z1557" s="28">
        <f t="shared" si="248"/>
        <v>0</v>
      </c>
      <c r="AA1557" s="56">
        <v>0</v>
      </c>
    </row>
    <row r="1558" spans="1:27" hidden="1" x14ac:dyDescent="0.25">
      <c r="A1558" s="24"/>
      <c r="B1558" s="174" t="s">
        <v>1443</v>
      </c>
      <c r="C1558" s="24"/>
      <c r="D1558" s="21" t="s">
        <v>1443</v>
      </c>
      <c r="E1558" s="21" t="s">
        <v>917</v>
      </c>
      <c r="F1558" s="21"/>
      <c r="G1558" s="31" t="s">
        <v>771</v>
      </c>
      <c r="H1558" s="32">
        <v>1</v>
      </c>
      <c r="J1558" s="57">
        <f>[1]Inventario!Y1558</f>
        <v>80</v>
      </c>
      <c r="K1558" s="99">
        <f>[1]Inventario!AA1558</f>
        <v>51.05263157894737</v>
      </c>
      <c r="L1558" s="86">
        <f t="shared" si="241"/>
        <v>4084.2105263157896</v>
      </c>
      <c r="M1558" s="91"/>
      <c r="N1558" s="87">
        <f>SUMIF('Compras del Mes'!D$6:D$307,Inventario!D1558,'Compras del Mes'!H$6:H$307)</f>
        <v>46</v>
      </c>
      <c r="O1558" s="28">
        <f t="shared" si="242"/>
        <v>80</v>
      </c>
      <c r="P1558" s="28">
        <f>SUMIF('Compras del Mes'!D$6:D$307,Inventario!D1558,'Compras del Mes'!I$6:I$307)</f>
        <v>3680</v>
      </c>
      <c r="Q1558" s="88"/>
      <c r="R1558" s="87">
        <f t="shared" si="243"/>
        <v>126</v>
      </c>
      <c r="S1558" s="28">
        <f t="shared" si="244"/>
        <v>61.620718462823731</v>
      </c>
      <c r="T1558" s="28">
        <f t="shared" si="245"/>
        <v>7764.21052631579</v>
      </c>
      <c r="U1558" s="88"/>
      <c r="V1558" s="177">
        <f>SUMIF('Reporte de salida'!C$6:C$958,Inventario!B1558,'Reporte de salida'!H$6:H$958)</f>
        <v>25</v>
      </c>
      <c r="W1558" s="221">
        <f t="shared" si="246"/>
        <v>1540.5179615705933</v>
      </c>
      <c r="X1558" s="22"/>
      <c r="Y1558" s="87">
        <f t="shared" si="247"/>
        <v>101</v>
      </c>
      <c r="Z1558" s="28">
        <f t="shared" si="248"/>
        <v>6223.6925647451972</v>
      </c>
      <c r="AA1558" s="56">
        <f>Z1558/Y1558</f>
        <v>61.620718462823731</v>
      </c>
    </row>
    <row r="1559" spans="1:27" hidden="1" x14ac:dyDescent="0.25">
      <c r="A1559" s="24"/>
      <c r="B1559" s="174" t="s">
        <v>1483</v>
      </c>
      <c r="C1559" s="24"/>
      <c r="D1559" s="21" t="s">
        <v>1483</v>
      </c>
      <c r="E1559" s="21" t="s">
        <v>917</v>
      </c>
      <c r="F1559" s="21"/>
      <c r="G1559" s="31" t="s">
        <v>314</v>
      </c>
      <c r="H1559" s="32">
        <v>1</v>
      </c>
      <c r="J1559" s="57">
        <f>[1]Inventario!Y1559</f>
        <v>0</v>
      </c>
      <c r="K1559" s="99">
        <f>[1]Inventario!AA1559</f>
        <v>0</v>
      </c>
      <c r="L1559" s="86">
        <f t="shared" si="241"/>
        <v>0</v>
      </c>
      <c r="M1559" s="91"/>
      <c r="N1559" s="87">
        <f>SUMIF('Compras del Mes'!D$6:D$307,Inventario!D1559,'Compras del Mes'!H$6:H$307)</f>
        <v>0</v>
      </c>
      <c r="O1559" s="28" t="str">
        <f t="shared" si="242"/>
        <v/>
      </c>
      <c r="P1559" s="28">
        <f>SUMIF('Compras del Mes'!D$6:D$307,Inventario!D1559,'Compras del Mes'!I$6:I$307)</f>
        <v>0</v>
      </c>
      <c r="Q1559" s="88"/>
      <c r="R1559" s="87">
        <f t="shared" si="243"/>
        <v>0</v>
      </c>
      <c r="S1559" s="28" t="str">
        <f t="shared" si="244"/>
        <v>0</v>
      </c>
      <c r="T1559" s="28">
        <f t="shared" si="245"/>
        <v>0</v>
      </c>
      <c r="U1559" s="88"/>
      <c r="V1559" s="177">
        <f>SUMIF('Reporte de salida'!C$6:C$958,Inventario!B1559,'Reporte de salida'!H$6:H$958)</f>
        <v>0</v>
      </c>
      <c r="W1559" s="221">
        <f t="shared" si="246"/>
        <v>0</v>
      </c>
      <c r="X1559" s="22"/>
      <c r="Y1559" s="87">
        <f t="shared" si="247"/>
        <v>0</v>
      </c>
      <c r="Z1559" s="28">
        <f t="shared" si="248"/>
        <v>0</v>
      </c>
      <c r="AA1559" s="56">
        <v>0</v>
      </c>
    </row>
    <row r="1560" spans="1:27" hidden="1" x14ac:dyDescent="0.25">
      <c r="A1560" s="24"/>
      <c r="B1560" s="174" t="s">
        <v>1484</v>
      </c>
      <c r="C1560" s="24"/>
      <c r="D1560" s="21" t="s">
        <v>1484</v>
      </c>
      <c r="E1560" s="21" t="s">
        <v>917</v>
      </c>
      <c r="F1560" s="21"/>
      <c r="G1560" s="31" t="s">
        <v>1060</v>
      </c>
      <c r="H1560" s="32">
        <v>1</v>
      </c>
      <c r="J1560" s="57">
        <f>[1]Inventario!Y1560</f>
        <v>0</v>
      </c>
      <c r="K1560" s="99">
        <f>[1]Inventario!AA1560</f>
        <v>0</v>
      </c>
      <c r="L1560" s="86">
        <f t="shared" si="241"/>
        <v>0</v>
      </c>
      <c r="M1560" s="91"/>
      <c r="N1560" s="87">
        <f>SUMIF('Compras del Mes'!D$6:D$307,Inventario!D1560,'Compras del Mes'!H$6:H$307)</f>
        <v>0</v>
      </c>
      <c r="O1560" s="28" t="str">
        <f t="shared" si="242"/>
        <v/>
      </c>
      <c r="P1560" s="28">
        <f>SUMIF('Compras del Mes'!D$6:D$307,Inventario!D1560,'Compras del Mes'!I$6:I$307)</f>
        <v>0</v>
      </c>
      <c r="Q1560" s="88"/>
      <c r="R1560" s="87">
        <f t="shared" si="243"/>
        <v>0</v>
      </c>
      <c r="S1560" s="28" t="str">
        <f t="shared" si="244"/>
        <v>0</v>
      </c>
      <c r="T1560" s="28">
        <f t="shared" si="245"/>
        <v>0</v>
      </c>
      <c r="U1560" s="88"/>
      <c r="V1560" s="177">
        <f>SUMIF('Reporte de salida'!C$6:C$958,Inventario!B1560,'Reporte de salida'!H$6:H$958)</f>
        <v>0</v>
      </c>
      <c r="W1560" s="221">
        <f t="shared" si="246"/>
        <v>0</v>
      </c>
      <c r="X1560" s="22"/>
      <c r="Y1560" s="87">
        <f t="shared" si="247"/>
        <v>0</v>
      </c>
      <c r="Z1560" s="28">
        <f t="shared" si="248"/>
        <v>0</v>
      </c>
      <c r="AA1560" s="56">
        <v>0</v>
      </c>
    </row>
    <row r="1561" spans="1:27" hidden="1" x14ac:dyDescent="0.25">
      <c r="A1561" s="24"/>
      <c r="B1561" s="174" t="s">
        <v>1485</v>
      </c>
      <c r="C1561" s="24"/>
      <c r="D1561" s="21" t="s">
        <v>1485</v>
      </c>
      <c r="E1561" s="21" t="s">
        <v>917</v>
      </c>
      <c r="F1561" s="21"/>
      <c r="G1561" s="31" t="s">
        <v>1060</v>
      </c>
      <c r="H1561" s="32">
        <v>1</v>
      </c>
      <c r="J1561" s="57">
        <f>[1]Inventario!Y1561</f>
        <v>0</v>
      </c>
      <c r="K1561" s="99">
        <f>[1]Inventario!AA1561</f>
        <v>0</v>
      </c>
      <c r="L1561" s="86">
        <f t="shared" si="241"/>
        <v>0</v>
      </c>
      <c r="M1561" s="91"/>
      <c r="N1561" s="87">
        <f>SUMIF('Compras del Mes'!D$6:D$307,Inventario!D1561,'Compras del Mes'!H$6:H$307)</f>
        <v>0</v>
      </c>
      <c r="O1561" s="28" t="str">
        <f t="shared" si="242"/>
        <v/>
      </c>
      <c r="P1561" s="28">
        <f>SUMIF('Compras del Mes'!D$6:D$307,Inventario!D1561,'Compras del Mes'!I$6:I$307)</f>
        <v>0</v>
      </c>
      <c r="Q1561" s="88"/>
      <c r="R1561" s="87">
        <f t="shared" si="243"/>
        <v>0</v>
      </c>
      <c r="S1561" s="28" t="str">
        <f t="shared" si="244"/>
        <v>0</v>
      </c>
      <c r="T1561" s="28">
        <f t="shared" si="245"/>
        <v>0</v>
      </c>
      <c r="U1561" s="88"/>
      <c r="V1561" s="177">
        <f>SUMIF('Reporte de salida'!C$6:C$958,Inventario!B1561,'Reporte de salida'!H$6:H$958)</f>
        <v>0</v>
      </c>
      <c r="W1561" s="221">
        <f t="shared" si="246"/>
        <v>0</v>
      </c>
      <c r="X1561" s="22"/>
      <c r="Y1561" s="87">
        <f t="shared" si="247"/>
        <v>0</v>
      </c>
      <c r="Z1561" s="28">
        <f t="shared" si="248"/>
        <v>0</v>
      </c>
      <c r="AA1561" s="56">
        <v>0</v>
      </c>
    </row>
    <row r="1562" spans="1:27" hidden="1" x14ac:dyDescent="0.25">
      <c r="A1562" s="24"/>
      <c r="B1562" s="174" t="s">
        <v>1486</v>
      </c>
      <c r="C1562" s="24"/>
      <c r="D1562" s="21" t="s">
        <v>1486</v>
      </c>
      <c r="E1562" s="21" t="s">
        <v>917</v>
      </c>
      <c r="F1562" s="21"/>
      <c r="G1562" s="31" t="s">
        <v>1060</v>
      </c>
      <c r="H1562" s="32">
        <v>1</v>
      </c>
      <c r="J1562" s="57">
        <f>[1]Inventario!Y1562</f>
        <v>0</v>
      </c>
      <c r="K1562" s="99">
        <f>[1]Inventario!AA1562</f>
        <v>0</v>
      </c>
      <c r="L1562" s="86">
        <f t="shared" si="241"/>
        <v>0</v>
      </c>
      <c r="M1562" s="91"/>
      <c r="N1562" s="87">
        <f>SUMIF('Compras del Mes'!D$6:D$307,Inventario!D1562,'Compras del Mes'!H$6:H$307)</f>
        <v>0</v>
      </c>
      <c r="O1562" s="28" t="str">
        <f t="shared" si="242"/>
        <v/>
      </c>
      <c r="P1562" s="28">
        <f>SUMIF('Compras del Mes'!D$6:D$307,Inventario!D1562,'Compras del Mes'!I$6:I$307)</f>
        <v>0</v>
      </c>
      <c r="Q1562" s="88"/>
      <c r="R1562" s="87">
        <f t="shared" si="243"/>
        <v>0</v>
      </c>
      <c r="S1562" s="28" t="str">
        <f t="shared" si="244"/>
        <v>0</v>
      </c>
      <c r="T1562" s="28">
        <f t="shared" si="245"/>
        <v>0</v>
      </c>
      <c r="U1562" s="88"/>
      <c r="V1562" s="177">
        <f>SUMIF('Reporte de salida'!C$6:C$958,Inventario!B1562,'Reporte de salida'!H$6:H$958)</f>
        <v>0</v>
      </c>
      <c r="W1562" s="221">
        <f t="shared" si="246"/>
        <v>0</v>
      </c>
      <c r="X1562" s="22"/>
      <c r="Y1562" s="87">
        <f t="shared" si="247"/>
        <v>0</v>
      </c>
      <c r="Z1562" s="28">
        <f t="shared" si="248"/>
        <v>0</v>
      </c>
      <c r="AA1562" s="56">
        <v>0</v>
      </c>
    </row>
    <row r="1563" spans="1:27" hidden="1" x14ac:dyDescent="0.25">
      <c r="A1563" s="24"/>
      <c r="B1563" s="174" t="s">
        <v>1513</v>
      </c>
      <c r="C1563" s="24"/>
      <c r="D1563" s="21" t="s">
        <v>1513</v>
      </c>
      <c r="E1563" s="21" t="s">
        <v>917</v>
      </c>
      <c r="F1563" s="21"/>
      <c r="G1563" s="31" t="s">
        <v>314</v>
      </c>
      <c r="H1563" s="32">
        <v>1</v>
      </c>
      <c r="J1563" s="57">
        <f>[1]Inventario!Y1563</f>
        <v>0</v>
      </c>
      <c r="K1563" s="99">
        <f>[1]Inventario!AA1563</f>
        <v>0</v>
      </c>
      <c r="L1563" s="86">
        <f t="shared" si="241"/>
        <v>0</v>
      </c>
      <c r="M1563" s="91"/>
      <c r="N1563" s="87">
        <f>SUMIF('Compras del Mes'!D$6:D$307,Inventario!D1563,'Compras del Mes'!H$6:H$307)</f>
        <v>0</v>
      </c>
      <c r="O1563" s="28" t="str">
        <f t="shared" si="242"/>
        <v/>
      </c>
      <c r="P1563" s="28">
        <f>SUMIF('Compras del Mes'!D$6:D$307,Inventario!D1563,'Compras del Mes'!I$6:I$307)</f>
        <v>0</v>
      </c>
      <c r="Q1563" s="88"/>
      <c r="R1563" s="87">
        <f t="shared" si="243"/>
        <v>0</v>
      </c>
      <c r="S1563" s="28" t="str">
        <f t="shared" si="244"/>
        <v>0</v>
      </c>
      <c r="T1563" s="28">
        <f t="shared" si="245"/>
        <v>0</v>
      </c>
      <c r="U1563" s="88"/>
      <c r="V1563" s="177">
        <f>SUMIF('Reporte de salida'!C$6:C$958,Inventario!B1563,'Reporte de salida'!H$6:H$958)</f>
        <v>0</v>
      </c>
      <c r="W1563" s="221">
        <f t="shared" si="246"/>
        <v>0</v>
      </c>
      <c r="X1563" s="22"/>
      <c r="Y1563" s="87">
        <f t="shared" si="247"/>
        <v>0</v>
      </c>
      <c r="Z1563" s="28">
        <f t="shared" si="248"/>
        <v>0</v>
      </c>
      <c r="AA1563" s="56">
        <v>0</v>
      </c>
    </row>
    <row r="1564" spans="1:27" hidden="1" x14ac:dyDescent="0.25">
      <c r="A1564" s="24"/>
      <c r="B1564" s="174" t="s">
        <v>1539</v>
      </c>
      <c r="C1564" s="24"/>
      <c r="D1564" s="21" t="s">
        <v>1539</v>
      </c>
      <c r="E1564" s="21" t="s">
        <v>917</v>
      </c>
      <c r="F1564" s="21"/>
      <c r="G1564" s="31" t="s">
        <v>314</v>
      </c>
      <c r="H1564" s="32">
        <v>1</v>
      </c>
      <c r="J1564" s="57">
        <f>[1]Inventario!Y1564</f>
        <v>1</v>
      </c>
      <c r="K1564" s="99">
        <f>[1]Inventario!AA1564</f>
        <v>50</v>
      </c>
      <c r="L1564" s="86">
        <f t="shared" si="241"/>
        <v>50</v>
      </c>
      <c r="M1564" s="91"/>
      <c r="N1564" s="87">
        <f>SUMIF('Compras del Mes'!D$6:D$307,Inventario!D1564,'Compras del Mes'!H$6:H$307)</f>
        <v>0</v>
      </c>
      <c r="O1564" s="28" t="str">
        <f t="shared" si="242"/>
        <v/>
      </c>
      <c r="P1564" s="28">
        <f>SUMIF('Compras del Mes'!D$6:D$307,Inventario!D1564,'Compras del Mes'!I$6:I$307)</f>
        <v>0</v>
      </c>
      <c r="Q1564" s="88"/>
      <c r="R1564" s="87">
        <f t="shared" si="243"/>
        <v>1</v>
      </c>
      <c r="S1564" s="28">
        <f t="shared" si="244"/>
        <v>50</v>
      </c>
      <c r="T1564" s="28">
        <f t="shared" si="245"/>
        <v>50</v>
      </c>
      <c r="U1564" s="88"/>
      <c r="V1564" s="177">
        <f>SUMIF('Reporte de salida'!C$6:C$958,Inventario!B1564,'Reporte de salida'!H$6:H$958)</f>
        <v>0</v>
      </c>
      <c r="W1564" s="221">
        <f t="shared" si="246"/>
        <v>0</v>
      </c>
      <c r="X1564" s="22"/>
      <c r="Y1564" s="87">
        <f t="shared" si="247"/>
        <v>1</v>
      </c>
      <c r="Z1564" s="28">
        <f t="shared" si="248"/>
        <v>50</v>
      </c>
      <c r="AA1564" s="56">
        <f>Z1564/Y1564</f>
        <v>50</v>
      </c>
    </row>
    <row r="1565" spans="1:27" hidden="1" x14ac:dyDescent="0.25">
      <c r="A1565" s="24"/>
      <c r="B1565" s="174" t="s">
        <v>1633</v>
      </c>
      <c r="C1565" s="24"/>
      <c r="D1565" s="21" t="s">
        <v>1633</v>
      </c>
      <c r="E1565" s="21" t="s">
        <v>917</v>
      </c>
      <c r="F1565" s="21"/>
      <c r="G1565" s="31" t="s">
        <v>1060</v>
      </c>
      <c r="H1565" s="32">
        <v>1</v>
      </c>
      <c r="J1565" s="57">
        <f>[1]Inventario!Y1565</f>
        <v>0</v>
      </c>
      <c r="K1565" s="99">
        <f>[1]Inventario!AA1565</f>
        <v>0</v>
      </c>
      <c r="L1565" s="86">
        <f t="shared" si="241"/>
        <v>0</v>
      </c>
      <c r="M1565" s="91"/>
      <c r="N1565" s="87">
        <f>SUMIF('Compras del Mes'!D$6:D$307,Inventario!D1565,'Compras del Mes'!H$6:H$307)</f>
        <v>0</v>
      </c>
      <c r="O1565" s="28" t="str">
        <f t="shared" si="242"/>
        <v/>
      </c>
      <c r="P1565" s="28">
        <f>SUMIF('Compras del Mes'!D$6:D$307,Inventario!D1565,'Compras del Mes'!I$6:I$307)</f>
        <v>0</v>
      </c>
      <c r="Q1565" s="88"/>
      <c r="R1565" s="87">
        <f t="shared" si="243"/>
        <v>0</v>
      </c>
      <c r="S1565" s="28" t="str">
        <f t="shared" si="244"/>
        <v>0</v>
      </c>
      <c r="T1565" s="28">
        <f t="shared" si="245"/>
        <v>0</v>
      </c>
      <c r="U1565" s="88"/>
      <c r="V1565" s="177">
        <f>SUMIF('Reporte de salida'!C$6:C$958,Inventario!B1565,'Reporte de salida'!H$6:H$958)</f>
        <v>0</v>
      </c>
      <c r="W1565" s="221">
        <f t="shared" si="246"/>
        <v>0</v>
      </c>
      <c r="X1565" s="22"/>
      <c r="Y1565" s="87">
        <f t="shared" si="247"/>
        <v>0</v>
      </c>
      <c r="Z1565" s="28">
        <f t="shared" si="248"/>
        <v>0</v>
      </c>
      <c r="AA1565" s="56">
        <v>0</v>
      </c>
    </row>
    <row r="1566" spans="1:27" hidden="1" x14ac:dyDescent="0.25">
      <c r="A1566" s="24"/>
      <c r="B1566" s="174" t="s">
        <v>1635</v>
      </c>
      <c r="C1566" s="24"/>
      <c r="D1566" s="21" t="s">
        <v>1635</v>
      </c>
      <c r="E1566" s="21" t="s">
        <v>917</v>
      </c>
      <c r="F1566" s="21"/>
      <c r="G1566" s="31" t="s">
        <v>1060</v>
      </c>
      <c r="H1566" s="32">
        <v>1</v>
      </c>
      <c r="J1566" s="57">
        <f>[1]Inventario!Y1566</f>
        <v>24</v>
      </c>
      <c r="K1566" s="99">
        <f>[1]Inventario!AA1566</f>
        <v>0</v>
      </c>
      <c r="L1566" s="86">
        <f t="shared" si="241"/>
        <v>0</v>
      </c>
      <c r="M1566" s="91"/>
      <c r="N1566" s="87">
        <f>SUMIF('Compras del Mes'!D$6:D$307,Inventario!D1566,'Compras del Mes'!H$6:H$307)</f>
        <v>0</v>
      </c>
      <c r="O1566" s="28" t="str">
        <f t="shared" si="242"/>
        <v/>
      </c>
      <c r="P1566" s="28">
        <f>SUMIF('Compras del Mes'!D$6:D$307,Inventario!D1566,'Compras del Mes'!I$6:I$307)</f>
        <v>0</v>
      </c>
      <c r="Q1566" s="88"/>
      <c r="R1566" s="87">
        <f t="shared" si="243"/>
        <v>24</v>
      </c>
      <c r="S1566" s="28" t="str">
        <f t="shared" si="244"/>
        <v>0</v>
      </c>
      <c r="T1566" s="28">
        <f t="shared" si="245"/>
        <v>0</v>
      </c>
      <c r="U1566" s="88"/>
      <c r="V1566" s="177">
        <f>SUMIF('Reporte de salida'!C$6:C$958,Inventario!B1566,'Reporte de salida'!H$6:H$958)</f>
        <v>0</v>
      </c>
      <c r="W1566" s="221">
        <f t="shared" si="246"/>
        <v>0</v>
      </c>
      <c r="X1566" s="22"/>
      <c r="Y1566" s="87">
        <f t="shared" si="247"/>
        <v>24</v>
      </c>
      <c r="Z1566" s="28">
        <f t="shared" si="248"/>
        <v>0</v>
      </c>
      <c r="AA1566" s="56">
        <f>Z1566/Y1566</f>
        <v>0</v>
      </c>
    </row>
    <row r="1567" spans="1:27" hidden="1" x14ac:dyDescent="0.25">
      <c r="A1567" s="24">
        <v>3121</v>
      </c>
      <c r="B1567" s="174" t="s">
        <v>1713</v>
      </c>
      <c r="C1567" s="24"/>
      <c r="D1567" s="21" t="s">
        <v>1713</v>
      </c>
      <c r="E1567" s="21" t="s">
        <v>917</v>
      </c>
      <c r="F1567" s="21"/>
      <c r="G1567" s="31" t="s">
        <v>314</v>
      </c>
      <c r="H1567" s="32">
        <v>1</v>
      </c>
      <c r="J1567" s="57">
        <f>[1]Inventario!Y1567</f>
        <v>0</v>
      </c>
      <c r="K1567" s="99">
        <f>[1]Inventario!AA1567</f>
        <v>0</v>
      </c>
      <c r="L1567" s="86">
        <f t="shared" si="241"/>
        <v>0</v>
      </c>
      <c r="M1567" s="91"/>
      <c r="N1567" s="87">
        <f>SUMIF('Compras del Mes'!D$6:D$307,Inventario!D1567,'Compras del Mes'!H$6:H$307)</f>
        <v>0</v>
      </c>
      <c r="O1567" s="28" t="str">
        <f t="shared" si="242"/>
        <v/>
      </c>
      <c r="P1567" s="28">
        <f>SUMIF('Compras del Mes'!D$6:D$307,Inventario!D1567,'Compras del Mes'!I$6:I$307)</f>
        <v>0</v>
      </c>
      <c r="Q1567" s="88"/>
      <c r="R1567" s="87">
        <f t="shared" si="243"/>
        <v>0</v>
      </c>
      <c r="S1567" s="28" t="str">
        <f t="shared" si="244"/>
        <v>0</v>
      </c>
      <c r="T1567" s="28">
        <f t="shared" si="245"/>
        <v>0</v>
      </c>
      <c r="U1567" s="88"/>
      <c r="V1567" s="177">
        <f>SUMIF('Reporte de salida'!C$6:C$958,Inventario!B1567,'Reporte de salida'!H$6:H$958)</f>
        <v>0</v>
      </c>
      <c r="W1567" s="221">
        <f t="shared" si="246"/>
        <v>0</v>
      </c>
      <c r="X1567" s="22"/>
      <c r="Y1567" s="87">
        <f t="shared" si="247"/>
        <v>0</v>
      </c>
      <c r="Z1567" s="28">
        <f t="shared" si="248"/>
        <v>0</v>
      </c>
      <c r="AA1567" s="56">
        <v>0</v>
      </c>
    </row>
    <row r="1568" spans="1:27" hidden="1" x14ac:dyDescent="0.25">
      <c r="A1568" s="24">
        <v>3287</v>
      </c>
      <c r="B1568" s="174" t="s">
        <v>1714</v>
      </c>
      <c r="C1568" s="24"/>
      <c r="D1568" s="21" t="s">
        <v>1714</v>
      </c>
      <c r="E1568" s="21" t="s">
        <v>917</v>
      </c>
      <c r="F1568" s="21"/>
      <c r="G1568" s="31" t="s">
        <v>314</v>
      </c>
      <c r="H1568" s="32">
        <v>1</v>
      </c>
      <c r="J1568" s="57">
        <f>[1]Inventario!Y1568</f>
        <v>0</v>
      </c>
      <c r="K1568" s="99">
        <f>[1]Inventario!AA1568</f>
        <v>0</v>
      </c>
      <c r="L1568" s="86">
        <f t="shared" si="241"/>
        <v>0</v>
      </c>
      <c r="M1568" s="91"/>
      <c r="N1568" s="87">
        <f>SUMIF('Compras del Mes'!D$6:D$307,Inventario!D1568,'Compras del Mes'!H$6:H$307)</f>
        <v>0</v>
      </c>
      <c r="O1568" s="28" t="str">
        <f t="shared" si="242"/>
        <v/>
      </c>
      <c r="P1568" s="28">
        <f>SUMIF('Compras del Mes'!D$6:D$307,Inventario!D1568,'Compras del Mes'!I$6:I$307)</f>
        <v>0</v>
      </c>
      <c r="Q1568" s="88"/>
      <c r="R1568" s="87">
        <f t="shared" si="243"/>
        <v>0</v>
      </c>
      <c r="S1568" s="28" t="str">
        <f t="shared" si="244"/>
        <v>0</v>
      </c>
      <c r="T1568" s="28">
        <f t="shared" si="245"/>
        <v>0</v>
      </c>
      <c r="U1568" s="88"/>
      <c r="V1568" s="177">
        <f>SUMIF('Reporte de salida'!C$6:C$958,Inventario!B1568,'Reporte de salida'!H$6:H$958)</f>
        <v>0</v>
      </c>
      <c r="W1568" s="221">
        <f t="shared" si="246"/>
        <v>0</v>
      </c>
      <c r="X1568" s="22"/>
      <c r="Y1568" s="87">
        <f t="shared" si="247"/>
        <v>0</v>
      </c>
      <c r="Z1568" s="28">
        <f t="shared" si="248"/>
        <v>0</v>
      </c>
      <c r="AA1568" s="56">
        <v>0</v>
      </c>
    </row>
    <row r="1569" spans="1:27" hidden="1" x14ac:dyDescent="0.25">
      <c r="A1569" s="24">
        <v>3288</v>
      </c>
      <c r="B1569" s="174" t="s">
        <v>1715</v>
      </c>
      <c r="C1569" s="24"/>
      <c r="D1569" s="21" t="s">
        <v>1715</v>
      </c>
      <c r="E1569" s="21" t="s">
        <v>917</v>
      </c>
      <c r="F1569" s="21"/>
      <c r="G1569" s="31" t="s">
        <v>314</v>
      </c>
      <c r="H1569" s="32">
        <v>1</v>
      </c>
      <c r="J1569" s="57">
        <f>[1]Inventario!Y1569</f>
        <v>0</v>
      </c>
      <c r="K1569" s="99">
        <f>[1]Inventario!AA1569</f>
        <v>0</v>
      </c>
      <c r="L1569" s="86">
        <f t="shared" si="241"/>
        <v>0</v>
      </c>
      <c r="M1569" s="91"/>
      <c r="N1569" s="87">
        <f>SUMIF('Compras del Mes'!D$6:D$307,Inventario!D1569,'Compras del Mes'!H$6:H$307)</f>
        <v>0</v>
      </c>
      <c r="O1569" s="28" t="str">
        <f t="shared" si="242"/>
        <v/>
      </c>
      <c r="P1569" s="28">
        <f>SUMIF('Compras del Mes'!D$6:D$307,Inventario!D1569,'Compras del Mes'!I$6:I$307)</f>
        <v>0</v>
      </c>
      <c r="Q1569" s="88"/>
      <c r="R1569" s="87">
        <f t="shared" si="243"/>
        <v>0</v>
      </c>
      <c r="S1569" s="28" t="str">
        <f t="shared" si="244"/>
        <v>0</v>
      </c>
      <c r="T1569" s="28">
        <f t="shared" si="245"/>
        <v>0</v>
      </c>
      <c r="U1569" s="88"/>
      <c r="V1569" s="177">
        <f>SUMIF('Reporte de salida'!C$6:C$958,Inventario!B1569,'Reporte de salida'!H$6:H$958)</f>
        <v>0</v>
      </c>
      <c r="W1569" s="221">
        <f t="shared" si="246"/>
        <v>0</v>
      </c>
      <c r="X1569" s="22"/>
      <c r="Y1569" s="87">
        <f t="shared" si="247"/>
        <v>0</v>
      </c>
      <c r="Z1569" s="28">
        <f t="shared" si="248"/>
        <v>0</v>
      </c>
      <c r="AA1569" s="56">
        <v>0</v>
      </c>
    </row>
    <row r="1570" spans="1:27" hidden="1" x14ac:dyDescent="0.25">
      <c r="A1570" s="24">
        <v>3289</v>
      </c>
      <c r="B1570" s="174" t="s">
        <v>1716</v>
      </c>
      <c r="C1570" s="24"/>
      <c r="D1570" s="21" t="s">
        <v>1716</v>
      </c>
      <c r="E1570" s="21" t="s">
        <v>917</v>
      </c>
      <c r="F1570" s="21"/>
      <c r="G1570" s="31" t="s">
        <v>314</v>
      </c>
      <c r="H1570" s="32">
        <v>1</v>
      </c>
      <c r="J1570" s="57">
        <f>[1]Inventario!Y1570</f>
        <v>0</v>
      </c>
      <c r="K1570" s="99">
        <f>[1]Inventario!AA1570</f>
        <v>0</v>
      </c>
      <c r="L1570" s="86">
        <f t="shared" si="241"/>
        <v>0</v>
      </c>
      <c r="M1570" s="91"/>
      <c r="N1570" s="87">
        <f>SUMIF('Compras del Mes'!D$6:D$307,Inventario!D1570,'Compras del Mes'!H$6:H$307)</f>
        <v>0</v>
      </c>
      <c r="O1570" s="28" t="str">
        <f t="shared" si="242"/>
        <v/>
      </c>
      <c r="P1570" s="28">
        <f>SUMIF('Compras del Mes'!D$6:D$307,Inventario!D1570,'Compras del Mes'!I$6:I$307)</f>
        <v>0</v>
      </c>
      <c r="Q1570" s="88"/>
      <c r="R1570" s="87">
        <f t="shared" si="243"/>
        <v>0</v>
      </c>
      <c r="S1570" s="28" t="str">
        <f t="shared" si="244"/>
        <v>0</v>
      </c>
      <c r="T1570" s="28">
        <f t="shared" si="245"/>
        <v>0</v>
      </c>
      <c r="U1570" s="88"/>
      <c r="V1570" s="177">
        <f>SUMIF('Reporte de salida'!C$6:C$958,Inventario!B1570,'Reporte de salida'!H$6:H$958)</f>
        <v>0</v>
      </c>
      <c r="W1570" s="221">
        <f t="shared" si="246"/>
        <v>0</v>
      </c>
      <c r="X1570" s="22"/>
      <c r="Y1570" s="87">
        <f t="shared" si="247"/>
        <v>0</v>
      </c>
      <c r="Z1570" s="28">
        <f t="shared" si="248"/>
        <v>0</v>
      </c>
      <c r="AA1570" s="56">
        <v>0</v>
      </c>
    </row>
    <row r="1571" spans="1:27" hidden="1" x14ac:dyDescent="0.25">
      <c r="A1571" s="24"/>
      <c r="B1571" s="174" t="s">
        <v>1722</v>
      </c>
      <c r="C1571" s="24"/>
      <c r="D1571" s="21" t="s">
        <v>1722</v>
      </c>
      <c r="E1571" s="21" t="s">
        <v>917</v>
      </c>
      <c r="F1571" s="21"/>
      <c r="G1571" s="31" t="s">
        <v>1060</v>
      </c>
      <c r="H1571" s="32">
        <v>1</v>
      </c>
      <c r="J1571" s="57">
        <f>[1]Inventario!Y1571</f>
        <v>0</v>
      </c>
      <c r="K1571" s="99">
        <f>[1]Inventario!AA1571</f>
        <v>0</v>
      </c>
      <c r="L1571" s="86">
        <f t="shared" si="241"/>
        <v>0</v>
      </c>
      <c r="M1571" s="91"/>
      <c r="N1571" s="87">
        <f>SUMIF('Compras del Mes'!D$6:D$307,Inventario!D1571,'Compras del Mes'!H$6:H$307)</f>
        <v>7</v>
      </c>
      <c r="O1571" s="28">
        <f t="shared" si="242"/>
        <v>30</v>
      </c>
      <c r="P1571" s="28">
        <f>SUMIF('Compras del Mes'!D$6:D$307,Inventario!D1571,'Compras del Mes'!I$6:I$307)</f>
        <v>210</v>
      </c>
      <c r="Q1571" s="88"/>
      <c r="R1571" s="87">
        <f t="shared" si="243"/>
        <v>7</v>
      </c>
      <c r="S1571" s="28">
        <f t="shared" si="244"/>
        <v>30</v>
      </c>
      <c r="T1571" s="28">
        <f t="shared" si="245"/>
        <v>210</v>
      </c>
      <c r="U1571" s="88"/>
      <c r="V1571" s="177">
        <f>SUMIF('Reporte de salida'!C$6:C$958,Inventario!B1571,'Reporte de salida'!H$6:H$958)</f>
        <v>7</v>
      </c>
      <c r="W1571" s="221">
        <f t="shared" si="246"/>
        <v>210</v>
      </c>
      <c r="X1571" s="22"/>
      <c r="Y1571" s="87">
        <f t="shared" si="247"/>
        <v>0</v>
      </c>
      <c r="Z1571" s="28">
        <f t="shared" si="248"/>
        <v>0</v>
      </c>
      <c r="AA1571" s="56">
        <v>0</v>
      </c>
    </row>
    <row r="1572" spans="1:27" hidden="1" x14ac:dyDescent="0.25">
      <c r="A1572" s="24">
        <v>3361</v>
      </c>
      <c r="B1572" s="174" t="s">
        <v>1729</v>
      </c>
      <c r="C1572" s="24"/>
      <c r="D1572" s="21" t="s">
        <v>1729</v>
      </c>
      <c r="E1572" s="21" t="s">
        <v>917</v>
      </c>
      <c r="F1572" s="21"/>
      <c r="G1572" s="31" t="s">
        <v>1060</v>
      </c>
      <c r="H1572" s="32">
        <v>1</v>
      </c>
      <c r="J1572" s="57">
        <f>[1]Inventario!Y1572</f>
        <v>828</v>
      </c>
      <c r="K1572" s="99">
        <f>[1]Inventario!AA1572</f>
        <v>33.712257142857148</v>
      </c>
      <c r="L1572" s="86">
        <f t="shared" si="241"/>
        <v>27913.748914285719</v>
      </c>
      <c r="M1572" s="91"/>
      <c r="N1572" s="87">
        <f>SUMIF('Compras del Mes'!D$6:D$307,Inventario!D1572,'Compras del Mes'!H$6:H$307)</f>
        <v>0</v>
      </c>
      <c r="O1572" s="28" t="str">
        <f t="shared" si="242"/>
        <v/>
      </c>
      <c r="P1572" s="28">
        <f>SUMIF('Compras del Mes'!D$6:D$307,Inventario!D1572,'Compras del Mes'!I$6:I$307)</f>
        <v>0</v>
      </c>
      <c r="Q1572" s="88"/>
      <c r="R1572" s="87">
        <f t="shared" si="243"/>
        <v>828</v>
      </c>
      <c r="S1572" s="28">
        <f t="shared" si="244"/>
        <v>33.712257142857148</v>
      </c>
      <c r="T1572" s="28">
        <f t="shared" si="245"/>
        <v>27913.748914285719</v>
      </c>
      <c r="U1572" s="88"/>
      <c r="V1572" s="177">
        <f>SUMIF('Reporte de salida'!C$6:C$958,Inventario!B1572,'Reporte de salida'!H$6:H$958)</f>
        <v>0</v>
      </c>
      <c r="W1572" s="221">
        <f t="shared" si="246"/>
        <v>0</v>
      </c>
      <c r="X1572" s="22"/>
      <c r="Y1572" s="87">
        <f t="shared" si="247"/>
        <v>828</v>
      </c>
      <c r="Z1572" s="28">
        <f t="shared" si="248"/>
        <v>27913.748914285719</v>
      </c>
      <c r="AA1572" s="56">
        <f>Z1572/Y1572</f>
        <v>33.712257142857148</v>
      </c>
    </row>
    <row r="1573" spans="1:27" hidden="1" x14ac:dyDescent="0.25">
      <c r="A1573" s="24">
        <v>3362</v>
      </c>
      <c r="B1573" s="174" t="s">
        <v>1730</v>
      </c>
      <c r="C1573" s="24"/>
      <c r="D1573" s="21" t="s">
        <v>1730</v>
      </c>
      <c r="E1573" s="21" t="s">
        <v>917</v>
      </c>
      <c r="F1573" s="21"/>
      <c r="G1573" s="31" t="s">
        <v>1060</v>
      </c>
      <c r="H1573" s="32">
        <v>1</v>
      </c>
      <c r="J1573" s="57">
        <f>[1]Inventario!Y1573</f>
        <v>0</v>
      </c>
      <c r="K1573" s="99">
        <f>[1]Inventario!AA1573</f>
        <v>0</v>
      </c>
      <c r="L1573" s="86">
        <f t="shared" si="241"/>
        <v>0</v>
      </c>
      <c r="M1573" s="91"/>
      <c r="N1573" s="87">
        <f>SUMIF('Compras del Mes'!D$6:D$307,Inventario!D1573,'Compras del Mes'!H$6:H$307)</f>
        <v>0</v>
      </c>
      <c r="O1573" s="28" t="str">
        <f t="shared" si="242"/>
        <v/>
      </c>
      <c r="P1573" s="28">
        <f>SUMIF('Compras del Mes'!D$6:D$307,Inventario!D1573,'Compras del Mes'!I$6:I$307)</f>
        <v>0</v>
      </c>
      <c r="Q1573" s="88"/>
      <c r="R1573" s="87">
        <f t="shared" si="243"/>
        <v>0</v>
      </c>
      <c r="S1573" s="28" t="str">
        <f t="shared" si="244"/>
        <v>0</v>
      </c>
      <c r="T1573" s="28">
        <f t="shared" si="245"/>
        <v>0</v>
      </c>
      <c r="U1573" s="88"/>
      <c r="V1573" s="177">
        <f>SUMIF('Reporte de salida'!C$6:C$958,Inventario!B1573,'Reporte de salida'!H$6:H$958)</f>
        <v>0</v>
      </c>
      <c r="W1573" s="221">
        <f t="shared" si="246"/>
        <v>0</v>
      </c>
      <c r="X1573" s="22"/>
      <c r="Y1573" s="87">
        <f t="shared" si="247"/>
        <v>0</v>
      </c>
      <c r="Z1573" s="28">
        <f t="shared" si="248"/>
        <v>0</v>
      </c>
      <c r="AA1573" s="56">
        <v>0</v>
      </c>
    </row>
    <row r="1574" spans="1:27" hidden="1" x14ac:dyDescent="0.25">
      <c r="A1574" s="24">
        <v>3363</v>
      </c>
      <c r="B1574" s="174" t="s">
        <v>1731</v>
      </c>
      <c r="C1574" s="24"/>
      <c r="D1574" s="21" t="s">
        <v>1731</v>
      </c>
      <c r="E1574" s="21" t="s">
        <v>917</v>
      </c>
      <c r="F1574" s="21"/>
      <c r="G1574" s="31" t="s">
        <v>1060</v>
      </c>
      <c r="H1574" s="32">
        <v>1</v>
      </c>
      <c r="J1574" s="57">
        <f>[1]Inventario!Y1574</f>
        <v>0</v>
      </c>
      <c r="K1574" s="99">
        <f>[1]Inventario!AA1574</f>
        <v>0</v>
      </c>
      <c r="L1574" s="86">
        <f t="shared" si="241"/>
        <v>0</v>
      </c>
      <c r="M1574" s="91"/>
      <c r="N1574" s="87">
        <f>SUMIF('Compras del Mes'!D$6:D$307,Inventario!D1574,'Compras del Mes'!H$6:H$307)</f>
        <v>0</v>
      </c>
      <c r="O1574" s="28" t="str">
        <f t="shared" si="242"/>
        <v/>
      </c>
      <c r="P1574" s="28">
        <f>SUMIF('Compras del Mes'!D$6:D$307,Inventario!D1574,'Compras del Mes'!I$6:I$307)</f>
        <v>0</v>
      </c>
      <c r="Q1574" s="88"/>
      <c r="R1574" s="87">
        <f t="shared" si="243"/>
        <v>0</v>
      </c>
      <c r="S1574" s="28" t="str">
        <f t="shared" si="244"/>
        <v>0</v>
      </c>
      <c r="T1574" s="28">
        <f t="shared" si="245"/>
        <v>0</v>
      </c>
      <c r="U1574" s="88"/>
      <c r="V1574" s="177">
        <f>SUMIF('Reporte de salida'!C$6:C$958,Inventario!B1574,'Reporte de salida'!H$6:H$958)</f>
        <v>0</v>
      </c>
      <c r="W1574" s="221">
        <f t="shared" si="246"/>
        <v>0</v>
      </c>
      <c r="X1574" s="22"/>
      <c r="Y1574" s="87">
        <f t="shared" si="247"/>
        <v>0</v>
      </c>
      <c r="Z1574" s="28">
        <f t="shared" si="248"/>
        <v>0</v>
      </c>
      <c r="AA1574" s="56">
        <v>0</v>
      </c>
    </row>
    <row r="1575" spans="1:27" hidden="1" x14ac:dyDescent="0.25">
      <c r="A1575" s="24">
        <v>3364</v>
      </c>
      <c r="B1575" s="174" t="s">
        <v>1732</v>
      </c>
      <c r="C1575" s="24"/>
      <c r="D1575" s="21" t="s">
        <v>1732</v>
      </c>
      <c r="E1575" s="21" t="s">
        <v>917</v>
      </c>
      <c r="F1575" s="21"/>
      <c r="G1575" s="31" t="s">
        <v>1060</v>
      </c>
      <c r="H1575" s="32">
        <v>1</v>
      </c>
      <c r="J1575" s="57">
        <f>[1]Inventario!Y1575</f>
        <v>0</v>
      </c>
      <c r="K1575" s="99">
        <f>[1]Inventario!AA1575</f>
        <v>0</v>
      </c>
      <c r="L1575" s="86">
        <f t="shared" si="241"/>
        <v>0</v>
      </c>
      <c r="M1575" s="91"/>
      <c r="N1575" s="87">
        <f>SUMIF('Compras del Mes'!D$6:D$307,Inventario!D1575,'Compras del Mes'!H$6:H$307)</f>
        <v>0</v>
      </c>
      <c r="O1575" s="28" t="str">
        <f t="shared" si="242"/>
        <v/>
      </c>
      <c r="P1575" s="28">
        <f>SUMIF('Compras del Mes'!D$6:D$307,Inventario!D1575,'Compras del Mes'!I$6:I$307)</f>
        <v>0</v>
      </c>
      <c r="Q1575" s="88"/>
      <c r="R1575" s="87">
        <f t="shared" si="243"/>
        <v>0</v>
      </c>
      <c r="S1575" s="28" t="str">
        <f t="shared" si="244"/>
        <v>0</v>
      </c>
      <c r="T1575" s="28">
        <f t="shared" si="245"/>
        <v>0</v>
      </c>
      <c r="U1575" s="88"/>
      <c r="V1575" s="177">
        <f>SUMIF('Reporte de salida'!C$6:C$958,Inventario!B1575,'Reporte de salida'!H$6:H$958)</f>
        <v>0</v>
      </c>
      <c r="W1575" s="221">
        <f t="shared" si="246"/>
        <v>0</v>
      </c>
      <c r="X1575" s="22"/>
      <c r="Y1575" s="87">
        <f t="shared" si="247"/>
        <v>0</v>
      </c>
      <c r="Z1575" s="28">
        <f t="shared" si="248"/>
        <v>0</v>
      </c>
      <c r="AA1575" s="56">
        <v>0</v>
      </c>
    </row>
    <row r="1576" spans="1:27" hidden="1" x14ac:dyDescent="0.25">
      <c r="A1576" s="24">
        <v>3365</v>
      </c>
      <c r="B1576" s="174" t="s">
        <v>1733</v>
      </c>
      <c r="C1576" s="24"/>
      <c r="D1576" s="21" t="s">
        <v>1733</v>
      </c>
      <c r="E1576" s="21" t="s">
        <v>917</v>
      </c>
      <c r="F1576" s="21"/>
      <c r="G1576" s="31" t="s">
        <v>1060</v>
      </c>
      <c r="H1576" s="32">
        <v>1</v>
      </c>
      <c r="J1576" s="57">
        <f>[1]Inventario!Y1576</f>
        <v>0</v>
      </c>
      <c r="K1576" s="99">
        <f>[1]Inventario!AA1576</f>
        <v>0</v>
      </c>
      <c r="L1576" s="86">
        <f t="shared" si="241"/>
        <v>0</v>
      </c>
      <c r="M1576" s="91"/>
      <c r="N1576" s="87">
        <f>SUMIF('Compras del Mes'!D$6:D$307,Inventario!D1576,'Compras del Mes'!H$6:H$307)</f>
        <v>0</v>
      </c>
      <c r="O1576" s="28" t="str">
        <f t="shared" si="242"/>
        <v/>
      </c>
      <c r="P1576" s="28">
        <f>SUMIF('Compras del Mes'!D$6:D$307,Inventario!D1576,'Compras del Mes'!I$6:I$307)</f>
        <v>0</v>
      </c>
      <c r="Q1576" s="88"/>
      <c r="R1576" s="87">
        <f t="shared" si="243"/>
        <v>0</v>
      </c>
      <c r="S1576" s="28" t="str">
        <f t="shared" si="244"/>
        <v>0</v>
      </c>
      <c r="T1576" s="28">
        <f t="shared" si="245"/>
        <v>0</v>
      </c>
      <c r="U1576" s="88"/>
      <c r="V1576" s="177">
        <f>SUMIF('Reporte de salida'!C$6:C$958,Inventario!B1576,'Reporte de salida'!H$6:H$958)</f>
        <v>0</v>
      </c>
      <c r="W1576" s="221">
        <f t="shared" si="246"/>
        <v>0</v>
      </c>
      <c r="X1576" s="22"/>
      <c r="Y1576" s="87">
        <f t="shared" si="247"/>
        <v>0</v>
      </c>
      <c r="Z1576" s="28">
        <f t="shared" si="248"/>
        <v>0</v>
      </c>
      <c r="AA1576" s="56">
        <v>0</v>
      </c>
    </row>
    <row r="1577" spans="1:27" hidden="1" x14ac:dyDescent="0.25">
      <c r="A1577" s="24">
        <v>3366</v>
      </c>
      <c r="B1577" s="174" t="s">
        <v>1734</v>
      </c>
      <c r="C1577" s="24"/>
      <c r="D1577" s="21" t="s">
        <v>1734</v>
      </c>
      <c r="E1577" s="21" t="s">
        <v>917</v>
      </c>
      <c r="F1577" s="21"/>
      <c r="G1577" s="31" t="s">
        <v>1060</v>
      </c>
      <c r="H1577" s="32">
        <v>1</v>
      </c>
      <c r="J1577" s="57">
        <f>[1]Inventario!Y1577</f>
        <v>0</v>
      </c>
      <c r="K1577" s="99">
        <f>[1]Inventario!AA1577</f>
        <v>0</v>
      </c>
      <c r="L1577" s="86">
        <f t="shared" si="241"/>
        <v>0</v>
      </c>
      <c r="M1577" s="91"/>
      <c r="N1577" s="87">
        <f>SUMIF('Compras del Mes'!D$6:D$307,Inventario!D1577,'Compras del Mes'!H$6:H$307)</f>
        <v>0</v>
      </c>
      <c r="O1577" s="28" t="str">
        <f t="shared" si="242"/>
        <v/>
      </c>
      <c r="P1577" s="28">
        <f>SUMIF('Compras del Mes'!D$6:D$307,Inventario!D1577,'Compras del Mes'!I$6:I$307)</f>
        <v>0</v>
      </c>
      <c r="Q1577" s="88"/>
      <c r="R1577" s="87">
        <f t="shared" si="243"/>
        <v>0</v>
      </c>
      <c r="S1577" s="28" t="str">
        <f t="shared" si="244"/>
        <v>0</v>
      </c>
      <c r="T1577" s="28">
        <f t="shared" si="245"/>
        <v>0</v>
      </c>
      <c r="U1577" s="88"/>
      <c r="V1577" s="177">
        <f>SUMIF('Reporte de salida'!C$6:C$958,Inventario!B1577,'Reporte de salida'!H$6:H$958)</f>
        <v>0</v>
      </c>
      <c r="W1577" s="221">
        <f t="shared" si="246"/>
        <v>0</v>
      </c>
      <c r="X1577" s="22"/>
      <c r="Y1577" s="87">
        <f t="shared" si="247"/>
        <v>0</v>
      </c>
      <c r="Z1577" s="28">
        <f t="shared" si="248"/>
        <v>0</v>
      </c>
      <c r="AA1577" s="56">
        <v>0</v>
      </c>
    </row>
    <row r="1578" spans="1:27" hidden="1" x14ac:dyDescent="0.25">
      <c r="A1578" s="24">
        <v>3367</v>
      </c>
      <c r="B1578" s="174" t="s">
        <v>1735</v>
      </c>
      <c r="C1578" s="24"/>
      <c r="D1578" s="21" t="s">
        <v>1735</v>
      </c>
      <c r="E1578" s="21" t="s">
        <v>917</v>
      </c>
      <c r="F1578" s="21"/>
      <c r="G1578" s="31" t="s">
        <v>1060</v>
      </c>
      <c r="H1578" s="32">
        <v>1</v>
      </c>
      <c r="J1578" s="57">
        <f>[1]Inventario!Y1578</f>
        <v>0</v>
      </c>
      <c r="K1578" s="99">
        <f>[1]Inventario!AA1578</f>
        <v>0</v>
      </c>
      <c r="L1578" s="86">
        <f t="shared" si="241"/>
        <v>0</v>
      </c>
      <c r="M1578" s="91"/>
      <c r="N1578" s="87">
        <f>SUMIF('Compras del Mes'!D$6:D$307,Inventario!D1578,'Compras del Mes'!H$6:H$307)</f>
        <v>0</v>
      </c>
      <c r="O1578" s="28" t="str">
        <f t="shared" si="242"/>
        <v/>
      </c>
      <c r="P1578" s="28">
        <f>SUMIF('Compras del Mes'!D$6:D$307,Inventario!D1578,'Compras del Mes'!I$6:I$307)</f>
        <v>0</v>
      </c>
      <c r="Q1578" s="88"/>
      <c r="R1578" s="87">
        <f t="shared" si="243"/>
        <v>0</v>
      </c>
      <c r="S1578" s="28" t="str">
        <f t="shared" si="244"/>
        <v>0</v>
      </c>
      <c r="T1578" s="28">
        <f t="shared" si="245"/>
        <v>0</v>
      </c>
      <c r="U1578" s="88"/>
      <c r="V1578" s="177">
        <f>SUMIF('Reporte de salida'!C$6:C$958,Inventario!B1578,'Reporte de salida'!H$6:H$958)</f>
        <v>0</v>
      </c>
      <c r="W1578" s="221">
        <f t="shared" si="246"/>
        <v>0</v>
      </c>
      <c r="X1578" s="22"/>
      <c r="Y1578" s="87">
        <f t="shared" si="247"/>
        <v>0</v>
      </c>
      <c r="Z1578" s="28">
        <f t="shared" si="248"/>
        <v>0</v>
      </c>
      <c r="AA1578" s="56">
        <v>0</v>
      </c>
    </row>
    <row r="1579" spans="1:27" hidden="1" x14ac:dyDescent="0.25">
      <c r="A1579" s="24">
        <v>3368</v>
      </c>
      <c r="B1579" s="174" t="s">
        <v>1736</v>
      </c>
      <c r="C1579" s="24"/>
      <c r="D1579" s="21" t="s">
        <v>1736</v>
      </c>
      <c r="E1579" s="21" t="s">
        <v>917</v>
      </c>
      <c r="F1579" s="21"/>
      <c r="G1579" s="31" t="s">
        <v>1060</v>
      </c>
      <c r="H1579" s="32">
        <v>1</v>
      </c>
      <c r="J1579" s="57">
        <f>[1]Inventario!Y1579</f>
        <v>0</v>
      </c>
      <c r="K1579" s="99">
        <f>[1]Inventario!AA1579</f>
        <v>0</v>
      </c>
      <c r="L1579" s="86">
        <f t="shared" si="241"/>
        <v>0</v>
      </c>
      <c r="M1579" s="91"/>
      <c r="N1579" s="87">
        <f>SUMIF('Compras del Mes'!D$6:D$307,Inventario!D1579,'Compras del Mes'!H$6:H$307)</f>
        <v>0</v>
      </c>
      <c r="O1579" s="28" t="str">
        <f t="shared" si="242"/>
        <v/>
      </c>
      <c r="P1579" s="28">
        <f>SUMIF('Compras del Mes'!D$6:D$307,Inventario!D1579,'Compras del Mes'!I$6:I$307)</f>
        <v>0</v>
      </c>
      <c r="Q1579" s="88"/>
      <c r="R1579" s="87">
        <f t="shared" si="243"/>
        <v>0</v>
      </c>
      <c r="S1579" s="28" t="str">
        <f t="shared" si="244"/>
        <v>0</v>
      </c>
      <c r="T1579" s="28">
        <f t="shared" si="245"/>
        <v>0</v>
      </c>
      <c r="U1579" s="88"/>
      <c r="V1579" s="177">
        <f>SUMIF('Reporte de salida'!C$6:C$958,Inventario!B1579,'Reporte de salida'!H$6:H$958)</f>
        <v>0</v>
      </c>
      <c r="W1579" s="221">
        <f t="shared" si="246"/>
        <v>0</v>
      </c>
      <c r="X1579" s="22"/>
      <c r="Y1579" s="87">
        <f t="shared" si="247"/>
        <v>0</v>
      </c>
      <c r="Z1579" s="28">
        <f t="shared" si="248"/>
        <v>0</v>
      </c>
      <c r="AA1579" s="56">
        <v>0</v>
      </c>
    </row>
    <row r="1580" spans="1:27" hidden="1" x14ac:dyDescent="0.25">
      <c r="A1580" s="24">
        <v>3369</v>
      </c>
      <c r="B1580" s="174" t="s">
        <v>1737</v>
      </c>
      <c r="C1580" s="24"/>
      <c r="D1580" s="21" t="s">
        <v>1737</v>
      </c>
      <c r="E1580" s="21" t="s">
        <v>917</v>
      </c>
      <c r="F1580" s="21"/>
      <c r="G1580" s="31" t="s">
        <v>1060</v>
      </c>
      <c r="H1580" s="32">
        <v>1</v>
      </c>
      <c r="J1580" s="57">
        <f>[1]Inventario!Y1580</f>
        <v>0</v>
      </c>
      <c r="K1580" s="99">
        <f>[1]Inventario!AA1580</f>
        <v>0</v>
      </c>
      <c r="L1580" s="86">
        <f t="shared" si="241"/>
        <v>0</v>
      </c>
      <c r="M1580" s="91"/>
      <c r="N1580" s="87">
        <f>SUMIF('Compras del Mes'!D$6:D$307,Inventario!D1580,'Compras del Mes'!H$6:H$307)</f>
        <v>0</v>
      </c>
      <c r="O1580" s="28" t="str">
        <f t="shared" si="242"/>
        <v/>
      </c>
      <c r="P1580" s="28">
        <f>SUMIF('Compras del Mes'!D$6:D$307,Inventario!D1580,'Compras del Mes'!I$6:I$307)</f>
        <v>0</v>
      </c>
      <c r="Q1580" s="88"/>
      <c r="R1580" s="87">
        <f t="shared" si="243"/>
        <v>0</v>
      </c>
      <c r="S1580" s="28" t="str">
        <f t="shared" si="244"/>
        <v>0</v>
      </c>
      <c r="T1580" s="28">
        <f t="shared" si="245"/>
        <v>0</v>
      </c>
      <c r="U1580" s="88"/>
      <c r="V1580" s="177">
        <f>SUMIF('Reporte de salida'!C$6:C$958,Inventario!B1580,'Reporte de salida'!H$6:H$958)</f>
        <v>0</v>
      </c>
      <c r="W1580" s="221">
        <f t="shared" si="246"/>
        <v>0</v>
      </c>
      <c r="X1580" s="22"/>
      <c r="Y1580" s="87">
        <f t="shared" si="247"/>
        <v>0</v>
      </c>
      <c r="Z1580" s="28">
        <f t="shared" si="248"/>
        <v>0</v>
      </c>
      <c r="AA1580" s="56">
        <v>0</v>
      </c>
    </row>
    <row r="1581" spans="1:27" hidden="1" x14ac:dyDescent="0.25">
      <c r="A1581" s="24">
        <v>3370</v>
      </c>
      <c r="B1581" s="174" t="s">
        <v>1738</v>
      </c>
      <c r="C1581" s="24"/>
      <c r="D1581" s="21" t="s">
        <v>1738</v>
      </c>
      <c r="E1581" s="21" t="s">
        <v>917</v>
      </c>
      <c r="F1581" s="21"/>
      <c r="G1581" s="31" t="s">
        <v>1060</v>
      </c>
      <c r="H1581" s="32">
        <v>1</v>
      </c>
      <c r="J1581" s="57">
        <f>[1]Inventario!Y1581</f>
        <v>0</v>
      </c>
      <c r="K1581" s="99">
        <f>[1]Inventario!AA1581</f>
        <v>0</v>
      </c>
      <c r="L1581" s="86">
        <f t="shared" si="241"/>
        <v>0</v>
      </c>
      <c r="M1581" s="91"/>
      <c r="N1581" s="87">
        <f>SUMIF('Compras del Mes'!D$6:D$307,Inventario!D1581,'Compras del Mes'!H$6:H$307)</f>
        <v>0</v>
      </c>
      <c r="O1581" s="28" t="str">
        <f t="shared" si="242"/>
        <v/>
      </c>
      <c r="P1581" s="28">
        <f>SUMIF('Compras del Mes'!D$6:D$307,Inventario!D1581,'Compras del Mes'!I$6:I$307)</f>
        <v>0</v>
      </c>
      <c r="Q1581" s="88"/>
      <c r="R1581" s="87">
        <f t="shared" si="243"/>
        <v>0</v>
      </c>
      <c r="S1581" s="28" t="str">
        <f t="shared" si="244"/>
        <v>0</v>
      </c>
      <c r="T1581" s="28">
        <f t="shared" si="245"/>
        <v>0</v>
      </c>
      <c r="U1581" s="88"/>
      <c r="V1581" s="177">
        <f>SUMIF('Reporte de salida'!C$6:C$958,Inventario!B1581,'Reporte de salida'!H$6:H$958)</f>
        <v>0</v>
      </c>
      <c r="W1581" s="221">
        <f t="shared" si="246"/>
        <v>0</v>
      </c>
      <c r="X1581" s="22"/>
      <c r="Y1581" s="87">
        <f t="shared" si="247"/>
        <v>0</v>
      </c>
      <c r="Z1581" s="28">
        <f t="shared" si="248"/>
        <v>0</v>
      </c>
      <c r="AA1581" s="56">
        <v>0</v>
      </c>
    </row>
    <row r="1582" spans="1:27" hidden="1" x14ac:dyDescent="0.25">
      <c r="A1582" s="24">
        <v>3371</v>
      </c>
      <c r="B1582" s="174" t="s">
        <v>1739</v>
      </c>
      <c r="C1582" s="24"/>
      <c r="D1582" s="21" t="s">
        <v>1739</v>
      </c>
      <c r="E1582" s="21" t="s">
        <v>917</v>
      </c>
      <c r="F1582" s="21"/>
      <c r="G1582" s="31" t="s">
        <v>1060</v>
      </c>
      <c r="H1582" s="32">
        <v>1</v>
      </c>
      <c r="J1582" s="57">
        <f>[1]Inventario!Y1582</f>
        <v>0</v>
      </c>
      <c r="K1582" s="99">
        <f>[1]Inventario!AA1582</f>
        <v>0</v>
      </c>
      <c r="L1582" s="86">
        <f t="shared" si="241"/>
        <v>0</v>
      </c>
      <c r="M1582" s="91"/>
      <c r="N1582" s="87">
        <f>SUMIF('Compras del Mes'!D$6:D$307,Inventario!D1582,'Compras del Mes'!H$6:H$307)</f>
        <v>0</v>
      </c>
      <c r="O1582" s="28" t="str">
        <f t="shared" si="242"/>
        <v/>
      </c>
      <c r="P1582" s="28">
        <f>SUMIF('Compras del Mes'!D$6:D$307,Inventario!D1582,'Compras del Mes'!I$6:I$307)</f>
        <v>0</v>
      </c>
      <c r="Q1582" s="88"/>
      <c r="R1582" s="87">
        <f t="shared" si="243"/>
        <v>0</v>
      </c>
      <c r="S1582" s="28" t="str">
        <f t="shared" si="244"/>
        <v>0</v>
      </c>
      <c r="T1582" s="28">
        <f t="shared" si="245"/>
        <v>0</v>
      </c>
      <c r="U1582" s="88"/>
      <c r="V1582" s="177">
        <f>SUMIF('Reporte de salida'!C$6:C$958,Inventario!B1582,'Reporte de salida'!H$6:H$958)</f>
        <v>0</v>
      </c>
      <c r="W1582" s="221">
        <f t="shared" si="246"/>
        <v>0</v>
      </c>
      <c r="X1582" s="22"/>
      <c r="Y1582" s="87">
        <f t="shared" si="247"/>
        <v>0</v>
      </c>
      <c r="Z1582" s="28">
        <f t="shared" si="248"/>
        <v>0</v>
      </c>
      <c r="AA1582" s="56">
        <v>0</v>
      </c>
    </row>
    <row r="1583" spans="1:27" hidden="1" x14ac:dyDescent="0.25">
      <c r="A1583" s="24">
        <v>3372</v>
      </c>
      <c r="B1583" s="174" t="s">
        <v>1740</v>
      </c>
      <c r="C1583" s="24"/>
      <c r="D1583" s="21" t="s">
        <v>1740</v>
      </c>
      <c r="E1583" s="21" t="s">
        <v>917</v>
      </c>
      <c r="F1583" s="21"/>
      <c r="G1583" s="31" t="s">
        <v>1060</v>
      </c>
      <c r="H1583" s="32">
        <v>1</v>
      </c>
      <c r="J1583" s="57">
        <f>[1]Inventario!Y1583</f>
        <v>0</v>
      </c>
      <c r="K1583" s="99">
        <f>[1]Inventario!AA1583</f>
        <v>0</v>
      </c>
      <c r="L1583" s="86">
        <f t="shared" si="241"/>
        <v>0</v>
      </c>
      <c r="M1583" s="91"/>
      <c r="N1583" s="87">
        <f>SUMIF('Compras del Mes'!D$6:D$307,Inventario!D1583,'Compras del Mes'!H$6:H$307)</f>
        <v>0</v>
      </c>
      <c r="O1583" s="28" t="str">
        <f t="shared" si="242"/>
        <v/>
      </c>
      <c r="P1583" s="28">
        <f>SUMIF('Compras del Mes'!D$6:D$307,Inventario!D1583,'Compras del Mes'!I$6:I$307)</f>
        <v>0</v>
      </c>
      <c r="Q1583" s="88"/>
      <c r="R1583" s="87">
        <f t="shared" si="243"/>
        <v>0</v>
      </c>
      <c r="S1583" s="28" t="str">
        <f t="shared" si="244"/>
        <v>0</v>
      </c>
      <c r="T1583" s="28">
        <f t="shared" si="245"/>
        <v>0</v>
      </c>
      <c r="U1583" s="88"/>
      <c r="V1583" s="177">
        <f>SUMIF('Reporte de salida'!C$6:C$958,Inventario!B1583,'Reporte de salida'!H$6:H$958)</f>
        <v>0</v>
      </c>
      <c r="W1583" s="221">
        <f t="shared" si="246"/>
        <v>0</v>
      </c>
      <c r="X1583" s="22"/>
      <c r="Y1583" s="87">
        <f t="shared" si="247"/>
        <v>0</v>
      </c>
      <c r="Z1583" s="28">
        <f t="shared" si="248"/>
        <v>0</v>
      </c>
      <c r="AA1583" s="56">
        <v>0</v>
      </c>
    </row>
    <row r="1584" spans="1:27" hidden="1" x14ac:dyDescent="0.25">
      <c r="A1584" s="24">
        <v>3373</v>
      </c>
      <c r="B1584" s="174" t="s">
        <v>1741</v>
      </c>
      <c r="C1584" s="24"/>
      <c r="D1584" s="21" t="s">
        <v>1741</v>
      </c>
      <c r="E1584" s="21" t="s">
        <v>917</v>
      </c>
      <c r="F1584" s="21"/>
      <c r="G1584" s="31" t="s">
        <v>1060</v>
      </c>
      <c r="H1584" s="32">
        <v>1</v>
      </c>
      <c r="J1584" s="57">
        <f>[1]Inventario!Y1584</f>
        <v>0</v>
      </c>
      <c r="K1584" s="99">
        <f>[1]Inventario!AA1584</f>
        <v>0</v>
      </c>
      <c r="L1584" s="86">
        <f t="shared" si="241"/>
        <v>0</v>
      </c>
      <c r="M1584" s="91"/>
      <c r="N1584" s="87">
        <f>SUMIF('Compras del Mes'!D$6:D$307,Inventario!D1584,'Compras del Mes'!H$6:H$307)</f>
        <v>0</v>
      </c>
      <c r="O1584" s="28" t="str">
        <f t="shared" si="242"/>
        <v/>
      </c>
      <c r="P1584" s="28">
        <f>SUMIF('Compras del Mes'!D$6:D$307,Inventario!D1584,'Compras del Mes'!I$6:I$307)</f>
        <v>0</v>
      </c>
      <c r="Q1584" s="88"/>
      <c r="R1584" s="87">
        <f t="shared" si="243"/>
        <v>0</v>
      </c>
      <c r="S1584" s="28" t="str">
        <f t="shared" si="244"/>
        <v>0</v>
      </c>
      <c r="T1584" s="28">
        <f t="shared" si="245"/>
        <v>0</v>
      </c>
      <c r="U1584" s="88"/>
      <c r="V1584" s="177">
        <f>SUMIF('Reporte de salida'!C$6:C$958,Inventario!B1584,'Reporte de salida'!H$6:H$958)</f>
        <v>0</v>
      </c>
      <c r="W1584" s="221">
        <f t="shared" si="246"/>
        <v>0</v>
      </c>
      <c r="X1584" s="22"/>
      <c r="Y1584" s="87">
        <f t="shared" si="247"/>
        <v>0</v>
      </c>
      <c r="Z1584" s="28">
        <f t="shared" si="248"/>
        <v>0</v>
      </c>
      <c r="AA1584" s="56">
        <v>0</v>
      </c>
    </row>
    <row r="1585" spans="1:27" hidden="1" x14ac:dyDescent="0.25">
      <c r="A1585" s="24">
        <v>3374</v>
      </c>
      <c r="B1585" s="174" t="s">
        <v>1742</v>
      </c>
      <c r="C1585" s="24"/>
      <c r="D1585" s="21" t="s">
        <v>1742</v>
      </c>
      <c r="E1585" s="21" t="s">
        <v>917</v>
      </c>
      <c r="F1585" s="21"/>
      <c r="G1585" s="31" t="s">
        <v>1060</v>
      </c>
      <c r="H1585" s="32">
        <v>1</v>
      </c>
      <c r="J1585" s="57">
        <f>[1]Inventario!Y1585</f>
        <v>0</v>
      </c>
      <c r="K1585" s="99">
        <f>[1]Inventario!AA1585</f>
        <v>0</v>
      </c>
      <c r="L1585" s="86">
        <f t="shared" si="241"/>
        <v>0</v>
      </c>
      <c r="M1585" s="91"/>
      <c r="N1585" s="87">
        <f>SUMIF('Compras del Mes'!D$6:D$307,Inventario!D1585,'Compras del Mes'!H$6:H$307)</f>
        <v>0</v>
      </c>
      <c r="O1585" s="28" t="str">
        <f t="shared" si="242"/>
        <v/>
      </c>
      <c r="P1585" s="28">
        <f>SUMIF('Compras del Mes'!D$6:D$307,Inventario!D1585,'Compras del Mes'!I$6:I$307)</f>
        <v>0</v>
      </c>
      <c r="Q1585" s="88"/>
      <c r="R1585" s="87">
        <f t="shared" si="243"/>
        <v>0</v>
      </c>
      <c r="S1585" s="28" t="str">
        <f t="shared" si="244"/>
        <v>0</v>
      </c>
      <c r="T1585" s="28">
        <f t="shared" si="245"/>
        <v>0</v>
      </c>
      <c r="U1585" s="88"/>
      <c r="V1585" s="177">
        <f>SUMIF('Reporte de salida'!C$6:C$958,Inventario!B1585,'Reporte de salida'!H$6:H$958)</f>
        <v>0</v>
      </c>
      <c r="W1585" s="221">
        <f t="shared" si="246"/>
        <v>0</v>
      </c>
      <c r="X1585" s="22"/>
      <c r="Y1585" s="87">
        <f t="shared" si="247"/>
        <v>0</v>
      </c>
      <c r="Z1585" s="28">
        <f t="shared" si="248"/>
        <v>0</v>
      </c>
      <c r="AA1585" s="56">
        <v>0</v>
      </c>
    </row>
    <row r="1586" spans="1:27" hidden="1" x14ac:dyDescent="0.25">
      <c r="A1586" s="24">
        <v>3375</v>
      </c>
      <c r="B1586" s="174" t="s">
        <v>1743</v>
      </c>
      <c r="C1586" s="24"/>
      <c r="D1586" s="21" t="s">
        <v>1743</v>
      </c>
      <c r="E1586" s="21" t="s">
        <v>917</v>
      </c>
      <c r="F1586" s="21"/>
      <c r="G1586" s="31" t="s">
        <v>1060</v>
      </c>
      <c r="H1586" s="32">
        <v>1</v>
      </c>
      <c r="J1586" s="57">
        <f>[1]Inventario!Y1586</f>
        <v>0</v>
      </c>
      <c r="K1586" s="99">
        <f>[1]Inventario!AA1586</f>
        <v>0</v>
      </c>
      <c r="L1586" s="86">
        <f t="shared" si="241"/>
        <v>0</v>
      </c>
      <c r="M1586" s="91"/>
      <c r="N1586" s="87">
        <f>SUMIF('Compras del Mes'!D$6:D$307,Inventario!D1586,'Compras del Mes'!H$6:H$307)</f>
        <v>0</v>
      </c>
      <c r="O1586" s="28" t="str">
        <f t="shared" si="242"/>
        <v/>
      </c>
      <c r="P1586" s="28">
        <f>SUMIF('Compras del Mes'!D$6:D$307,Inventario!D1586,'Compras del Mes'!I$6:I$307)</f>
        <v>0</v>
      </c>
      <c r="Q1586" s="88"/>
      <c r="R1586" s="87">
        <f t="shared" si="243"/>
        <v>0</v>
      </c>
      <c r="S1586" s="28" t="str">
        <f t="shared" si="244"/>
        <v>0</v>
      </c>
      <c r="T1586" s="28">
        <f t="shared" si="245"/>
        <v>0</v>
      </c>
      <c r="U1586" s="88"/>
      <c r="V1586" s="177">
        <f>SUMIF('Reporte de salida'!C$6:C$958,Inventario!B1586,'Reporte de salida'!H$6:H$958)</f>
        <v>0</v>
      </c>
      <c r="W1586" s="221">
        <f t="shared" si="246"/>
        <v>0</v>
      </c>
      <c r="X1586" s="22"/>
      <c r="Y1586" s="87">
        <f t="shared" si="247"/>
        <v>0</v>
      </c>
      <c r="Z1586" s="28">
        <f t="shared" si="248"/>
        <v>0</v>
      </c>
      <c r="AA1586" s="56">
        <v>0</v>
      </c>
    </row>
    <row r="1587" spans="1:27" hidden="1" x14ac:dyDescent="0.25">
      <c r="A1587" s="24">
        <v>3376</v>
      </c>
      <c r="B1587" s="174" t="s">
        <v>1744</v>
      </c>
      <c r="C1587" s="24"/>
      <c r="D1587" s="21" t="s">
        <v>1744</v>
      </c>
      <c r="E1587" s="21" t="s">
        <v>917</v>
      </c>
      <c r="F1587" s="21"/>
      <c r="G1587" s="31" t="s">
        <v>1060</v>
      </c>
      <c r="H1587" s="32">
        <v>1</v>
      </c>
      <c r="J1587" s="57">
        <f>[1]Inventario!Y1587</f>
        <v>0</v>
      </c>
      <c r="K1587" s="99">
        <f>[1]Inventario!AA1587</f>
        <v>0</v>
      </c>
      <c r="L1587" s="86">
        <f t="shared" si="241"/>
        <v>0</v>
      </c>
      <c r="M1587" s="91"/>
      <c r="N1587" s="87">
        <f>SUMIF('Compras del Mes'!D$6:D$307,Inventario!D1587,'Compras del Mes'!H$6:H$307)</f>
        <v>0</v>
      </c>
      <c r="O1587" s="28" t="str">
        <f t="shared" si="242"/>
        <v/>
      </c>
      <c r="P1587" s="28">
        <f>SUMIF('Compras del Mes'!D$6:D$307,Inventario!D1587,'Compras del Mes'!I$6:I$307)</f>
        <v>0</v>
      </c>
      <c r="Q1587" s="88"/>
      <c r="R1587" s="87">
        <f t="shared" si="243"/>
        <v>0</v>
      </c>
      <c r="S1587" s="28" t="str">
        <f t="shared" si="244"/>
        <v>0</v>
      </c>
      <c r="T1587" s="28">
        <f t="shared" si="245"/>
        <v>0</v>
      </c>
      <c r="U1587" s="88"/>
      <c r="V1587" s="177">
        <f>SUMIF('Reporte de salida'!C$6:C$958,Inventario!B1587,'Reporte de salida'!H$6:H$958)</f>
        <v>0</v>
      </c>
      <c r="W1587" s="221">
        <f t="shared" si="246"/>
        <v>0</v>
      </c>
      <c r="X1587" s="22"/>
      <c r="Y1587" s="87">
        <f t="shared" si="247"/>
        <v>0</v>
      </c>
      <c r="Z1587" s="28">
        <f t="shared" si="248"/>
        <v>0</v>
      </c>
      <c r="AA1587" s="56">
        <v>0</v>
      </c>
    </row>
    <row r="1588" spans="1:27" hidden="1" x14ac:dyDescent="0.25">
      <c r="A1588" s="24"/>
      <c r="B1588" s="174" t="s">
        <v>1762</v>
      </c>
      <c r="C1588" s="24"/>
      <c r="D1588" s="21" t="s">
        <v>1762</v>
      </c>
      <c r="E1588" s="21" t="s">
        <v>917</v>
      </c>
      <c r="F1588" s="21"/>
      <c r="G1588" s="31" t="s">
        <v>1060</v>
      </c>
      <c r="H1588" s="32">
        <v>1</v>
      </c>
      <c r="J1588" s="57">
        <f>[1]Inventario!Y1588</f>
        <v>33.5</v>
      </c>
      <c r="K1588" s="99">
        <f>[1]Inventario!AA1588</f>
        <v>0</v>
      </c>
      <c r="L1588" s="86">
        <f t="shared" si="241"/>
        <v>0</v>
      </c>
      <c r="M1588" s="91"/>
      <c r="N1588" s="87">
        <f>SUMIF('Compras del Mes'!D$6:D$307,Inventario!D1588,'Compras del Mes'!H$6:H$307)</f>
        <v>0</v>
      </c>
      <c r="O1588" s="28" t="str">
        <f t="shared" si="242"/>
        <v/>
      </c>
      <c r="P1588" s="28">
        <f>SUMIF('Compras del Mes'!D$6:D$307,Inventario!D1588,'Compras del Mes'!I$6:I$307)</f>
        <v>0</v>
      </c>
      <c r="Q1588" s="88"/>
      <c r="R1588" s="87">
        <f t="shared" si="243"/>
        <v>33.5</v>
      </c>
      <c r="S1588" s="28" t="str">
        <f t="shared" si="244"/>
        <v>0</v>
      </c>
      <c r="T1588" s="28">
        <f t="shared" si="245"/>
        <v>0</v>
      </c>
      <c r="U1588" s="88"/>
      <c r="V1588" s="177">
        <f>SUMIF('Reporte de salida'!C$6:C$958,Inventario!B1588,'Reporte de salida'!H$6:H$958)</f>
        <v>0</v>
      </c>
      <c r="W1588" s="221">
        <f t="shared" si="246"/>
        <v>0</v>
      </c>
      <c r="X1588" s="22"/>
      <c r="Y1588" s="87">
        <f t="shared" si="247"/>
        <v>33.5</v>
      </c>
      <c r="Z1588" s="28">
        <f t="shared" si="248"/>
        <v>0</v>
      </c>
      <c r="AA1588" s="56">
        <f>Z1588/Y1588</f>
        <v>0</v>
      </c>
    </row>
    <row r="1589" spans="1:27" hidden="1" x14ac:dyDescent="0.25">
      <c r="A1589" s="24"/>
      <c r="B1589" s="174" t="s">
        <v>1789</v>
      </c>
      <c r="C1589" s="24"/>
      <c r="D1589" s="21" t="s">
        <v>1789</v>
      </c>
      <c r="E1589" s="21" t="s">
        <v>917</v>
      </c>
      <c r="F1589" s="21" t="s">
        <v>1806</v>
      </c>
      <c r="G1589" s="31" t="s">
        <v>1060</v>
      </c>
      <c r="H1589" s="32">
        <v>1</v>
      </c>
      <c r="J1589" s="57">
        <f>[1]Inventario!Y1589</f>
        <v>24</v>
      </c>
      <c r="K1589" s="99">
        <f>[1]Inventario!AA1589</f>
        <v>0</v>
      </c>
      <c r="L1589" s="86">
        <f t="shared" si="241"/>
        <v>0</v>
      </c>
      <c r="M1589" s="91"/>
      <c r="N1589" s="87">
        <f>SUMIF('Compras del Mes'!D$6:D$307,Inventario!D1589,'Compras del Mes'!H$6:H$307)</f>
        <v>0</v>
      </c>
      <c r="O1589" s="28" t="str">
        <f t="shared" si="242"/>
        <v/>
      </c>
      <c r="P1589" s="28">
        <f>SUMIF('Compras del Mes'!D$6:D$307,Inventario!D1589,'Compras del Mes'!I$6:I$307)</f>
        <v>0</v>
      </c>
      <c r="Q1589" s="88"/>
      <c r="R1589" s="87">
        <f t="shared" si="243"/>
        <v>24</v>
      </c>
      <c r="S1589" s="28" t="str">
        <f t="shared" si="244"/>
        <v>0</v>
      </c>
      <c r="T1589" s="28">
        <f t="shared" si="245"/>
        <v>0</v>
      </c>
      <c r="U1589" s="88"/>
      <c r="V1589" s="177">
        <f>SUMIF('Reporte de salida'!C$6:C$958,Inventario!B1589,'Reporte de salida'!H$6:H$958)</f>
        <v>0</v>
      </c>
      <c r="W1589" s="221">
        <f t="shared" si="246"/>
        <v>0</v>
      </c>
      <c r="X1589" s="22"/>
      <c r="Y1589" s="87">
        <f t="shared" si="247"/>
        <v>24</v>
      </c>
      <c r="Z1589" s="28">
        <f t="shared" si="248"/>
        <v>0</v>
      </c>
      <c r="AA1589" s="56">
        <f>Z1589/Y1589</f>
        <v>0</v>
      </c>
    </row>
    <row r="1590" spans="1:27" hidden="1" x14ac:dyDescent="0.25">
      <c r="A1590" s="24"/>
      <c r="B1590" s="174" t="s">
        <v>1910</v>
      </c>
      <c r="C1590" s="24"/>
      <c r="D1590" s="21" t="s">
        <v>1910</v>
      </c>
      <c r="E1590" s="21" t="s">
        <v>917</v>
      </c>
      <c r="F1590" s="21"/>
      <c r="G1590" s="31" t="s">
        <v>314</v>
      </c>
      <c r="H1590" s="32">
        <v>1</v>
      </c>
      <c r="J1590" s="57">
        <f>[1]Inventario!Y1590</f>
        <v>0</v>
      </c>
      <c r="K1590" s="99">
        <f>[1]Inventario!AA1590</f>
        <v>0</v>
      </c>
      <c r="L1590" s="86">
        <f t="shared" si="241"/>
        <v>0</v>
      </c>
      <c r="M1590" s="91"/>
      <c r="N1590" s="87">
        <f>SUMIF('Compras del Mes'!D$6:D$307,Inventario!D1590,'Compras del Mes'!H$6:H$307)</f>
        <v>0</v>
      </c>
      <c r="O1590" s="28" t="str">
        <f t="shared" si="242"/>
        <v/>
      </c>
      <c r="P1590" s="28">
        <f>SUMIF('Compras del Mes'!D$6:D$307,Inventario!D1590,'Compras del Mes'!I$6:I$307)</f>
        <v>0</v>
      </c>
      <c r="Q1590" s="88"/>
      <c r="R1590" s="87">
        <f t="shared" si="243"/>
        <v>0</v>
      </c>
      <c r="S1590" s="28" t="str">
        <f t="shared" si="244"/>
        <v>0</v>
      </c>
      <c r="T1590" s="28">
        <f t="shared" si="245"/>
        <v>0</v>
      </c>
      <c r="U1590" s="88"/>
      <c r="V1590" s="177">
        <f>SUMIF('Reporte de salida'!C$6:C$958,Inventario!B1590,'Reporte de salida'!H$6:H$958)</f>
        <v>0</v>
      </c>
      <c r="W1590" s="221">
        <f t="shared" si="246"/>
        <v>0</v>
      </c>
      <c r="X1590" s="22"/>
      <c r="Y1590" s="87">
        <f t="shared" si="247"/>
        <v>0</v>
      </c>
      <c r="Z1590" s="28">
        <f t="shared" si="248"/>
        <v>0</v>
      </c>
      <c r="AA1590" s="56">
        <v>0</v>
      </c>
    </row>
    <row r="1591" spans="1:27" hidden="1" x14ac:dyDescent="0.25">
      <c r="A1591" s="24"/>
      <c r="B1591" s="174" t="s">
        <v>1911</v>
      </c>
      <c r="C1591" s="24"/>
      <c r="D1591" s="21" t="s">
        <v>1911</v>
      </c>
      <c r="E1591" s="21" t="s">
        <v>917</v>
      </c>
      <c r="F1591" s="21"/>
      <c r="G1591" s="31" t="s">
        <v>314</v>
      </c>
      <c r="H1591" s="32">
        <v>1</v>
      </c>
      <c r="J1591" s="57">
        <f>[1]Inventario!Y1591</f>
        <v>0</v>
      </c>
      <c r="K1591" s="99">
        <f>[1]Inventario!AA1591</f>
        <v>0</v>
      </c>
      <c r="L1591" s="86">
        <f t="shared" si="241"/>
        <v>0</v>
      </c>
      <c r="M1591" s="91"/>
      <c r="N1591" s="87">
        <f>SUMIF('Compras del Mes'!D$6:D$307,Inventario!D1591,'Compras del Mes'!H$6:H$307)</f>
        <v>0</v>
      </c>
      <c r="O1591" s="28" t="str">
        <f t="shared" si="242"/>
        <v/>
      </c>
      <c r="P1591" s="28">
        <f>SUMIF('Compras del Mes'!D$6:D$307,Inventario!D1591,'Compras del Mes'!I$6:I$307)</f>
        <v>0</v>
      </c>
      <c r="Q1591" s="88"/>
      <c r="R1591" s="87">
        <f t="shared" si="243"/>
        <v>0</v>
      </c>
      <c r="S1591" s="28" t="str">
        <f t="shared" si="244"/>
        <v>0</v>
      </c>
      <c r="T1591" s="28">
        <f t="shared" si="245"/>
        <v>0</v>
      </c>
      <c r="U1591" s="88"/>
      <c r="V1591" s="177">
        <f>SUMIF('Reporte de salida'!C$6:C$958,Inventario!B1591,'Reporte de salida'!H$6:H$958)</f>
        <v>0</v>
      </c>
      <c r="W1591" s="221">
        <f t="shared" si="246"/>
        <v>0</v>
      </c>
      <c r="X1591" s="22"/>
      <c r="Y1591" s="87">
        <f t="shared" si="247"/>
        <v>0</v>
      </c>
      <c r="Z1591" s="28">
        <f t="shared" si="248"/>
        <v>0</v>
      </c>
      <c r="AA1591" s="56">
        <v>0</v>
      </c>
    </row>
    <row r="1592" spans="1:27" hidden="1" x14ac:dyDescent="0.25">
      <c r="A1592" s="24"/>
      <c r="B1592" s="174" t="s">
        <v>1912</v>
      </c>
      <c r="C1592" s="24"/>
      <c r="D1592" s="21" t="s">
        <v>1912</v>
      </c>
      <c r="E1592" s="21" t="s">
        <v>917</v>
      </c>
      <c r="F1592" s="21"/>
      <c r="G1592" s="31" t="s">
        <v>314</v>
      </c>
      <c r="H1592" s="32">
        <v>1</v>
      </c>
      <c r="J1592" s="57">
        <f>[1]Inventario!Y1592</f>
        <v>0</v>
      </c>
      <c r="K1592" s="99">
        <f>[1]Inventario!AA1592</f>
        <v>0</v>
      </c>
      <c r="L1592" s="86">
        <f t="shared" si="241"/>
        <v>0</v>
      </c>
      <c r="M1592" s="91"/>
      <c r="N1592" s="87">
        <f>SUMIF('Compras del Mes'!D$6:D$307,Inventario!D1592,'Compras del Mes'!H$6:H$307)</f>
        <v>0</v>
      </c>
      <c r="O1592" s="28" t="str">
        <f t="shared" si="242"/>
        <v/>
      </c>
      <c r="P1592" s="28">
        <f>SUMIF('Compras del Mes'!D$6:D$307,Inventario!D1592,'Compras del Mes'!I$6:I$307)</f>
        <v>0</v>
      </c>
      <c r="Q1592" s="88"/>
      <c r="R1592" s="87">
        <f t="shared" si="243"/>
        <v>0</v>
      </c>
      <c r="S1592" s="28" t="str">
        <f t="shared" si="244"/>
        <v>0</v>
      </c>
      <c r="T1592" s="28">
        <f t="shared" si="245"/>
        <v>0</v>
      </c>
      <c r="U1592" s="88"/>
      <c r="V1592" s="177">
        <f>SUMIF('Reporte de salida'!C$6:C$958,Inventario!B1592,'Reporte de salida'!H$6:H$958)</f>
        <v>0</v>
      </c>
      <c r="W1592" s="221">
        <f t="shared" si="246"/>
        <v>0</v>
      </c>
      <c r="X1592" s="22"/>
      <c r="Y1592" s="87">
        <f t="shared" si="247"/>
        <v>0</v>
      </c>
      <c r="Z1592" s="28">
        <f t="shared" si="248"/>
        <v>0</v>
      </c>
      <c r="AA1592" s="56">
        <v>0</v>
      </c>
    </row>
    <row r="1593" spans="1:27" hidden="1" x14ac:dyDescent="0.25">
      <c r="A1593" s="24"/>
      <c r="B1593" s="174" t="s">
        <v>1913</v>
      </c>
      <c r="C1593" s="24"/>
      <c r="D1593" s="21" t="s">
        <v>1913</v>
      </c>
      <c r="E1593" s="21" t="s">
        <v>917</v>
      </c>
      <c r="F1593" s="21"/>
      <c r="G1593" s="31" t="s">
        <v>314</v>
      </c>
      <c r="H1593" s="32">
        <v>1</v>
      </c>
      <c r="J1593" s="57">
        <f>[1]Inventario!Y1593</f>
        <v>0</v>
      </c>
      <c r="K1593" s="99">
        <f>[1]Inventario!AA1593</f>
        <v>0</v>
      </c>
      <c r="L1593" s="86">
        <f t="shared" si="241"/>
        <v>0</v>
      </c>
      <c r="M1593" s="91"/>
      <c r="N1593" s="87">
        <f>SUMIF('Compras del Mes'!D$6:D$307,Inventario!D1593,'Compras del Mes'!H$6:H$307)</f>
        <v>0</v>
      </c>
      <c r="O1593" s="28" t="str">
        <f t="shared" si="242"/>
        <v/>
      </c>
      <c r="P1593" s="28">
        <f>SUMIF('Compras del Mes'!D$6:D$307,Inventario!D1593,'Compras del Mes'!I$6:I$307)</f>
        <v>0</v>
      </c>
      <c r="Q1593" s="88"/>
      <c r="R1593" s="87">
        <f t="shared" si="243"/>
        <v>0</v>
      </c>
      <c r="S1593" s="28" t="str">
        <f t="shared" si="244"/>
        <v>0</v>
      </c>
      <c r="T1593" s="28">
        <f t="shared" si="245"/>
        <v>0</v>
      </c>
      <c r="U1593" s="88"/>
      <c r="V1593" s="177">
        <f>SUMIF('Reporte de salida'!C$6:C$958,Inventario!B1593,'Reporte de salida'!H$6:H$958)</f>
        <v>0</v>
      </c>
      <c r="W1593" s="221">
        <f t="shared" si="246"/>
        <v>0</v>
      </c>
      <c r="X1593" s="22"/>
      <c r="Y1593" s="87">
        <f t="shared" si="247"/>
        <v>0</v>
      </c>
      <c r="Z1593" s="28">
        <f t="shared" si="248"/>
        <v>0</v>
      </c>
      <c r="AA1593" s="56">
        <v>0</v>
      </c>
    </row>
    <row r="1594" spans="1:27" hidden="1" x14ac:dyDescent="0.25">
      <c r="A1594" s="24"/>
      <c r="B1594" s="174" t="s">
        <v>1950</v>
      </c>
      <c r="C1594" s="24"/>
      <c r="D1594" s="21" t="s">
        <v>1950</v>
      </c>
      <c r="E1594" s="21" t="s">
        <v>917</v>
      </c>
      <c r="F1594" s="21"/>
      <c r="G1594" s="31" t="s">
        <v>314</v>
      </c>
      <c r="H1594" s="32">
        <v>1</v>
      </c>
      <c r="J1594" s="57">
        <f>[1]Inventario!Y1594</f>
        <v>0</v>
      </c>
      <c r="K1594" s="99">
        <f>[1]Inventario!AA1594</f>
        <v>0</v>
      </c>
      <c r="L1594" s="86">
        <f t="shared" si="241"/>
        <v>0</v>
      </c>
      <c r="M1594" s="91"/>
      <c r="N1594" s="87">
        <f>SUMIF('Compras del Mes'!D$6:D$307,Inventario!D1594,'Compras del Mes'!H$6:H$307)</f>
        <v>0</v>
      </c>
      <c r="O1594" s="28" t="str">
        <f t="shared" si="242"/>
        <v/>
      </c>
      <c r="P1594" s="28">
        <f>SUMIF('Compras del Mes'!D$6:D$307,Inventario!D1594,'Compras del Mes'!I$6:I$307)</f>
        <v>0</v>
      </c>
      <c r="Q1594" s="88"/>
      <c r="R1594" s="87">
        <f t="shared" si="243"/>
        <v>0</v>
      </c>
      <c r="S1594" s="28" t="str">
        <f t="shared" si="244"/>
        <v>0</v>
      </c>
      <c r="T1594" s="28">
        <f t="shared" si="245"/>
        <v>0</v>
      </c>
      <c r="U1594" s="88"/>
      <c r="V1594" s="177">
        <f>SUMIF('Reporte de salida'!C$6:C$958,Inventario!B1594,'Reporte de salida'!H$6:H$958)</f>
        <v>0</v>
      </c>
      <c r="W1594" s="221">
        <f t="shared" si="246"/>
        <v>0</v>
      </c>
      <c r="X1594" s="22"/>
      <c r="Y1594" s="87">
        <f t="shared" si="247"/>
        <v>0</v>
      </c>
      <c r="Z1594" s="28">
        <f t="shared" si="248"/>
        <v>0</v>
      </c>
      <c r="AA1594" s="56">
        <v>0</v>
      </c>
    </row>
    <row r="1595" spans="1:27" hidden="1" x14ac:dyDescent="0.25">
      <c r="A1595" s="24"/>
      <c r="B1595" s="174" t="s">
        <v>2045</v>
      </c>
      <c r="C1595" s="24"/>
      <c r="D1595" s="21" t="s">
        <v>2045</v>
      </c>
      <c r="E1595" s="21" t="s">
        <v>917</v>
      </c>
      <c r="F1595" s="21"/>
      <c r="G1595" s="31" t="s">
        <v>1060</v>
      </c>
      <c r="H1595" s="32">
        <v>1</v>
      </c>
      <c r="J1595" s="57">
        <f>[1]Inventario!Y1595</f>
        <v>45</v>
      </c>
      <c r="K1595" s="99">
        <f>[1]Inventario!AA1595</f>
        <v>10</v>
      </c>
      <c r="L1595" s="86">
        <f t="shared" si="241"/>
        <v>450</v>
      </c>
      <c r="M1595" s="91"/>
      <c r="N1595" s="87">
        <f>SUMIF('Compras del Mes'!D$6:D$307,Inventario!D1595,'Compras del Mes'!H$6:H$307)</f>
        <v>0</v>
      </c>
      <c r="O1595" s="28" t="str">
        <f t="shared" si="242"/>
        <v/>
      </c>
      <c r="P1595" s="28">
        <f>SUMIF('Compras del Mes'!D$6:D$307,Inventario!D1595,'Compras del Mes'!I$6:I$307)</f>
        <v>0</v>
      </c>
      <c r="Q1595" s="88"/>
      <c r="R1595" s="87">
        <f t="shared" si="243"/>
        <v>45</v>
      </c>
      <c r="S1595" s="28">
        <f t="shared" si="244"/>
        <v>10</v>
      </c>
      <c r="T1595" s="28">
        <f t="shared" si="245"/>
        <v>450</v>
      </c>
      <c r="U1595" s="88"/>
      <c r="V1595" s="177">
        <f>SUMIF('Reporte de salida'!C$6:C$958,Inventario!B1595,'Reporte de salida'!H$6:H$958)</f>
        <v>0</v>
      </c>
      <c r="W1595" s="221">
        <f t="shared" si="246"/>
        <v>0</v>
      </c>
      <c r="X1595" s="22"/>
      <c r="Y1595" s="87">
        <f t="shared" si="247"/>
        <v>45</v>
      </c>
      <c r="Z1595" s="28">
        <f t="shared" si="248"/>
        <v>450</v>
      </c>
      <c r="AA1595" s="56">
        <f>Z1595/Y1595</f>
        <v>10</v>
      </c>
    </row>
    <row r="1596" spans="1:27" hidden="1" x14ac:dyDescent="0.25">
      <c r="A1596" s="24"/>
      <c r="B1596" s="174" t="s">
        <v>2046</v>
      </c>
      <c r="C1596" s="24"/>
      <c r="D1596" s="21" t="s">
        <v>2046</v>
      </c>
      <c r="E1596" s="21" t="s">
        <v>917</v>
      </c>
      <c r="F1596" s="21"/>
      <c r="G1596" s="31" t="s">
        <v>314</v>
      </c>
      <c r="H1596" s="32">
        <v>1</v>
      </c>
      <c r="J1596" s="57">
        <f>[1]Inventario!Y1596</f>
        <v>0</v>
      </c>
      <c r="K1596" s="99">
        <f>[1]Inventario!AA1596</f>
        <v>0</v>
      </c>
      <c r="L1596" s="86">
        <f t="shared" si="241"/>
        <v>0</v>
      </c>
      <c r="M1596" s="91"/>
      <c r="N1596" s="87">
        <f>SUMIF('Compras del Mes'!D$6:D$307,Inventario!D1596,'Compras del Mes'!H$6:H$307)</f>
        <v>0</v>
      </c>
      <c r="O1596" s="28" t="str">
        <f t="shared" si="242"/>
        <v/>
      </c>
      <c r="P1596" s="28">
        <f>SUMIF('Compras del Mes'!D$6:D$307,Inventario!D1596,'Compras del Mes'!I$6:I$307)</f>
        <v>0</v>
      </c>
      <c r="Q1596" s="88"/>
      <c r="R1596" s="87">
        <f t="shared" si="243"/>
        <v>0</v>
      </c>
      <c r="S1596" s="28" t="str">
        <f t="shared" si="244"/>
        <v>0</v>
      </c>
      <c r="T1596" s="28">
        <f t="shared" si="245"/>
        <v>0</v>
      </c>
      <c r="U1596" s="88"/>
      <c r="V1596" s="177">
        <f>SUMIF('Reporte de salida'!C$6:C$958,Inventario!B1596,'Reporte de salida'!H$6:H$958)</f>
        <v>0</v>
      </c>
      <c r="W1596" s="221">
        <f t="shared" si="246"/>
        <v>0</v>
      </c>
      <c r="X1596" s="22"/>
      <c r="Y1596" s="87">
        <f t="shared" si="247"/>
        <v>0</v>
      </c>
      <c r="Z1596" s="28">
        <f t="shared" si="248"/>
        <v>0</v>
      </c>
      <c r="AA1596" s="56">
        <v>0</v>
      </c>
    </row>
    <row r="1597" spans="1:27" hidden="1" x14ac:dyDescent="0.25">
      <c r="A1597" s="24"/>
      <c r="B1597" s="174" t="s">
        <v>2047</v>
      </c>
      <c r="C1597" s="24"/>
      <c r="D1597" s="21" t="s">
        <v>2047</v>
      </c>
      <c r="E1597" s="21" t="s">
        <v>917</v>
      </c>
      <c r="F1597" s="21"/>
      <c r="G1597" s="31" t="s">
        <v>314</v>
      </c>
      <c r="H1597" s="32">
        <v>1</v>
      </c>
      <c r="J1597" s="57">
        <f>[1]Inventario!Y1597</f>
        <v>30</v>
      </c>
      <c r="K1597" s="99">
        <f>[1]Inventario!AA1597</f>
        <v>3</v>
      </c>
      <c r="L1597" s="86">
        <f t="shared" si="241"/>
        <v>90</v>
      </c>
      <c r="M1597" s="91"/>
      <c r="N1597" s="87">
        <f>SUMIF('Compras del Mes'!D$6:D$307,Inventario!D1597,'Compras del Mes'!H$6:H$307)</f>
        <v>0</v>
      </c>
      <c r="O1597" s="28" t="str">
        <f t="shared" si="242"/>
        <v/>
      </c>
      <c r="P1597" s="28">
        <f>SUMIF('Compras del Mes'!D$6:D$307,Inventario!D1597,'Compras del Mes'!I$6:I$307)</f>
        <v>0</v>
      </c>
      <c r="Q1597" s="88"/>
      <c r="R1597" s="87">
        <f t="shared" si="243"/>
        <v>30</v>
      </c>
      <c r="S1597" s="28">
        <f t="shared" si="244"/>
        <v>3</v>
      </c>
      <c r="T1597" s="28">
        <f t="shared" si="245"/>
        <v>90</v>
      </c>
      <c r="U1597" s="88"/>
      <c r="V1597" s="177">
        <f>SUMIF('Reporte de salida'!C$6:C$958,Inventario!B1597,'Reporte de salida'!H$6:H$958)</f>
        <v>30</v>
      </c>
      <c r="W1597" s="221">
        <f t="shared" si="246"/>
        <v>90</v>
      </c>
      <c r="X1597" s="22"/>
      <c r="Y1597" s="87">
        <f t="shared" si="247"/>
        <v>0</v>
      </c>
      <c r="Z1597" s="28">
        <f t="shared" si="248"/>
        <v>0</v>
      </c>
      <c r="AA1597" s="56">
        <v>0</v>
      </c>
    </row>
    <row r="1598" spans="1:27" hidden="1" x14ac:dyDescent="0.25">
      <c r="A1598" s="24"/>
      <c r="B1598" s="174" t="s">
        <v>2331</v>
      </c>
      <c r="C1598" s="24"/>
      <c r="D1598" s="21" t="s">
        <v>2331</v>
      </c>
      <c r="E1598" s="21" t="s">
        <v>917</v>
      </c>
      <c r="F1598" s="21"/>
      <c r="G1598" s="31" t="s">
        <v>314</v>
      </c>
      <c r="H1598" s="32">
        <v>1</v>
      </c>
      <c r="J1598" s="57">
        <f>[1]Inventario!Y1598</f>
        <v>0</v>
      </c>
      <c r="K1598" s="99">
        <f>[1]Inventario!AA1598</f>
        <v>0</v>
      </c>
      <c r="L1598" s="86">
        <f t="shared" si="241"/>
        <v>0</v>
      </c>
      <c r="M1598" s="91"/>
      <c r="N1598" s="87">
        <f>SUMIF('Compras del Mes'!D$6:D$307,Inventario!D1598,'Compras del Mes'!H$6:H$307)</f>
        <v>1</v>
      </c>
      <c r="O1598" s="28">
        <f t="shared" si="242"/>
        <v>20663.990000000002</v>
      </c>
      <c r="P1598" s="28">
        <f>SUMIF('Compras del Mes'!D$6:D$307,Inventario!D1598,'Compras del Mes'!I$6:I$307)</f>
        <v>20663.990000000002</v>
      </c>
      <c r="Q1598" s="88"/>
      <c r="R1598" s="87">
        <f t="shared" si="243"/>
        <v>1</v>
      </c>
      <c r="S1598" s="28">
        <f t="shared" si="244"/>
        <v>20663.990000000002</v>
      </c>
      <c r="T1598" s="28">
        <f t="shared" si="245"/>
        <v>20663.990000000002</v>
      </c>
      <c r="U1598" s="88"/>
      <c r="V1598" s="177">
        <f>SUMIF('Reporte de salida'!C$6:C$958,Inventario!B1598,'Reporte de salida'!H$6:H$958)</f>
        <v>1</v>
      </c>
      <c r="W1598" s="221">
        <f t="shared" si="246"/>
        <v>20663.990000000002</v>
      </c>
      <c r="X1598" s="22"/>
      <c r="Y1598" s="87">
        <f t="shared" si="247"/>
        <v>0</v>
      </c>
      <c r="Z1598" s="28">
        <f t="shared" si="248"/>
        <v>0</v>
      </c>
      <c r="AA1598" s="56">
        <v>0</v>
      </c>
    </row>
    <row r="1599" spans="1:27" hidden="1" x14ac:dyDescent="0.25">
      <c r="A1599" s="24"/>
      <c r="B1599" s="174" t="s">
        <v>2332</v>
      </c>
      <c r="C1599" s="24"/>
      <c r="D1599" s="21" t="s">
        <v>2332</v>
      </c>
      <c r="E1599" s="21" t="s">
        <v>917</v>
      </c>
      <c r="F1599" s="21"/>
      <c r="G1599" s="31" t="s">
        <v>314</v>
      </c>
      <c r="H1599" s="32">
        <v>1</v>
      </c>
      <c r="J1599" s="57">
        <f>[1]Inventario!Y1599</f>
        <v>0</v>
      </c>
      <c r="K1599" s="99">
        <f>[1]Inventario!AA1599</f>
        <v>0</v>
      </c>
      <c r="L1599" s="86">
        <f t="shared" si="241"/>
        <v>0</v>
      </c>
      <c r="M1599" s="91"/>
      <c r="N1599" s="87">
        <f>SUMIF('Compras del Mes'!D$6:D$307,Inventario!D1599,'Compras del Mes'!H$6:H$307)</f>
        <v>4</v>
      </c>
      <c r="O1599" s="28">
        <f t="shared" si="242"/>
        <v>592.26</v>
      </c>
      <c r="P1599" s="28">
        <f>SUMIF('Compras del Mes'!D$6:D$307,Inventario!D1599,'Compras del Mes'!I$6:I$307)</f>
        <v>2369.04</v>
      </c>
      <c r="Q1599" s="88"/>
      <c r="R1599" s="87">
        <f t="shared" si="243"/>
        <v>4</v>
      </c>
      <c r="S1599" s="28">
        <f t="shared" si="244"/>
        <v>592.26</v>
      </c>
      <c r="T1599" s="28">
        <f t="shared" si="245"/>
        <v>2369.04</v>
      </c>
      <c r="U1599" s="88"/>
      <c r="V1599" s="177">
        <f>SUMIF('Reporte de salida'!C$6:C$958,Inventario!B1599,'Reporte de salida'!H$6:H$958)</f>
        <v>4</v>
      </c>
      <c r="W1599" s="221">
        <f t="shared" si="246"/>
        <v>2369.04</v>
      </c>
      <c r="X1599" s="22"/>
      <c r="Y1599" s="87">
        <f t="shared" si="247"/>
        <v>0</v>
      </c>
      <c r="Z1599" s="28">
        <f t="shared" si="248"/>
        <v>0</v>
      </c>
      <c r="AA1599" s="56">
        <v>0</v>
      </c>
    </row>
    <row r="1600" spans="1:27" hidden="1" x14ac:dyDescent="0.25">
      <c r="A1600" s="24"/>
      <c r="B1600" s="174" t="s">
        <v>2204</v>
      </c>
      <c r="C1600" s="24"/>
      <c r="D1600" s="21" t="s">
        <v>2204</v>
      </c>
      <c r="E1600" s="21" t="s">
        <v>917</v>
      </c>
      <c r="F1600" s="21"/>
      <c r="G1600" s="31" t="s">
        <v>1060</v>
      </c>
      <c r="H1600" s="32">
        <v>1</v>
      </c>
      <c r="J1600" s="57">
        <f>[1]Inventario!Y1600</f>
        <v>0</v>
      </c>
      <c r="K1600" s="99">
        <f>[1]Inventario!AA1600</f>
        <v>0</v>
      </c>
      <c r="L1600" s="86">
        <f t="shared" si="241"/>
        <v>0</v>
      </c>
      <c r="M1600" s="91"/>
      <c r="N1600" s="87">
        <f>SUMIF('Compras del Mes'!D$6:D$307,Inventario!D1600,'Compras del Mes'!H$6:H$307)</f>
        <v>7</v>
      </c>
      <c r="O1600" s="28">
        <f t="shared" si="242"/>
        <v>352.17</v>
      </c>
      <c r="P1600" s="28">
        <f>SUMIF('Compras del Mes'!D$6:D$307,Inventario!D1600,'Compras del Mes'!I$6:I$307)</f>
        <v>2465.19</v>
      </c>
      <c r="Q1600" s="88"/>
      <c r="R1600" s="87">
        <f t="shared" si="243"/>
        <v>7</v>
      </c>
      <c r="S1600" s="28">
        <f t="shared" si="244"/>
        <v>352.17</v>
      </c>
      <c r="T1600" s="28">
        <f t="shared" si="245"/>
        <v>2465.19</v>
      </c>
      <c r="U1600" s="88"/>
      <c r="V1600" s="177">
        <f>SUMIF('Reporte de salida'!C$6:C$958,Inventario!B1600,'Reporte de salida'!H$6:H$958)</f>
        <v>7</v>
      </c>
      <c r="W1600" s="221">
        <f t="shared" si="246"/>
        <v>2465.19</v>
      </c>
      <c r="X1600" s="22"/>
      <c r="Y1600" s="87">
        <f t="shared" si="247"/>
        <v>0</v>
      </c>
      <c r="Z1600" s="28">
        <f t="shared" si="248"/>
        <v>0</v>
      </c>
      <c r="AA1600" s="56">
        <v>0</v>
      </c>
    </row>
    <row r="1601" spans="1:27" hidden="1" x14ac:dyDescent="0.25">
      <c r="A1601" s="24"/>
      <c r="B1601" s="174" t="s">
        <v>2205</v>
      </c>
      <c r="C1601" s="24"/>
      <c r="D1601" s="21" t="s">
        <v>2205</v>
      </c>
      <c r="E1601" s="21" t="s">
        <v>917</v>
      </c>
      <c r="F1601" s="21"/>
      <c r="G1601" s="31" t="s">
        <v>315</v>
      </c>
      <c r="H1601" s="32">
        <v>1</v>
      </c>
      <c r="J1601" s="57">
        <f>[1]Inventario!Y1601</f>
        <v>0</v>
      </c>
      <c r="K1601" s="99">
        <f>[1]Inventario!AA1601</f>
        <v>0</v>
      </c>
      <c r="L1601" s="86">
        <f t="shared" si="241"/>
        <v>0</v>
      </c>
      <c r="M1601" s="91"/>
      <c r="N1601" s="87">
        <f>SUMIF('Compras del Mes'!D$6:D$307,Inventario!D1601,'Compras del Mes'!H$6:H$307)</f>
        <v>31.25</v>
      </c>
      <c r="O1601" s="28">
        <f t="shared" si="242"/>
        <v>84.003875903999997</v>
      </c>
      <c r="P1601" s="28">
        <f>SUMIF('Compras del Mes'!D$6:D$307,Inventario!D1601,'Compras del Mes'!I$6:I$307)</f>
        <v>2625.121122</v>
      </c>
      <c r="Q1601" s="88"/>
      <c r="R1601" s="87">
        <f t="shared" si="243"/>
        <v>31.25</v>
      </c>
      <c r="S1601" s="28">
        <f t="shared" si="244"/>
        <v>84.003875903999997</v>
      </c>
      <c r="T1601" s="28">
        <f t="shared" si="245"/>
        <v>2625.121122</v>
      </c>
      <c r="U1601" s="88"/>
      <c r="V1601" s="177">
        <f>SUMIF('Reporte de salida'!C$6:C$958,Inventario!B1601,'Reporte de salida'!H$6:H$958)</f>
        <v>31.25</v>
      </c>
      <c r="W1601" s="221">
        <f t="shared" si="246"/>
        <v>2625.121122</v>
      </c>
      <c r="X1601" s="22"/>
      <c r="Y1601" s="87">
        <f t="shared" si="247"/>
        <v>0</v>
      </c>
      <c r="Z1601" s="28">
        <f t="shared" si="248"/>
        <v>0</v>
      </c>
      <c r="AA1601" s="56">
        <v>0</v>
      </c>
    </row>
    <row r="1602" spans="1:27" hidden="1" x14ac:dyDescent="0.25">
      <c r="A1602" s="24"/>
      <c r="B1602" s="174" t="s">
        <v>1419</v>
      </c>
      <c r="C1602" s="24"/>
      <c r="D1602" s="21" t="s">
        <v>1419</v>
      </c>
      <c r="E1602" s="21" t="s">
        <v>915</v>
      </c>
      <c r="F1602" s="21"/>
      <c r="G1602" s="31" t="s">
        <v>314</v>
      </c>
      <c r="H1602" s="32">
        <v>1</v>
      </c>
      <c r="J1602" s="57">
        <f>[1]Inventario!Y1602</f>
        <v>0</v>
      </c>
      <c r="K1602" s="99">
        <f>[1]Inventario!AA1602</f>
        <v>0</v>
      </c>
      <c r="L1602" s="86">
        <f t="shared" si="241"/>
        <v>0</v>
      </c>
      <c r="M1602" s="91"/>
      <c r="N1602" s="87">
        <f>SUMIF('Compras del Mes'!D$6:D$307,Inventario!D1602,'Compras del Mes'!H$6:H$307)</f>
        <v>0</v>
      </c>
      <c r="O1602" s="28" t="str">
        <f t="shared" si="242"/>
        <v/>
      </c>
      <c r="P1602" s="28">
        <f>SUMIF('Compras del Mes'!D$6:D$307,Inventario!D1602,'Compras del Mes'!I$6:I$307)</f>
        <v>0</v>
      </c>
      <c r="Q1602" s="88"/>
      <c r="R1602" s="87">
        <f t="shared" si="243"/>
        <v>0</v>
      </c>
      <c r="S1602" s="28" t="str">
        <f t="shared" si="244"/>
        <v>0</v>
      </c>
      <c r="T1602" s="28">
        <f t="shared" si="245"/>
        <v>0</v>
      </c>
      <c r="U1602" s="88"/>
      <c r="V1602" s="177">
        <f>SUMIF('Reporte de salida'!C$6:C$958,Inventario!B1602,'Reporte de salida'!H$6:H$958)</f>
        <v>0</v>
      </c>
      <c r="W1602" s="221">
        <f t="shared" si="246"/>
        <v>0</v>
      </c>
      <c r="X1602" s="22"/>
      <c r="Y1602" s="87">
        <f t="shared" si="247"/>
        <v>0</v>
      </c>
      <c r="Z1602" s="28">
        <f t="shared" si="248"/>
        <v>0</v>
      </c>
      <c r="AA1602" s="56">
        <v>0</v>
      </c>
    </row>
    <row r="1603" spans="1:27" hidden="1" x14ac:dyDescent="0.25">
      <c r="A1603" s="24"/>
      <c r="B1603" s="174" t="s">
        <v>923</v>
      </c>
      <c r="C1603" s="24"/>
      <c r="D1603" s="21" t="s">
        <v>923</v>
      </c>
      <c r="E1603" s="21" t="s">
        <v>933</v>
      </c>
      <c r="F1603" s="21"/>
      <c r="G1603" s="31" t="s">
        <v>314</v>
      </c>
      <c r="H1603" s="32">
        <v>1</v>
      </c>
      <c r="J1603" s="57">
        <f>[1]Inventario!Y1603</f>
        <v>3</v>
      </c>
      <c r="K1603" s="99">
        <f>[1]Inventario!AA1603</f>
        <v>0</v>
      </c>
      <c r="L1603" s="86">
        <f t="shared" si="241"/>
        <v>0</v>
      </c>
      <c r="M1603" s="91"/>
      <c r="N1603" s="87">
        <f>SUMIF('Compras del Mes'!D$6:D$307,Inventario!D1603,'Compras del Mes'!H$6:H$307)</f>
        <v>0</v>
      </c>
      <c r="O1603" s="28" t="str">
        <f t="shared" si="242"/>
        <v/>
      </c>
      <c r="P1603" s="28">
        <f>SUMIF('Compras del Mes'!D$6:D$307,Inventario!D1603,'Compras del Mes'!I$6:I$307)</f>
        <v>0</v>
      </c>
      <c r="Q1603" s="88"/>
      <c r="R1603" s="87">
        <f t="shared" si="243"/>
        <v>3</v>
      </c>
      <c r="S1603" s="28" t="str">
        <f t="shared" si="244"/>
        <v>0</v>
      </c>
      <c r="T1603" s="28">
        <f t="shared" si="245"/>
        <v>0</v>
      </c>
      <c r="U1603" s="88"/>
      <c r="V1603" s="177">
        <f>SUMIF('Reporte de salida'!C$6:C$958,Inventario!B1603,'Reporte de salida'!H$6:H$958)</f>
        <v>0</v>
      </c>
      <c r="W1603" s="221">
        <f t="shared" si="246"/>
        <v>0</v>
      </c>
      <c r="X1603" s="22"/>
      <c r="Y1603" s="87">
        <f t="shared" si="247"/>
        <v>3</v>
      </c>
      <c r="Z1603" s="28">
        <f t="shared" si="248"/>
        <v>0</v>
      </c>
      <c r="AA1603" s="56">
        <f>Z1603/Y1603</f>
        <v>0</v>
      </c>
    </row>
    <row r="1604" spans="1:27" hidden="1" x14ac:dyDescent="0.25">
      <c r="A1604" s="24"/>
      <c r="B1604" s="174" t="s">
        <v>924</v>
      </c>
      <c r="C1604" s="24"/>
      <c r="D1604" s="21" t="s">
        <v>924</v>
      </c>
      <c r="E1604" s="21" t="s">
        <v>933</v>
      </c>
      <c r="F1604" s="21"/>
      <c r="G1604" s="31" t="s">
        <v>314</v>
      </c>
      <c r="H1604" s="32">
        <v>1</v>
      </c>
      <c r="J1604" s="57">
        <f>[1]Inventario!Y1604</f>
        <v>5</v>
      </c>
      <c r="K1604" s="99">
        <f>[1]Inventario!AA1604</f>
        <v>0</v>
      </c>
      <c r="L1604" s="86">
        <f t="shared" si="241"/>
        <v>0</v>
      </c>
      <c r="M1604" s="91"/>
      <c r="N1604" s="87">
        <f>SUMIF('Compras del Mes'!D$6:D$307,Inventario!D1604,'Compras del Mes'!H$6:H$307)</f>
        <v>0</v>
      </c>
      <c r="O1604" s="28" t="str">
        <f t="shared" si="242"/>
        <v/>
      </c>
      <c r="P1604" s="28">
        <f>SUMIF('Compras del Mes'!D$6:D$307,Inventario!D1604,'Compras del Mes'!I$6:I$307)</f>
        <v>0</v>
      </c>
      <c r="Q1604" s="88"/>
      <c r="R1604" s="87">
        <f t="shared" si="243"/>
        <v>5</v>
      </c>
      <c r="S1604" s="28" t="str">
        <f t="shared" si="244"/>
        <v>0</v>
      </c>
      <c r="T1604" s="28">
        <f t="shared" si="245"/>
        <v>0</v>
      </c>
      <c r="U1604" s="88"/>
      <c r="V1604" s="177">
        <f>SUMIF('Reporte de salida'!C$6:C$958,Inventario!B1604,'Reporte de salida'!H$6:H$958)</f>
        <v>0</v>
      </c>
      <c r="W1604" s="221">
        <f t="shared" si="246"/>
        <v>0</v>
      </c>
      <c r="X1604" s="22"/>
      <c r="Y1604" s="87">
        <f t="shared" si="247"/>
        <v>5</v>
      </c>
      <c r="Z1604" s="28">
        <f t="shared" si="248"/>
        <v>0</v>
      </c>
      <c r="AA1604" s="56">
        <f>Z1604/Y1604</f>
        <v>0</v>
      </c>
    </row>
    <row r="1605" spans="1:27" hidden="1" x14ac:dyDescent="0.25">
      <c r="A1605" s="24"/>
      <c r="B1605" s="174" t="s">
        <v>925</v>
      </c>
      <c r="C1605" s="24"/>
      <c r="D1605" s="21" t="s">
        <v>925</v>
      </c>
      <c r="E1605" s="21" t="s">
        <v>933</v>
      </c>
      <c r="F1605" s="21"/>
      <c r="G1605" s="31" t="s">
        <v>314</v>
      </c>
      <c r="H1605" s="32">
        <v>1</v>
      </c>
      <c r="J1605" s="57">
        <f>[1]Inventario!Y1605</f>
        <v>25</v>
      </c>
      <c r="K1605" s="99">
        <f>[1]Inventario!AA1605</f>
        <v>3335</v>
      </c>
      <c r="L1605" s="86">
        <f t="shared" si="241"/>
        <v>83375</v>
      </c>
      <c r="M1605" s="91"/>
      <c r="N1605" s="87">
        <f>SUMIF('Compras del Mes'!D$6:D$307,Inventario!D1605,'Compras del Mes'!H$6:H$307)</f>
        <v>6</v>
      </c>
      <c r="O1605" s="28">
        <f t="shared" si="242"/>
        <v>870.53166666666664</v>
      </c>
      <c r="P1605" s="28">
        <f>SUMIF('Compras del Mes'!D$6:D$307,Inventario!D1605,'Compras del Mes'!I$6:I$307)</f>
        <v>5223.1899999999996</v>
      </c>
      <c r="Q1605" s="88"/>
      <c r="R1605" s="87">
        <f t="shared" si="243"/>
        <v>31</v>
      </c>
      <c r="S1605" s="28">
        <f t="shared" si="244"/>
        <v>2858.0061290322583</v>
      </c>
      <c r="T1605" s="28">
        <f t="shared" si="245"/>
        <v>88598.19</v>
      </c>
      <c r="U1605" s="88"/>
      <c r="V1605" s="177">
        <f>SUMIF('Reporte de salida'!C$6:C$958,Inventario!B1605,'Reporte de salida'!H$6:H$958)</f>
        <v>0</v>
      </c>
      <c r="W1605" s="221">
        <f t="shared" si="246"/>
        <v>0</v>
      </c>
      <c r="X1605" s="22"/>
      <c r="Y1605" s="87">
        <f t="shared" si="247"/>
        <v>31</v>
      </c>
      <c r="Z1605" s="28">
        <f t="shared" si="248"/>
        <v>88598.19</v>
      </c>
      <c r="AA1605" s="56">
        <f>Z1605/Y1605</f>
        <v>2858.0061290322583</v>
      </c>
    </row>
    <row r="1606" spans="1:27" hidden="1" x14ac:dyDescent="0.25">
      <c r="A1606" s="24"/>
      <c r="B1606" s="174" t="s">
        <v>926</v>
      </c>
      <c r="C1606" s="24"/>
      <c r="D1606" s="21" t="s">
        <v>926</v>
      </c>
      <c r="E1606" s="21" t="s">
        <v>933</v>
      </c>
      <c r="F1606" s="21"/>
      <c r="G1606" s="31" t="s">
        <v>314</v>
      </c>
      <c r="H1606" s="32">
        <v>1</v>
      </c>
      <c r="J1606" s="57">
        <f>[1]Inventario!Y1606</f>
        <v>2</v>
      </c>
      <c r="K1606" s="99">
        <f>[1]Inventario!AA1606</f>
        <v>0</v>
      </c>
      <c r="L1606" s="86">
        <f t="shared" si="241"/>
        <v>0</v>
      </c>
      <c r="M1606" s="91"/>
      <c r="N1606" s="87">
        <f>SUMIF('Compras del Mes'!D$6:D$307,Inventario!D1606,'Compras del Mes'!H$6:H$307)</f>
        <v>0</v>
      </c>
      <c r="O1606" s="28" t="str">
        <f t="shared" si="242"/>
        <v/>
      </c>
      <c r="P1606" s="28">
        <f>SUMIF('Compras del Mes'!D$6:D$307,Inventario!D1606,'Compras del Mes'!I$6:I$307)</f>
        <v>0</v>
      </c>
      <c r="Q1606" s="88"/>
      <c r="R1606" s="87">
        <f t="shared" si="243"/>
        <v>2</v>
      </c>
      <c r="S1606" s="28" t="str">
        <f t="shared" si="244"/>
        <v>0</v>
      </c>
      <c r="T1606" s="28">
        <f t="shared" si="245"/>
        <v>0</v>
      </c>
      <c r="U1606" s="88"/>
      <c r="V1606" s="177">
        <f>SUMIF('Reporte de salida'!C$6:C$958,Inventario!B1606,'Reporte de salida'!H$6:H$958)</f>
        <v>0</v>
      </c>
      <c r="W1606" s="221">
        <f t="shared" si="246"/>
        <v>0</v>
      </c>
      <c r="X1606" s="22"/>
      <c r="Y1606" s="87">
        <f t="shared" si="247"/>
        <v>2</v>
      </c>
      <c r="Z1606" s="28">
        <f t="shared" si="248"/>
        <v>0</v>
      </c>
      <c r="AA1606" s="56">
        <f>Z1606/Y1606</f>
        <v>0</v>
      </c>
    </row>
    <row r="1607" spans="1:27" hidden="1" x14ac:dyDescent="0.25">
      <c r="A1607" s="24"/>
      <c r="B1607" s="174" t="s">
        <v>927</v>
      </c>
      <c r="C1607" s="24"/>
      <c r="D1607" s="21" t="s">
        <v>927</v>
      </c>
      <c r="E1607" s="21" t="s">
        <v>933</v>
      </c>
      <c r="F1607" s="21"/>
      <c r="G1607" s="31" t="s">
        <v>314</v>
      </c>
      <c r="H1607" s="32">
        <v>1</v>
      </c>
      <c r="J1607" s="57">
        <f>[1]Inventario!Y1607</f>
        <v>0</v>
      </c>
      <c r="K1607" s="99">
        <f>[1]Inventario!AA1607</f>
        <v>0</v>
      </c>
      <c r="L1607" s="86">
        <f t="shared" ref="L1607:L1618" si="250">+K1607*J1607</f>
        <v>0</v>
      </c>
      <c r="M1607" s="91"/>
      <c r="N1607" s="87">
        <f>SUMIF('Compras del Mes'!D$6:D$307,Inventario!D1607,'Compras del Mes'!H$6:H$307)</f>
        <v>0</v>
      </c>
      <c r="O1607" s="28" t="str">
        <f t="shared" ref="O1607:O1618" si="251">IF(P1607=0,"",P1607/N1607)</f>
        <v/>
      </c>
      <c r="P1607" s="28">
        <f>SUMIF('Compras del Mes'!D$6:D$307,Inventario!D1607,'Compras del Mes'!I$6:I$307)</f>
        <v>0</v>
      </c>
      <c r="Q1607" s="88"/>
      <c r="R1607" s="87">
        <f t="shared" ref="R1607:R1618" si="252">+N1607+J1607</f>
        <v>0</v>
      </c>
      <c r="S1607" s="28" t="str">
        <f t="shared" ref="S1607:S1618" si="253">IF(T1607=0,"0",T1607/R1607)</f>
        <v>0</v>
      </c>
      <c r="T1607" s="28">
        <f t="shared" ref="T1607:T1618" si="254">+P1607+L1607</f>
        <v>0</v>
      </c>
      <c r="U1607" s="88"/>
      <c r="V1607" s="177">
        <f>SUMIF('Reporte de salida'!C$6:C$958,Inventario!B1607,'Reporte de salida'!H$6:H$958)</f>
        <v>0</v>
      </c>
      <c r="W1607" s="221">
        <f t="shared" ref="W1607:W1618" si="255">+V1607*S1607</f>
        <v>0</v>
      </c>
      <c r="X1607" s="22"/>
      <c r="Y1607" s="87">
        <f t="shared" ref="Y1607:Y1618" si="256">R1607-V1607</f>
        <v>0</v>
      </c>
      <c r="Z1607" s="28">
        <f t="shared" ref="Z1607:Z1618" si="257">+S1607*Y1607</f>
        <v>0</v>
      </c>
      <c r="AA1607" s="56">
        <v>0</v>
      </c>
    </row>
    <row r="1608" spans="1:27" hidden="1" x14ac:dyDescent="0.25">
      <c r="A1608" s="24"/>
      <c r="B1608" s="174" t="s">
        <v>1468</v>
      </c>
      <c r="C1608" s="24"/>
      <c r="D1608" s="21" t="s">
        <v>1468</v>
      </c>
      <c r="E1608" s="21" t="s">
        <v>933</v>
      </c>
      <c r="F1608" s="21"/>
      <c r="G1608" s="31" t="s">
        <v>314</v>
      </c>
      <c r="H1608" s="32">
        <v>1</v>
      </c>
      <c r="J1608" s="57">
        <f>[1]Inventario!Y1608</f>
        <v>0</v>
      </c>
      <c r="K1608" s="99">
        <f>[1]Inventario!AA1608</f>
        <v>0</v>
      </c>
      <c r="L1608" s="86">
        <f t="shared" si="250"/>
        <v>0</v>
      </c>
      <c r="M1608" s="91"/>
      <c r="N1608" s="87">
        <f>SUMIF('Compras del Mes'!D$6:D$307,Inventario!D1608,'Compras del Mes'!H$6:H$307)</f>
        <v>0</v>
      </c>
      <c r="O1608" s="28" t="str">
        <f t="shared" si="251"/>
        <v/>
      </c>
      <c r="P1608" s="28">
        <f>SUMIF('Compras del Mes'!D$6:D$307,Inventario!D1608,'Compras del Mes'!I$6:I$307)</f>
        <v>0</v>
      </c>
      <c r="Q1608" s="88"/>
      <c r="R1608" s="87">
        <f t="shared" si="252"/>
        <v>0</v>
      </c>
      <c r="S1608" s="28" t="str">
        <f t="shared" si="253"/>
        <v>0</v>
      </c>
      <c r="T1608" s="28">
        <f t="shared" si="254"/>
        <v>0</v>
      </c>
      <c r="U1608" s="88"/>
      <c r="V1608" s="177">
        <f>SUMIF('Reporte de salida'!C$6:C$958,Inventario!B1608,'Reporte de salida'!H$6:H$958)</f>
        <v>0</v>
      </c>
      <c r="W1608" s="221">
        <f t="shared" si="255"/>
        <v>0</v>
      </c>
      <c r="X1608" s="22"/>
      <c r="Y1608" s="87">
        <f t="shared" si="256"/>
        <v>0</v>
      </c>
      <c r="Z1608" s="28">
        <f t="shared" si="257"/>
        <v>0</v>
      </c>
      <c r="AA1608" s="56">
        <v>0</v>
      </c>
    </row>
    <row r="1609" spans="1:27" hidden="1" x14ac:dyDescent="0.25">
      <c r="A1609" s="24"/>
      <c r="B1609" s="174" t="s">
        <v>928</v>
      </c>
      <c r="C1609" s="24"/>
      <c r="D1609" s="21" t="s">
        <v>928</v>
      </c>
      <c r="E1609" s="21" t="s">
        <v>933</v>
      </c>
      <c r="F1609" s="21"/>
      <c r="G1609" s="31" t="s">
        <v>314</v>
      </c>
      <c r="H1609" s="32">
        <v>1</v>
      </c>
      <c r="J1609" s="57">
        <f>[1]Inventario!Y1609</f>
        <v>3</v>
      </c>
      <c r="K1609" s="99">
        <f>[1]Inventario!AA1609</f>
        <v>0</v>
      </c>
      <c r="L1609" s="86">
        <f t="shared" si="250"/>
        <v>0</v>
      </c>
      <c r="M1609" s="91"/>
      <c r="N1609" s="87">
        <f>SUMIF('Compras del Mes'!D$6:D$307,Inventario!D1609,'Compras del Mes'!H$6:H$307)</f>
        <v>0</v>
      </c>
      <c r="O1609" s="28" t="str">
        <f t="shared" si="251"/>
        <v/>
      </c>
      <c r="P1609" s="28">
        <f>SUMIF('Compras del Mes'!D$6:D$307,Inventario!D1609,'Compras del Mes'!I$6:I$307)</f>
        <v>0</v>
      </c>
      <c r="Q1609" s="88"/>
      <c r="R1609" s="87">
        <f t="shared" si="252"/>
        <v>3</v>
      </c>
      <c r="S1609" s="28" t="str">
        <f t="shared" si="253"/>
        <v>0</v>
      </c>
      <c r="T1609" s="28">
        <f t="shared" si="254"/>
        <v>0</v>
      </c>
      <c r="U1609" s="88"/>
      <c r="V1609" s="177">
        <f>SUMIF('Reporte de salida'!C$6:C$958,Inventario!B1609,'Reporte de salida'!H$6:H$958)</f>
        <v>0</v>
      </c>
      <c r="W1609" s="221">
        <f t="shared" si="255"/>
        <v>0</v>
      </c>
      <c r="X1609" s="22"/>
      <c r="Y1609" s="87">
        <f t="shared" si="256"/>
        <v>3</v>
      </c>
      <c r="Z1609" s="28">
        <f t="shared" si="257"/>
        <v>0</v>
      </c>
      <c r="AA1609" s="56">
        <f>Z1609/Y1609</f>
        <v>0</v>
      </c>
    </row>
    <row r="1610" spans="1:27" hidden="1" x14ac:dyDescent="0.25">
      <c r="A1610" s="24"/>
      <c r="B1610" s="174" t="s">
        <v>929</v>
      </c>
      <c r="C1610" s="24"/>
      <c r="D1610" s="21" t="s">
        <v>929</v>
      </c>
      <c r="E1610" s="21" t="s">
        <v>933</v>
      </c>
      <c r="F1610" s="21"/>
      <c r="G1610" s="31" t="s">
        <v>314</v>
      </c>
      <c r="H1610" s="32">
        <v>1</v>
      </c>
      <c r="J1610" s="57">
        <f>[1]Inventario!Y1610</f>
        <v>14</v>
      </c>
      <c r="K1610" s="99">
        <f>[1]Inventario!AA1610</f>
        <v>0</v>
      </c>
      <c r="L1610" s="86">
        <f t="shared" si="250"/>
        <v>0</v>
      </c>
      <c r="M1610" s="91"/>
      <c r="N1610" s="87">
        <f>SUMIF('Compras del Mes'!D$6:D$307,Inventario!D1610,'Compras del Mes'!H$6:H$307)</f>
        <v>0</v>
      </c>
      <c r="O1610" s="28" t="str">
        <f t="shared" si="251"/>
        <v/>
      </c>
      <c r="P1610" s="28">
        <f>SUMIF('Compras del Mes'!D$6:D$307,Inventario!D1610,'Compras del Mes'!I$6:I$307)</f>
        <v>0</v>
      </c>
      <c r="Q1610" s="88"/>
      <c r="R1610" s="87">
        <f t="shared" si="252"/>
        <v>14</v>
      </c>
      <c r="S1610" s="28" t="str">
        <f t="shared" si="253"/>
        <v>0</v>
      </c>
      <c r="T1610" s="28">
        <f t="shared" si="254"/>
        <v>0</v>
      </c>
      <c r="U1610" s="88"/>
      <c r="V1610" s="177">
        <f>SUMIF('Reporte de salida'!C$6:C$958,Inventario!B1610,'Reporte de salida'!H$6:H$958)</f>
        <v>0</v>
      </c>
      <c r="W1610" s="221">
        <f t="shared" si="255"/>
        <v>0</v>
      </c>
      <c r="X1610" s="22"/>
      <c r="Y1610" s="87">
        <f t="shared" si="256"/>
        <v>14</v>
      </c>
      <c r="Z1610" s="28">
        <f t="shared" si="257"/>
        <v>0</v>
      </c>
      <c r="AA1610" s="56">
        <f>Z1610/Y1610</f>
        <v>0</v>
      </c>
    </row>
    <row r="1611" spans="1:27" hidden="1" x14ac:dyDescent="0.25">
      <c r="A1611" s="24"/>
      <c r="B1611" s="174" t="s">
        <v>930</v>
      </c>
      <c r="C1611" s="24"/>
      <c r="D1611" s="21" t="s">
        <v>930</v>
      </c>
      <c r="E1611" s="21" t="s">
        <v>933</v>
      </c>
      <c r="F1611" s="21"/>
      <c r="G1611" s="31" t="s">
        <v>314</v>
      </c>
      <c r="H1611" s="32">
        <v>1</v>
      </c>
      <c r="J1611" s="57">
        <f>[1]Inventario!Y1611</f>
        <v>5</v>
      </c>
      <c r="K1611" s="99">
        <f>[1]Inventario!AA1611</f>
        <v>0</v>
      </c>
      <c r="L1611" s="86">
        <f t="shared" si="250"/>
        <v>0</v>
      </c>
      <c r="M1611" s="91"/>
      <c r="N1611" s="87">
        <f>SUMIF('Compras del Mes'!D$6:D$307,Inventario!D1611,'Compras del Mes'!H$6:H$307)</f>
        <v>0</v>
      </c>
      <c r="O1611" s="28" t="str">
        <f t="shared" si="251"/>
        <v/>
      </c>
      <c r="P1611" s="28">
        <f>SUMIF('Compras del Mes'!D$6:D$307,Inventario!D1611,'Compras del Mes'!I$6:I$307)</f>
        <v>0</v>
      </c>
      <c r="Q1611" s="88"/>
      <c r="R1611" s="87">
        <f t="shared" si="252"/>
        <v>5</v>
      </c>
      <c r="S1611" s="28" t="str">
        <f t="shared" si="253"/>
        <v>0</v>
      </c>
      <c r="T1611" s="28">
        <f t="shared" si="254"/>
        <v>0</v>
      </c>
      <c r="U1611" s="88"/>
      <c r="V1611" s="177">
        <f>SUMIF('Reporte de salida'!C$6:C$958,Inventario!B1611,'Reporte de salida'!H$6:H$958)</f>
        <v>0</v>
      </c>
      <c r="W1611" s="221">
        <f t="shared" si="255"/>
        <v>0</v>
      </c>
      <c r="X1611" s="22"/>
      <c r="Y1611" s="87">
        <f t="shared" si="256"/>
        <v>5</v>
      </c>
      <c r="Z1611" s="28">
        <f t="shared" si="257"/>
        <v>0</v>
      </c>
      <c r="AA1611" s="56">
        <f>Z1611/Y1611</f>
        <v>0</v>
      </c>
    </row>
    <row r="1612" spans="1:27" hidden="1" x14ac:dyDescent="0.25">
      <c r="A1612" s="24"/>
      <c r="B1612" s="174" t="s">
        <v>931</v>
      </c>
      <c r="C1612" s="24"/>
      <c r="D1612" s="21" t="s">
        <v>931</v>
      </c>
      <c r="E1612" s="21" t="s">
        <v>933</v>
      </c>
      <c r="F1612" s="21"/>
      <c r="G1612" s="31" t="s">
        <v>314</v>
      </c>
      <c r="H1612" s="32">
        <v>1</v>
      </c>
      <c r="J1612" s="57">
        <f>[1]Inventario!Y1612</f>
        <v>6</v>
      </c>
      <c r="K1612" s="99">
        <f>[1]Inventario!AA1612</f>
        <v>0</v>
      </c>
      <c r="L1612" s="86">
        <f t="shared" si="250"/>
        <v>0</v>
      </c>
      <c r="M1612" s="91"/>
      <c r="N1612" s="87">
        <f>SUMIF('Compras del Mes'!D$6:D$307,Inventario!D1612,'Compras del Mes'!H$6:H$307)</f>
        <v>0</v>
      </c>
      <c r="O1612" s="28" t="str">
        <f t="shared" si="251"/>
        <v/>
      </c>
      <c r="P1612" s="28">
        <f>SUMIF('Compras del Mes'!D$6:D$307,Inventario!D1612,'Compras del Mes'!I$6:I$307)</f>
        <v>0</v>
      </c>
      <c r="Q1612" s="88"/>
      <c r="R1612" s="87">
        <f t="shared" si="252"/>
        <v>6</v>
      </c>
      <c r="S1612" s="28" t="str">
        <f t="shared" si="253"/>
        <v>0</v>
      </c>
      <c r="T1612" s="28">
        <f t="shared" si="254"/>
        <v>0</v>
      </c>
      <c r="U1612" s="88"/>
      <c r="V1612" s="177">
        <f>SUMIF('Reporte de salida'!C$6:C$958,Inventario!B1612,'Reporte de salida'!H$6:H$958)</f>
        <v>0</v>
      </c>
      <c r="W1612" s="221">
        <f t="shared" si="255"/>
        <v>0</v>
      </c>
      <c r="X1612" s="22"/>
      <c r="Y1612" s="87">
        <f t="shared" si="256"/>
        <v>6</v>
      </c>
      <c r="Z1612" s="28">
        <f t="shared" si="257"/>
        <v>0</v>
      </c>
      <c r="AA1612" s="56">
        <f>Z1612/Y1612</f>
        <v>0</v>
      </c>
    </row>
    <row r="1613" spans="1:27" hidden="1" x14ac:dyDescent="0.25">
      <c r="A1613" s="24"/>
      <c r="B1613" s="174" t="s">
        <v>932</v>
      </c>
      <c r="C1613" s="24"/>
      <c r="D1613" s="21" t="s">
        <v>932</v>
      </c>
      <c r="E1613" s="21" t="s">
        <v>933</v>
      </c>
      <c r="F1613" s="21"/>
      <c r="G1613" s="31" t="s">
        <v>314</v>
      </c>
      <c r="H1613" s="32">
        <v>1</v>
      </c>
      <c r="J1613" s="57">
        <f>[1]Inventario!Y1613</f>
        <v>3</v>
      </c>
      <c r="K1613" s="99">
        <f>[1]Inventario!AA1613</f>
        <v>0</v>
      </c>
      <c r="L1613" s="86">
        <f t="shared" si="250"/>
        <v>0</v>
      </c>
      <c r="M1613" s="91"/>
      <c r="N1613" s="87">
        <f>SUMIF('Compras del Mes'!D$6:D$307,Inventario!D1613,'Compras del Mes'!H$6:H$307)</f>
        <v>0</v>
      </c>
      <c r="O1613" s="28" t="str">
        <f t="shared" si="251"/>
        <v/>
      </c>
      <c r="P1613" s="28">
        <f>SUMIF('Compras del Mes'!D$6:D$307,Inventario!D1613,'Compras del Mes'!I$6:I$307)</f>
        <v>0</v>
      </c>
      <c r="Q1613" s="88"/>
      <c r="R1613" s="87">
        <f t="shared" si="252"/>
        <v>3</v>
      </c>
      <c r="S1613" s="28" t="str">
        <f t="shared" si="253"/>
        <v>0</v>
      </c>
      <c r="T1613" s="28">
        <f t="shared" si="254"/>
        <v>0</v>
      </c>
      <c r="U1613" s="88"/>
      <c r="V1613" s="177">
        <f>SUMIF('Reporte de salida'!C$6:C$958,Inventario!B1613,'Reporte de salida'!H$6:H$958)</f>
        <v>0</v>
      </c>
      <c r="W1613" s="221">
        <f t="shared" si="255"/>
        <v>0</v>
      </c>
      <c r="X1613" s="22"/>
      <c r="Y1613" s="87">
        <f t="shared" si="256"/>
        <v>3</v>
      </c>
      <c r="Z1613" s="28">
        <f t="shared" si="257"/>
        <v>0</v>
      </c>
      <c r="AA1613" s="56">
        <f>Z1613/Y1613</f>
        <v>0</v>
      </c>
    </row>
    <row r="1614" spans="1:27" hidden="1" x14ac:dyDescent="0.25">
      <c r="A1614" s="24">
        <v>3231</v>
      </c>
      <c r="B1614" s="174" t="s">
        <v>1747</v>
      </c>
      <c r="C1614" s="24"/>
      <c r="D1614" s="21" t="s">
        <v>1747</v>
      </c>
      <c r="E1614" s="21" t="s">
        <v>933</v>
      </c>
      <c r="F1614" s="21"/>
      <c r="G1614" s="31" t="s">
        <v>314</v>
      </c>
      <c r="H1614" s="32">
        <v>1</v>
      </c>
      <c r="J1614" s="57">
        <f>[1]Inventario!Y1614</f>
        <v>0</v>
      </c>
      <c r="K1614" s="99">
        <f>[1]Inventario!AA1614</f>
        <v>0</v>
      </c>
      <c r="L1614" s="86">
        <f t="shared" si="250"/>
        <v>0</v>
      </c>
      <c r="M1614" s="91"/>
      <c r="N1614" s="87">
        <f>SUMIF('Compras del Mes'!D$6:D$307,Inventario!D1614,'Compras del Mes'!H$6:H$307)</f>
        <v>0</v>
      </c>
      <c r="O1614" s="28" t="str">
        <f t="shared" si="251"/>
        <v/>
      </c>
      <c r="P1614" s="28">
        <f>SUMIF('Compras del Mes'!D$6:D$307,Inventario!D1614,'Compras del Mes'!I$6:I$307)</f>
        <v>0</v>
      </c>
      <c r="Q1614" s="88"/>
      <c r="R1614" s="87">
        <f t="shared" si="252"/>
        <v>0</v>
      </c>
      <c r="S1614" s="28" t="str">
        <f t="shared" si="253"/>
        <v>0</v>
      </c>
      <c r="T1614" s="28">
        <f t="shared" si="254"/>
        <v>0</v>
      </c>
      <c r="U1614" s="88"/>
      <c r="V1614" s="177">
        <f>SUMIF('Reporte de salida'!C$6:C$958,Inventario!B1614,'Reporte de salida'!H$6:H$958)</f>
        <v>0</v>
      </c>
      <c r="W1614" s="221">
        <f t="shared" si="255"/>
        <v>0</v>
      </c>
      <c r="X1614" s="22"/>
      <c r="Y1614" s="87">
        <f t="shared" si="256"/>
        <v>0</v>
      </c>
      <c r="Z1614" s="28">
        <f t="shared" si="257"/>
        <v>0</v>
      </c>
      <c r="AA1614" s="56">
        <v>0</v>
      </c>
    </row>
    <row r="1615" spans="1:27" hidden="1" x14ac:dyDescent="0.25">
      <c r="A1615" s="24" t="s">
        <v>1951</v>
      </c>
      <c r="B1615" s="174" t="s">
        <v>1952</v>
      </c>
      <c r="C1615" s="24"/>
      <c r="D1615" s="21" t="s">
        <v>1952</v>
      </c>
      <c r="E1615" s="21" t="s">
        <v>933</v>
      </c>
      <c r="F1615" s="21"/>
      <c r="G1615" s="31" t="s">
        <v>314</v>
      </c>
      <c r="H1615" s="32">
        <v>1</v>
      </c>
      <c r="J1615" s="57">
        <f>[1]Inventario!Y1615</f>
        <v>0</v>
      </c>
      <c r="K1615" s="99">
        <f>[1]Inventario!AA1615</f>
        <v>0</v>
      </c>
      <c r="L1615" s="86">
        <f t="shared" si="250"/>
        <v>0</v>
      </c>
      <c r="M1615" s="91"/>
      <c r="N1615" s="87">
        <f>SUMIF('Compras del Mes'!D$6:D$307,Inventario!D1615,'Compras del Mes'!H$6:H$307)</f>
        <v>0</v>
      </c>
      <c r="O1615" s="28" t="str">
        <f t="shared" si="251"/>
        <v/>
      </c>
      <c r="P1615" s="28">
        <f>SUMIF('Compras del Mes'!D$6:D$307,Inventario!D1615,'Compras del Mes'!I$6:I$307)</f>
        <v>0</v>
      </c>
      <c r="Q1615" s="88"/>
      <c r="R1615" s="87">
        <f t="shared" si="252"/>
        <v>0</v>
      </c>
      <c r="S1615" s="28" t="str">
        <f t="shared" si="253"/>
        <v>0</v>
      </c>
      <c r="T1615" s="28">
        <f t="shared" si="254"/>
        <v>0</v>
      </c>
      <c r="U1615" s="88"/>
      <c r="V1615" s="177">
        <f>SUMIF('Reporte de salida'!C$6:C$958,Inventario!B1615,'Reporte de salida'!H$6:H$958)</f>
        <v>0</v>
      </c>
      <c r="W1615" s="221">
        <f t="shared" si="255"/>
        <v>0</v>
      </c>
      <c r="X1615" s="22"/>
      <c r="Y1615" s="87">
        <f t="shared" si="256"/>
        <v>0</v>
      </c>
      <c r="Z1615" s="28">
        <f t="shared" si="257"/>
        <v>0</v>
      </c>
      <c r="AA1615" s="56">
        <v>0</v>
      </c>
    </row>
    <row r="1616" spans="1:27" hidden="1" x14ac:dyDescent="0.25">
      <c r="A1616" s="24"/>
      <c r="B1616" s="174"/>
      <c r="C1616" s="24"/>
      <c r="D1616" s="21"/>
      <c r="E1616" s="21"/>
      <c r="F1616" s="21"/>
      <c r="G1616" s="31"/>
      <c r="H1616" s="32">
        <v>1</v>
      </c>
      <c r="J1616" s="57">
        <f>[1]Inventario!Y1616</f>
        <v>0</v>
      </c>
      <c r="K1616" s="99">
        <f>[1]Inventario!AA1616</f>
        <v>0</v>
      </c>
      <c r="L1616" s="86">
        <f t="shared" si="250"/>
        <v>0</v>
      </c>
      <c r="M1616" s="91"/>
      <c r="N1616" s="87">
        <f>SUMIF('Compras del Mes'!D$6:D$307,Inventario!D1616,'Compras del Mes'!H$6:H$307)</f>
        <v>0</v>
      </c>
      <c r="O1616" s="28" t="str">
        <f t="shared" si="251"/>
        <v/>
      </c>
      <c r="P1616" s="28">
        <f>SUMIF('Compras del Mes'!D$6:D$307,Inventario!D1616,'Compras del Mes'!I$6:I$307)</f>
        <v>0</v>
      </c>
      <c r="Q1616" s="88"/>
      <c r="R1616" s="87">
        <f t="shared" si="252"/>
        <v>0</v>
      </c>
      <c r="S1616" s="28" t="str">
        <f t="shared" si="253"/>
        <v>0</v>
      </c>
      <c r="T1616" s="28">
        <f t="shared" si="254"/>
        <v>0</v>
      </c>
      <c r="U1616" s="88"/>
      <c r="V1616" s="177">
        <f>SUMIF('Reporte de salida'!C$6:C$958,Inventario!B1616,'Reporte de salida'!H$6:H$958)</f>
        <v>0</v>
      </c>
      <c r="W1616" s="221">
        <f t="shared" si="255"/>
        <v>0</v>
      </c>
      <c r="X1616" s="22"/>
      <c r="Y1616" s="87">
        <f t="shared" si="256"/>
        <v>0</v>
      </c>
      <c r="Z1616" s="28">
        <f t="shared" si="257"/>
        <v>0</v>
      </c>
    </row>
    <row r="1617" spans="1:26" hidden="1" x14ac:dyDescent="0.25">
      <c r="A1617" s="24"/>
      <c r="B1617" s="174"/>
      <c r="C1617" s="24"/>
      <c r="D1617" s="21"/>
      <c r="E1617" s="21"/>
      <c r="F1617" s="21"/>
      <c r="G1617" s="31"/>
      <c r="H1617" s="32"/>
      <c r="J1617" s="57">
        <f>[1]Inventario!Y1617</f>
        <v>0</v>
      </c>
      <c r="K1617" s="99">
        <f>[1]Inventario!AA1617</f>
        <v>0</v>
      </c>
      <c r="L1617" s="86">
        <f t="shared" si="250"/>
        <v>0</v>
      </c>
      <c r="M1617" s="91"/>
      <c r="N1617" s="87">
        <f>SUMIF('Compras del Mes'!D$6:D$307,Inventario!D1617,'Compras del Mes'!H$6:H$307)</f>
        <v>0</v>
      </c>
      <c r="O1617" s="28" t="str">
        <f t="shared" si="251"/>
        <v/>
      </c>
      <c r="P1617" s="28">
        <f>SUMIF('Compras del Mes'!D$6:D$307,Inventario!D1617,'Compras del Mes'!I$6:I$307)</f>
        <v>0</v>
      </c>
      <c r="Q1617" s="88"/>
      <c r="R1617" s="87">
        <f t="shared" si="252"/>
        <v>0</v>
      </c>
      <c r="S1617" s="28" t="str">
        <f t="shared" si="253"/>
        <v>0</v>
      </c>
      <c r="T1617" s="28">
        <f t="shared" si="254"/>
        <v>0</v>
      </c>
      <c r="U1617" s="88"/>
      <c r="V1617" s="177">
        <f>SUMIF('Reporte de salida'!C$6:C$958,Inventario!B1617,'Reporte de salida'!H$6:H$958)</f>
        <v>0</v>
      </c>
      <c r="W1617" s="221">
        <f t="shared" si="255"/>
        <v>0</v>
      </c>
      <c r="X1617" s="22"/>
      <c r="Y1617" s="87">
        <f t="shared" si="256"/>
        <v>0</v>
      </c>
      <c r="Z1617" s="28">
        <f t="shared" si="257"/>
        <v>0</v>
      </c>
    </row>
    <row r="1618" spans="1:26" hidden="1" x14ac:dyDescent="0.25">
      <c r="A1618" s="24"/>
      <c r="B1618" s="174"/>
      <c r="C1618" s="24"/>
      <c r="D1618" s="21"/>
      <c r="E1618" s="21"/>
      <c r="F1618" s="21"/>
      <c r="G1618" s="31"/>
      <c r="H1618" s="32"/>
      <c r="J1618" s="57"/>
      <c r="K1618" s="99"/>
      <c r="L1618" s="86">
        <f t="shared" si="250"/>
        <v>0</v>
      </c>
      <c r="M1618" s="91"/>
      <c r="N1618" s="87">
        <f>SUMIF('Compras del Mes'!D$6:D$307,Inventario!D1618,'Compras del Mes'!H$6:H$307)</f>
        <v>0</v>
      </c>
      <c r="O1618" s="28" t="str">
        <f t="shared" si="251"/>
        <v/>
      </c>
      <c r="P1618" s="28">
        <f>SUMIF('Compras del Mes'!D$6:D$307,Inventario!D1618,'Compras del Mes'!I$6:I$307)</f>
        <v>0</v>
      </c>
      <c r="Q1618" s="88"/>
      <c r="R1618" s="87">
        <f t="shared" si="252"/>
        <v>0</v>
      </c>
      <c r="S1618" s="28" t="str">
        <f t="shared" si="253"/>
        <v>0</v>
      </c>
      <c r="T1618" s="28">
        <f t="shared" si="254"/>
        <v>0</v>
      </c>
      <c r="U1618" s="88"/>
      <c r="V1618" s="177">
        <f>SUMIF('Reporte de salida'!C$6:C$958,Inventario!B1618,'Reporte de salida'!H$6:H$958)</f>
        <v>0</v>
      </c>
      <c r="W1618" s="221">
        <f t="shared" si="255"/>
        <v>0</v>
      </c>
      <c r="X1618" s="22"/>
      <c r="Y1618" s="87">
        <f t="shared" si="256"/>
        <v>0</v>
      </c>
      <c r="Z1618" s="28">
        <f t="shared" si="257"/>
        <v>0</v>
      </c>
    </row>
    <row r="1619" spans="1:26" hidden="1" x14ac:dyDescent="0.25">
      <c r="A1619" s="24"/>
      <c r="B1619" s="174"/>
      <c r="C1619" s="24"/>
      <c r="D1619" s="21"/>
      <c r="E1619" s="21"/>
      <c r="F1619" s="21"/>
      <c r="G1619" s="31"/>
      <c r="H1619" s="32"/>
      <c r="J1619" s="57"/>
      <c r="K1619" s="99"/>
      <c r="L1619" s="86">
        <f t="shared" ref="L1619:L1650" si="258">+K1619*J1619</f>
        <v>0</v>
      </c>
      <c r="M1619" s="91"/>
      <c r="N1619" s="87">
        <f>SUMIF('Compras del Mes'!D$6:D$307,Inventario!D1619,'Compras del Mes'!H$6:H$307)</f>
        <v>0</v>
      </c>
      <c r="O1619" s="28" t="str">
        <f t="shared" ref="O1619:O1650" si="259">IF(P1619=0,"",P1619/N1619)</f>
        <v/>
      </c>
      <c r="P1619" s="28">
        <f>SUMIF('Compras del Mes'!D$6:D$307,Inventario!D1619,'Compras del Mes'!I$6:I$307)</f>
        <v>0</v>
      </c>
      <c r="Q1619" s="88"/>
      <c r="R1619" s="87">
        <f t="shared" ref="R1619:R1650" si="260">+N1619+J1619</f>
        <v>0</v>
      </c>
      <c r="S1619" s="28" t="str">
        <f t="shared" ref="S1619:S1650" si="261">IF(T1619=0,"0",T1619/R1619)</f>
        <v>0</v>
      </c>
      <c r="T1619" s="28">
        <f t="shared" ref="T1619:T1650" si="262">+P1619+L1619</f>
        <v>0</v>
      </c>
      <c r="U1619" s="88"/>
      <c r="V1619" s="177">
        <f>SUMIF('Reporte de salida'!C$6:C$958,Inventario!B1619,'Reporte de salida'!H$6:H$958)</f>
        <v>0</v>
      </c>
      <c r="W1619" s="221">
        <f t="shared" ref="W1619:W1650" si="263">+V1619*S1619</f>
        <v>0</v>
      </c>
      <c r="X1619" s="22"/>
      <c r="Y1619" s="87">
        <f t="shared" ref="Y1619:Y1650" si="264">R1619-V1619</f>
        <v>0</v>
      </c>
      <c r="Z1619" s="28">
        <f t="shared" ref="Z1619:Z1650" si="265">+S1619*Y1619</f>
        <v>0</v>
      </c>
    </row>
    <row r="1620" spans="1:26" hidden="1" x14ac:dyDescent="0.25">
      <c r="A1620" s="24"/>
      <c r="B1620" s="174"/>
      <c r="C1620" s="24"/>
      <c r="D1620" s="21"/>
      <c r="E1620" s="21"/>
      <c r="F1620" s="21"/>
      <c r="G1620" s="31"/>
      <c r="H1620" s="32"/>
      <c r="J1620" s="57"/>
      <c r="K1620" s="99"/>
      <c r="L1620" s="86">
        <f t="shared" si="258"/>
        <v>0</v>
      </c>
      <c r="M1620" s="91"/>
      <c r="N1620" s="87">
        <f>SUMIF('Compras del Mes'!D$6:D$307,Inventario!D1620,'Compras del Mes'!H$6:H$307)</f>
        <v>0</v>
      </c>
      <c r="O1620" s="28" t="str">
        <f t="shared" si="259"/>
        <v/>
      </c>
      <c r="P1620" s="28">
        <f>SUMIF('Compras del Mes'!D$6:D$307,Inventario!D1620,'Compras del Mes'!I$6:I$307)</f>
        <v>0</v>
      </c>
      <c r="Q1620" s="88"/>
      <c r="R1620" s="87">
        <f t="shared" si="260"/>
        <v>0</v>
      </c>
      <c r="S1620" s="28" t="str">
        <f t="shared" si="261"/>
        <v>0</v>
      </c>
      <c r="T1620" s="28">
        <f t="shared" si="262"/>
        <v>0</v>
      </c>
      <c r="U1620" s="88"/>
      <c r="V1620" s="177">
        <f>SUMIF('Reporte de salida'!C$6:C$958,Inventario!B1620,'Reporte de salida'!H$6:H$958)</f>
        <v>0</v>
      </c>
      <c r="W1620" s="221">
        <f t="shared" si="263"/>
        <v>0</v>
      </c>
      <c r="X1620" s="22"/>
      <c r="Y1620" s="87">
        <f t="shared" si="264"/>
        <v>0</v>
      </c>
      <c r="Z1620" s="28">
        <f t="shared" si="265"/>
        <v>0</v>
      </c>
    </row>
    <row r="1621" spans="1:26" hidden="1" x14ac:dyDescent="0.25">
      <c r="A1621" s="24"/>
      <c r="B1621" s="174"/>
      <c r="C1621" s="24"/>
      <c r="D1621" s="21"/>
      <c r="E1621" s="21"/>
      <c r="F1621" s="21"/>
      <c r="G1621" s="31"/>
      <c r="H1621" s="32"/>
      <c r="J1621" s="57"/>
      <c r="K1621" s="99"/>
      <c r="L1621" s="86">
        <f t="shared" si="258"/>
        <v>0</v>
      </c>
      <c r="M1621" s="91"/>
      <c r="N1621" s="87">
        <f>SUMIF('Compras del Mes'!D$6:D$307,Inventario!D1621,'Compras del Mes'!H$6:H$307)</f>
        <v>0</v>
      </c>
      <c r="O1621" s="28" t="str">
        <f t="shared" si="259"/>
        <v/>
      </c>
      <c r="P1621" s="28">
        <f>SUMIF('Compras del Mes'!D$6:D$307,Inventario!D1621,'Compras del Mes'!I$6:I$307)</f>
        <v>0</v>
      </c>
      <c r="Q1621" s="88"/>
      <c r="R1621" s="87">
        <f t="shared" si="260"/>
        <v>0</v>
      </c>
      <c r="S1621" s="28" t="str">
        <f t="shared" si="261"/>
        <v>0</v>
      </c>
      <c r="T1621" s="28">
        <f t="shared" si="262"/>
        <v>0</v>
      </c>
      <c r="U1621" s="88"/>
      <c r="V1621" s="177">
        <f>SUMIF('Reporte de salida'!C$6:C$958,Inventario!B1621,'Reporte de salida'!H$6:H$958)</f>
        <v>0</v>
      </c>
      <c r="W1621" s="221">
        <f t="shared" si="263"/>
        <v>0</v>
      </c>
      <c r="X1621" s="22"/>
      <c r="Y1621" s="87">
        <f t="shared" si="264"/>
        <v>0</v>
      </c>
      <c r="Z1621" s="28">
        <f t="shared" si="265"/>
        <v>0</v>
      </c>
    </row>
    <row r="1622" spans="1:26" hidden="1" x14ac:dyDescent="0.25">
      <c r="A1622" s="24"/>
      <c r="B1622" s="174"/>
      <c r="C1622" s="24"/>
      <c r="D1622" s="21"/>
      <c r="E1622" s="21"/>
      <c r="F1622" s="21"/>
      <c r="G1622" s="31"/>
      <c r="H1622" s="32"/>
      <c r="J1622" s="57"/>
      <c r="K1622" s="99"/>
      <c r="L1622" s="86">
        <f t="shared" si="258"/>
        <v>0</v>
      </c>
      <c r="M1622" s="91"/>
      <c r="N1622" s="87">
        <f>SUMIF('Compras del Mes'!D$6:D$307,Inventario!D1622,'Compras del Mes'!H$6:H$307)</f>
        <v>0</v>
      </c>
      <c r="O1622" s="28" t="str">
        <f t="shared" si="259"/>
        <v/>
      </c>
      <c r="P1622" s="28">
        <f>SUMIF('Compras del Mes'!D$6:D$307,Inventario!D1622,'Compras del Mes'!I$6:I$307)</f>
        <v>0</v>
      </c>
      <c r="Q1622" s="88"/>
      <c r="R1622" s="87">
        <f t="shared" si="260"/>
        <v>0</v>
      </c>
      <c r="S1622" s="28" t="str">
        <f t="shared" si="261"/>
        <v>0</v>
      </c>
      <c r="T1622" s="28">
        <f t="shared" si="262"/>
        <v>0</v>
      </c>
      <c r="U1622" s="88"/>
      <c r="V1622" s="177">
        <f>SUMIF('Reporte de salida'!C$6:C$958,Inventario!B1622,'Reporte de salida'!H$6:H$958)</f>
        <v>0</v>
      </c>
      <c r="W1622" s="221">
        <f t="shared" si="263"/>
        <v>0</v>
      </c>
      <c r="X1622" s="22"/>
      <c r="Y1622" s="87">
        <f t="shared" si="264"/>
        <v>0</v>
      </c>
      <c r="Z1622" s="28">
        <f t="shared" si="265"/>
        <v>0</v>
      </c>
    </row>
    <row r="1623" spans="1:26" hidden="1" x14ac:dyDescent="0.25">
      <c r="A1623" s="24"/>
      <c r="B1623" s="174"/>
      <c r="C1623" s="24"/>
      <c r="D1623" s="21"/>
      <c r="E1623" s="21"/>
      <c r="F1623" s="21"/>
      <c r="G1623" s="31"/>
      <c r="H1623" s="32"/>
      <c r="J1623" s="57"/>
      <c r="K1623" s="99"/>
      <c r="L1623" s="86">
        <f t="shared" si="258"/>
        <v>0</v>
      </c>
      <c r="M1623" s="91"/>
      <c r="N1623" s="87">
        <f>SUMIF('Compras del Mes'!D$6:D$307,Inventario!D1623,'Compras del Mes'!H$6:H$307)</f>
        <v>0</v>
      </c>
      <c r="O1623" s="28" t="str">
        <f t="shared" si="259"/>
        <v/>
      </c>
      <c r="P1623" s="28">
        <f>SUMIF('Compras del Mes'!D$6:D$307,Inventario!D1623,'Compras del Mes'!I$6:I$307)</f>
        <v>0</v>
      </c>
      <c r="Q1623" s="88"/>
      <c r="R1623" s="87">
        <f t="shared" si="260"/>
        <v>0</v>
      </c>
      <c r="S1623" s="28" t="str">
        <f t="shared" si="261"/>
        <v>0</v>
      </c>
      <c r="T1623" s="28">
        <f t="shared" si="262"/>
        <v>0</v>
      </c>
      <c r="U1623" s="88"/>
      <c r="V1623" s="177">
        <f>SUMIF('Reporte de salida'!C$6:C$958,Inventario!B1623,'Reporte de salida'!H$6:H$958)</f>
        <v>0</v>
      </c>
      <c r="W1623" s="221">
        <f t="shared" si="263"/>
        <v>0</v>
      </c>
      <c r="X1623" s="22"/>
      <c r="Y1623" s="87">
        <f t="shared" si="264"/>
        <v>0</v>
      </c>
      <c r="Z1623" s="28">
        <f t="shared" si="265"/>
        <v>0</v>
      </c>
    </row>
    <row r="1624" spans="1:26" hidden="1" x14ac:dyDescent="0.25">
      <c r="A1624" s="24"/>
      <c r="B1624" s="174"/>
      <c r="C1624" s="24"/>
      <c r="D1624" s="21"/>
      <c r="E1624" s="21"/>
      <c r="F1624" s="21"/>
      <c r="G1624" s="31"/>
      <c r="H1624" s="32"/>
      <c r="J1624" s="57"/>
      <c r="K1624" s="99"/>
      <c r="L1624" s="86">
        <f t="shared" si="258"/>
        <v>0</v>
      </c>
      <c r="M1624" s="91"/>
      <c r="N1624" s="87">
        <f>SUMIF('Compras del Mes'!D$6:D$307,Inventario!D1624,'Compras del Mes'!H$6:H$307)</f>
        <v>0</v>
      </c>
      <c r="O1624" s="28" t="str">
        <f t="shared" si="259"/>
        <v/>
      </c>
      <c r="P1624" s="28">
        <f>SUMIF('Compras del Mes'!D$6:D$307,Inventario!D1624,'Compras del Mes'!I$6:I$307)</f>
        <v>0</v>
      </c>
      <c r="Q1624" s="88"/>
      <c r="R1624" s="87">
        <f t="shared" si="260"/>
        <v>0</v>
      </c>
      <c r="S1624" s="28" t="str">
        <f t="shared" si="261"/>
        <v>0</v>
      </c>
      <c r="T1624" s="28">
        <f t="shared" si="262"/>
        <v>0</v>
      </c>
      <c r="U1624" s="88"/>
      <c r="V1624" s="177">
        <f>SUMIF('Reporte de salida'!C$6:C$958,Inventario!B1624,'Reporte de salida'!H$6:H$958)</f>
        <v>0</v>
      </c>
      <c r="W1624" s="221">
        <f t="shared" si="263"/>
        <v>0</v>
      </c>
      <c r="X1624" s="22"/>
      <c r="Y1624" s="87">
        <f t="shared" si="264"/>
        <v>0</v>
      </c>
      <c r="Z1624" s="28">
        <f t="shared" si="265"/>
        <v>0</v>
      </c>
    </row>
    <row r="1625" spans="1:26" hidden="1" x14ac:dyDescent="0.25">
      <c r="A1625" s="24"/>
      <c r="B1625" s="174"/>
      <c r="C1625" s="24"/>
      <c r="D1625" s="21"/>
      <c r="E1625" s="21"/>
      <c r="F1625" s="21"/>
      <c r="G1625" s="31"/>
      <c r="H1625" s="32"/>
      <c r="J1625" s="57"/>
      <c r="K1625" s="99"/>
      <c r="L1625" s="86">
        <f t="shared" si="258"/>
        <v>0</v>
      </c>
      <c r="M1625" s="91"/>
      <c r="N1625" s="87">
        <f>SUMIF('Compras del Mes'!D$6:D$307,Inventario!D1625,'Compras del Mes'!H$6:H$307)</f>
        <v>0</v>
      </c>
      <c r="O1625" s="28" t="str">
        <f t="shared" si="259"/>
        <v/>
      </c>
      <c r="P1625" s="28">
        <f>SUMIF('Compras del Mes'!D$6:D$307,Inventario!D1625,'Compras del Mes'!I$6:I$307)</f>
        <v>0</v>
      </c>
      <c r="Q1625" s="88"/>
      <c r="R1625" s="87">
        <f t="shared" si="260"/>
        <v>0</v>
      </c>
      <c r="S1625" s="28" t="str">
        <f t="shared" si="261"/>
        <v>0</v>
      </c>
      <c r="T1625" s="28">
        <f t="shared" si="262"/>
        <v>0</v>
      </c>
      <c r="U1625" s="88"/>
      <c r="V1625" s="177">
        <f>SUMIF('Reporte de salida'!C$6:C$958,Inventario!B1625,'Reporte de salida'!H$6:H$958)</f>
        <v>0</v>
      </c>
      <c r="W1625" s="221">
        <f t="shared" si="263"/>
        <v>0</v>
      </c>
      <c r="X1625" s="22"/>
      <c r="Y1625" s="87">
        <f t="shared" si="264"/>
        <v>0</v>
      </c>
      <c r="Z1625" s="28">
        <f t="shared" si="265"/>
        <v>0</v>
      </c>
    </row>
    <row r="1626" spans="1:26" hidden="1" x14ac:dyDescent="0.25">
      <c r="A1626" s="24"/>
      <c r="B1626" s="174"/>
      <c r="C1626" s="24"/>
      <c r="D1626" s="21"/>
      <c r="E1626" s="21"/>
      <c r="F1626" s="21"/>
      <c r="G1626" s="31"/>
      <c r="H1626" s="32"/>
      <c r="J1626" s="57"/>
      <c r="K1626" s="99"/>
      <c r="L1626" s="86">
        <f t="shared" si="258"/>
        <v>0</v>
      </c>
      <c r="M1626" s="91"/>
      <c r="N1626" s="87">
        <f>SUMIF('Compras del Mes'!D$6:D$307,Inventario!D1626,'Compras del Mes'!H$6:H$307)</f>
        <v>0</v>
      </c>
      <c r="O1626" s="28" t="str">
        <f t="shared" si="259"/>
        <v/>
      </c>
      <c r="P1626" s="28">
        <f>SUMIF('Compras del Mes'!D$6:D$307,Inventario!D1626,'Compras del Mes'!I$6:I$307)</f>
        <v>0</v>
      </c>
      <c r="Q1626" s="88"/>
      <c r="R1626" s="87">
        <f t="shared" si="260"/>
        <v>0</v>
      </c>
      <c r="S1626" s="28" t="str">
        <f t="shared" si="261"/>
        <v>0</v>
      </c>
      <c r="T1626" s="28">
        <f t="shared" si="262"/>
        <v>0</v>
      </c>
      <c r="U1626" s="88"/>
      <c r="V1626" s="177">
        <f>SUMIF('Reporte de salida'!C$6:C$958,Inventario!B1626,'Reporte de salida'!H$6:H$958)</f>
        <v>0</v>
      </c>
      <c r="W1626" s="221">
        <f t="shared" si="263"/>
        <v>0</v>
      </c>
      <c r="X1626" s="22"/>
      <c r="Y1626" s="87">
        <f t="shared" si="264"/>
        <v>0</v>
      </c>
      <c r="Z1626" s="28">
        <f t="shared" si="265"/>
        <v>0</v>
      </c>
    </row>
    <row r="1627" spans="1:26" hidden="1" x14ac:dyDescent="0.25">
      <c r="A1627" s="24"/>
      <c r="B1627" s="174"/>
      <c r="C1627" s="24"/>
      <c r="D1627" s="21"/>
      <c r="E1627" s="21"/>
      <c r="F1627" s="21"/>
      <c r="G1627" s="31"/>
      <c r="H1627" s="32"/>
      <c r="J1627" s="57"/>
      <c r="K1627" s="99"/>
      <c r="L1627" s="86">
        <f t="shared" si="258"/>
        <v>0</v>
      </c>
      <c r="M1627" s="91"/>
      <c r="N1627" s="87">
        <f>SUMIF('Compras del Mes'!D$6:D$307,Inventario!D1627,'Compras del Mes'!H$6:H$307)</f>
        <v>0</v>
      </c>
      <c r="O1627" s="28" t="str">
        <f t="shared" si="259"/>
        <v/>
      </c>
      <c r="P1627" s="28">
        <f>SUMIF('Compras del Mes'!D$6:D$307,Inventario!D1627,'Compras del Mes'!I$6:I$307)</f>
        <v>0</v>
      </c>
      <c r="Q1627" s="88"/>
      <c r="R1627" s="87">
        <f t="shared" si="260"/>
        <v>0</v>
      </c>
      <c r="S1627" s="28" t="str">
        <f t="shared" si="261"/>
        <v>0</v>
      </c>
      <c r="T1627" s="28">
        <f t="shared" si="262"/>
        <v>0</v>
      </c>
      <c r="U1627" s="88"/>
      <c r="V1627" s="177">
        <f>SUMIF('Reporte de salida'!C$6:C$958,Inventario!B1627,'Reporte de salida'!H$6:H$958)</f>
        <v>0</v>
      </c>
      <c r="W1627" s="221">
        <f t="shared" si="263"/>
        <v>0</v>
      </c>
      <c r="X1627" s="22"/>
      <c r="Y1627" s="87">
        <f t="shared" si="264"/>
        <v>0</v>
      </c>
      <c r="Z1627" s="28">
        <f t="shared" si="265"/>
        <v>0</v>
      </c>
    </row>
    <row r="1628" spans="1:26" hidden="1" x14ac:dyDescent="0.25">
      <c r="A1628" s="24"/>
      <c r="B1628" s="174"/>
      <c r="C1628" s="24"/>
      <c r="D1628" s="21"/>
      <c r="E1628" s="21"/>
      <c r="F1628" s="21"/>
      <c r="G1628" s="31"/>
      <c r="H1628" s="32"/>
      <c r="J1628" s="57"/>
      <c r="K1628" s="99"/>
      <c r="L1628" s="86">
        <f t="shared" si="258"/>
        <v>0</v>
      </c>
      <c r="M1628" s="91"/>
      <c r="N1628" s="87">
        <f>SUMIF('Compras del Mes'!D$6:D$307,Inventario!D1628,'Compras del Mes'!H$6:H$307)</f>
        <v>0</v>
      </c>
      <c r="O1628" s="28" t="str">
        <f t="shared" si="259"/>
        <v/>
      </c>
      <c r="P1628" s="28">
        <f>SUMIF('Compras del Mes'!D$6:D$307,Inventario!D1628,'Compras del Mes'!I$6:I$307)</f>
        <v>0</v>
      </c>
      <c r="Q1628" s="88"/>
      <c r="R1628" s="87">
        <f t="shared" si="260"/>
        <v>0</v>
      </c>
      <c r="S1628" s="28" t="str">
        <f t="shared" si="261"/>
        <v>0</v>
      </c>
      <c r="T1628" s="28">
        <f t="shared" si="262"/>
        <v>0</v>
      </c>
      <c r="U1628" s="88"/>
      <c r="V1628" s="177">
        <f>SUMIF('Reporte de salida'!C$6:C$958,Inventario!B1628,'Reporte de salida'!H$6:H$958)</f>
        <v>0</v>
      </c>
      <c r="W1628" s="221">
        <f t="shared" si="263"/>
        <v>0</v>
      </c>
      <c r="X1628" s="22"/>
      <c r="Y1628" s="87">
        <f t="shared" si="264"/>
        <v>0</v>
      </c>
      <c r="Z1628" s="28">
        <f t="shared" si="265"/>
        <v>0</v>
      </c>
    </row>
    <row r="1629" spans="1:26" hidden="1" x14ac:dyDescent="0.25">
      <c r="A1629" s="24"/>
      <c r="B1629" s="174"/>
      <c r="C1629" s="24"/>
      <c r="D1629" s="21"/>
      <c r="E1629" s="21"/>
      <c r="F1629" s="21"/>
      <c r="G1629" s="31"/>
      <c r="H1629" s="32"/>
      <c r="J1629" s="57"/>
      <c r="K1629" s="99"/>
      <c r="L1629" s="86">
        <f t="shared" si="258"/>
        <v>0</v>
      </c>
      <c r="M1629" s="91"/>
      <c r="N1629" s="87">
        <f>SUMIF('Compras del Mes'!D$6:D$307,Inventario!D1629,'Compras del Mes'!H$6:H$307)</f>
        <v>0</v>
      </c>
      <c r="O1629" s="28" t="str">
        <f t="shared" si="259"/>
        <v/>
      </c>
      <c r="P1629" s="28">
        <f>SUMIF('Compras del Mes'!D$6:D$307,Inventario!D1629,'Compras del Mes'!I$6:I$307)</f>
        <v>0</v>
      </c>
      <c r="Q1629" s="88"/>
      <c r="R1629" s="87">
        <f t="shared" si="260"/>
        <v>0</v>
      </c>
      <c r="S1629" s="28" t="str">
        <f t="shared" si="261"/>
        <v>0</v>
      </c>
      <c r="T1629" s="28">
        <f t="shared" si="262"/>
        <v>0</v>
      </c>
      <c r="U1629" s="88"/>
      <c r="V1629" s="177">
        <f>SUMIF('Reporte de salida'!C$6:C$958,Inventario!B1629,'Reporte de salida'!H$6:H$958)</f>
        <v>0</v>
      </c>
      <c r="W1629" s="221">
        <f t="shared" si="263"/>
        <v>0</v>
      </c>
      <c r="X1629" s="22"/>
      <c r="Y1629" s="87">
        <f t="shared" si="264"/>
        <v>0</v>
      </c>
      <c r="Z1629" s="28">
        <f t="shared" si="265"/>
        <v>0</v>
      </c>
    </row>
    <row r="1630" spans="1:26" hidden="1" x14ac:dyDescent="0.25">
      <c r="A1630" s="24"/>
      <c r="B1630" s="174"/>
      <c r="C1630" s="24"/>
      <c r="D1630" s="21"/>
      <c r="E1630" s="21"/>
      <c r="F1630" s="21"/>
      <c r="G1630" s="31"/>
      <c r="H1630" s="32"/>
      <c r="J1630" s="57"/>
      <c r="K1630" s="99"/>
      <c r="L1630" s="86">
        <f t="shared" si="258"/>
        <v>0</v>
      </c>
      <c r="M1630" s="91"/>
      <c r="N1630" s="87">
        <f>SUMIF('Compras del Mes'!D$6:D$307,Inventario!D1630,'Compras del Mes'!H$6:H$307)</f>
        <v>0</v>
      </c>
      <c r="O1630" s="28" t="str">
        <f t="shared" si="259"/>
        <v/>
      </c>
      <c r="P1630" s="28">
        <f>SUMIF('Compras del Mes'!D$6:D$307,Inventario!D1630,'Compras del Mes'!I$6:I$307)</f>
        <v>0</v>
      </c>
      <c r="Q1630" s="88"/>
      <c r="R1630" s="87">
        <f t="shared" si="260"/>
        <v>0</v>
      </c>
      <c r="S1630" s="28" t="str">
        <f t="shared" si="261"/>
        <v>0</v>
      </c>
      <c r="T1630" s="28">
        <f t="shared" si="262"/>
        <v>0</v>
      </c>
      <c r="U1630" s="88"/>
      <c r="V1630" s="177">
        <f>SUMIF('Reporte de salida'!C$6:C$958,Inventario!B1630,'Reporte de salida'!H$6:H$958)</f>
        <v>0</v>
      </c>
      <c r="W1630" s="221">
        <f t="shared" si="263"/>
        <v>0</v>
      </c>
      <c r="X1630" s="22"/>
      <c r="Y1630" s="87">
        <f t="shared" si="264"/>
        <v>0</v>
      </c>
      <c r="Z1630" s="28">
        <f t="shared" si="265"/>
        <v>0</v>
      </c>
    </row>
    <row r="1631" spans="1:26" hidden="1" x14ac:dyDescent="0.25">
      <c r="A1631" s="24"/>
      <c r="B1631" s="174"/>
      <c r="C1631" s="24"/>
      <c r="D1631" s="21"/>
      <c r="E1631" s="21"/>
      <c r="F1631" s="21"/>
      <c r="G1631" s="31"/>
      <c r="H1631" s="32"/>
      <c r="J1631" s="57"/>
      <c r="K1631" s="99"/>
      <c r="L1631" s="86">
        <f t="shared" si="258"/>
        <v>0</v>
      </c>
      <c r="M1631" s="91"/>
      <c r="N1631" s="87">
        <f>SUMIF('Compras del Mes'!D$6:D$307,Inventario!D1631,'Compras del Mes'!H$6:H$307)</f>
        <v>0</v>
      </c>
      <c r="O1631" s="28" t="str">
        <f t="shared" si="259"/>
        <v/>
      </c>
      <c r="P1631" s="28">
        <f>SUMIF('Compras del Mes'!D$6:D$307,Inventario!D1631,'Compras del Mes'!I$6:I$307)</f>
        <v>0</v>
      </c>
      <c r="Q1631" s="88"/>
      <c r="R1631" s="87">
        <f t="shared" si="260"/>
        <v>0</v>
      </c>
      <c r="S1631" s="28" t="str">
        <f t="shared" si="261"/>
        <v>0</v>
      </c>
      <c r="T1631" s="28">
        <f t="shared" si="262"/>
        <v>0</v>
      </c>
      <c r="U1631" s="88"/>
      <c r="V1631" s="177">
        <f>SUMIF('Reporte de salida'!C$6:C$958,Inventario!B1631,'Reporte de salida'!H$6:H$958)</f>
        <v>0</v>
      </c>
      <c r="W1631" s="221">
        <f t="shared" si="263"/>
        <v>0</v>
      </c>
      <c r="X1631" s="22"/>
      <c r="Y1631" s="87">
        <f t="shared" si="264"/>
        <v>0</v>
      </c>
      <c r="Z1631" s="28">
        <f t="shared" si="265"/>
        <v>0</v>
      </c>
    </row>
    <row r="1632" spans="1:26" hidden="1" x14ac:dyDescent="0.25">
      <c r="A1632" s="24"/>
      <c r="B1632" s="174"/>
      <c r="C1632" s="24"/>
      <c r="D1632" s="21"/>
      <c r="E1632" s="21"/>
      <c r="F1632" s="21"/>
      <c r="G1632" s="31"/>
      <c r="H1632" s="32"/>
      <c r="J1632" s="57"/>
      <c r="K1632" s="99"/>
      <c r="L1632" s="86">
        <f t="shared" si="258"/>
        <v>0</v>
      </c>
      <c r="M1632" s="91"/>
      <c r="N1632" s="87">
        <f>SUMIF('Compras del Mes'!D$6:D$307,Inventario!D1632,'Compras del Mes'!H$6:H$307)</f>
        <v>0</v>
      </c>
      <c r="O1632" s="28" t="str">
        <f t="shared" si="259"/>
        <v/>
      </c>
      <c r="P1632" s="28">
        <f>SUMIF('Compras del Mes'!D$6:D$307,Inventario!D1632,'Compras del Mes'!I$6:I$307)</f>
        <v>0</v>
      </c>
      <c r="Q1632" s="88"/>
      <c r="R1632" s="87">
        <f t="shared" si="260"/>
        <v>0</v>
      </c>
      <c r="S1632" s="28" t="str">
        <f t="shared" si="261"/>
        <v>0</v>
      </c>
      <c r="T1632" s="28">
        <f t="shared" si="262"/>
        <v>0</v>
      </c>
      <c r="U1632" s="88"/>
      <c r="V1632" s="177">
        <f>SUMIF('Reporte de salida'!C$6:C$958,Inventario!B1632,'Reporte de salida'!H$6:H$958)</f>
        <v>0</v>
      </c>
      <c r="W1632" s="221">
        <f t="shared" si="263"/>
        <v>0</v>
      </c>
      <c r="X1632" s="22"/>
      <c r="Y1632" s="87">
        <f t="shared" si="264"/>
        <v>0</v>
      </c>
      <c r="Z1632" s="28">
        <f t="shared" si="265"/>
        <v>0</v>
      </c>
    </row>
    <row r="1633" spans="1:26" hidden="1" x14ac:dyDescent="0.25">
      <c r="A1633" s="24"/>
      <c r="B1633" s="174"/>
      <c r="C1633" s="24"/>
      <c r="D1633" s="21"/>
      <c r="E1633" s="21"/>
      <c r="F1633" s="21"/>
      <c r="G1633" s="31"/>
      <c r="H1633" s="32"/>
      <c r="J1633" s="57"/>
      <c r="K1633" s="99"/>
      <c r="L1633" s="86">
        <f t="shared" si="258"/>
        <v>0</v>
      </c>
      <c r="M1633" s="91"/>
      <c r="N1633" s="87">
        <f>SUMIF('Compras del Mes'!D$6:D$307,Inventario!D1633,'Compras del Mes'!H$6:H$307)</f>
        <v>0</v>
      </c>
      <c r="O1633" s="28" t="str">
        <f t="shared" si="259"/>
        <v/>
      </c>
      <c r="P1633" s="28">
        <f>SUMIF('Compras del Mes'!D$6:D$307,Inventario!D1633,'Compras del Mes'!I$6:I$307)</f>
        <v>0</v>
      </c>
      <c r="Q1633" s="88"/>
      <c r="R1633" s="87">
        <f t="shared" si="260"/>
        <v>0</v>
      </c>
      <c r="S1633" s="28" t="str">
        <f t="shared" si="261"/>
        <v>0</v>
      </c>
      <c r="T1633" s="28">
        <f t="shared" si="262"/>
        <v>0</v>
      </c>
      <c r="U1633" s="88"/>
      <c r="V1633" s="177">
        <f>SUMIF('Reporte de salida'!C$6:C$958,Inventario!B1633,'Reporte de salida'!H$6:H$958)</f>
        <v>0</v>
      </c>
      <c r="W1633" s="221">
        <f t="shared" si="263"/>
        <v>0</v>
      </c>
      <c r="X1633" s="22"/>
      <c r="Y1633" s="87">
        <f t="shared" si="264"/>
        <v>0</v>
      </c>
      <c r="Z1633" s="28">
        <f t="shared" si="265"/>
        <v>0</v>
      </c>
    </row>
    <row r="1634" spans="1:26" hidden="1" x14ac:dyDescent="0.25">
      <c r="A1634" s="24"/>
      <c r="B1634" s="174"/>
      <c r="C1634" s="24"/>
      <c r="D1634" s="21"/>
      <c r="E1634" s="21"/>
      <c r="F1634" s="21"/>
      <c r="G1634" s="31"/>
      <c r="H1634" s="32"/>
      <c r="J1634" s="57"/>
      <c r="K1634" s="99"/>
      <c r="L1634" s="86">
        <f t="shared" si="258"/>
        <v>0</v>
      </c>
      <c r="M1634" s="91"/>
      <c r="N1634" s="87">
        <f>SUMIF('Compras del Mes'!D$6:D$307,Inventario!D1634,'Compras del Mes'!H$6:H$307)</f>
        <v>0</v>
      </c>
      <c r="O1634" s="28" t="str">
        <f t="shared" si="259"/>
        <v/>
      </c>
      <c r="P1634" s="28">
        <f>SUMIF('Compras del Mes'!D$6:D$307,Inventario!D1634,'Compras del Mes'!I$6:I$307)</f>
        <v>0</v>
      </c>
      <c r="Q1634" s="88"/>
      <c r="R1634" s="87">
        <f t="shared" si="260"/>
        <v>0</v>
      </c>
      <c r="S1634" s="28" t="str">
        <f t="shared" si="261"/>
        <v>0</v>
      </c>
      <c r="T1634" s="28">
        <f t="shared" si="262"/>
        <v>0</v>
      </c>
      <c r="U1634" s="88"/>
      <c r="V1634" s="177">
        <f>SUMIF('Reporte de salida'!C$6:C$958,Inventario!B1634,'Reporte de salida'!H$6:H$958)</f>
        <v>0</v>
      </c>
      <c r="W1634" s="221">
        <f t="shared" si="263"/>
        <v>0</v>
      </c>
      <c r="X1634" s="22"/>
      <c r="Y1634" s="87">
        <f t="shared" si="264"/>
        <v>0</v>
      </c>
      <c r="Z1634" s="28">
        <f t="shared" si="265"/>
        <v>0</v>
      </c>
    </row>
    <row r="1635" spans="1:26" hidden="1" x14ac:dyDescent="0.25">
      <c r="A1635" s="24"/>
      <c r="B1635" s="174"/>
      <c r="C1635" s="24"/>
      <c r="D1635" s="21"/>
      <c r="E1635" s="21"/>
      <c r="F1635" s="21"/>
      <c r="G1635" s="31"/>
      <c r="H1635" s="32"/>
      <c r="J1635" s="57"/>
      <c r="K1635" s="99"/>
      <c r="L1635" s="86">
        <f t="shared" si="258"/>
        <v>0</v>
      </c>
      <c r="M1635" s="91"/>
      <c r="N1635" s="87">
        <f>SUMIF('Compras del Mes'!D$6:D$307,Inventario!D1635,'Compras del Mes'!H$6:H$307)</f>
        <v>0</v>
      </c>
      <c r="O1635" s="28" t="str">
        <f t="shared" si="259"/>
        <v/>
      </c>
      <c r="P1635" s="28">
        <f>SUMIF('Compras del Mes'!D$6:D$307,Inventario!D1635,'Compras del Mes'!I$6:I$307)</f>
        <v>0</v>
      </c>
      <c r="Q1635" s="88"/>
      <c r="R1635" s="87">
        <f t="shared" si="260"/>
        <v>0</v>
      </c>
      <c r="S1635" s="28" t="str">
        <f t="shared" si="261"/>
        <v>0</v>
      </c>
      <c r="T1635" s="28">
        <f t="shared" si="262"/>
        <v>0</v>
      </c>
      <c r="U1635" s="88"/>
      <c r="V1635" s="177">
        <f>SUMIF('Reporte de salida'!C$6:C$958,Inventario!B1635,'Reporte de salida'!H$6:H$958)</f>
        <v>0</v>
      </c>
      <c r="W1635" s="221">
        <f t="shared" si="263"/>
        <v>0</v>
      </c>
      <c r="X1635" s="22"/>
      <c r="Y1635" s="87">
        <f t="shared" si="264"/>
        <v>0</v>
      </c>
      <c r="Z1635" s="28">
        <f t="shared" si="265"/>
        <v>0</v>
      </c>
    </row>
    <row r="1636" spans="1:26" hidden="1" x14ac:dyDescent="0.25">
      <c r="A1636" s="24"/>
      <c r="B1636" s="174"/>
      <c r="C1636" s="24"/>
      <c r="D1636" s="21"/>
      <c r="E1636" s="21"/>
      <c r="F1636" s="21"/>
      <c r="G1636" s="31"/>
      <c r="H1636" s="32"/>
      <c r="J1636" s="57"/>
      <c r="K1636" s="99"/>
      <c r="L1636" s="86">
        <f t="shared" si="258"/>
        <v>0</v>
      </c>
      <c r="M1636" s="91"/>
      <c r="N1636" s="87">
        <f>SUMIF('Compras del Mes'!D$6:D$307,Inventario!D1636,'Compras del Mes'!H$6:H$307)</f>
        <v>0</v>
      </c>
      <c r="O1636" s="28" t="str">
        <f t="shared" si="259"/>
        <v/>
      </c>
      <c r="P1636" s="28">
        <f>SUMIF('Compras del Mes'!D$6:D$307,Inventario!D1636,'Compras del Mes'!I$6:I$307)</f>
        <v>0</v>
      </c>
      <c r="Q1636" s="88"/>
      <c r="R1636" s="87">
        <f t="shared" si="260"/>
        <v>0</v>
      </c>
      <c r="S1636" s="28" t="str">
        <f t="shared" si="261"/>
        <v>0</v>
      </c>
      <c r="T1636" s="28">
        <f t="shared" si="262"/>
        <v>0</v>
      </c>
      <c r="U1636" s="88"/>
      <c r="V1636" s="177">
        <f>SUMIF('Reporte de salida'!C$6:C$958,Inventario!B1636,'Reporte de salida'!H$6:H$958)</f>
        <v>0</v>
      </c>
      <c r="W1636" s="221">
        <f t="shared" si="263"/>
        <v>0</v>
      </c>
      <c r="X1636" s="22"/>
      <c r="Y1636" s="87">
        <f t="shared" si="264"/>
        <v>0</v>
      </c>
      <c r="Z1636" s="28">
        <f t="shared" si="265"/>
        <v>0</v>
      </c>
    </row>
    <row r="1637" spans="1:26" hidden="1" x14ac:dyDescent="0.25">
      <c r="A1637" s="24"/>
      <c r="B1637" s="174"/>
      <c r="C1637" s="24"/>
      <c r="D1637" s="21"/>
      <c r="E1637" s="21"/>
      <c r="F1637" s="21"/>
      <c r="G1637" s="31"/>
      <c r="H1637" s="32"/>
      <c r="J1637" s="57"/>
      <c r="K1637" s="99"/>
      <c r="L1637" s="86">
        <f t="shared" si="258"/>
        <v>0</v>
      </c>
      <c r="M1637" s="91"/>
      <c r="N1637" s="87">
        <f>SUMIF('Compras del Mes'!D$6:D$307,Inventario!D1637,'Compras del Mes'!H$6:H$307)</f>
        <v>0</v>
      </c>
      <c r="O1637" s="28" t="str">
        <f t="shared" si="259"/>
        <v/>
      </c>
      <c r="P1637" s="28">
        <f>SUMIF('Compras del Mes'!D$6:D$307,Inventario!D1637,'Compras del Mes'!I$6:I$307)</f>
        <v>0</v>
      </c>
      <c r="Q1637" s="88"/>
      <c r="R1637" s="87">
        <f t="shared" si="260"/>
        <v>0</v>
      </c>
      <c r="S1637" s="28" t="str">
        <f t="shared" si="261"/>
        <v>0</v>
      </c>
      <c r="T1637" s="28">
        <f t="shared" si="262"/>
        <v>0</v>
      </c>
      <c r="U1637" s="88"/>
      <c r="V1637" s="177">
        <f>SUMIF('Reporte de salida'!C$6:C$958,Inventario!B1637,'Reporte de salida'!H$6:H$958)</f>
        <v>0</v>
      </c>
      <c r="W1637" s="221">
        <f t="shared" si="263"/>
        <v>0</v>
      </c>
      <c r="X1637" s="22"/>
      <c r="Y1637" s="87">
        <f t="shared" si="264"/>
        <v>0</v>
      </c>
      <c r="Z1637" s="28">
        <f t="shared" si="265"/>
        <v>0</v>
      </c>
    </row>
    <row r="1638" spans="1:26" hidden="1" x14ac:dyDescent="0.25">
      <c r="A1638" s="24"/>
      <c r="B1638" s="174"/>
      <c r="C1638" s="24"/>
      <c r="D1638" s="21"/>
      <c r="E1638" s="21"/>
      <c r="F1638" s="21"/>
      <c r="G1638" s="31"/>
      <c r="H1638" s="32"/>
      <c r="J1638" s="57"/>
      <c r="K1638" s="99"/>
      <c r="L1638" s="86">
        <f t="shared" si="258"/>
        <v>0</v>
      </c>
      <c r="M1638" s="91"/>
      <c r="N1638" s="87">
        <f>SUMIF('Compras del Mes'!D$6:D$307,Inventario!D1638,'Compras del Mes'!H$6:H$307)</f>
        <v>0</v>
      </c>
      <c r="O1638" s="28" t="str">
        <f t="shared" si="259"/>
        <v/>
      </c>
      <c r="P1638" s="28">
        <f>SUMIF('Compras del Mes'!D$6:D$307,Inventario!D1638,'Compras del Mes'!I$6:I$307)</f>
        <v>0</v>
      </c>
      <c r="Q1638" s="88"/>
      <c r="R1638" s="87">
        <f t="shared" si="260"/>
        <v>0</v>
      </c>
      <c r="S1638" s="28" t="str">
        <f t="shared" si="261"/>
        <v>0</v>
      </c>
      <c r="T1638" s="28">
        <f t="shared" si="262"/>
        <v>0</v>
      </c>
      <c r="U1638" s="88"/>
      <c r="V1638" s="177">
        <f>SUMIF('Reporte de salida'!C$6:C$958,Inventario!B1638,'Reporte de salida'!H$6:H$958)</f>
        <v>0</v>
      </c>
      <c r="W1638" s="221">
        <f t="shared" si="263"/>
        <v>0</v>
      </c>
      <c r="X1638" s="22"/>
      <c r="Y1638" s="87">
        <f t="shared" si="264"/>
        <v>0</v>
      </c>
      <c r="Z1638" s="28">
        <f t="shared" si="265"/>
        <v>0</v>
      </c>
    </row>
    <row r="1639" spans="1:26" hidden="1" x14ac:dyDescent="0.25">
      <c r="A1639" s="24"/>
      <c r="B1639" s="174"/>
      <c r="C1639" s="24"/>
      <c r="D1639" s="21"/>
      <c r="E1639" s="21"/>
      <c r="F1639" s="21"/>
      <c r="G1639" s="31"/>
      <c r="H1639" s="32"/>
      <c r="J1639" s="57"/>
      <c r="K1639" s="99"/>
      <c r="L1639" s="86">
        <f t="shared" si="258"/>
        <v>0</v>
      </c>
      <c r="M1639" s="91"/>
      <c r="N1639" s="87">
        <f>SUMIF('Compras del Mes'!D$6:D$307,Inventario!D1639,'Compras del Mes'!H$6:H$307)</f>
        <v>0</v>
      </c>
      <c r="O1639" s="28" t="str">
        <f t="shared" si="259"/>
        <v/>
      </c>
      <c r="P1639" s="28">
        <f>SUMIF('Compras del Mes'!D$6:D$307,Inventario!D1639,'Compras del Mes'!I$6:I$307)</f>
        <v>0</v>
      </c>
      <c r="Q1639" s="88"/>
      <c r="R1639" s="87">
        <f t="shared" si="260"/>
        <v>0</v>
      </c>
      <c r="S1639" s="28" t="str">
        <f t="shared" si="261"/>
        <v>0</v>
      </c>
      <c r="T1639" s="28">
        <f t="shared" si="262"/>
        <v>0</v>
      </c>
      <c r="U1639" s="88"/>
      <c r="V1639" s="177">
        <f>SUMIF('Reporte de salida'!C$6:C$958,Inventario!B1639,'Reporte de salida'!H$6:H$958)</f>
        <v>0</v>
      </c>
      <c r="W1639" s="221">
        <f t="shared" si="263"/>
        <v>0</v>
      </c>
      <c r="X1639" s="22"/>
      <c r="Y1639" s="87">
        <f t="shared" si="264"/>
        <v>0</v>
      </c>
      <c r="Z1639" s="28">
        <f t="shared" si="265"/>
        <v>0</v>
      </c>
    </row>
    <row r="1640" spans="1:26" hidden="1" x14ac:dyDescent="0.25">
      <c r="A1640" s="24"/>
      <c r="B1640" s="174"/>
      <c r="C1640" s="24"/>
      <c r="D1640" s="21"/>
      <c r="E1640" s="21"/>
      <c r="F1640" s="21"/>
      <c r="G1640" s="31"/>
      <c r="H1640" s="32"/>
      <c r="J1640" s="57"/>
      <c r="K1640" s="99"/>
      <c r="L1640" s="86">
        <f t="shared" si="258"/>
        <v>0</v>
      </c>
      <c r="M1640" s="91"/>
      <c r="N1640" s="87">
        <f>SUMIF('Compras del Mes'!D$6:D$307,Inventario!D1640,'Compras del Mes'!H$6:H$307)</f>
        <v>0</v>
      </c>
      <c r="O1640" s="28" t="str">
        <f t="shared" si="259"/>
        <v/>
      </c>
      <c r="P1640" s="28">
        <f>SUMIF('Compras del Mes'!D$6:D$307,Inventario!D1640,'Compras del Mes'!I$6:I$307)</f>
        <v>0</v>
      </c>
      <c r="Q1640" s="88"/>
      <c r="R1640" s="87">
        <f t="shared" si="260"/>
        <v>0</v>
      </c>
      <c r="S1640" s="28" t="str">
        <f t="shared" si="261"/>
        <v>0</v>
      </c>
      <c r="T1640" s="28">
        <f t="shared" si="262"/>
        <v>0</v>
      </c>
      <c r="U1640" s="88"/>
      <c r="V1640" s="177">
        <f>SUMIF('Reporte de salida'!C$6:C$958,Inventario!B1640,'Reporte de salida'!H$6:H$958)</f>
        <v>0</v>
      </c>
      <c r="W1640" s="221">
        <f t="shared" si="263"/>
        <v>0</v>
      </c>
      <c r="X1640" s="22"/>
      <c r="Y1640" s="87">
        <f t="shared" si="264"/>
        <v>0</v>
      </c>
      <c r="Z1640" s="28">
        <f t="shared" si="265"/>
        <v>0</v>
      </c>
    </row>
    <row r="1641" spans="1:26" hidden="1" x14ac:dyDescent="0.25">
      <c r="A1641" s="24"/>
      <c r="B1641" s="174"/>
      <c r="C1641" s="24"/>
      <c r="D1641" s="21"/>
      <c r="E1641" s="21"/>
      <c r="F1641" s="21"/>
      <c r="G1641" s="31"/>
      <c r="H1641" s="32"/>
      <c r="J1641" s="57"/>
      <c r="K1641" s="99"/>
      <c r="L1641" s="86">
        <f t="shared" si="258"/>
        <v>0</v>
      </c>
      <c r="M1641" s="91"/>
      <c r="N1641" s="87">
        <f>SUMIF('Compras del Mes'!D$6:D$307,Inventario!D1641,'Compras del Mes'!H$6:H$307)</f>
        <v>0</v>
      </c>
      <c r="O1641" s="28" t="str">
        <f t="shared" si="259"/>
        <v/>
      </c>
      <c r="P1641" s="28">
        <f>SUMIF('Compras del Mes'!D$6:D$307,Inventario!D1641,'Compras del Mes'!I$6:I$307)</f>
        <v>0</v>
      </c>
      <c r="Q1641" s="88"/>
      <c r="R1641" s="87">
        <f t="shared" si="260"/>
        <v>0</v>
      </c>
      <c r="S1641" s="28" t="str">
        <f t="shared" si="261"/>
        <v>0</v>
      </c>
      <c r="T1641" s="28">
        <f t="shared" si="262"/>
        <v>0</v>
      </c>
      <c r="U1641" s="88"/>
      <c r="V1641" s="177">
        <f>SUMIF('Reporte de salida'!C$6:C$958,Inventario!B1641,'Reporte de salida'!H$6:H$958)</f>
        <v>0</v>
      </c>
      <c r="W1641" s="221">
        <f t="shared" si="263"/>
        <v>0</v>
      </c>
      <c r="X1641" s="22"/>
      <c r="Y1641" s="87">
        <f t="shared" si="264"/>
        <v>0</v>
      </c>
      <c r="Z1641" s="28">
        <f t="shared" si="265"/>
        <v>0</v>
      </c>
    </row>
    <row r="1642" spans="1:26" hidden="1" x14ac:dyDescent="0.25">
      <c r="A1642" s="24"/>
      <c r="B1642" s="174"/>
      <c r="C1642" s="24"/>
      <c r="D1642" s="21"/>
      <c r="E1642" s="21"/>
      <c r="F1642" s="21"/>
      <c r="G1642" s="31"/>
      <c r="H1642" s="32"/>
      <c r="J1642" s="57"/>
      <c r="K1642" s="99"/>
      <c r="L1642" s="86">
        <f t="shared" si="258"/>
        <v>0</v>
      </c>
      <c r="M1642" s="91"/>
      <c r="N1642" s="87">
        <f>SUMIF('Compras del Mes'!D$6:D$307,Inventario!D1642,'Compras del Mes'!H$6:H$307)</f>
        <v>0</v>
      </c>
      <c r="O1642" s="28" t="str">
        <f t="shared" si="259"/>
        <v/>
      </c>
      <c r="P1642" s="28">
        <f>SUMIF('Compras del Mes'!D$6:D$307,Inventario!D1642,'Compras del Mes'!I$6:I$307)</f>
        <v>0</v>
      </c>
      <c r="Q1642" s="88"/>
      <c r="R1642" s="87">
        <f t="shared" si="260"/>
        <v>0</v>
      </c>
      <c r="S1642" s="28" t="str">
        <f t="shared" si="261"/>
        <v>0</v>
      </c>
      <c r="T1642" s="28">
        <f t="shared" si="262"/>
        <v>0</v>
      </c>
      <c r="U1642" s="88"/>
      <c r="V1642" s="177">
        <f>SUMIF('Reporte de salida'!C$6:C$958,Inventario!B1642,'Reporte de salida'!H$6:H$958)</f>
        <v>0</v>
      </c>
      <c r="W1642" s="221">
        <f t="shared" si="263"/>
        <v>0</v>
      </c>
      <c r="X1642" s="22"/>
      <c r="Y1642" s="87">
        <f t="shared" si="264"/>
        <v>0</v>
      </c>
      <c r="Z1642" s="28">
        <f t="shared" si="265"/>
        <v>0</v>
      </c>
    </row>
    <row r="1643" spans="1:26" hidden="1" x14ac:dyDescent="0.25">
      <c r="A1643" s="24"/>
      <c r="B1643" s="174"/>
      <c r="C1643" s="24"/>
      <c r="D1643" s="21"/>
      <c r="E1643" s="21"/>
      <c r="F1643" s="21"/>
      <c r="G1643" s="31"/>
      <c r="H1643" s="32"/>
      <c r="J1643" s="57"/>
      <c r="K1643" s="99"/>
      <c r="L1643" s="86">
        <f t="shared" si="258"/>
        <v>0</v>
      </c>
      <c r="M1643" s="91"/>
      <c r="N1643" s="87">
        <f>SUMIF('Compras del Mes'!D$6:D$307,Inventario!D1643,'Compras del Mes'!H$6:H$307)</f>
        <v>0</v>
      </c>
      <c r="O1643" s="28" t="str">
        <f t="shared" si="259"/>
        <v/>
      </c>
      <c r="P1643" s="28">
        <f>SUMIF('Compras del Mes'!D$6:D$307,Inventario!D1643,'Compras del Mes'!I$6:I$307)</f>
        <v>0</v>
      </c>
      <c r="Q1643" s="88"/>
      <c r="R1643" s="87">
        <f t="shared" si="260"/>
        <v>0</v>
      </c>
      <c r="S1643" s="28" t="str">
        <f t="shared" si="261"/>
        <v>0</v>
      </c>
      <c r="T1643" s="28">
        <f t="shared" si="262"/>
        <v>0</v>
      </c>
      <c r="U1643" s="88"/>
      <c r="V1643" s="177">
        <f>SUMIF('Reporte de salida'!C$6:C$958,Inventario!B1643,'Reporte de salida'!H$6:H$958)</f>
        <v>0</v>
      </c>
      <c r="W1643" s="221">
        <f t="shared" si="263"/>
        <v>0</v>
      </c>
      <c r="X1643" s="22"/>
      <c r="Y1643" s="87">
        <f t="shared" si="264"/>
        <v>0</v>
      </c>
      <c r="Z1643" s="28">
        <f t="shared" si="265"/>
        <v>0</v>
      </c>
    </row>
    <row r="1644" spans="1:26" hidden="1" x14ac:dyDescent="0.25">
      <c r="A1644" s="24"/>
      <c r="B1644" s="174"/>
      <c r="C1644" s="24"/>
      <c r="D1644" s="21"/>
      <c r="E1644" s="21"/>
      <c r="F1644" s="21"/>
      <c r="G1644" s="31"/>
      <c r="H1644" s="32"/>
      <c r="J1644" s="57"/>
      <c r="K1644" s="99"/>
      <c r="L1644" s="86">
        <f t="shared" si="258"/>
        <v>0</v>
      </c>
      <c r="M1644" s="91"/>
      <c r="N1644" s="87">
        <f>SUMIF('Compras del Mes'!D$6:D$307,Inventario!D1644,'Compras del Mes'!H$6:H$307)</f>
        <v>0</v>
      </c>
      <c r="O1644" s="28" t="str">
        <f t="shared" si="259"/>
        <v/>
      </c>
      <c r="P1644" s="28">
        <f>SUMIF('Compras del Mes'!D$6:D$307,Inventario!D1644,'Compras del Mes'!I$6:I$307)</f>
        <v>0</v>
      </c>
      <c r="Q1644" s="88"/>
      <c r="R1644" s="87">
        <f t="shared" si="260"/>
        <v>0</v>
      </c>
      <c r="S1644" s="28" t="str">
        <f t="shared" si="261"/>
        <v>0</v>
      </c>
      <c r="T1644" s="28">
        <f t="shared" si="262"/>
        <v>0</v>
      </c>
      <c r="U1644" s="88"/>
      <c r="V1644" s="177">
        <f>SUMIF('Reporte de salida'!C$6:C$958,Inventario!B1644,'Reporte de salida'!H$6:H$958)</f>
        <v>0</v>
      </c>
      <c r="W1644" s="221">
        <f t="shared" si="263"/>
        <v>0</v>
      </c>
      <c r="X1644" s="22"/>
      <c r="Y1644" s="87">
        <f t="shared" si="264"/>
        <v>0</v>
      </c>
      <c r="Z1644" s="28">
        <f t="shared" si="265"/>
        <v>0</v>
      </c>
    </row>
    <row r="1645" spans="1:26" hidden="1" x14ac:dyDescent="0.25">
      <c r="A1645" s="24"/>
      <c r="B1645" s="174"/>
      <c r="C1645" s="24"/>
      <c r="D1645" s="21"/>
      <c r="E1645" s="21"/>
      <c r="F1645" s="21"/>
      <c r="G1645" s="31"/>
      <c r="H1645" s="32"/>
      <c r="J1645" s="57"/>
      <c r="K1645" s="99"/>
      <c r="L1645" s="86">
        <f t="shared" si="258"/>
        <v>0</v>
      </c>
      <c r="M1645" s="91"/>
      <c r="N1645" s="87">
        <f>SUMIF('Compras del Mes'!D$6:D$307,Inventario!D1645,'Compras del Mes'!H$6:H$307)</f>
        <v>0</v>
      </c>
      <c r="O1645" s="28" t="str">
        <f t="shared" si="259"/>
        <v/>
      </c>
      <c r="P1645" s="28">
        <f>SUMIF('Compras del Mes'!D$6:D$307,Inventario!D1645,'Compras del Mes'!I$6:I$307)</f>
        <v>0</v>
      </c>
      <c r="Q1645" s="88"/>
      <c r="R1645" s="87">
        <f t="shared" si="260"/>
        <v>0</v>
      </c>
      <c r="S1645" s="28" t="str">
        <f t="shared" si="261"/>
        <v>0</v>
      </c>
      <c r="T1645" s="28">
        <f t="shared" si="262"/>
        <v>0</v>
      </c>
      <c r="U1645" s="88"/>
      <c r="V1645" s="177">
        <f>SUMIF('Reporte de salida'!C$6:C$958,Inventario!B1645,'Reporte de salida'!H$6:H$958)</f>
        <v>0</v>
      </c>
      <c r="W1645" s="221">
        <f t="shared" si="263"/>
        <v>0</v>
      </c>
      <c r="X1645" s="22"/>
      <c r="Y1645" s="87">
        <f t="shared" si="264"/>
        <v>0</v>
      </c>
      <c r="Z1645" s="28">
        <f t="shared" si="265"/>
        <v>0</v>
      </c>
    </row>
    <row r="1646" spans="1:26" hidden="1" x14ac:dyDescent="0.25">
      <c r="A1646" s="24"/>
      <c r="B1646" s="174"/>
      <c r="C1646" s="24"/>
      <c r="D1646" s="21"/>
      <c r="E1646" s="21"/>
      <c r="F1646" s="21"/>
      <c r="G1646" s="31"/>
      <c r="H1646" s="32"/>
      <c r="J1646" s="57"/>
      <c r="K1646" s="99"/>
      <c r="L1646" s="86">
        <f t="shared" si="258"/>
        <v>0</v>
      </c>
      <c r="M1646" s="91"/>
      <c r="N1646" s="87">
        <f>SUMIF('Compras del Mes'!D$6:D$307,Inventario!D1646,'Compras del Mes'!H$6:H$307)</f>
        <v>0</v>
      </c>
      <c r="O1646" s="28" t="str">
        <f t="shared" si="259"/>
        <v/>
      </c>
      <c r="P1646" s="28">
        <f>SUMIF('Compras del Mes'!D$6:D$307,Inventario!D1646,'Compras del Mes'!I$6:I$307)</f>
        <v>0</v>
      </c>
      <c r="Q1646" s="88"/>
      <c r="R1646" s="87">
        <f t="shared" si="260"/>
        <v>0</v>
      </c>
      <c r="S1646" s="28" t="str">
        <f t="shared" si="261"/>
        <v>0</v>
      </c>
      <c r="T1646" s="28">
        <f t="shared" si="262"/>
        <v>0</v>
      </c>
      <c r="U1646" s="88"/>
      <c r="V1646" s="177">
        <f>SUMIF('Reporte de salida'!C$6:C$958,Inventario!B1646,'Reporte de salida'!H$6:H$958)</f>
        <v>0</v>
      </c>
      <c r="W1646" s="221">
        <f t="shared" si="263"/>
        <v>0</v>
      </c>
      <c r="X1646" s="22"/>
      <c r="Y1646" s="87">
        <f t="shared" si="264"/>
        <v>0</v>
      </c>
      <c r="Z1646" s="28">
        <f t="shared" si="265"/>
        <v>0</v>
      </c>
    </row>
    <row r="1647" spans="1:26" hidden="1" x14ac:dyDescent="0.25">
      <c r="A1647" s="24"/>
      <c r="B1647" s="174"/>
      <c r="C1647" s="24"/>
      <c r="D1647" s="21"/>
      <c r="E1647" s="21"/>
      <c r="F1647" s="21"/>
      <c r="G1647" s="31"/>
      <c r="H1647" s="32"/>
      <c r="J1647" s="57"/>
      <c r="K1647" s="99"/>
      <c r="L1647" s="86">
        <f t="shared" si="258"/>
        <v>0</v>
      </c>
      <c r="M1647" s="91"/>
      <c r="N1647" s="87">
        <f>SUMIF('Compras del Mes'!D$6:D$307,Inventario!D1647,'Compras del Mes'!H$6:H$307)</f>
        <v>0</v>
      </c>
      <c r="O1647" s="28" t="str">
        <f t="shared" si="259"/>
        <v/>
      </c>
      <c r="P1647" s="28">
        <f>SUMIF('Compras del Mes'!D$6:D$307,Inventario!D1647,'Compras del Mes'!I$6:I$307)</f>
        <v>0</v>
      </c>
      <c r="Q1647" s="88"/>
      <c r="R1647" s="87">
        <f t="shared" si="260"/>
        <v>0</v>
      </c>
      <c r="S1647" s="28" t="str">
        <f t="shared" si="261"/>
        <v>0</v>
      </c>
      <c r="T1647" s="28">
        <f t="shared" si="262"/>
        <v>0</v>
      </c>
      <c r="U1647" s="88"/>
      <c r="V1647" s="177">
        <f>SUMIF('Reporte de salida'!C$6:C$958,Inventario!B1647,'Reporte de salida'!H$6:H$958)</f>
        <v>0</v>
      </c>
      <c r="W1647" s="221">
        <f t="shared" si="263"/>
        <v>0</v>
      </c>
      <c r="X1647" s="22"/>
      <c r="Y1647" s="87">
        <f t="shared" si="264"/>
        <v>0</v>
      </c>
      <c r="Z1647" s="28">
        <f t="shared" si="265"/>
        <v>0</v>
      </c>
    </row>
    <row r="1648" spans="1:26" hidden="1" x14ac:dyDescent="0.25">
      <c r="A1648" s="24"/>
      <c r="B1648" s="174"/>
      <c r="C1648" s="24"/>
      <c r="D1648" s="21"/>
      <c r="E1648" s="21"/>
      <c r="F1648" s="21"/>
      <c r="G1648" s="31"/>
      <c r="H1648" s="32"/>
      <c r="J1648" s="57"/>
      <c r="K1648" s="99"/>
      <c r="L1648" s="86">
        <f t="shared" si="258"/>
        <v>0</v>
      </c>
      <c r="M1648" s="91"/>
      <c r="N1648" s="87">
        <f>SUMIF('Compras del Mes'!D$6:D$307,Inventario!D1648,'Compras del Mes'!H$6:H$307)</f>
        <v>0</v>
      </c>
      <c r="O1648" s="28" t="str">
        <f t="shared" si="259"/>
        <v/>
      </c>
      <c r="P1648" s="28">
        <f>SUMIF('Compras del Mes'!D$6:D$307,Inventario!D1648,'Compras del Mes'!I$6:I$307)</f>
        <v>0</v>
      </c>
      <c r="Q1648" s="88"/>
      <c r="R1648" s="87">
        <f t="shared" si="260"/>
        <v>0</v>
      </c>
      <c r="S1648" s="28" t="str">
        <f t="shared" si="261"/>
        <v>0</v>
      </c>
      <c r="T1648" s="28">
        <f t="shared" si="262"/>
        <v>0</v>
      </c>
      <c r="U1648" s="88"/>
      <c r="V1648" s="177">
        <f>SUMIF('Reporte de salida'!C$6:C$958,Inventario!B1648,'Reporte de salida'!H$6:H$958)</f>
        <v>0</v>
      </c>
      <c r="W1648" s="221">
        <f t="shared" si="263"/>
        <v>0</v>
      </c>
      <c r="X1648" s="22"/>
      <c r="Y1648" s="87">
        <f t="shared" si="264"/>
        <v>0</v>
      </c>
      <c r="Z1648" s="28">
        <f t="shared" si="265"/>
        <v>0</v>
      </c>
    </row>
    <row r="1649" spans="1:27" hidden="1" x14ac:dyDescent="0.25">
      <c r="A1649" s="24"/>
      <c r="B1649" s="174"/>
      <c r="C1649" s="24"/>
      <c r="D1649" s="21"/>
      <c r="E1649" s="21"/>
      <c r="F1649" s="21"/>
      <c r="G1649" s="31"/>
      <c r="H1649" s="32"/>
      <c r="J1649" s="57"/>
      <c r="K1649" s="99"/>
      <c r="L1649" s="86">
        <f t="shared" si="258"/>
        <v>0</v>
      </c>
      <c r="M1649" s="91"/>
      <c r="N1649" s="87">
        <f>SUMIF('Compras del Mes'!D$6:D$307,Inventario!D1649,'Compras del Mes'!H$6:H$307)</f>
        <v>0</v>
      </c>
      <c r="O1649" s="28" t="str">
        <f t="shared" si="259"/>
        <v/>
      </c>
      <c r="P1649" s="28">
        <f>SUMIF('Compras del Mes'!D$6:D$307,Inventario!D1649,'Compras del Mes'!I$6:I$307)</f>
        <v>0</v>
      </c>
      <c r="Q1649" s="88"/>
      <c r="R1649" s="87">
        <f t="shared" si="260"/>
        <v>0</v>
      </c>
      <c r="S1649" s="28" t="str">
        <f t="shared" si="261"/>
        <v>0</v>
      </c>
      <c r="T1649" s="28">
        <f t="shared" si="262"/>
        <v>0</v>
      </c>
      <c r="U1649" s="88"/>
      <c r="V1649" s="177">
        <f>SUMIF('Reporte de salida'!C$6:C$958,Inventario!B1649,'Reporte de salida'!H$6:H$958)</f>
        <v>0</v>
      </c>
      <c r="W1649" s="221">
        <f t="shared" si="263"/>
        <v>0</v>
      </c>
      <c r="X1649" s="22"/>
      <c r="Y1649" s="87">
        <f t="shared" si="264"/>
        <v>0</v>
      </c>
      <c r="Z1649" s="28">
        <f t="shared" si="265"/>
        <v>0</v>
      </c>
    </row>
    <row r="1650" spans="1:27" hidden="1" x14ac:dyDescent="0.25">
      <c r="A1650" s="24"/>
      <c r="B1650" s="174"/>
      <c r="C1650" s="24"/>
      <c r="D1650" s="21"/>
      <c r="E1650" s="21"/>
      <c r="F1650" s="21"/>
      <c r="G1650" s="31"/>
      <c r="H1650" s="32"/>
      <c r="J1650" s="57"/>
      <c r="K1650" s="99"/>
      <c r="L1650" s="86">
        <f t="shared" si="258"/>
        <v>0</v>
      </c>
      <c r="M1650" s="91"/>
      <c r="N1650" s="87">
        <f>SUMIF('Compras del Mes'!D$6:D$307,Inventario!D1650,'Compras del Mes'!H$6:H$307)</f>
        <v>0</v>
      </c>
      <c r="O1650" s="28" t="str">
        <f t="shared" si="259"/>
        <v/>
      </c>
      <c r="P1650" s="28">
        <f>SUMIF('Compras del Mes'!D$6:D$307,Inventario!D1650,'Compras del Mes'!I$6:I$307)</f>
        <v>0</v>
      </c>
      <c r="Q1650" s="88"/>
      <c r="R1650" s="87">
        <f t="shared" si="260"/>
        <v>0</v>
      </c>
      <c r="S1650" s="28" t="str">
        <f t="shared" si="261"/>
        <v>0</v>
      </c>
      <c r="T1650" s="28">
        <f t="shared" si="262"/>
        <v>0</v>
      </c>
      <c r="U1650" s="88"/>
      <c r="V1650" s="177">
        <f>SUMIF('Reporte de salida'!C$6:C$958,Inventario!B1650,'Reporte de salida'!H$6:H$958)</f>
        <v>0</v>
      </c>
      <c r="W1650" s="221">
        <f t="shared" si="263"/>
        <v>0</v>
      </c>
      <c r="X1650" s="22"/>
      <c r="Y1650" s="87">
        <f t="shared" si="264"/>
        <v>0</v>
      </c>
      <c r="Z1650" s="28">
        <f t="shared" si="265"/>
        <v>0</v>
      </c>
    </row>
    <row r="1651" spans="1:27" x14ac:dyDescent="0.25">
      <c r="AA1651" s="56"/>
    </row>
    <row r="1652" spans="1:27" x14ac:dyDescent="0.25">
      <c r="AA1652" s="151"/>
    </row>
    <row r="1653" spans="1:27" x14ac:dyDescent="0.25">
      <c r="AA1653" s="151"/>
    </row>
  </sheetData>
  <autoFilter ref="A5:AE1650">
    <filterColumn colId="1">
      <filters>
        <filter val="Cemento de contacto"/>
      </filters>
    </filterColumn>
  </autoFilter>
  <mergeCells count="5">
    <mergeCell ref="J2:L2"/>
    <mergeCell ref="N2:P2"/>
    <mergeCell ref="R2:T2"/>
    <mergeCell ref="V2:W2"/>
    <mergeCell ref="Y2:Z2"/>
  </mergeCells>
  <conditionalFormatting sqref="J6:J1650 Y6:Y1650">
    <cfRule type="cellIs" dxfId="0" priority="86" operator="lessThan">
      <formula>$H6</formula>
    </cfRule>
  </conditionalFormatting>
  <dataValidations count="13">
    <dataValidation type="list" allowBlank="1" showInputMessage="1" showErrorMessage="1" sqref="WME983603:WME983649 WCI983603:WCI983649 VSM983603:VSM983649 VIQ983603:VIQ983649 UYU983603:UYU983649 UOY983603:UOY983649 UFC983603:UFC983649 TVG983603:TVG983649 TLK983603:TLK983649 TBO983603:TBO983649 SRS983603:SRS983649 SHW983603:SHW983649 RYA983603:RYA983649 ROE983603:ROE983649 REI983603:REI983649 QUM983603:QUM983649 QKQ983603:QKQ983649 QAU983603:QAU983649 PQY983603:PQY983649 PHC983603:PHC983649 OXG983603:OXG983649 ONK983603:ONK983649 ODO983603:ODO983649 NTS983603:NTS983649 NJW983603:NJW983649 NAA983603:NAA983649 MQE983603:MQE983649 MGI983603:MGI983649 LWM983603:LWM983649 LMQ983603:LMQ983649 LCU983603:LCU983649 KSY983603:KSY983649 KJC983603:KJC983649 JZG983603:JZG983649 JPK983603:JPK983649 JFO983603:JFO983649 IVS983603:IVS983649 ILW983603:ILW983649 ICA983603:ICA983649 HSE983603:HSE983649 HII983603:HII983649 GYM983603:GYM983649 GOQ983603:GOQ983649 GEU983603:GEU983649 FUY983603:FUY983649 FLC983603:FLC983649 FBG983603:FBG983649 ERK983603:ERK983649 EHO983603:EHO983649 DXS983603:DXS983649 DNW983603:DNW983649 DEA983603:DEA983649 CUE983603:CUE983649 CKI983603:CKI983649 CAM983603:CAM983649 BQQ983603:BQQ983649 BGU983603:BGU983649 AWY983603:AWY983649 ANC983603:ANC983649 ADG983603:ADG983649 TK983603:TK983649 JO983603:JO983649 F983603:F983649 WWA918067:WWA918113 WME918067:WME918113 WCI918067:WCI918113 VSM918067:VSM918113 VIQ918067:VIQ918113 UYU918067:UYU918113 UOY918067:UOY918113 UFC918067:UFC918113 TVG918067:TVG918113 TLK918067:TLK918113 TBO918067:TBO918113 SRS918067:SRS918113 SHW918067:SHW918113 RYA918067:RYA918113 ROE918067:ROE918113 REI918067:REI918113 QUM918067:QUM918113 QKQ918067:QKQ918113 QAU918067:QAU918113 PQY918067:PQY918113 PHC918067:PHC918113 OXG918067:OXG918113 ONK918067:ONK918113 ODO918067:ODO918113 NTS918067:NTS918113 NJW918067:NJW918113 NAA918067:NAA918113 MQE918067:MQE918113 MGI918067:MGI918113 LWM918067:LWM918113 LMQ918067:LMQ918113 LCU918067:LCU918113 KSY918067:KSY918113 KJC918067:KJC918113 JZG918067:JZG918113 JPK918067:JPK918113 JFO918067:JFO918113 IVS918067:IVS918113 ILW918067:ILW918113 ICA918067:ICA918113 HSE918067:HSE918113 HII918067:HII918113 GYM918067:GYM918113 GOQ918067:GOQ918113 GEU918067:GEU918113 FUY918067:FUY918113 FLC918067:FLC918113 FBG918067:FBG918113 ERK918067:ERK918113 EHO918067:EHO918113 DXS918067:DXS918113 DNW918067:DNW918113 DEA918067:DEA918113 CUE918067:CUE918113 CKI918067:CKI918113 CAM918067:CAM918113 BQQ918067:BQQ918113 BGU918067:BGU918113 AWY918067:AWY918113 ANC918067:ANC918113 ADG918067:ADG918113 TK918067:TK918113 JO918067:JO918113 F918067:F918113 WWA852531:WWA852577 WME852531:WME852577 WCI852531:WCI852577 VSM852531:VSM852577 VIQ852531:VIQ852577 UYU852531:UYU852577 UOY852531:UOY852577 UFC852531:UFC852577 TVG852531:TVG852577 TLK852531:TLK852577 TBO852531:TBO852577 SRS852531:SRS852577 SHW852531:SHW852577 RYA852531:RYA852577 ROE852531:ROE852577 REI852531:REI852577 QUM852531:QUM852577 QKQ852531:QKQ852577 QAU852531:QAU852577 PQY852531:PQY852577 PHC852531:PHC852577 OXG852531:OXG852577 ONK852531:ONK852577 ODO852531:ODO852577 NTS852531:NTS852577 NJW852531:NJW852577 NAA852531:NAA852577 MQE852531:MQE852577 MGI852531:MGI852577 LWM852531:LWM852577 LMQ852531:LMQ852577 LCU852531:LCU852577 KSY852531:KSY852577 KJC852531:KJC852577 JZG852531:JZG852577 JPK852531:JPK852577 JFO852531:JFO852577 IVS852531:IVS852577 ILW852531:ILW852577 ICA852531:ICA852577 HSE852531:HSE852577 HII852531:HII852577 GYM852531:GYM852577 GOQ852531:GOQ852577 GEU852531:GEU852577 FUY852531:FUY852577 FLC852531:FLC852577 FBG852531:FBG852577 ERK852531:ERK852577 EHO852531:EHO852577 DXS852531:DXS852577 DNW852531:DNW852577 DEA852531:DEA852577 CUE852531:CUE852577 CKI852531:CKI852577 CAM852531:CAM852577 BQQ852531:BQQ852577 BGU852531:BGU852577 AWY852531:AWY852577 ANC852531:ANC852577 ADG852531:ADG852577 TK852531:TK852577 JO852531:JO852577 F852531:F852577 WWA786995:WWA787041 WME786995:WME787041 WCI786995:WCI787041 VSM786995:VSM787041 VIQ786995:VIQ787041 UYU786995:UYU787041 UOY786995:UOY787041 UFC786995:UFC787041 TVG786995:TVG787041 TLK786995:TLK787041 TBO786995:TBO787041 SRS786995:SRS787041 SHW786995:SHW787041 RYA786995:RYA787041 ROE786995:ROE787041 REI786995:REI787041 QUM786995:QUM787041 QKQ786995:QKQ787041 QAU786995:QAU787041 PQY786995:PQY787041 PHC786995:PHC787041 OXG786995:OXG787041 ONK786995:ONK787041 ODO786995:ODO787041 NTS786995:NTS787041 NJW786995:NJW787041 NAA786995:NAA787041 MQE786995:MQE787041 MGI786995:MGI787041 LWM786995:LWM787041 LMQ786995:LMQ787041 LCU786995:LCU787041 KSY786995:KSY787041 KJC786995:KJC787041 JZG786995:JZG787041 JPK786995:JPK787041 JFO786995:JFO787041 IVS786995:IVS787041 ILW786995:ILW787041 ICA786995:ICA787041 HSE786995:HSE787041 HII786995:HII787041 GYM786995:GYM787041 GOQ786995:GOQ787041 GEU786995:GEU787041 FUY786995:FUY787041 FLC786995:FLC787041 FBG786995:FBG787041 ERK786995:ERK787041 EHO786995:EHO787041 DXS786995:DXS787041 DNW786995:DNW787041 DEA786995:DEA787041 CUE786995:CUE787041 CKI786995:CKI787041 CAM786995:CAM787041 BQQ786995:BQQ787041 BGU786995:BGU787041 AWY786995:AWY787041 ANC786995:ANC787041 ADG786995:ADG787041 TK786995:TK787041 JO786995:JO787041 F786995:F787041 WWA721459:WWA721505 WME721459:WME721505 WCI721459:WCI721505 VSM721459:VSM721505 VIQ721459:VIQ721505 UYU721459:UYU721505 UOY721459:UOY721505 UFC721459:UFC721505 TVG721459:TVG721505 TLK721459:TLK721505 TBO721459:TBO721505 SRS721459:SRS721505 SHW721459:SHW721505 RYA721459:RYA721505 ROE721459:ROE721505 REI721459:REI721505 QUM721459:QUM721505 QKQ721459:QKQ721505 QAU721459:QAU721505 PQY721459:PQY721505 PHC721459:PHC721505 OXG721459:OXG721505 ONK721459:ONK721505 ODO721459:ODO721505 NTS721459:NTS721505 NJW721459:NJW721505 NAA721459:NAA721505 MQE721459:MQE721505 MGI721459:MGI721505 LWM721459:LWM721505 LMQ721459:LMQ721505 LCU721459:LCU721505 KSY721459:KSY721505 KJC721459:KJC721505 JZG721459:JZG721505 JPK721459:JPK721505 JFO721459:JFO721505 IVS721459:IVS721505 ILW721459:ILW721505 ICA721459:ICA721505 HSE721459:HSE721505 HII721459:HII721505 GYM721459:GYM721505 GOQ721459:GOQ721505 GEU721459:GEU721505 FUY721459:FUY721505 FLC721459:FLC721505 FBG721459:FBG721505 ERK721459:ERK721505 EHO721459:EHO721505 DXS721459:DXS721505 DNW721459:DNW721505 DEA721459:DEA721505 CUE721459:CUE721505 CKI721459:CKI721505 CAM721459:CAM721505 BQQ721459:BQQ721505 BGU721459:BGU721505 AWY721459:AWY721505 ANC721459:ANC721505 ADG721459:ADG721505 TK721459:TK721505 JO721459:JO721505 F721459:F721505 WWA655923:WWA655969 WME655923:WME655969 WCI655923:WCI655969 VSM655923:VSM655969 VIQ655923:VIQ655969 UYU655923:UYU655969 UOY655923:UOY655969 UFC655923:UFC655969 TVG655923:TVG655969 TLK655923:TLK655969 TBO655923:TBO655969 SRS655923:SRS655969 SHW655923:SHW655969 RYA655923:RYA655969 ROE655923:ROE655969 REI655923:REI655969 QUM655923:QUM655969 QKQ655923:QKQ655969 QAU655923:QAU655969 PQY655923:PQY655969 PHC655923:PHC655969 OXG655923:OXG655969 ONK655923:ONK655969 ODO655923:ODO655969 NTS655923:NTS655969 NJW655923:NJW655969 NAA655923:NAA655969 MQE655923:MQE655969 MGI655923:MGI655969 LWM655923:LWM655969 LMQ655923:LMQ655969 LCU655923:LCU655969 KSY655923:KSY655969 KJC655923:KJC655969 JZG655923:JZG655969 JPK655923:JPK655969 JFO655923:JFO655969 IVS655923:IVS655969 ILW655923:ILW655969 ICA655923:ICA655969 HSE655923:HSE655969 HII655923:HII655969 GYM655923:GYM655969 GOQ655923:GOQ655969 GEU655923:GEU655969 FUY655923:FUY655969 FLC655923:FLC655969 FBG655923:FBG655969 ERK655923:ERK655969 EHO655923:EHO655969 DXS655923:DXS655969 DNW655923:DNW655969 DEA655923:DEA655969 CUE655923:CUE655969 CKI655923:CKI655969 CAM655923:CAM655969 BQQ655923:BQQ655969 BGU655923:BGU655969 AWY655923:AWY655969 ANC655923:ANC655969 ADG655923:ADG655969 TK655923:TK655969 JO655923:JO655969 F655923:F655969 WWA590387:WWA590433 WME590387:WME590433 WCI590387:WCI590433 VSM590387:VSM590433 VIQ590387:VIQ590433 UYU590387:UYU590433 UOY590387:UOY590433 UFC590387:UFC590433 TVG590387:TVG590433 TLK590387:TLK590433 TBO590387:TBO590433 SRS590387:SRS590433 SHW590387:SHW590433 RYA590387:RYA590433 ROE590387:ROE590433 REI590387:REI590433 QUM590387:QUM590433 QKQ590387:QKQ590433 QAU590387:QAU590433 PQY590387:PQY590433 PHC590387:PHC590433 OXG590387:OXG590433 ONK590387:ONK590433 ODO590387:ODO590433 NTS590387:NTS590433 NJW590387:NJW590433 NAA590387:NAA590433 MQE590387:MQE590433 MGI590387:MGI590433 LWM590387:LWM590433 LMQ590387:LMQ590433 LCU590387:LCU590433 KSY590387:KSY590433 KJC590387:KJC590433 JZG590387:JZG590433 JPK590387:JPK590433 JFO590387:JFO590433 IVS590387:IVS590433 ILW590387:ILW590433 ICA590387:ICA590433 HSE590387:HSE590433 HII590387:HII590433 GYM590387:GYM590433 GOQ590387:GOQ590433 GEU590387:GEU590433 FUY590387:FUY590433 FLC590387:FLC590433 FBG590387:FBG590433 ERK590387:ERK590433 EHO590387:EHO590433 DXS590387:DXS590433 DNW590387:DNW590433 DEA590387:DEA590433 CUE590387:CUE590433 CKI590387:CKI590433 CAM590387:CAM590433 BQQ590387:BQQ590433 BGU590387:BGU590433 AWY590387:AWY590433 ANC590387:ANC590433 ADG590387:ADG590433 TK590387:TK590433 JO590387:JO590433 F590387:F590433 WWA524851:WWA524897 WME524851:WME524897 WCI524851:WCI524897 VSM524851:VSM524897 VIQ524851:VIQ524897 UYU524851:UYU524897 UOY524851:UOY524897 UFC524851:UFC524897 TVG524851:TVG524897 TLK524851:TLK524897 TBO524851:TBO524897 SRS524851:SRS524897 SHW524851:SHW524897 RYA524851:RYA524897 ROE524851:ROE524897 REI524851:REI524897 QUM524851:QUM524897 QKQ524851:QKQ524897 QAU524851:QAU524897 PQY524851:PQY524897 PHC524851:PHC524897 OXG524851:OXG524897 ONK524851:ONK524897 ODO524851:ODO524897 NTS524851:NTS524897 NJW524851:NJW524897 NAA524851:NAA524897 MQE524851:MQE524897 MGI524851:MGI524897 LWM524851:LWM524897 LMQ524851:LMQ524897 LCU524851:LCU524897 KSY524851:KSY524897 KJC524851:KJC524897 JZG524851:JZG524897 JPK524851:JPK524897 JFO524851:JFO524897 IVS524851:IVS524897 ILW524851:ILW524897 ICA524851:ICA524897 HSE524851:HSE524897 HII524851:HII524897 GYM524851:GYM524897 GOQ524851:GOQ524897 GEU524851:GEU524897 FUY524851:FUY524897 FLC524851:FLC524897 FBG524851:FBG524897 ERK524851:ERK524897 EHO524851:EHO524897 DXS524851:DXS524897 DNW524851:DNW524897 DEA524851:DEA524897 CUE524851:CUE524897 CKI524851:CKI524897 CAM524851:CAM524897 BQQ524851:BQQ524897 BGU524851:BGU524897 AWY524851:AWY524897 ANC524851:ANC524897 ADG524851:ADG524897 TK524851:TK524897 JO524851:JO524897 F524851:F524897 WWA459315:WWA459361 WME459315:WME459361 WCI459315:WCI459361 VSM459315:VSM459361 VIQ459315:VIQ459361 UYU459315:UYU459361 UOY459315:UOY459361 UFC459315:UFC459361 TVG459315:TVG459361 TLK459315:TLK459361 TBO459315:TBO459361 SRS459315:SRS459361 SHW459315:SHW459361 RYA459315:RYA459361 ROE459315:ROE459361 REI459315:REI459361 QUM459315:QUM459361 QKQ459315:QKQ459361 QAU459315:QAU459361 PQY459315:PQY459361 PHC459315:PHC459361 OXG459315:OXG459361 ONK459315:ONK459361 ODO459315:ODO459361 NTS459315:NTS459361 NJW459315:NJW459361 NAA459315:NAA459361 MQE459315:MQE459361 MGI459315:MGI459361 LWM459315:LWM459361 LMQ459315:LMQ459361 LCU459315:LCU459361 KSY459315:KSY459361 KJC459315:KJC459361 JZG459315:JZG459361 JPK459315:JPK459361 JFO459315:JFO459361 IVS459315:IVS459361 ILW459315:ILW459361 ICA459315:ICA459361 HSE459315:HSE459361 HII459315:HII459361 GYM459315:GYM459361 GOQ459315:GOQ459361 GEU459315:GEU459361 FUY459315:FUY459361 FLC459315:FLC459361 FBG459315:FBG459361 ERK459315:ERK459361 EHO459315:EHO459361 DXS459315:DXS459361 DNW459315:DNW459361 DEA459315:DEA459361 CUE459315:CUE459361 CKI459315:CKI459361 CAM459315:CAM459361 BQQ459315:BQQ459361 BGU459315:BGU459361 AWY459315:AWY459361 ANC459315:ANC459361 ADG459315:ADG459361 TK459315:TK459361 JO459315:JO459361 F459315:F459361 WWA393779:WWA393825 WME393779:WME393825 WCI393779:WCI393825 VSM393779:VSM393825 VIQ393779:VIQ393825 UYU393779:UYU393825 UOY393779:UOY393825 UFC393779:UFC393825 TVG393779:TVG393825 TLK393779:TLK393825 TBO393779:TBO393825 SRS393779:SRS393825 SHW393779:SHW393825 RYA393779:RYA393825 ROE393779:ROE393825 REI393779:REI393825 QUM393779:QUM393825 QKQ393779:QKQ393825 QAU393779:QAU393825 PQY393779:PQY393825 PHC393779:PHC393825 OXG393779:OXG393825 ONK393779:ONK393825 ODO393779:ODO393825 NTS393779:NTS393825 NJW393779:NJW393825 NAA393779:NAA393825 MQE393779:MQE393825 MGI393779:MGI393825 LWM393779:LWM393825 LMQ393779:LMQ393825 LCU393779:LCU393825 KSY393779:KSY393825 KJC393779:KJC393825 JZG393779:JZG393825 JPK393779:JPK393825 JFO393779:JFO393825 IVS393779:IVS393825 ILW393779:ILW393825 ICA393779:ICA393825 HSE393779:HSE393825 HII393779:HII393825 GYM393779:GYM393825 GOQ393779:GOQ393825 GEU393779:GEU393825 FUY393779:FUY393825 FLC393779:FLC393825 FBG393779:FBG393825 ERK393779:ERK393825 EHO393779:EHO393825 DXS393779:DXS393825 DNW393779:DNW393825 DEA393779:DEA393825 CUE393779:CUE393825 CKI393779:CKI393825 CAM393779:CAM393825 BQQ393779:BQQ393825 BGU393779:BGU393825 AWY393779:AWY393825 ANC393779:ANC393825 ADG393779:ADG393825 TK393779:TK393825 JO393779:JO393825 F393779:F393825 WWA328243:WWA328289 WME328243:WME328289 WCI328243:WCI328289 VSM328243:VSM328289 VIQ328243:VIQ328289 UYU328243:UYU328289 UOY328243:UOY328289 UFC328243:UFC328289 TVG328243:TVG328289 TLK328243:TLK328289 TBO328243:TBO328289 SRS328243:SRS328289 SHW328243:SHW328289 RYA328243:RYA328289 ROE328243:ROE328289 REI328243:REI328289 QUM328243:QUM328289 QKQ328243:QKQ328289 QAU328243:QAU328289 PQY328243:PQY328289 PHC328243:PHC328289 OXG328243:OXG328289 ONK328243:ONK328289 ODO328243:ODO328289 NTS328243:NTS328289 NJW328243:NJW328289 NAA328243:NAA328289 MQE328243:MQE328289 MGI328243:MGI328289 LWM328243:LWM328289 LMQ328243:LMQ328289 LCU328243:LCU328289 KSY328243:KSY328289 KJC328243:KJC328289 JZG328243:JZG328289 JPK328243:JPK328289 JFO328243:JFO328289 IVS328243:IVS328289 ILW328243:ILW328289 ICA328243:ICA328289 HSE328243:HSE328289 HII328243:HII328289 GYM328243:GYM328289 GOQ328243:GOQ328289 GEU328243:GEU328289 FUY328243:FUY328289 FLC328243:FLC328289 FBG328243:FBG328289 ERK328243:ERK328289 EHO328243:EHO328289 DXS328243:DXS328289 DNW328243:DNW328289 DEA328243:DEA328289 CUE328243:CUE328289 CKI328243:CKI328289 CAM328243:CAM328289 BQQ328243:BQQ328289 BGU328243:BGU328289 AWY328243:AWY328289 ANC328243:ANC328289 ADG328243:ADG328289 TK328243:TK328289 JO328243:JO328289 F328243:F328289 WWA262707:WWA262753 WME262707:WME262753 WCI262707:WCI262753 VSM262707:VSM262753 VIQ262707:VIQ262753 UYU262707:UYU262753 UOY262707:UOY262753 UFC262707:UFC262753 TVG262707:TVG262753 TLK262707:TLK262753 TBO262707:TBO262753 SRS262707:SRS262753 SHW262707:SHW262753 RYA262707:RYA262753 ROE262707:ROE262753 REI262707:REI262753 QUM262707:QUM262753 QKQ262707:QKQ262753 QAU262707:QAU262753 PQY262707:PQY262753 PHC262707:PHC262753 OXG262707:OXG262753 ONK262707:ONK262753 ODO262707:ODO262753 NTS262707:NTS262753 NJW262707:NJW262753 NAA262707:NAA262753 MQE262707:MQE262753 MGI262707:MGI262753 LWM262707:LWM262753 LMQ262707:LMQ262753 LCU262707:LCU262753 KSY262707:KSY262753 KJC262707:KJC262753 JZG262707:JZG262753 JPK262707:JPK262753 JFO262707:JFO262753 IVS262707:IVS262753 ILW262707:ILW262753 ICA262707:ICA262753 HSE262707:HSE262753 HII262707:HII262753 GYM262707:GYM262753 GOQ262707:GOQ262753 GEU262707:GEU262753 FUY262707:FUY262753 FLC262707:FLC262753 FBG262707:FBG262753 ERK262707:ERK262753 EHO262707:EHO262753 DXS262707:DXS262753 DNW262707:DNW262753 DEA262707:DEA262753 CUE262707:CUE262753 CKI262707:CKI262753 CAM262707:CAM262753 BQQ262707:BQQ262753 BGU262707:BGU262753 AWY262707:AWY262753 ANC262707:ANC262753 ADG262707:ADG262753 TK262707:TK262753 JO262707:JO262753 F262707:F262753 WWA197171:WWA197217 WME197171:WME197217 WCI197171:WCI197217 VSM197171:VSM197217 VIQ197171:VIQ197217 UYU197171:UYU197217 UOY197171:UOY197217 UFC197171:UFC197217 TVG197171:TVG197217 TLK197171:TLK197217 TBO197171:TBO197217 SRS197171:SRS197217 SHW197171:SHW197217 RYA197171:RYA197217 ROE197171:ROE197217 REI197171:REI197217 QUM197171:QUM197217 QKQ197171:QKQ197217 QAU197171:QAU197217 PQY197171:PQY197217 PHC197171:PHC197217 OXG197171:OXG197217 ONK197171:ONK197217 ODO197171:ODO197217 NTS197171:NTS197217 NJW197171:NJW197217 NAA197171:NAA197217 MQE197171:MQE197217 MGI197171:MGI197217 LWM197171:LWM197217 LMQ197171:LMQ197217 LCU197171:LCU197217 KSY197171:KSY197217 KJC197171:KJC197217 JZG197171:JZG197217 JPK197171:JPK197217 JFO197171:JFO197217 IVS197171:IVS197217 ILW197171:ILW197217 ICA197171:ICA197217 HSE197171:HSE197217 HII197171:HII197217 GYM197171:GYM197217 GOQ197171:GOQ197217 GEU197171:GEU197217 FUY197171:FUY197217 FLC197171:FLC197217 FBG197171:FBG197217 ERK197171:ERK197217 EHO197171:EHO197217 DXS197171:DXS197217 DNW197171:DNW197217 DEA197171:DEA197217 CUE197171:CUE197217 CKI197171:CKI197217 CAM197171:CAM197217 BQQ197171:BQQ197217 BGU197171:BGU197217 AWY197171:AWY197217 ANC197171:ANC197217 ADG197171:ADG197217 TK197171:TK197217 JO197171:JO197217 F197171:F197217 WWA131635:WWA131681 WME131635:WME131681 WCI131635:WCI131681 VSM131635:VSM131681 VIQ131635:VIQ131681 UYU131635:UYU131681 UOY131635:UOY131681 UFC131635:UFC131681 TVG131635:TVG131681 TLK131635:TLK131681 TBO131635:TBO131681 SRS131635:SRS131681 SHW131635:SHW131681 RYA131635:RYA131681 ROE131635:ROE131681 REI131635:REI131681 QUM131635:QUM131681 QKQ131635:QKQ131681 QAU131635:QAU131681 PQY131635:PQY131681 PHC131635:PHC131681 OXG131635:OXG131681 ONK131635:ONK131681 ODO131635:ODO131681 NTS131635:NTS131681 NJW131635:NJW131681 NAA131635:NAA131681 MQE131635:MQE131681 MGI131635:MGI131681 LWM131635:LWM131681 LMQ131635:LMQ131681 LCU131635:LCU131681 KSY131635:KSY131681 KJC131635:KJC131681 JZG131635:JZG131681 JPK131635:JPK131681 JFO131635:JFO131681 IVS131635:IVS131681 ILW131635:ILW131681 ICA131635:ICA131681 HSE131635:HSE131681 HII131635:HII131681 GYM131635:GYM131681 GOQ131635:GOQ131681 GEU131635:GEU131681 FUY131635:FUY131681 FLC131635:FLC131681 FBG131635:FBG131681 ERK131635:ERK131681 EHO131635:EHO131681 DXS131635:DXS131681 DNW131635:DNW131681 DEA131635:DEA131681 CUE131635:CUE131681 CKI131635:CKI131681 CAM131635:CAM131681 BQQ131635:BQQ131681 BGU131635:BGU131681 AWY131635:AWY131681 ANC131635:ANC131681 ADG131635:ADG131681 TK131635:TK131681 JO131635:JO131681 F131635:F131681 WWA66099:WWA66145 WME66099:WME66145 WCI66099:WCI66145 VSM66099:VSM66145 VIQ66099:VIQ66145 UYU66099:UYU66145 UOY66099:UOY66145 UFC66099:UFC66145 TVG66099:TVG66145 TLK66099:TLK66145 TBO66099:TBO66145 SRS66099:SRS66145 SHW66099:SHW66145 RYA66099:RYA66145 ROE66099:ROE66145 REI66099:REI66145 QUM66099:QUM66145 QKQ66099:QKQ66145 QAU66099:QAU66145 PQY66099:PQY66145 PHC66099:PHC66145 OXG66099:OXG66145 ONK66099:ONK66145 ODO66099:ODO66145 NTS66099:NTS66145 NJW66099:NJW66145 NAA66099:NAA66145 MQE66099:MQE66145 MGI66099:MGI66145 LWM66099:LWM66145 LMQ66099:LMQ66145 LCU66099:LCU66145 KSY66099:KSY66145 KJC66099:KJC66145 JZG66099:JZG66145 JPK66099:JPK66145 JFO66099:JFO66145 IVS66099:IVS66145 ILW66099:ILW66145 ICA66099:ICA66145 HSE66099:HSE66145 HII66099:HII66145 GYM66099:GYM66145 GOQ66099:GOQ66145 GEU66099:GEU66145 FUY66099:FUY66145 FLC66099:FLC66145 FBG66099:FBG66145 ERK66099:ERK66145 EHO66099:EHO66145 DXS66099:DXS66145 DNW66099:DNW66145 DEA66099:DEA66145 CUE66099:CUE66145 CKI66099:CKI66145 CAM66099:CAM66145 BQQ66099:BQQ66145 BGU66099:BGU66145 AWY66099:AWY66145 ANC66099:ANC66145 ADG66099:ADG66145 TK66099:TK66145 JO66099:JO66145 F66099:F66145 WWA299:WWA362 WME299:WME362 WCI299:WCI362 VSM299:VSM362 VIQ299:VIQ362 UYU299:UYU362 UOY299:UOY362 UFC299:UFC362 TVG299:TVG362 TLK299:TLK362 TBO299:TBO362 SRS299:SRS362 SHW299:SHW362 RYA299:RYA362 ROE299:ROE362 REI299:REI362 QUM299:QUM362 QKQ299:QKQ362 QAU299:QAU362 PQY299:PQY362 PHC299:PHC362 OXG299:OXG362 ONK299:ONK362 ODO299:ODO362 NTS299:NTS362 NJW299:NJW362 NAA299:NAA362 MQE299:MQE362 MGI299:MGI362 LWM299:LWM362 LMQ299:LMQ362 LCU299:LCU362 KSY299:KSY362 KJC299:KJC362 JZG299:JZG362 JPK299:JPK362 JFO299:JFO362 IVS299:IVS362 ILW299:ILW362 ICA299:ICA362 HSE299:HSE362 HII299:HII362 GYM299:GYM362 GOQ299:GOQ362 GEU299:GEU362 FUY299:FUY362 FLC299:FLC362 FBG299:FBG362 ERK299:ERK362 EHO299:EHO362 DXS299:DXS362 DNW299:DNW362 DEA299:DEA362 CUE299:CUE362 CKI299:CKI362 CAM299:CAM362 BQQ299:BQQ362 BGU299:BGU362 AWY299:AWY362 ANC299:ANC362 ADG299:ADG362 TK299:TK362 JO299:JO362 WWA983603:WWA983649 WWA983295:WWA983601 WME983295:WME983601 WCI983295:WCI983601 VSM983295:VSM983601 VIQ983295:VIQ983601 UYU983295:UYU983601 UOY983295:UOY983601 UFC983295:UFC983601 TVG983295:TVG983601 TLK983295:TLK983601 TBO983295:TBO983601 SRS983295:SRS983601 SHW983295:SHW983601 RYA983295:RYA983601 ROE983295:ROE983601 REI983295:REI983601 QUM983295:QUM983601 QKQ983295:QKQ983601 QAU983295:QAU983601 PQY983295:PQY983601 PHC983295:PHC983601 OXG983295:OXG983601 ONK983295:ONK983601 ODO983295:ODO983601 NTS983295:NTS983601 NJW983295:NJW983601 NAA983295:NAA983601 MQE983295:MQE983601 MGI983295:MGI983601 LWM983295:LWM983601 LMQ983295:LMQ983601 LCU983295:LCU983601 KSY983295:KSY983601 KJC983295:KJC983601 JZG983295:JZG983601 JPK983295:JPK983601 JFO983295:JFO983601 IVS983295:IVS983601 ILW983295:ILW983601 ICA983295:ICA983601 HSE983295:HSE983601 HII983295:HII983601 GYM983295:GYM983601 GOQ983295:GOQ983601 GEU983295:GEU983601 FUY983295:FUY983601 FLC983295:FLC983601 FBG983295:FBG983601 ERK983295:ERK983601 EHO983295:EHO983601 DXS983295:DXS983601 DNW983295:DNW983601 DEA983295:DEA983601 CUE983295:CUE983601 CKI983295:CKI983601 CAM983295:CAM983601 BQQ983295:BQQ983601 BGU983295:BGU983601 AWY983295:AWY983601 ANC983295:ANC983601 ADG983295:ADG983601 TK983295:TK983601 JO983295:JO983601 F983295:F983601 WWA917759:WWA918065 WME917759:WME918065 WCI917759:WCI918065 VSM917759:VSM918065 VIQ917759:VIQ918065 UYU917759:UYU918065 UOY917759:UOY918065 UFC917759:UFC918065 TVG917759:TVG918065 TLK917759:TLK918065 TBO917759:TBO918065 SRS917759:SRS918065 SHW917759:SHW918065 RYA917759:RYA918065 ROE917759:ROE918065 REI917759:REI918065 QUM917759:QUM918065 QKQ917759:QKQ918065 QAU917759:QAU918065 PQY917759:PQY918065 PHC917759:PHC918065 OXG917759:OXG918065 ONK917759:ONK918065 ODO917759:ODO918065 NTS917759:NTS918065 NJW917759:NJW918065 NAA917759:NAA918065 MQE917759:MQE918065 MGI917759:MGI918065 LWM917759:LWM918065 LMQ917759:LMQ918065 LCU917759:LCU918065 KSY917759:KSY918065 KJC917759:KJC918065 JZG917759:JZG918065 JPK917759:JPK918065 JFO917759:JFO918065 IVS917759:IVS918065 ILW917759:ILW918065 ICA917759:ICA918065 HSE917759:HSE918065 HII917759:HII918065 GYM917759:GYM918065 GOQ917759:GOQ918065 GEU917759:GEU918065 FUY917759:FUY918065 FLC917759:FLC918065 FBG917759:FBG918065 ERK917759:ERK918065 EHO917759:EHO918065 DXS917759:DXS918065 DNW917759:DNW918065 DEA917759:DEA918065 CUE917759:CUE918065 CKI917759:CKI918065 CAM917759:CAM918065 BQQ917759:BQQ918065 BGU917759:BGU918065 AWY917759:AWY918065 ANC917759:ANC918065 ADG917759:ADG918065 TK917759:TK918065 JO917759:JO918065 F917759:F918065 WWA852223:WWA852529 WME852223:WME852529 WCI852223:WCI852529 VSM852223:VSM852529 VIQ852223:VIQ852529 UYU852223:UYU852529 UOY852223:UOY852529 UFC852223:UFC852529 TVG852223:TVG852529 TLK852223:TLK852529 TBO852223:TBO852529 SRS852223:SRS852529 SHW852223:SHW852529 RYA852223:RYA852529 ROE852223:ROE852529 REI852223:REI852529 QUM852223:QUM852529 QKQ852223:QKQ852529 QAU852223:QAU852529 PQY852223:PQY852529 PHC852223:PHC852529 OXG852223:OXG852529 ONK852223:ONK852529 ODO852223:ODO852529 NTS852223:NTS852529 NJW852223:NJW852529 NAA852223:NAA852529 MQE852223:MQE852529 MGI852223:MGI852529 LWM852223:LWM852529 LMQ852223:LMQ852529 LCU852223:LCU852529 KSY852223:KSY852529 KJC852223:KJC852529 JZG852223:JZG852529 JPK852223:JPK852529 JFO852223:JFO852529 IVS852223:IVS852529 ILW852223:ILW852529 ICA852223:ICA852529 HSE852223:HSE852529 HII852223:HII852529 GYM852223:GYM852529 GOQ852223:GOQ852529 GEU852223:GEU852529 FUY852223:FUY852529 FLC852223:FLC852529 FBG852223:FBG852529 ERK852223:ERK852529 EHO852223:EHO852529 DXS852223:DXS852529 DNW852223:DNW852529 DEA852223:DEA852529 CUE852223:CUE852529 CKI852223:CKI852529 CAM852223:CAM852529 BQQ852223:BQQ852529 BGU852223:BGU852529 AWY852223:AWY852529 ANC852223:ANC852529 ADG852223:ADG852529 TK852223:TK852529 JO852223:JO852529 F852223:F852529 WWA786687:WWA786993 WME786687:WME786993 WCI786687:WCI786993 VSM786687:VSM786993 VIQ786687:VIQ786993 UYU786687:UYU786993 UOY786687:UOY786993 UFC786687:UFC786993 TVG786687:TVG786993 TLK786687:TLK786993 TBO786687:TBO786993 SRS786687:SRS786993 SHW786687:SHW786993 RYA786687:RYA786993 ROE786687:ROE786993 REI786687:REI786993 QUM786687:QUM786993 QKQ786687:QKQ786993 QAU786687:QAU786993 PQY786687:PQY786993 PHC786687:PHC786993 OXG786687:OXG786993 ONK786687:ONK786993 ODO786687:ODO786993 NTS786687:NTS786993 NJW786687:NJW786993 NAA786687:NAA786993 MQE786687:MQE786993 MGI786687:MGI786993 LWM786687:LWM786993 LMQ786687:LMQ786993 LCU786687:LCU786993 KSY786687:KSY786993 KJC786687:KJC786993 JZG786687:JZG786993 JPK786687:JPK786993 JFO786687:JFO786993 IVS786687:IVS786993 ILW786687:ILW786993 ICA786687:ICA786993 HSE786687:HSE786993 HII786687:HII786993 GYM786687:GYM786993 GOQ786687:GOQ786993 GEU786687:GEU786993 FUY786687:FUY786993 FLC786687:FLC786993 FBG786687:FBG786993 ERK786687:ERK786993 EHO786687:EHO786993 DXS786687:DXS786993 DNW786687:DNW786993 DEA786687:DEA786993 CUE786687:CUE786993 CKI786687:CKI786993 CAM786687:CAM786993 BQQ786687:BQQ786993 BGU786687:BGU786993 AWY786687:AWY786993 ANC786687:ANC786993 ADG786687:ADG786993 TK786687:TK786993 JO786687:JO786993 F786687:F786993 WWA721151:WWA721457 WME721151:WME721457 WCI721151:WCI721457 VSM721151:VSM721457 VIQ721151:VIQ721457 UYU721151:UYU721457 UOY721151:UOY721457 UFC721151:UFC721457 TVG721151:TVG721457 TLK721151:TLK721457 TBO721151:TBO721457 SRS721151:SRS721457 SHW721151:SHW721457 RYA721151:RYA721457 ROE721151:ROE721457 REI721151:REI721457 QUM721151:QUM721457 QKQ721151:QKQ721457 QAU721151:QAU721457 PQY721151:PQY721457 PHC721151:PHC721457 OXG721151:OXG721457 ONK721151:ONK721457 ODO721151:ODO721457 NTS721151:NTS721457 NJW721151:NJW721457 NAA721151:NAA721457 MQE721151:MQE721457 MGI721151:MGI721457 LWM721151:LWM721457 LMQ721151:LMQ721457 LCU721151:LCU721457 KSY721151:KSY721457 KJC721151:KJC721457 JZG721151:JZG721457 JPK721151:JPK721457 JFO721151:JFO721457 IVS721151:IVS721457 ILW721151:ILW721457 ICA721151:ICA721457 HSE721151:HSE721457 HII721151:HII721457 GYM721151:GYM721457 GOQ721151:GOQ721457 GEU721151:GEU721457 FUY721151:FUY721457 FLC721151:FLC721457 FBG721151:FBG721457 ERK721151:ERK721457 EHO721151:EHO721457 DXS721151:DXS721457 DNW721151:DNW721457 DEA721151:DEA721457 CUE721151:CUE721457 CKI721151:CKI721457 CAM721151:CAM721457 BQQ721151:BQQ721457 BGU721151:BGU721457 AWY721151:AWY721457 ANC721151:ANC721457 ADG721151:ADG721457 TK721151:TK721457 JO721151:JO721457 F721151:F721457 WWA655615:WWA655921 WME655615:WME655921 WCI655615:WCI655921 VSM655615:VSM655921 VIQ655615:VIQ655921 UYU655615:UYU655921 UOY655615:UOY655921 UFC655615:UFC655921 TVG655615:TVG655921 TLK655615:TLK655921 TBO655615:TBO655921 SRS655615:SRS655921 SHW655615:SHW655921 RYA655615:RYA655921 ROE655615:ROE655921 REI655615:REI655921 QUM655615:QUM655921 QKQ655615:QKQ655921 QAU655615:QAU655921 PQY655615:PQY655921 PHC655615:PHC655921 OXG655615:OXG655921 ONK655615:ONK655921 ODO655615:ODO655921 NTS655615:NTS655921 NJW655615:NJW655921 NAA655615:NAA655921 MQE655615:MQE655921 MGI655615:MGI655921 LWM655615:LWM655921 LMQ655615:LMQ655921 LCU655615:LCU655921 KSY655615:KSY655921 KJC655615:KJC655921 JZG655615:JZG655921 JPK655615:JPK655921 JFO655615:JFO655921 IVS655615:IVS655921 ILW655615:ILW655921 ICA655615:ICA655921 HSE655615:HSE655921 HII655615:HII655921 GYM655615:GYM655921 GOQ655615:GOQ655921 GEU655615:GEU655921 FUY655615:FUY655921 FLC655615:FLC655921 FBG655615:FBG655921 ERK655615:ERK655921 EHO655615:EHO655921 DXS655615:DXS655921 DNW655615:DNW655921 DEA655615:DEA655921 CUE655615:CUE655921 CKI655615:CKI655921 CAM655615:CAM655921 BQQ655615:BQQ655921 BGU655615:BGU655921 AWY655615:AWY655921 ANC655615:ANC655921 ADG655615:ADG655921 TK655615:TK655921 JO655615:JO655921 F655615:F655921 WWA590079:WWA590385 WME590079:WME590385 WCI590079:WCI590385 VSM590079:VSM590385 VIQ590079:VIQ590385 UYU590079:UYU590385 UOY590079:UOY590385 UFC590079:UFC590385 TVG590079:TVG590385 TLK590079:TLK590385 TBO590079:TBO590385 SRS590079:SRS590385 SHW590079:SHW590385 RYA590079:RYA590385 ROE590079:ROE590385 REI590079:REI590385 QUM590079:QUM590385 QKQ590079:QKQ590385 QAU590079:QAU590385 PQY590079:PQY590385 PHC590079:PHC590385 OXG590079:OXG590385 ONK590079:ONK590385 ODO590079:ODO590385 NTS590079:NTS590385 NJW590079:NJW590385 NAA590079:NAA590385 MQE590079:MQE590385 MGI590079:MGI590385 LWM590079:LWM590385 LMQ590079:LMQ590385 LCU590079:LCU590385 KSY590079:KSY590385 KJC590079:KJC590385 JZG590079:JZG590385 JPK590079:JPK590385 JFO590079:JFO590385 IVS590079:IVS590385 ILW590079:ILW590385 ICA590079:ICA590385 HSE590079:HSE590385 HII590079:HII590385 GYM590079:GYM590385 GOQ590079:GOQ590385 GEU590079:GEU590385 FUY590079:FUY590385 FLC590079:FLC590385 FBG590079:FBG590385 ERK590079:ERK590385 EHO590079:EHO590385 DXS590079:DXS590385 DNW590079:DNW590385 DEA590079:DEA590385 CUE590079:CUE590385 CKI590079:CKI590385 CAM590079:CAM590385 BQQ590079:BQQ590385 BGU590079:BGU590385 AWY590079:AWY590385 ANC590079:ANC590385 ADG590079:ADG590385 TK590079:TK590385 JO590079:JO590385 F590079:F590385 WWA524543:WWA524849 WME524543:WME524849 WCI524543:WCI524849 VSM524543:VSM524849 VIQ524543:VIQ524849 UYU524543:UYU524849 UOY524543:UOY524849 UFC524543:UFC524849 TVG524543:TVG524849 TLK524543:TLK524849 TBO524543:TBO524849 SRS524543:SRS524849 SHW524543:SHW524849 RYA524543:RYA524849 ROE524543:ROE524849 REI524543:REI524849 QUM524543:QUM524849 QKQ524543:QKQ524849 QAU524543:QAU524849 PQY524543:PQY524849 PHC524543:PHC524849 OXG524543:OXG524849 ONK524543:ONK524849 ODO524543:ODO524849 NTS524543:NTS524849 NJW524543:NJW524849 NAA524543:NAA524849 MQE524543:MQE524849 MGI524543:MGI524849 LWM524543:LWM524849 LMQ524543:LMQ524849 LCU524543:LCU524849 KSY524543:KSY524849 KJC524543:KJC524849 JZG524543:JZG524849 JPK524543:JPK524849 JFO524543:JFO524849 IVS524543:IVS524849 ILW524543:ILW524849 ICA524543:ICA524849 HSE524543:HSE524849 HII524543:HII524849 GYM524543:GYM524849 GOQ524543:GOQ524849 GEU524543:GEU524849 FUY524543:FUY524849 FLC524543:FLC524849 FBG524543:FBG524849 ERK524543:ERK524849 EHO524543:EHO524849 DXS524543:DXS524849 DNW524543:DNW524849 DEA524543:DEA524849 CUE524543:CUE524849 CKI524543:CKI524849 CAM524543:CAM524849 BQQ524543:BQQ524849 BGU524543:BGU524849 AWY524543:AWY524849 ANC524543:ANC524849 ADG524543:ADG524849 TK524543:TK524849 JO524543:JO524849 F524543:F524849 WWA459007:WWA459313 WME459007:WME459313 WCI459007:WCI459313 VSM459007:VSM459313 VIQ459007:VIQ459313 UYU459007:UYU459313 UOY459007:UOY459313 UFC459007:UFC459313 TVG459007:TVG459313 TLK459007:TLK459313 TBO459007:TBO459313 SRS459007:SRS459313 SHW459007:SHW459313 RYA459007:RYA459313 ROE459007:ROE459313 REI459007:REI459313 QUM459007:QUM459313 QKQ459007:QKQ459313 QAU459007:QAU459313 PQY459007:PQY459313 PHC459007:PHC459313 OXG459007:OXG459313 ONK459007:ONK459313 ODO459007:ODO459313 NTS459007:NTS459313 NJW459007:NJW459313 NAA459007:NAA459313 MQE459007:MQE459313 MGI459007:MGI459313 LWM459007:LWM459313 LMQ459007:LMQ459313 LCU459007:LCU459313 KSY459007:KSY459313 KJC459007:KJC459313 JZG459007:JZG459313 JPK459007:JPK459313 JFO459007:JFO459313 IVS459007:IVS459313 ILW459007:ILW459313 ICA459007:ICA459313 HSE459007:HSE459313 HII459007:HII459313 GYM459007:GYM459313 GOQ459007:GOQ459313 GEU459007:GEU459313 FUY459007:FUY459313 FLC459007:FLC459313 FBG459007:FBG459313 ERK459007:ERK459313 EHO459007:EHO459313 DXS459007:DXS459313 DNW459007:DNW459313 DEA459007:DEA459313 CUE459007:CUE459313 CKI459007:CKI459313 CAM459007:CAM459313 BQQ459007:BQQ459313 BGU459007:BGU459313 AWY459007:AWY459313 ANC459007:ANC459313 ADG459007:ADG459313 TK459007:TK459313 JO459007:JO459313 F459007:F459313 WWA393471:WWA393777 WME393471:WME393777 WCI393471:WCI393777 VSM393471:VSM393777 VIQ393471:VIQ393777 UYU393471:UYU393777 UOY393471:UOY393777 UFC393471:UFC393777 TVG393471:TVG393777 TLK393471:TLK393777 TBO393471:TBO393777 SRS393471:SRS393777 SHW393471:SHW393777 RYA393471:RYA393777 ROE393471:ROE393777 REI393471:REI393777 QUM393471:QUM393777 QKQ393471:QKQ393777 QAU393471:QAU393777 PQY393471:PQY393777 PHC393471:PHC393777 OXG393471:OXG393777 ONK393471:ONK393777 ODO393471:ODO393777 NTS393471:NTS393777 NJW393471:NJW393777 NAA393471:NAA393777 MQE393471:MQE393777 MGI393471:MGI393777 LWM393471:LWM393777 LMQ393471:LMQ393777 LCU393471:LCU393777 KSY393471:KSY393777 KJC393471:KJC393777 JZG393471:JZG393777 JPK393471:JPK393777 JFO393471:JFO393777 IVS393471:IVS393777 ILW393471:ILW393777 ICA393471:ICA393777 HSE393471:HSE393777 HII393471:HII393777 GYM393471:GYM393777 GOQ393471:GOQ393777 GEU393471:GEU393777 FUY393471:FUY393777 FLC393471:FLC393777 FBG393471:FBG393777 ERK393471:ERK393777 EHO393471:EHO393777 DXS393471:DXS393777 DNW393471:DNW393777 DEA393471:DEA393777 CUE393471:CUE393777 CKI393471:CKI393777 CAM393471:CAM393777 BQQ393471:BQQ393777 BGU393471:BGU393777 AWY393471:AWY393777 ANC393471:ANC393777 ADG393471:ADG393777 TK393471:TK393777 JO393471:JO393777 F393471:F393777 WWA327935:WWA328241 WME327935:WME328241 WCI327935:WCI328241 VSM327935:VSM328241 VIQ327935:VIQ328241 UYU327935:UYU328241 UOY327935:UOY328241 UFC327935:UFC328241 TVG327935:TVG328241 TLK327935:TLK328241 TBO327935:TBO328241 SRS327935:SRS328241 SHW327935:SHW328241 RYA327935:RYA328241 ROE327935:ROE328241 REI327935:REI328241 QUM327935:QUM328241 QKQ327935:QKQ328241 QAU327935:QAU328241 PQY327935:PQY328241 PHC327935:PHC328241 OXG327935:OXG328241 ONK327935:ONK328241 ODO327935:ODO328241 NTS327935:NTS328241 NJW327935:NJW328241 NAA327935:NAA328241 MQE327935:MQE328241 MGI327935:MGI328241 LWM327935:LWM328241 LMQ327935:LMQ328241 LCU327935:LCU328241 KSY327935:KSY328241 KJC327935:KJC328241 JZG327935:JZG328241 JPK327935:JPK328241 JFO327935:JFO328241 IVS327935:IVS328241 ILW327935:ILW328241 ICA327935:ICA328241 HSE327935:HSE328241 HII327935:HII328241 GYM327935:GYM328241 GOQ327935:GOQ328241 GEU327935:GEU328241 FUY327935:FUY328241 FLC327935:FLC328241 FBG327935:FBG328241 ERK327935:ERK328241 EHO327935:EHO328241 DXS327935:DXS328241 DNW327935:DNW328241 DEA327935:DEA328241 CUE327935:CUE328241 CKI327935:CKI328241 CAM327935:CAM328241 BQQ327935:BQQ328241 BGU327935:BGU328241 AWY327935:AWY328241 ANC327935:ANC328241 ADG327935:ADG328241 TK327935:TK328241 JO327935:JO328241 F327935:F328241 WWA262399:WWA262705 WME262399:WME262705 WCI262399:WCI262705 VSM262399:VSM262705 VIQ262399:VIQ262705 UYU262399:UYU262705 UOY262399:UOY262705 UFC262399:UFC262705 TVG262399:TVG262705 TLK262399:TLK262705 TBO262399:TBO262705 SRS262399:SRS262705 SHW262399:SHW262705 RYA262399:RYA262705 ROE262399:ROE262705 REI262399:REI262705 QUM262399:QUM262705 QKQ262399:QKQ262705 QAU262399:QAU262705 PQY262399:PQY262705 PHC262399:PHC262705 OXG262399:OXG262705 ONK262399:ONK262705 ODO262399:ODO262705 NTS262399:NTS262705 NJW262399:NJW262705 NAA262399:NAA262705 MQE262399:MQE262705 MGI262399:MGI262705 LWM262399:LWM262705 LMQ262399:LMQ262705 LCU262399:LCU262705 KSY262399:KSY262705 KJC262399:KJC262705 JZG262399:JZG262705 JPK262399:JPK262705 JFO262399:JFO262705 IVS262399:IVS262705 ILW262399:ILW262705 ICA262399:ICA262705 HSE262399:HSE262705 HII262399:HII262705 GYM262399:GYM262705 GOQ262399:GOQ262705 GEU262399:GEU262705 FUY262399:FUY262705 FLC262399:FLC262705 FBG262399:FBG262705 ERK262399:ERK262705 EHO262399:EHO262705 DXS262399:DXS262705 DNW262399:DNW262705 DEA262399:DEA262705 CUE262399:CUE262705 CKI262399:CKI262705 CAM262399:CAM262705 BQQ262399:BQQ262705 BGU262399:BGU262705 AWY262399:AWY262705 ANC262399:ANC262705 ADG262399:ADG262705 TK262399:TK262705 JO262399:JO262705 F262399:F262705 WWA196863:WWA197169 WME196863:WME197169 WCI196863:WCI197169 VSM196863:VSM197169 VIQ196863:VIQ197169 UYU196863:UYU197169 UOY196863:UOY197169 UFC196863:UFC197169 TVG196863:TVG197169 TLK196863:TLK197169 TBO196863:TBO197169 SRS196863:SRS197169 SHW196863:SHW197169 RYA196863:RYA197169 ROE196863:ROE197169 REI196863:REI197169 QUM196863:QUM197169 QKQ196863:QKQ197169 QAU196863:QAU197169 PQY196863:PQY197169 PHC196863:PHC197169 OXG196863:OXG197169 ONK196863:ONK197169 ODO196863:ODO197169 NTS196863:NTS197169 NJW196863:NJW197169 NAA196863:NAA197169 MQE196863:MQE197169 MGI196863:MGI197169 LWM196863:LWM197169 LMQ196863:LMQ197169 LCU196863:LCU197169 KSY196863:KSY197169 KJC196863:KJC197169 JZG196863:JZG197169 JPK196863:JPK197169 JFO196863:JFO197169 IVS196863:IVS197169 ILW196863:ILW197169 ICA196863:ICA197169 HSE196863:HSE197169 HII196863:HII197169 GYM196863:GYM197169 GOQ196863:GOQ197169 GEU196863:GEU197169 FUY196863:FUY197169 FLC196863:FLC197169 FBG196863:FBG197169 ERK196863:ERK197169 EHO196863:EHO197169 DXS196863:DXS197169 DNW196863:DNW197169 DEA196863:DEA197169 CUE196863:CUE197169 CKI196863:CKI197169 CAM196863:CAM197169 BQQ196863:BQQ197169 BGU196863:BGU197169 AWY196863:AWY197169 ANC196863:ANC197169 ADG196863:ADG197169 TK196863:TK197169 JO196863:JO197169 F196863:F197169 WWA131327:WWA131633 WME131327:WME131633 WCI131327:WCI131633 VSM131327:VSM131633 VIQ131327:VIQ131633 UYU131327:UYU131633 UOY131327:UOY131633 UFC131327:UFC131633 TVG131327:TVG131633 TLK131327:TLK131633 TBO131327:TBO131633 SRS131327:SRS131633 SHW131327:SHW131633 RYA131327:RYA131633 ROE131327:ROE131633 REI131327:REI131633 QUM131327:QUM131633 QKQ131327:QKQ131633 QAU131327:QAU131633 PQY131327:PQY131633 PHC131327:PHC131633 OXG131327:OXG131633 ONK131327:ONK131633 ODO131327:ODO131633 NTS131327:NTS131633 NJW131327:NJW131633 NAA131327:NAA131633 MQE131327:MQE131633 MGI131327:MGI131633 LWM131327:LWM131633 LMQ131327:LMQ131633 LCU131327:LCU131633 KSY131327:KSY131633 KJC131327:KJC131633 JZG131327:JZG131633 JPK131327:JPK131633 JFO131327:JFO131633 IVS131327:IVS131633 ILW131327:ILW131633 ICA131327:ICA131633 HSE131327:HSE131633 HII131327:HII131633 GYM131327:GYM131633 GOQ131327:GOQ131633 GEU131327:GEU131633 FUY131327:FUY131633 FLC131327:FLC131633 FBG131327:FBG131633 ERK131327:ERK131633 EHO131327:EHO131633 DXS131327:DXS131633 DNW131327:DNW131633 DEA131327:DEA131633 CUE131327:CUE131633 CKI131327:CKI131633 CAM131327:CAM131633 BQQ131327:BQQ131633 BGU131327:BGU131633 AWY131327:AWY131633 ANC131327:ANC131633 ADG131327:ADG131633 TK131327:TK131633 JO131327:JO131633 F131327:F131633 WWA65791:WWA66097 WME65791:WME66097 WCI65791:WCI66097 VSM65791:VSM66097 VIQ65791:VIQ66097 UYU65791:UYU66097 UOY65791:UOY66097 UFC65791:UFC66097 TVG65791:TVG66097 TLK65791:TLK66097 TBO65791:TBO66097 SRS65791:SRS66097 SHW65791:SHW66097 RYA65791:RYA66097 ROE65791:ROE66097 REI65791:REI66097 QUM65791:QUM66097 QKQ65791:QKQ66097 QAU65791:QAU66097 PQY65791:PQY66097 PHC65791:PHC66097 OXG65791:OXG66097 ONK65791:ONK66097 ODO65791:ODO66097 NTS65791:NTS66097 NJW65791:NJW66097 NAA65791:NAA66097 MQE65791:MQE66097 MGI65791:MGI66097 LWM65791:LWM66097 LMQ65791:LMQ66097 LCU65791:LCU66097 KSY65791:KSY66097 KJC65791:KJC66097 JZG65791:JZG66097 JPK65791:JPK66097 JFO65791:JFO66097 IVS65791:IVS66097 ILW65791:ILW66097 ICA65791:ICA66097 HSE65791:HSE66097 HII65791:HII66097 GYM65791:GYM66097 GOQ65791:GOQ66097 GEU65791:GEU66097 FUY65791:FUY66097 FLC65791:FLC66097 FBG65791:FBG66097 ERK65791:ERK66097 EHO65791:EHO66097 DXS65791:DXS66097 DNW65791:DNW66097 DEA65791:DEA66097 CUE65791:CUE66097 CKI65791:CKI66097 CAM65791:CAM66097 BQQ65791:BQQ66097 BGU65791:BGU66097 AWY65791:AWY66097 ANC65791:ANC66097 ADG65791:ADG66097 TK65791:TK66097 JO65791:JO66097 F65791:F66097 WWA6:WWA297 WME6:WME297 WCI6:WCI297 VSM6:VSM297 VIQ6:VIQ297 UYU6:UYU297 UOY6:UOY297 UFC6:UFC297 TVG6:TVG297 TLK6:TLK297 TBO6:TBO297 SRS6:SRS297 SHW6:SHW297 RYA6:RYA297 ROE6:ROE297 REI6:REI297 QUM6:QUM297 QKQ6:QKQ297 QAU6:QAU297 PQY6:PQY297 PHC6:PHC297 OXG6:OXG297 ONK6:ONK297 ODO6:ODO297 NTS6:NTS297 NJW6:NJW297 NAA6:NAA297 MQE6:MQE297 MGI6:MGI297 LWM6:LWM297 LMQ6:LMQ297 LCU6:LCU297 KSY6:KSY297 KJC6:KJC297 JZG6:JZG297 JPK6:JPK297 JFO6:JFO297 IVS6:IVS297 ILW6:ILW297 ICA6:ICA297 HSE6:HSE297 HII6:HII297 GYM6:GYM297 GOQ6:GOQ297 GEU6:GEU297 FUY6:FUY297 FLC6:FLC297 FBG6:FBG297 ERK6:ERK297 EHO6:EHO297 DXS6:DXS297 DNW6:DNW297 DEA6:DEA297 CUE6:CUE297 CKI6:CKI297 CAM6:CAM297 BQQ6:BQQ297 BGU6:BGU297 AWY6:AWY297 ANC6:ANC297 ADG6:ADG297 TK6:TK297 JO6:JO297">
      <formula1>$G$365:$G$370</formula1>
    </dataValidation>
    <dataValidation type="list" allowBlank="1" showInputMessage="1" showErrorMessage="1" sqref="WVZ983295:WVZ983649 JN6:JN362 TJ6:TJ362 ADF6:ADF362 ANB6:ANB362 AWX6:AWX362 BGT6:BGT362 BQP6:BQP362 CAL6:CAL362 CKH6:CKH362 CUD6:CUD362 DDZ6:DDZ362 DNV6:DNV362 DXR6:DXR362 EHN6:EHN362 ERJ6:ERJ362 FBF6:FBF362 FLB6:FLB362 FUX6:FUX362 GET6:GET362 GOP6:GOP362 GYL6:GYL362 HIH6:HIH362 HSD6:HSD362 IBZ6:IBZ362 ILV6:ILV362 IVR6:IVR362 JFN6:JFN362 JPJ6:JPJ362 JZF6:JZF362 KJB6:KJB362 KSX6:KSX362 LCT6:LCT362 LMP6:LMP362 LWL6:LWL362 MGH6:MGH362 MQD6:MQD362 MZZ6:MZZ362 NJV6:NJV362 NTR6:NTR362 ODN6:ODN362 ONJ6:ONJ362 OXF6:OXF362 PHB6:PHB362 PQX6:PQX362 QAT6:QAT362 QKP6:QKP362 QUL6:QUL362 REH6:REH362 ROD6:ROD362 RXZ6:RXZ362 SHV6:SHV362 SRR6:SRR362 TBN6:TBN362 TLJ6:TLJ362 TVF6:TVF362 UFB6:UFB362 UOX6:UOX362 UYT6:UYT362 VIP6:VIP362 VSL6:VSL362 WCH6:WCH362 WMD6:WMD362 WVZ6:WVZ362 E65791:E66145 JN65791:JN66145 TJ65791:TJ66145 ADF65791:ADF66145 ANB65791:ANB66145 AWX65791:AWX66145 BGT65791:BGT66145 BQP65791:BQP66145 CAL65791:CAL66145 CKH65791:CKH66145 CUD65791:CUD66145 DDZ65791:DDZ66145 DNV65791:DNV66145 DXR65791:DXR66145 EHN65791:EHN66145 ERJ65791:ERJ66145 FBF65791:FBF66145 FLB65791:FLB66145 FUX65791:FUX66145 GET65791:GET66145 GOP65791:GOP66145 GYL65791:GYL66145 HIH65791:HIH66145 HSD65791:HSD66145 IBZ65791:IBZ66145 ILV65791:ILV66145 IVR65791:IVR66145 JFN65791:JFN66145 JPJ65791:JPJ66145 JZF65791:JZF66145 KJB65791:KJB66145 KSX65791:KSX66145 LCT65791:LCT66145 LMP65791:LMP66145 LWL65791:LWL66145 MGH65791:MGH66145 MQD65791:MQD66145 MZZ65791:MZZ66145 NJV65791:NJV66145 NTR65791:NTR66145 ODN65791:ODN66145 ONJ65791:ONJ66145 OXF65791:OXF66145 PHB65791:PHB66145 PQX65791:PQX66145 QAT65791:QAT66145 QKP65791:QKP66145 QUL65791:QUL66145 REH65791:REH66145 ROD65791:ROD66145 RXZ65791:RXZ66145 SHV65791:SHV66145 SRR65791:SRR66145 TBN65791:TBN66145 TLJ65791:TLJ66145 TVF65791:TVF66145 UFB65791:UFB66145 UOX65791:UOX66145 UYT65791:UYT66145 VIP65791:VIP66145 VSL65791:VSL66145 WCH65791:WCH66145 WMD65791:WMD66145 WVZ65791:WVZ66145 E131327:E131681 JN131327:JN131681 TJ131327:TJ131681 ADF131327:ADF131681 ANB131327:ANB131681 AWX131327:AWX131681 BGT131327:BGT131681 BQP131327:BQP131681 CAL131327:CAL131681 CKH131327:CKH131681 CUD131327:CUD131681 DDZ131327:DDZ131681 DNV131327:DNV131681 DXR131327:DXR131681 EHN131327:EHN131681 ERJ131327:ERJ131681 FBF131327:FBF131681 FLB131327:FLB131681 FUX131327:FUX131681 GET131327:GET131681 GOP131327:GOP131681 GYL131327:GYL131681 HIH131327:HIH131681 HSD131327:HSD131681 IBZ131327:IBZ131681 ILV131327:ILV131681 IVR131327:IVR131681 JFN131327:JFN131681 JPJ131327:JPJ131681 JZF131327:JZF131681 KJB131327:KJB131681 KSX131327:KSX131681 LCT131327:LCT131681 LMP131327:LMP131681 LWL131327:LWL131681 MGH131327:MGH131681 MQD131327:MQD131681 MZZ131327:MZZ131681 NJV131327:NJV131681 NTR131327:NTR131681 ODN131327:ODN131681 ONJ131327:ONJ131681 OXF131327:OXF131681 PHB131327:PHB131681 PQX131327:PQX131681 QAT131327:QAT131681 QKP131327:QKP131681 QUL131327:QUL131681 REH131327:REH131681 ROD131327:ROD131681 RXZ131327:RXZ131681 SHV131327:SHV131681 SRR131327:SRR131681 TBN131327:TBN131681 TLJ131327:TLJ131681 TVF131327:TVF131681 UFB131327:UFB131681 UOX131327:UOX131681 UYT131327:UYT131681 VIP131327:VIP131681 VSL131327:VSL131681 WCH131327:WCH131681 WMD131327:WMD131681 WVZ131327:WVZ131681 E196863:E197217 JN196863:JN197217 TJ196863:TJ197217 ADF196863:ADF197217 ANB196863:ANB197217 AWX196863:AWX197217 BGT196863:BGT197217 BQP196863:BQP197217 CAL196863:CAL197217 CKH196863:CKH197217 CUD196863:CUD197217 DDZ196863:DDZ197217 DNV196863:DNV197217 DXR196863:DXR197217 EHN196863:EHN197217 ERJ196863:ERJ197217 FBF196863:FBF197217 FLB196863:FLB197217 FUX196863:FUX197217 GET196863:GET197217 GOP196863:GOP197217 GYL196863:GYL197217 HIH196863:HIH197217 HSD196863:HSD197217 IBZ196863:IBZ197217 ILV196863:ILV197217 IVR196863:IVR197217 JFN196863:JFN197217 JPJ196863:JPJ197217 JZF196863:JZF197217 KJB196863:KJB197217 KSX196863:KSX197217 LCT196863:LCT197217 LMP196863:LMP197217 LWL196863:LWL197217 MGH196863:MGH197217 MQD196863:MQD197217 MZZ196863:MZZ197217 NJV196863:NJV197217 NTR196863:NTR197217 ODN196863:ODN197217 ONJ196863:ONJ197217 OXF196863:OXF197217 PHB196863:PHB197217 PQX196863:PQX197217 QAT196863:QAT197217 QKP196863:QKP197217 QUL196863:QUL197217 REH196863:REH197217 ROD196863:ROD197217 RXZ196863:RXZ197217 SHV196863:SHV197217 SRR196863:SRR197217 TBN196863:TBN197217 TLJ196863:TLJ197217 TVF196863:TVF197217 UFB196863:UFB197217 UOX196863:UOX197217 UYT196863:UYT197217 VIP196863:VIP197217 VSL196863:VSL197217 WCH196863:WCH197217 WMD196863:WMD197217 WVZ196863:WVZ197217 E262399:E262753 JN262399:JN262753 TJ262399:TJ262753 ADF262399:ADF262753 ANB262399:ANB262753 AWX262399:AWX262753 BGT262399:BGT262753 BQP262399:BQP262753 CAL262399:CAL262753 CKH262399:CKH262753 CUD262399:CUD262753 DDZ262399:DDZ262753 DNV262399:DNV262753 DXR262399:DXR262753 EHN262399:EHN262753 ERJ262399:ERJ262753 FBF262399:FBF262753 FLB262399:FLB262753 FUX262399:FUX262753 GET262399:GET262753 GOP262399:GOP262753 GYL262399:GYL262753 HIH262399:HIH262753 HSD262399:HSD262753 IBZ262399:IBZ262753 ILV262399:ILV262753 IVR262399:IVR262753 JFN262399:JFN262753 JPJ262399:JPJ262753 JZF262399:JZF262753 KJB262399:KJB262753 KSX262399:KSX262753 LCT262399:LCT262753 LMP262399:LMP262753 LWL262399:LWL262753 MGH262399:MGH262753 MQD262399:MQD262753 MZZ262399:MZZ262753 NJV262399:NJV262753 NTR262399:NTR262753 ODN262399:ODN262753 ONJ262399:ONJ262753 OXF262399:OXF262753 PHB262399:PHB262753 PQX262399:PQX262753 QAT262399:QAT262753 QKP262399:QKP262753 QUL262399:QUL262753 REH262399:REH262753 ROD262399:ROD262753 RXZ262399:RXZ262753 SHV262399:SHV262753 SRR262399:SRR262753 TBN262399:TBN262753 TLJ262399:TLJ262753 TVF262399:TVF262753 UFB262399:UFB262753 UOX262399:UOX262753 UYT262399:UYT262753 VIP262399:VIP262753 VSL262399:VSL262753 WCH262399:WCH262753 WMD262399:WMD262753 WVZ262399:WVZ262753 E327935:E328289 JN327935:JN328289 TJ327935:TJ328289 ADF327935:ADF328289 ANB327935:ANB328289 AWX327935:AWX328289 BGT327935:BGT328289 BQP327935:BQP328289 CAL327935:CAL328289 CKH327935:CKH328289 CUD327935:CUD328289 DDZ327935:DDZ328289 DNV327935:DNV328289 DXR327935:DXR328289 EHN327935:EHN328289 ERJ327935:ERJ328289 FBF327935:FBF328289 FLB327935:FLB328289 FUX327935:FUX328289 GET327935:GET328289 GOP327935:GOP328289 GYL327935:GYL328289 HIH327935:HIH328289 HSD327935:HSD328289 IBZ327935:IBZ328289 ILV327935:ILV328289 IVR327935:IVR328289 JFN327935:JFN328289 JPJ327935:JPJ328289 JZF327935:JZF328289 KJB327935:KJB328289 KSX327935:KSX328289 LCT327935:LCT328289 LMP327935:LMP328289 LWL327935:LWL328289 MGH327935:MGH328289 MQD327935:MQD328289 MZZ327935:MZZ328289 NJV327935:NJV328289 NTR327935:NTR328289 ODN327935:ODN328289 ONJ327935:ONJ328289 OXF327935:OXF328289 PHB327935:PHB328289 PQX327935:PQX328289 QAT327935:QAT328289 QKP327935:QKP328289 QUL327935:QUL328289 REH327935:REH328289 ROD327935:ROD328289 RXZ327935:RXZ328289 SHV327935:SHV328289 SRR327935:SRR328289 TBN327935:TBN328289 TLJ327935:TLJ328289 TVF327935:TVF328289 UFB327935:UFB328289 UOX327935:UOX328289 UYT327935:UYT328289 VIP327935:VIP328289 VSL327935:VSL328289 WCH327935:WCH328289 WMD327935:WMD328289 WVZ327935:WVZ328289 E393471:E393825 JN393471:JN393825 TJ393471:TJ393825 ADF393471:ADF393825 ANB393471:ANB393825 AWX393471:AWX393825 BGT393471:BGT393825 BQP393471:BQP393825 CAL393471:CAL393825 CKH393471:CKH393825 CUD393471:CUD393825 DDZ393471:DDZ393825 DNV393471:DNV393825 DXR393471:DXR393825 EHN393471:EHN393825 ERJ393471:ERJ393825 FBF393471:FBF393825 FLB393471:FLB393825 FUX393471:FUX393825 GET393471:GET393825 GOP393471:GOP393825 GYL393471:GYL393825 HIH393471:HIH393825 HSD393471:HSD393825 IBZ393471:IBZ393825 ILV393471:ILV393825 IVR393471:IVR393825 JFN393471:JFN393825 JPJ393471:JPJ393825 JZF393471:JZF393825 KJB393471:KJB393825 KSX393471:KSX393825 LCT393471:LCT393825 LMP393471:LMP393825 LWL393471:LWL393825 MGH393471:MGH393825 MQD393471:MQD393825 MZZ393471:MZZ393825 NJV393471:NJV393825 NTR393471:NTR393825 ODN393471:ODN393825 ONJ393471:ONJ393825 OXF393471:OXF393825 PHB393471:PHB393825 PQX393471:PQX393825 QAT393471:QAT393825 QKP393471:QKP393825 QUL393471:QUL393825 REH393471:REH393825 ROD393471:ROD393825 RXZ393471:RXZ393825 SHV393471:SHV393825 SRR393471:SRR393825 TBN393471:TBN393825 TLJ393471:TLJ393825 TVF393471:TVF393825 UFB393471:UFB393825 UOX393471:UOX393825 UYT393471:UYT393825 VIP393471:VIP393825 VSL393471:VSL393825 WCH393471:WCH393825 WMD393471:WMD393825 WVZ393471:WVZ393825 E459007:E459361 JN459007:JN459361 TJ459007:TJ459361 ADF459007:ADF459361 ANB459007:ANB459361 AWX459007:AWX459361 BGT459007:BGT459361 BQP459007:BQP459361 CAL459007:CAL459361 CKH459007:CKH459361 CUD459007:CUD459361 DDZ459007:DDZ459361 DNV459007:DNV459361 DXR459007:DXR459361 EHN459007:EHN459361 ERJ459007:ERJ459361 FBF459007:FBF459361 FLB459007:FLB459361 FUX459007:FUX459361 GET459007:GET459361 GOP459007:GOP459361 GYL459007:GYL459361 HIH459007:HIH459361 HSD459007:HSD459361 IBZ459007:IBZ459361 ILV459007:ILV459361 IVR459007:IVR459361 JFN459007:JFN459361 JPJ459007:JPJ459361 JZF459007:JZF459361 KJB459007:KJB459361 KSX459007:KSX459361 LCT459007:LCT459361 LMP459007:LMP459361 LWL459007:LWL459361 MGH459007:MGH459361 MQD459007:MQD459361 MZZ459007:MZZ459361 NJV459007:NJV459361 NTR459007:NTR459361 ODN459007:ODN459361 ONJ459007:ONJ459361 OXF459007:OXF459361 PHB459007:PHB459361 PQX459007:PQX459361 QAT459007:QAT459361 QKP459007:QKP459361 QUL459007:QUL459361 REH459007:REH459361 ROD459007:ROD459361 RXZ459007:RXZ459361 SHV459007:SHV459361 SRR459007:SRR459361 TBN459007:TBN459361 TLJ459007:TLJ459361 TVF459007:TVF459361 UFB459007:UFB459361 UOX459007:UOX459361 UYT459007:UYT459361 VIP459007:VIP459361 VSL459007:VSL459361 WCH459007:WCH459361 WMD459007:WMD459361 WVZ459007:WVZ459361 E524543:E524897 JN524543:JN524897 TJ524543:TJ524897 ADF524543:ADF524897 ANB524543:ANB524897 AWX524543:AWX524897 BGT524543:BGT524897 BQP524543:BQP524897 CAL524543:CAL524897 CKH524543:CKH524897 CUD524543:CUD524897 DDZ524543:DDZ524897 DNV524543:DNV524897 DXR524543:DXR524897 EHN524543:EHN524897 ERJ524543:ERJ524897 FBF524543:FBF524897 FLB524543:FLB524897 FUX524543:FUX524897 GET524543:GET524897 GOP524543:GOP524897 GYL524543:GYL524897 HIH524543:HIH524897 HSD524543:HSD524897 IBZ524543:IBZ524897 ILV524543:ILV524897 IVR524543:IVR524897 JFN524543:JFN524897 JPJ524543:JPJ524897 JZF524543:JZF524897 KJB524543:KJB524897 KSX524543:KSX524897 LCT524543:LCT524897 LMP524543:LMP524897 LWL524543:LWL524897 MGH524543:MGH524897 MQD524543:MQD524897 MZZ524543:MZZ524897 NJV524543:NJV524897 NTR524543:NTR524897 ODN524543:ODN524897 ONJ524543:ONJ524897 OXF524543:OXF524897 PHB524543:PHB524897 PQX524543:PQX524897 QAT524543:QAT524897 QKP524543:QKP524897 QUL524543:QUL524897 REH524543:REH524897 ROD524543:ROD524897 RXZ524543:RXZ524897 SHV524543:SHV524897 SRR524543:SRR524897 TBN524543:TBN524897 TLJ524543:TLJ524897 TVF524543:TVF524897 UFB524543:UFB524897 UOX524543:UOX524897 UYT524543:UYT524897 VIP524543:VIP524897 VSL524543:VSL524897 WCH524543:WCH524897 WMD524543:WMD524897 WVZ524543:WVZ524897 E590079:E590433 JN590079:JN590433 TJ590079:TJ590433 ADF590079:ADF590433 ANB590079:ANB590433 AWX590079:AWX590433 BGT590079:BGT590433 BQP590079:BQP590433 CAL590079:CAL590433 CKH590079:CKH590433 CUD590079:CUD590433 DDZ590079:DDZ590433 DNV590079:DNV590433 DXR590079:DXR590433 EHN590079:EHN590433 ERJ590079:ERJ590433 FBF590079:FBF590433 FLB590079:FLB590433 FUX590079:FUX590433 GET590079:GET590433 GOP590079:GOP590433 GYL590079:GYL590433 HIH590079:HIH590433 HSD590079:HSD590433 IBZ590079:IBZ590433 ILV590079:ILV590433 IVR590079:IVR590433 JFN590079:JFN590433 JPJ590079:JPJ590433 JZF590079:JZF590433 KJB590079:KJB590433 KSX590079:KSX590433 LCT590079:LCT590433 LMP590079:LMP590433 LWL590079:LWL590433 MGH590079:MGH590433 MQD590079:MQD590433 MZZ590079:MZZ590433 NJV590079:NJV590433 NTR590079:NTR590433 ODN590079:ODN590433 ONJ590079:ONJ590433 OXF590079:OXF590433 PHB590079:PHB590433 PQX590079:PQX590433 QAT590079:QAT590433 QKP590079:QKP590433 QUL590079:QUL590433 REH590079:REH590433 ROD590079:ROD590433 RXZ590079:RXZ590433 SHV590079:SHV590433 SRR590079:SRR590433 TBN590079:TBN590433 TLJ590079:TLJ590433 TVF590079:TVF590433 UFB590079:UFB590433 UOX590079:UOX590433 UYT590079:UYT590433 VIP590079:VIP590433 VSL590079:VSL590433 WCH590079:WCH590433 WMD590079:WMD590433 WVZ590079:WVZ590433 E655615:E655969 JN655615:JN655969 TJ655615:TJ655969 ADF655615:ADF655969 ANB655615:ANB655969 AWX655615:AWX655969 BGT655615:BGT655969 BQP655615:BQP655969 CAL655615:CAL655969 CKH655615:CKH655969 CUD655615:CUD655969 DDZ655615:DDZ655969 DNV655615:DNV655969 DXR655615:DXR655969 EHN655615:EHN655969 ERJ655615:ERJ655969 FBF655615:FBF655969 FLB655615:FLB655969 FUX655615:FUX655969 GET655615:GET655969 GOP655615:GOP655969 GYL655615:GYL655969 HIH655615:HIH655969 HSD655615:HSD655969 IBZ655615:IBZ655969 ILV655615:ILV655969 IVR655615:IVR655969 JFN655615:JFN655969 JPJ655615:JPJ655969 JZF655615:JZF655969 KJB655615:KJB655969 KSX655615:KSX655969 LCT655615:LCT655969 LMP655615:LMP655969 LWL655615:LWL655969 MGH655615:MGH655969 MQD655615:MQD655969 MZZ655615:MZZ655969 NJV655615:NJV655969 NTR655615:NTR655969 ODN655615:ODN655969 ONJ655615:ONJ655969 OXF655615:OXF655969 PHB655615:PHB655969 PQX655615:PQX655969 QAT655615:QAT655969 QKP655615:QKP655969 QUL655615:QUL655969 REH655615:REH655969 ROD655615:ROD655969 RXZ655615:RXZ655969 SHV655615:SHV655969 SRR655615:SRR655969 TBN655615:TBN655969 TLJ655615:TLJ655969 TVF655615:TVF655969 UFB655615:UFB655969 UOX655615:UOX655969 UYT655615:UYT655969 VIP655615:VIP655969 VSL655615:VSL655969 WCH655615:WCH655969 WMD655615:WMD655969 WVZ655615:WVZ655969 E721151:E721505 JN721151:JN721505 TJ721151:TJ721505 ADF721151:ADF721505 ANB721151:ANB721505 AWX721151:AWX721505 BGT721151:BGT721505 BQP721151:BQP721505 CAL721151:CAL721505 CKH721151:CKH721505 CUD721151:CUD721505 DDZ721151:DDZ721505 DNV721151:DNV721505 DXR721151:DXR721505 EHN721151:EHN721505 ERJ721151:ERJ721505 FBF721151:FBF721505 FLB721151:FLB721505 FUX721151:FUX721505 GET721151:GET721505 GOP721151:GOP721505 GYL721151:GYL721505 HIH721151:HIH721505 HSD721151:HSD721505 IBZ721151:IBZ721505 ILV721151:ILV721505 IVR721151:IVR721505 JFN721151:JFN721505 JPJ721151:JPJ721505 JZF721151:JZF721505 KJB721151:KJB721505 KSX721151:KSX721505 LCT721151:LCT721505 LMP721151:LMP721505 LWL721151:LWL721505 MGH721151:MGH721505 MQD721151:MQD721505 MZZ721151:MZZ721505 NJV721151:NJV721505 NTR721151:NTR721505 ODN721151:ODN721505 ONJ721151:ONJ721505 OXF721151:OXF721505 PHB721151:PHB721505 PQX721151:PQX721505 QAT721151:QAT721505 QKP721151:QKP721505 QUL721151:QUL721505 REH721151:REH721505 ROD721151:ROD721505 RXZ721151:RXZ721505 SHV721151:SHV721505 SRR721151:SRR721505 TBN721151:TBN721505 TLJ721151:TLJ721505 TVF721151:TVF721505 UFB721151:UFB721505 UOX721151:UOX721505 UYT721151:UYT721505 VIP721151:VIP721505 VSL721151:VSL721505 WCH721151:WCH721505 WMD721151:WMD721505 WVZ721151:WVZ721505 E786687:E787041 JN786687:JN787041 TJ786687:TJ787041 ADF786687:ADF787041 ANB786687:ANB787041 AWX786687:AWX787041 BGT786687:BGT787041 BQP786687:BQP787041 CAL786687:CAL787041 CKH786687:CKH787041 CUD786687:CUD787041 DDZ786687:DDZ787041 DNV786687:DNV787041 DXR786687:DXR787041 EHN786687:EHN787041 ERJ786687:ERJ787041 FBF786687:FBF787041 FLB786687:FLB787041 FUX786687:FUX787041 GET786687:GET787041 GOP786687:GOP787041 GYL786687:GYL787041 HIH786687:HIH787041 HSD786687:HSD787041 IBZ786687:IBZ787041 ILV786687:ILV787041 IVR786687:IVR787041 JFN786687:JFN787041 JPJ786687:JPJ787041 JZF786687:JZF787041 KJB786687:KJB787041 KSX786687:KSX787041 LCT786687:LCT787041 LMP786687:LMP787041 LWL786687:LWL787041 MGH786687:MGH787041 MQD786687:MQD787041 MZZ786687:MZZ787041 NJV786687:NJV787041 NTR786687:NTR787041 ODN786687:ODN787041 ONJ786687:ONJ787041 OXF786687:OXF787041 PHB786687:PHB787041 PQX786687:PQX787041 QAT786687:QAT787041 QKP786687:QKP787041 QUL786687:QUL787041 REH786687:REH787041 ROD786687:ROD787041 RXZ786687:RXZ787041 SHV786687:SHV787041 SRR786687:SRR787041 TBN786687:TBN787041 TLJ786687:TLJ787041 TVF786687:TVF787041 UFB786687:UFB787041 UOX786687:UOX787041 UYT786687:UYT787041 VIP786687:VIP787041 VSL786687:VSL787041 WCH786687:WCH787041 WMD786687:WMD787041 WVZ786687:WVZ787041 E852223:E852577 JN852223:JN852577 TJ852223:TJ852577 ADF852223:ADF852577 ANB852223:ANB852577 AWX852223:AWX852577 BGT852223:BGT852577 BQP852223:BQP852577 CAL852223:CAL852577 CKH852223:CKH852577 CUD852223:CUD852577 DDZ852223:DDZ852577 DNV852223:DNV852577 DXR852223:DXR852577 EHN852223:EHN852577 ERJ852223:ERJ852577 FBF852223:FBF852577 FLB852223:FLB852577 FUX852223:FUX852577 GET852223:GET852577 GOP852223:GOP852577 GYL852223:GYL852577 HIH852223:HIH852577 HSD852223:HSD852577 IBZ852223:IBZ852577 ILV852223:ILV852577 IVR852223:IVR852577 JFN852223:JFN852577 JPJ852223:JPJ852577 JZF852223:JZF852577 KJB852223:KJB852577 KSX852223:KSX852577 LCT852223:LCT852577 LMP852223:LMP852577 LWL852223:LWL852577 MGH852223:MGH852577 MQD852223:MQD852577 MZZ852223:MZZ852577 NJV852223:NJV852577 NTR852223:NTR852577 ODN852223:ODN852577 ONJ852223:ONJ852577 OXF852223:OXF852577 PHB852223:PHB852577 PQX852223:PQX852577 QAT852223:QAT852577 QKP852223:QKP852577 QUL852223:QUL852577 REH852223:REH852577 ROD852223:ROD852577 RXZ852223:RXZ852577 SHV852223:SHV852577 SRR852223:SRR852577 TBN852223:TBN852577 TLJ852223:TLJ852577 TVF852223:TVF852577 UFB852223:UFB852577 UOX852223:UOX852577 UYT852223:UYT852577 VIP852223:VIP852577 VSL852223:VSL852577 WCH852223:WCH852577 WMD852223:WMD852577 WVZ852223:WVZ852577 E917759:E918113 JN917759:JN918113 TJ917759:TJ918113 ADF917759:ADF918113 ANB917759:ANB918113 AWX917759:AWX918113 BGT917759:BGT918113 BQP917759:BQP918113 CAL917759:CAL918113 CKH917759:CKH918113 CUD917759:CUD918113 DDZ917759:DDZ918113 DNV917759:DNV918113 DXR917759:DXR918113 EHN917759:EHN918113 ERJ917759:ERJ918113 FBF917759:FBF918113 FLB917759:FLB918113 FUX917759:FUX918113 GET917759:GET918113 GOP917759:GOP918113 GYL917759:GYL918113 HIH917759:HIH918113 HSD917759:HSD918113 IBZ917759:IBZ918113 ILV917759:ILV918113 IVR917759:IVR918113 JFN917759:JFN918113 JPJ917759:JPJ918113 JZF917759:JZF918113 KJB917759:KJB918113 KSX917759:KSX918113 LCT917759:LCT918113 LMP917759:LMP918113 LWL917759:LWL918113 MGH917759:MGH918113 MQD917759:MQD918113 MZZ917759:MZZ918113 NJV917759:NJV918113 NTR917759:NTR918113 ODN917759:ODN918113 ONJ917759:ONJ918113 OXF917759:OXF918113 PHB917759:PHB918113 PQX917759:PQX918113 QAT917759:QAT918113 QKP917759:QKP918113 QUL917759:QUL918113 REH917759:REH918113 ROD917759:ROD918113 RXZ917759:RXZ918113 SHV917759:SHV918113 SRR917759:SRR918113 TBN917759:TBN918113 TLJ917759:TLJ918113 TVF917759:TVF918113 UFB917759:UFB918113 UOX917759:UOX918113 UYT917759:UYT918113 VIP917759:VIP918113 VSL917759:VSL918113 WCH917759:WCH918113 WMD917759:WMD918113 WVZ917759:WVZ918113 E983295:E983649 JN983295:JN983649 TJ983295:TJ983649 ADF983295:ADF983649 ANB983295:ANB983649 AWX983295:AWX983649 BGT983295:BGT983649 BQP983295:BQP983649 CAL983295:CAL983649 CKH983295:CKH983649 CUD983295:CUD983649 DDZ983295:DDZ983649 DNV983295:DNV983649 DXR983295:DXR983649 EHN983295:EHN983649 ERJ983295:ERJ983649 FBF983295:FBF983649 FLB983295:FLB983649 FUX983295:FUX983649 GET983295:GET983649 GOP983295:GOP983649 GYL983295:GYL983649 HIH983295:HIH983649 HSD983295:HSD983649 IBZ983295:IBZ983649 ILV983295:ILV983649 IVR983295:IVR983649 JFN983295:JFN983649 JPJ983295:JPJ983649 JZF983295:JZF983649 KJB983295:KJB983649 KSX983295:KSX983649 LCT983295:LCT983649 LMP983295:LMP983649 LWL983295:LWL983649 MGH983295:MGH983649 MQD983295:MQD983649 MZZ983295:MZZ983649 NJV983295:NJV983649 NTR983295:NTR983649 ODN983295:ODN983649 ONJ983295:ONJ983649 OXF983295:OXF983649 PHB983295:PHB983649 PQX983295:PQX983649 QAT983295:QAT983649 QKP983295:QKP983649 QUL983295:QUL983649 REH983295:REH983649 ROD983295:ROD983649 RXZ983295:RXZ983649 SHV983295:SHV983649 SRR983295:SRR983649 TBN983295:TBN983649 TLJ983295:TLJ983649 TVF983295:TVF983649 UFB983295:UFB983649 UOX983295:UOX983649 UYT983295:UYT983649 VIP983295:VIP983649 VSL983295:VSL983649 WCH983295:WCH983649 WMD983295:WMD983649">
      <formula1>$D$365:$D$368</formula1>
    </dataValidation>
    <dataValidation type="list" allowBlank="1" showInputMessage="1" showErrorMessage="1" sqref="AE511 AE1237 AE1242 AE429:AE434 AE426 AE370:AE371 AE333 AE197 AE230:AE238 AE1252:AE1253 AE527 G1099:G1129 G1183:G1189 G1095:G1096 G383:G397 G293:G317 G465:G507 G610:G623 G171:G186 G45:G132 G602:G608 G802 G6:G38 G780:G798 G364:G380 G763 G980:G1070 G198:G234 G1131:G1140 G1085:G1092 G937:G978 G805:G874 G238:G240 G550:G599 G883:G912 G880:G881 G242:G281">
      <formula1>$AJ$6:$AJ$13</formula1>
    </dataValidation>
    <dataValidation type="list" allowBlank="1" showInputMessage="1" showErrorMessage="1" sqref="AE1314:AE1337 AE1254:AE1256 AE1210:AE1211 AE1243 AE1238:AE1241 AE1248:AE1251 AE1108:AE1114 AE535:AE578 AE509:AE510 AE300:AE301 AE239:AE249 AE210:AE229 AE198:AE201 AE1213:AE1236 AE529:AE531 AE363:AE369 AE348:AE361 AE334:AE346 AE329:AE331 AE305:AE327 AE261:AE292 AE178:AE196 AE121:AE176 AE108:AE115 AE6:AE71 AE1206:AE1208 AE372:AE424 G1261:G1285 G1141:G1144 G1206:G1238 G1240:G1259 G1318:G1650 G1190:G1204 G1287:G1316 G133:G170 G381:G382 G913:G918 G624:G626 G920:G923 G282:G292 G318:G363 G508:G535 G537:G549 G187:G197 G39:G44 G925:G927">
      <formula1>#REF!</formula1>
    </dataValidation>
    <dataValidation type="list" allowBlank="1" showInputMessage="1" showErrorMessage="1" sqref="G1286 G398:G421 G627:G637 G640:G662 G875:G879 G882 G664:G683 G685:G728">
      <formula1>$AE$6:$AE$25</formula1>
    </dataValidation>
    <dataValidation type="list" allowBlank="1" showInputMessage="1" showErrorMessage="1" sqref="G1145:G1146">
      <formula1>$AF$6:$AF$13</formula1>
    </dataValidation>
    <dataValidation type="list" allowBlank="1" showInputMessage="1" showErrorMessage="1" sqref="G1317 G422:G445 G729:G748 G449:G453 G455:G464">
      <formula1>$AD$6:$AD$25</formula1>
    </dataValidation>
    <dataValidation type="list" allowBlank="1" showInputMessage="1" showErrorMessage="1" sqref="G1147:G1166">
      <formula1>$AE$6:$AE$13</formula1>
    </dataValidation>
    <dataValidation type="list" allowBlank="1" showInputMessage="1" showErrorMessage="1" sqref="G446:G448 G454">
      <formula1>$Z$6:$Z$25</formula1>
    </dataValidation>
    <dataValidation type="list" allowBlank="1" showInputMessage="1" showErrorMessage="1" sqref="G749:G758">
      <formula1>$Y$6:$Y$25</formula1>
    </dataValidation>
    <dataValidation type="list" allowBlank="1" showInputMessage="1" showErrorMessage="1" sqref="G1167:G1173 G1181">
      <formula1>$W$6:$W$13</formula1>
    </dataValidation>
    <dataValidation type="list" allowBlank="1" showInputMessage="1" showErrorMessage="1" sqref="G536 G759">
      <formula1>$S$6:$S$25</formula1>
    </dataValidation>
    <dataValidation type="list" allowBlank="1" showInputMessage="1" showErrorMessage="1" sqref="G1174:G1175 G1177 G1179:G1180 G1182">
      <formula1>$T$6:$T$13</formula1>
    </dataValidation>
  </dataValidations>
  <printOptions horizontalCentered="1"/>
  <pageMargins left="0.31496062992125984" right="0.31496062992125984" top="0.35433070866141736" bottom="0.35433070866141736" header="0.31496062992125984" footer="0.31496062992125984"/>
  <pageSetup scale="6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">
    <tabColor rgb="FF00B050"/>
  </sheetPr>
  <dimension ref="A1:AM1638"/>
  <sheetViews>
    <sheetView showZeros="0" zoomScale="60" zoomScaleNormal="60" workbookViewId="0">
      <pane xSplit="5" ySplit="5" topLeftCell="G6" activePane="bottomRight" state="frozenSplit"/>
      <selection activeCell="A508" sqref="A508"/>
      <selection pane="topRight" activeCell="A508" sqref="A508"/>
      <selection pane="bottomLeft" activeCell="A508" sqref="A508"/>
      <selection pane="bottomRight" activeCell="G232" sqref="G232"/>
    </sheetView>
  </sheetViews>
  <sheetFormatPr baseColWidth="10" defaultColWidth="9.140625" defaultRowHeight="13.5" customHeight="1" x14ac:dyDescent="0.25"/>
  <cols>
    <col min="1" max="1" width="12.85546875" style="95" bestFit="1" customWidth="1"/>
    <col min="2" max="2" width="13.85546875" style="95" bestFit="1" customWidth="1"/>
    <col min="3" max="3" width="56.28515625" style="228" bestFit="1" customWidth="1"/>
    <col min="4" max="4" width="56.42578125" style="22" bestFit="1" customWidth="1"/>
    <col min="5" max="5" width="23.85546875" style="22" customWidth="1"/>
    <col min="6" max="6" width="1.85546875" style="22" hidden="1" customWidth="1"/>
    <col min="7" max="7" width="21" style="22" bestFit="1" customWidth="1"/>
    <col min="8" max="8" width="16.140625" style="95" bestFit="1" customWidth="1"/>
    <col min="9" max="9" width="22.5703125" style="22" bestFit="1" customWidth="1"/>
    <col min="10" max="10" width="17" style="22" customWidth="1"/>
    <col min="11" max="11" width="14.28515625" style="22" hidden="1" customWidth="1"/>
    <col min="12" max="12" width="13.85546875" style="22" hidden="1" customWidth="1"/>
    <col min="13" max="13" width="15.140625" style="22" hidden="1" customWidth="1"/>
    <col min="14" max="14" width="20.42578125" style="224" customWidth="1"/>
    <col min="15" max="15" width="34.7109375" style="95" bestFit="1" customWidth="1"/>
    <col min="16" max="16" width="32.42578125" style="22" bestFit="1" customWidth="1"/>
    <col min="17" max="17" width="9.140625" style="22"/>
    <col min="18" max="18" width="10.42578125" style="22" bestFit="1" customWidth="1"/>
    <col min="19" max="19" width="8" style="22" bestFit="1" customWidth="1"/>
    <col min="20" max="20" width="2.28515625" style="22" customWidth="1"/>
    <col min="21" max="21" width="13.28515625" style="151" customWidth="1"/>
    <col min="22" max="22" width="2.28515625" style="22" customWidth="1"/>
    <col min="23" max="23" width="13.140625" style="225" bestFit="1" customWidth="1"/>
    <col min="24" max="24" width="2.28515625" style="22" customWidth="1"/>
    <col min="25" max="25" width="12" style="56" customWidth="1"/>
    <col min="26" max="26" width="2.5703125" style="22" customWidth="1"/>
    <col min="27" max="27" width="9.140625" style="22" customWidth="1"/>
    <col min="28" max="28" width="1.85546875" style="22" customWidth="1"/>
    <col min="29" max="30" width="9.140625" style="22" customWidth="1"/>
    <col min="31" max="31" width="26.5703125" style="22" bestFit="1" customWidth="1"/>
    <col min="32" max="32" width="69.7109375" style="228" bestFit="1" customWidth="1"/>
    <col min="33" max="33" width="16.85546875" style="228" bestFit="1" customWidth="1"/>
    <col min="34" max="34" width="18" style="229" bestFit="1" customWidth="1"/>
    <col min="35" max="35" width="12.5703125" style="95" bestFit="1" customWidth="1"/>
    <col min="36" max="36" width="14" style="112" bestFit="1" customWidth="1"/>
    <col min="37" max="37" width="13.5703125" style="230" bestFit="1" customWidth="1"/>
    <col min="38" max="38" width="10.140625" style="235" customWidth="1"/>
    <col min="39" max="39" width="10.140625" style="253" customWidth="1"/>
    <col min="40" max="40" width="11.42578125" style="22" customWidth="1"/>
    <col min="41" max="41" width="3.140625" style="22" customWidth="1"/>
    <col min="42" max="260" width="11.42578125" style="22" customWidth="1"/>
    <col min="261" max="261" width="9.140625" style="22" customWidth="1"/>
    <col min="262" max="262" width="6.42578125" style="22" customWidth="1"/>
    <col min="263" max="263" width="5.85546875" style="22" customWidth="1"/>
    <col min="264" max="264" width="2.28515625" style="22" customWidth="1"/>
    <col min="265" max="265" width="8.42578125" style="22" customWidth="1"/>
    <col min="266" max="266" width="3.42578125" style="22" customWidth="1"/>
    <col min="267" max="267" width="5.7109375" style="22" customWidth="1"/>
    <col min="268" max="268" width="2.28515625" style="22" customWidth="1"/>
    <col min="269" max="269" width="9.140625" style="22" customWidth="1"/>
    <col min="270" max="270" width="2.28515625" style="22" customWidth="1"/>
    <col min="271" max="271" width="11.85546875" style="22" customWidth="1"/>
    <col min="272" max="272" width="2.28515625" style="22" customWidth="1"/>
    <col min="273" max="273" width="7.85546875" style="22" customWidth="1"/>
    <col min="274" max="274" width="2.28515625" style="22" customWidth="1"/>
    <col min="275" max="275" width="12.85546875" style="22" customWidth="1"/>
    <col min="276" max="276" width="2.28515625" style="22" customWidth="1"/>
    <col min="277" max="277" width="12.28515625" style="22" customWidth="1"/>
    <col min="278" max="278" width="2.28515625" style="22" customWidth="1"/>
    <col min="279" max="279" width="8" style="22" customWidth="1"/>
    <col min="280" max="280" width="2.28515625" style="22" customWidth="1"/>
    <col min="281" max="281" width="12" style="22" customWidth="1"/>
    <col min="282" max="282" width="2.5703125" style="22" customWidth="1"/>
    <col min="283" max="283" width="9.140625" style="22" customWidth="1"/>
    <col min="284" max="284" width="1.85546875" style="22" customWidth="1"/>
    <col min="285" max="287" width="9.140625" style="22" customWidth="1"/>
    <col min="288" max="288" width="5.85546875" style="22" customWidth="1"/>
    <col min="289" max="289" width="2.28515625" style="22" customWidth="1"/>
    <col min="290" max="290" width="8.42578125" style="22" customWidth="1"/>
    <col min="291" max="291" width="3.42578125" style="22" customWidth="1"/>
    <col min="292" max="292" width="5.7109375" style="22" customWidth="1"/>
    <col min="293" max="516" width="11.42578125" style="22" customWidth="1"/>
    <col min="517" max="517" width="9.140625" style="22" customWidth="1"/>
    <col min="518" max="518" width="6.42578125" style="22" customWidth="1"/>
    <col min="519" max="519" width="5.85546875" style="22" customWidth="1"/>
    <col min="520" max="520" width="2.28515625" style="22" customWidth="1"/>
    <col min="521" max="521" width="8.42578125" style="22" customWidth="1"/>
    <col min="522" max="522" width="3.42578125" style="22" customWidth="1"/>
    <col min="523" max="523" width="5.7109375" style="22" customWidth="1"/>
    <col min="524" max="524" width="2.28515625" style="22" customWidth="1"/>
    <col min="525" max="525" width="9.140625" style="22" customWidth="1"/>
    <col min="526" max="526" width="2.28515625" style="22" customWidth="1"/>
    <col min="527" max="527" width="11.85546875" style="22" customWidth="1"/>
    <col min="528" max="528" width="2.28515625" style="22" customWidth="1"/>
    <col min="529" max="529" width="7.85546875" style="22" customWidth="1"/>
    <col min="530" max="530" width="2.28515625" style="22" customWidth="1"/>
    <col min="531" max="531" width="12.85546875" style="22" customWidth="1"/>
    <col min="532" max="532" width="2.28515625" style="22" customWidth="1"/>
    <col min="533" max="533" width="12.28515625" style="22" customWidth="1"/>
    <col min="534" max="534" width="2.28515625" style="22" customWidth="1"/>
    <col min="535" max="535" width="8" style="22" customWidth="1"/>
    <col min="536" max="536" width="2.28515625" style="22" customWidth="1"/>
    <col min="537" max="537" width="12" style="22" customWidth="1"/>
    <col min="538" max="538" width="2.5703125" style="22" customWidth="1"/>
    <col min="539" max="539" width="9.140625" style="22" customWidth="1"/>
    <col min="540" max="540" width="1.85546875" style="22" customWidth="1"/>
    <col min="541" max="543" width="9.140625" style="22" customWidth="1"/>
    <col min="544" max="544" width="5.85546875" style="22" customWidth="1"/>
    <col min="545" max="545" width="2.28515625" style="22" customWidth="1"/>
    <col min="546" max="546" width="8.42578125" style="22" customWidth="1"/>
    <col min="547" max="547" width="3.42578125" style="22" customWidth="1"/>
    <col min="548" max="548" width="5.7109375" style="22" customWidth="1"/>
    <col min="549" max="772" width="11.42578125" style="22" customWidth="1"/>
    <col min="773" max="773" width="9.140625" style="22" customWidth="1"/>
    <col min="774" max="774" width="6.42578125" style="22" customWidth="1"/>
    <col min="775" max="775" width="5.85546875" style="22" customWidth="1"/>
    <col min="776" max="776" width="2.28515625" style="22" customWidth="1"/>
    <col min="777" max="777" width="8.42578125" style="22" customWidth="1"/>
    <col min="778" max="778" width="3.42578125" style="22" customWidth="1"/>
    <col min="779" max="779" width="5.7109375" style="22" customWidth="1"/>
    <col min="780" max="780" width="2.28515625" style="22" customWidth="1"/>
    <col min="781" max="781" width="9.140625" style="22" customWidth="1"/>
    <col min="782" max="782" width="2.28515625" style="22" customWidth="1"/>
    <col min="783" max="783" width="11.85546875" style="22" customWidth="1"/>
    <col min="784" max="784" width="2.28515625" style="22" customWidth="1"/>
    <col min="785" max="785" width="7.85546875" style="22" customWidth="1"/>
    <col min="786" max="786" width="2.28515625" style="22" customWidth="1"/>
    <col min="787" max="787" width="12.85546875" style="22" customWidth="1"/>
    <col min="788" max="788" width="2.28515625" style="22" customWidth="1"/>
    <col min="789" max="789" width="12.28515625" style="22" customWidth="1"/>
    <col min="790" max="790" width="2.28515625" style="22" customWidth="1"/>
    <col min="791" max="791" width="8" style="22" customWidth="1"/>
    <col min="792" max="792" width="2.28515625" style="22" customWidth="1"/>
    <col min="793" max="793" width="12" style="22" customWidth="1"/>
    <col min="794" max="794" width="2.5703125" style="22" customWidth="1"/>
    <col min="795" max="795" width="9.140625" style="22" customWidth="1"/>
    <col min="796" max="796" width="1.85546875" style="22" customWidth="1"/>
    <col min="797" max="799" width="9.140625" style="22" customWidth="1"/>
    <col min="800" max="800" width="5.85546875" style="22" customWidth="1"/>
    <col min="801" max="801" width="2.28515625" style="22" customWidth="1"/>
    <col min="802" max="802" width="8.42578125" style="22" customWidth="1"/>
    <col min="803" max="803" width="3.42578125" style="22" customWidth="1"/>
    <col min="804" max="804" width="5.7109375" style="22" customWidth="1"/>
    <col min="805" max="1028" width="11.42578125" style="22" customWidth="1"/>
    <col min="1029" max="1029" width="9.140625" style="22" customWidth="1"/>
    <col min="1030" max="1030" width="6.42578125" style="22" customWidth="1"/>
    <col min="1031" max="1031" width="5.85546875" style="22" customWidth="1"/>
    <col min="1032" max="1032" width="2.28515625" style="22" customWidth="1"/>
    <col min="1033" max="1033" width="8.42578125" style="22" customWidth="1"/>
    <col min="1034" max="1034" width="3.42578125" style="22" customWidth="1"/>
    <col min="1035" max="1035" width="5.7109375" style="22" customWidth="1"/>
    <col min="1036" max="1036" width="2.28515625" style="22" customWidth="1"/>
    <col min="1037" max="1037" width="9.140625" style="22" customWidth="1"/>
    <col min="1038" max="1038" width="2.28515625" style="22" customWidth="1"/>
    <col min="1039" max="1039" width="11.85546875" style="22" customWidth="1"/>
    <col min="1040" max="1040" width="2.28515625" style="22" customWidth="1"/>
    <col min="1041" max="1041" width="7.85546875" style="22" customWidth="1"/>
    <col min="1042" max="1042" width="2.28515625" style="22" customWidth="1"/>
    <col min="1043" max="1043" width="12.85546875" style="22" customWidth="1"/>
    <col min="1044" max="1044" width="2.28515625" style="22" customWidth="1"/>
    <col min="1045" max="1045" width="12.28515625" style="22" customWidth="1"/>
    <col min="1046" max="1046" width="2.28515625" style="22" customWidth="1"/>
    <col min="1047" max="1047" width="8" style="22" customWidth="1"/>
    <col min="1048" max="1048" width="2.28515625" style="22" customWidth="1"/>
    <col min="1049" max="1049" width="12" style="22" customWidth="1"/>
    <col min="1050" max="1050" width="2.5703125" style="22" customWidth="1"/>
    <col min="1051" max="1051" width="9.140625" style="22" customWidth="1"/>
    <col min="1052" max="1052" width="1.85546875" style="22" customWidth="1"/>
    <col min="1053" max="1055" width="9.140625" style="22" customWidth="1"/>
    <col min="1056" max="1056" width="5.85546875" style="22" customWidth="1"/>
    <col min="1057" max="1057" width="2.28515625" style="22" customWidth="1"/>
    <col min="1058" max="1058" width="8.42578125" style="22" customWidth="1"/>
    <col min="1059" max="1059" width="3.42578125" style="22" customWidth="1"/>
    <col min="1060" max="1060" width="5.7109375" style="22" customWidth="1"/>
    <col min="1061" max="1284" width="11.42578125" style="22" customWidth="1"/>
    <col min="1285" max="1285" width="9.140625" style="22" customWidth="1"/>
    <col min="1286" max="1286" width="6.42578125" style="22" customWidth="1"/>
    <col min="1287" max="1287" width="5.85546875" style="22" customWidth="1"/>
    <col min="1288" max="1288" width="2.28515625" style="22" customWidth="1"/>
    <col min="1289" max="1289" width="8.42578125" style="22" customWidth="1"/>
    <col min="1290" max="1290" width="3.42578125" style="22" customWidth="1"/>
    <col min="1291" max="1291" width="5.7109375" style="22" customWidth="1"/>
    <col min="1292" max="1292" width="2.28515625" style="22" customWidth="1"/>
    <col min="1293" max="1293" width="9.140625" style="22" customWidth="1"/>
    <col min="1294" max="1294" width="2.28515625" style="22" customWidth="1"/>
    <col min="1295" max="1295" width="11.85546875" style="22" customWidth="1"/>
    <col min="1296" max="1296" width="2.28515625" style="22" customWidth="1"/>
    <col min="1297" max="1297" width="7.85546875" style="22" customWidth="1"/>
    <col min="1298" max="1298" width="2.28515625" style="22" customWidth="1"/>
    <col min="1299" max="1299" width="12.85546875" style="22" customWidth="1"/>
    <col min="1300" max="1300" width="2.28515625" style="22" customWidth="1"/>
    <col min="1301" max="1301" width="12.28515625" style="22" customWidth="1"/>
    <col min="1302" max="1302" width="2.28515625" style="22" customWidth="1"/>
    <col min="1303" max="1303" width="8" style="22" customWidth="1"/>
    <col min="1304" max="1304" width="2.28515625" style="22" customWidth="1"/>
    <col min="1305" max="1305" width="12" style="22" customWidth="1"/>
    <col min="1306" max="1306" width="2.5703125" style="22" customWidth="1"/>
    <col min="1307" max="1307" width="9.140625" style="22" customWidth="1"/>
    <col min="1308" max="1308" width="1.85546875" style="22" customWidth="1"/>
    <col min="1309" max="1311" width="9.140625" style="22" customWidth="1"/>
    <col min="1312" max="1312" width="5.85546875" style="22" customWidth="1"/>
    <col min="1313" max="1313" width="2.28515625" style="22" customWidth="1"/>
    <col min="1314" max="1314" width="8.42578125" style="22" customWidth="1"/>
    <col min="1315" max="1315" width="3.42578125" style="22" customWidth="1"/>
    <col min="1316" max="1316" width="5.7109375" style="22" customWidth="1"/>
    <col min="1317" max="1540" width="11.42578125" style="22" customWidth="1"/>
    <col min="1541" max="1541" width="9.140625" style="22" customWidth="1"/>
    <col min="1542" max="1542" width="6.42578125" style="22" customWidth="1"/>
    <col min="1543" max="1543" width="5.85546875" style="22" customWidth="1"/>
    <col min="1544" max="1544" width="2.28515625" style="22" customWidth="1"/>
    <col min="1545" max="1545" width="8.42578125" style="22" customWidth="1"/>
    <col min="1546" max="1546" width="3.42578125" style="22" customWidth="1"/>
    <col min="1547" max="1547" width="5.7109375" style="22" customWidth="1"/>
    <col min="1548" max="1548" width="2.28515625" style="22" customWidth="1"/>
    <col min="1549" max="1549" width="9.140625" style="22" customWidth="1"/>
    <col min="1550" max="1550" width="2.28515625" style="22" customWidth="1"/>
    <col min="1551" max="1551" width="11.85546875" style="22" customWidth="1"/>
    <col min="1552" max="1552" width="2.28515625" style="22" customWidth="1"/>
    <col min="1553" max="1553" width="7.85546875" style="22" customWidth="1"/>
    <col min="1554" max="1554" width="2.28515625" style="22" customWidth="1"/>
    <col min="1555" max="1555" width="12.85546875" style="22" customWidth="1"/>
    <col min="1556" max="1556" width="2.28515625" style="22" customWidth="1"/>
    <col min="1557" max="1557" width="12.28515625" style="22" customWidth="1"/>
    <col min="1558" max="1558" width="2.28515625" style="22" customWidth="1"/>
    <col min="1559" max="1559" width="8" style="22" customWidth="1"/>
    <col min="1560" max="1560" width="2.28515625" style="22" customWidth="1"/>
    <col min="1561" max="1561" width="12" style="22" customWidth="1"/>
    <col min="1562" max="1562" width="2.5703125" style="22" customWidth="1"/>
    <col min="1563" max="1563" width="9.140625" style="22" customWidth="1"/>
    <col min="1564" max="1564" width="1.85546875" style="22" customWidth="1"/>
    <col min="1565" max="1567" width="9.140625" style="22" customWidth="1"/>
    <col min="1568" max="1568" width="5.85546875" style="22" customWidth="1"/>
    <col min="1569" max="1569" width="2.28515625" style="22" customWidth="1"/>
    <col min="1570" max="1570" width="8.42578125" style="22" customWidth="1"/>
    <col min="1571" max="1571" width="3.42578125" style="22" customWidth="1"/>
    <col min="1572" max="1572" width="5.7109375" style="22" customWidth="1"/>
    <col min="1573" max="1796" width="11.42578125" style="22" customWidth="1"/>
    <col min="1797" max="1797" width="9.140625" style="22" customWidth="1"/>
    <col min="1798" max="1798" width="6.42578125" style="22" customWidth="1"/>
    <col min="1799" max="1799" width="5.85546875" style="22" customWidth="1"/>
    <col min="1800" max="1800" width="2.28515625" style="22" customWidth="1"/>
    <col min="1801" max="1801" width="8.42578125" style="22" customWidth="1"/>
    <col min="1802" max="1802" width="3.42578125" style="22" customWidth="1"/>
    <col min="1803" max="1803" width="5.7109375" style="22" customWidth="1"/>
    <col min="1804" max="1804" width="2.28515625" style="22" customWidth="1"/>
    <col min="1805" max="1805" width="9.140625" style="22" customWidth="1"/>
    <col min="1806" max="1806" width="2.28515625" style="22" customWidth="1"/>
    <col min="1807" max="1807" width="11.85546875" style="22" customWidth="1"/>
    <col min="1808" max="1808" width="2.28515625" style="22" customWidth="1"/>
    <col min="1809" max="1809" width="7.85546875" style="22" customWidth="1"/>
    <col min="1810" max="1810" width="2.28515625" style="22" customWidth="1"/>
    <col min="1811" max="1811" width="12.85546875" style="22" customWidth="1"/>
    <col min="1812" max="1812" width="2.28515625" style="22" customWidth="1"/>
    <col min="1813" max="1813" width="12.28515625" style="22" customWidth="1"/>
    <col min="1814" max="1814" width="2.28515625" style="22" customWidth="1"/>
    <col min="1815" max="1815" width="8" style="22" customWidth="1"/>
    <col min="1816" max="1816" width="2.28515625" style="22" customWidth="1"/>
    <col min="1817" max="1817" width="12" style="22" customWidth="1"/>
    <col min="1818" max="1818" width="2.5703125" style="22" customWidth="1"/>
    <col min="1819" max="1819" width="9.140625" style="22" customWidth="1"/>
    <col min="1820" max="1820" width="1.85546875" style="22" customWidth="1"/>
    <col min="1821" max="1823" width="9.140625" style="22" customWidth="1"/>
    <col min="1824" max="1824" width="5.85546875" style="22" customWidth="1"/>
    <col min="1825" max="1825" width="2.28515625" style="22" customWidth="1"/>
    <col min="1826" max="1826" width="8.42578125" style="22" customWidth="1"/>
    <col min="1827" max="1827" width="3.42578125" style="22" customWidth="1"/>
    <col min="1828" max="1828" width="5.7109375" style="22" customWidth="1"/>
    <col min="1829" max="2052" width="11.42578125" style="22" customWidth="1"/>
    <col min="2053" max="2053" width="9.140625" style="22" customWidth="1"/>
    <col min="2054" max="2054" width="6.42578125" style="22" customWidth="1"/>
    <col min="2055" max="2055" width="5.85546875" style="22" customWidth="1"/>
    <col min="2056" max="2056" width="2.28515625" style="22" customWidth="1"/>
    <col min="2057" max="2057" width="8.42578125" style="22" customWidth="1"/>
    <col min="2058" max="2058" width="3.42578125" style="22" customWidth="1"/>
    <col min="2059" max="2059" width="5.7109375" style="22" customWidth="1"/>
    <col min="2060" max="2060" width="2.28515625" style="22" customWidth="1"/>
    <col min="2061" max="2061" width="9.140625" style="22" customWidth="1"/>
    <col min="2062" max="2062" width="2.28515625" style="22" customWidth="1"/>
    <col min="2063" max="2063" width="11.85546875" style="22" customWidth="1"/>
    <col min="2064" max="2064" width="2.28515625" style="22" customWidth="1"/>
    <col min="2065" max="2065" width="7.85546875" style="22" customWidth="1"/>
    <col min="2066" max="2066" width="2.28515625" style="22" customWidth="1"/>
    <col min="2067" max="2067" width="12.85546875" style="22" customWidth="1"/>
    <col min="2068" max="2068" width="2.28515625" style="22" customWidth="1"/>
    <col min="2069" max="2069" width="12.28515625" style="22" customWidth="1"/>
    <col min="2070" max="2070" width="2.28515625" style="22" customWidth="1"/>
    <col min="2071" max="2071" width="8" style="22" customWidth="1"/>
    <col min="2072" max="2072" width="2.28515625" style="22" customWidth="1"/>
    <col min="2073" max="2073" width="12" style="22" customWidth="1"/>
    <col min="2074" max="2074" width="2.5703125" style="22" customWidth="1"/>
    <col min="2075" max="2075" width="9.140625" style="22" customWidth="1"/>
    <col min="2076" max="2076" width="1.85546875" style="22" customWidth="1"/>
    <col min="2077" max="2079" width="9.140625" style="22" customWidth="1"/>
    <col min="2080" max="2080" width="5.85546875" style="22" customWidth="1"/>
    <col min="2081" max="2081" width="2.28515625" style="22" customWidth="1"/>
    <col min="2082" max="2082" width="8.42578125" style="22" customWidth="1"/>
    <col min="2083" max="2083" width="3.42578125" style="22" customWidth="1"/>
    <col min="2084" max="2084" width="5.7109375" style="22" customWidth="1"/>
    <col min="2085" max="2308" width="11.42578125" style="22" customWidth="1"/>
    <col min="2309" max="2309" width="9.140625" style="22" customWidth="1"/>
    <col min="2310" max="2310" width="6.42578125" style="22" customWidth="1"/>
    <col min="2311" max="2311" width="5.85546875" style="22" customWidth="1"/>
    <col min="2312" max="2312" width="2.28515625" style="22" customWidth="1"/>
    <col min="2313" max="2313" width="8.42578125" style="22" customWidth="1"/>
    <col min="2314" max="2314" width="3.42578125" style="22" customWidth="1"/>
    <col min="2315" max="2315" width="5.7109375" style="22" customWidth="1"/>
    <col min="2316" max="2316" width="2.28515625" style="22" customWidth="1"/>
    <col min="2317" max="2317" width="9.140625" style="22" customWidth="1"/>
    <col min="2318" max="2318" width="2.28515625" style="22" customWidth="1"/>
    <col min="2319" max="2319" width="11.85546875" style="22" customWidth="1"/>
    <col min="2320" max="2320" width="2.28515625" style="22" customWidth="1"/>
    <col min="2321" max="2321" width="7.85546875" style="22" customWidth="1"/>
    <col min="2322" max="2322" width="2.28515625" style="22" customWidth="1"/>
    <col min="2323" max="2323" width="12.85546875" style="22" customWidth="1"/>
    <col min="2324" max="2324" width="2.28515625" style="22" customWidth="1"/>
    <col min="2325" max="2325" width="12.28515625" style="22" customWidth="1"/>
    <col min="2326" max="2326" width="2.28515625" style="22" customWidth="1"/>
    <col min="2327" max="2327" width="8" style="22" customWidth="1"/>
    <col min="2328" max="2328" width="2.28515625" style="22" customWidth="1"/>
    <col min="2329" max="2329" width="12" style="22" customWidth="1"/>
    <col min="2330" max="2330" width="2.5703125" style="22" customWidth="1"/>
    <col min="2331" max="2331" width="9.140625" style="22" customWidth="1"/>
    <col min="2332" max="2332" width="1.85546875" style="22" customWidth="1"/>
    <col min="2333" max="2335" width="9.140625" style="22" customWidth="1"/>
    <col min="2336" max="2336" width="5.85546875" style="22" customWidth="1"/>
    <col min="2337" max="2337" width="2.28515625" style="22" customWidth="1"/>
    <col min="2338" max="2338" width="8.42578125" style="22" customWidth="1"/>
    <col min="2339" max="2339" width="3.42578125" style="22" customWidth="1"/>
    <col min="2340" max="2340" width="5.7109375" style="22" customWidth="1"/>
    <col min="2341" max="2564" width="11.42578125" style="22" customWidth="1"/>
    <col min="2565" max="2565" width="9.140625" style="22" customWidth="1"/>
    <col min="2566" max="2566" width="6.42578125" style="22" customWidth="1"/>
    <col min="2567" max="2567" width="5.85546875" style="22" customWidth="1"/>
    <col min="2568" max="2568" width="2.28515625" style="22" customWidth="1"/>
    <col min="2569" max="2569" width="8.42578125" style="22" customWidth="1"/>
    <col min="2570" max="2570" width="3.42578125" style="22" customWidth="1"/>
    <col min="2571" max="2571" width="5.7109375" style="22" customWidth="1"/>
    <col min="2572" max="2572" width="2.28515625" style="22" customWidth="1"/>
    <col min="2573" max="2573" width="9.140625" style="22" customWidth="1"/>
    <col min="2574" max="2574" width="2.28515625" style="22" customWidth="1"/>
    <col min="2575" max="2575" width="11.85546875" style="22" customWidth="1"/>
    <col min="2576" max="2576" width="2.28515625" style="22" customWidth="1"/>
    <col min="2577" max="2577" width="7.85546875" style="22" customWidth="1"/>
    <col min="2578" max="2578" width="2.28515625" style="22" customWidth="1"/>
    <col min="2579" max="2579" width="12.85546875" style="22" customWidth="1"/>
    <col min="2580" max="2580" width="2.28515625" style="22" customWidth="1"/>
    <col min="2581" max="2581" width="12.28515625" style="22" customWidth="1"/>
    <col min="2582" max="2582" width="2.28515625" style="22" customWidth="1"/>
    <col min="2583" max="2583" width="8" style="22" customWidth="1"/>
    <col min="2584" max="2584" width="2.28515625" style="22" customWidth="1"/>
    <col min="2585" max="2585" width="12" style="22" customWidth="1"/>
    <col min="2586" max="2586" width="2.5703125" style="22" customWidth="1"/>
    <col min="2587" max="2587" width="9.140625" style="22" customWidth="1"/>
    <col min="2588" max="2588" width="1.85546875" style="22" customWidth="1"/>
    <col min="2589" max="2591" width="9.140625" style="22" customWidth="1"/>
    <col min="2592" max="2592" width="5.85546875" style="22" customWidth="1"/>
    <col min="2593" max="2593" width="2.28515625" style="22" customWidth="1"/>
    <col min="2594" max="2594" width="8.42578125" style="22" customWidth="1"/>
    <col min="2595" max="2595" width="3.42578125" style="22" customWidth="1"/>
    <col min="2596" max="2596" width="5.7109375" style="22" customWidth="1"/>
    <col min="2597" max="2820" width="11.42578125" style="22" customWidth="1"/>
    <col min="2821" max="2821" width="9.140625" style="22" customWidth="1"/>
    <col min="2822" max="2822" width="6.42578125" style="22" customWidth="1"/>
    <col min="2823" max="2823" width="5.85546875" style="22" customWidth="1"/>
    <col min="2824" max="2824" width="2.28515625" style="22" customWidth="1"/>
    <col min="2825" max="2825" width="8.42578125" style="22" customWidth="1"/>
    <col min="2826" max="2826" width="3.42578125" style="22" customWidth="1"/>
    <col min="2827" max="2827" width="5.7109375" style="22" customWidth="1"/>
    <col min="2828" max="2828" width="2.28515625" style="22" customWidth="1"/>
    <col min="2829" max="2829" width="9.140625" style="22" customWidth="1"/>
    <col min="2830" max="2830" width="2.28515625" style="22" customWidth="1"/>
    <col min="2831" max="2831" width="11.85546875" style="22" customWidth="1"/>
    <col min="2832" max="2832" width="2.28515625" style="22" customWidth="1"/>
    <col min="2833" max="2833" width="7.85546875" style="22" customWidth="1"/>
    <col min="2834" max="2834" width="2.28515625" style="22" customWidth="1"/>
    <col min="2835" max="2835" width="12.85546875" style="22" customWidth="1"/>
    <col min="2836" max="2836" width="2.28515625" style="22" customWidth="1"/>
    <col min="2837" max="2837" width="12.28515625" style="22" customWidth="1"/>
    <col min="2838" max="2838" width="2.28515625" style="22" customWidth="1"/>
    <col min="2839" max="2839" width="8" style="22" customWidth="1"/>
    <col min="2840" max="2840" width="2.28515625" style="22" customWidth="1"/>
    <col min="2841" max="2841" width="12" style="22" customWidth="1"/>
    <col min="2842" max="2842" width="2.5703125" style="22" customWidth="1"/>
    <col min="2843" max="2843" width="9.140625" style="22" customWidth="1"/>
    <col min="2844" max="2844" width="1.85546875" style="22" customWidth="1"/>
    <col min="2845" max="2847" width="9.140625" style="22" customWidth="1"/>
    <col min="2848" max="2848" width="5.85546875" style="22" customWidth="1"/>
    <col min="2849" max="2849" width="2.28515625" style="22" customWidth="1"/>
    <col min="2850" max="2850" width="8.42578125" style="22" customWidth="1"/>
    <col min="2851" max="2851" width="3.42578125" style="22" customWidth="1"/>
    <col min="2852" max="2852" width="5.7109375" style="22" customWidth="1"/>
    <col min="2853" max="3076" width="11.42578125" style="22" customWidth="1"/>
    <col min="3077" max="3077" width="9.140625" style="22" customWidth="1"/>
    <col min="3078" max="3078" width="6.42578125" style="22" customWidth="1"/>
    <col min="3079" max="3079" width="5.85546875" style="22" customWidth="1"/>
    <col min="3080" max="3080" width="2.28515625" style="22" customWidth="1"/>
    <col min="3081" max="3081" width="8.42578125" style="22" customWidth="1"/>
    <col min="3082" max="3082" width="3.42578125" style="22" customWidth="1"/>
    <col min="3083" max="3083" width="5.7109375" style="22" customWidth="1"/>
    <col min="3084" max="3084" width="2.28515625" style="22" customWidth="1"/>
    <col min="3085" max="3085" width="9.140625" style="22" customWidth="1"/>
    <col min="3086" max="3086" width="2.28515625" style="22" customWidth="1"/>
    <col min="3087" max="3087" width="11.85546875" style="22" customWidth="1"/>
    <col min="3088" max="3088" width="2.28515625" style="22" customWidth="1"/>
    <col min="3089" max="3089" width="7.85546875" style="22" customWidth="1"/>
    <col min="3090" max="3090" width="2.28515625" style="22" customWidth="1"/>
    <col min="3091" max="3091" width="12.85546875" style="22" customWidth="1"/>
    <col min="3092" max="3092" width="2.28515625" style="22" customWidth="1"/>
    <col min="3093" max="3093" width="12.28515625" style="22" customWidth="1"/>
    <col min="3094" max="3094" width="2.28515625" style="22" customWidth="1"/>
    <col min="3095" max="3095" width="8" style="22" customWidth="1"/>
    <col min="3096" max="3096" width="2.28515625" style="22" customWidth="1"/>
    <col min="3097" max="3097" width="12" style="22" customWidth="1"/>
    <col min="3098" max="3098" width="2.5703125" style="22" customWidth="1"/>
    <col min="3099" max="3099" width="9.140625" style="22" customWidth="1"/>
    <col min="3100" max="3100" width="1.85546875" style="22" customWidth="1"/>
    <col min="3101" max="3103" width="9.140625" style="22" customWidth="1"/>
    <col min="3104" max="3104" width="5.85546875" style="22" customWidth="1"/>
    <col min="3105" max="3105" width="2.28515625" style="22" customWidth="1"/>
    <col min="3106" max="3106" width="8.42578125" style="22" customWidth="1"/>
    <col min="3107" max="3107" width="3.42578125" style="22" customWidth="1"/>
    <col min="3108" max="3108" width="5.7109375" style="22" customWidth="1"/>
    <col min="3109" max="3332" width="11.42578125" style="22" customWidth="1"/>
    <col min="3333" max="3333" width="9.140625" style="22" customWidth="1"/>
    <col min="3334" max="3334" width="6.42578125" style="22" customWidth="1"/>
    <col min="3335" max="3335" width="5.85546875" style="22" customWidth="1"/>
    <col min="3336" max="3336" width="2.28515625" style="22" customWidth="1"/>
    <col min="3337" max="3337" width="8.42578125" style="22" customWidth="1"/>
    <col min="3338" max="3338" width="3.42578125" style="22" customWidth="1"/>
    <col min="3339" max="3339" width="5.7109375" style="22" customWidth="1"/>
    <col min="3340" max="3340" width="2.28515625" style="22" customWidth="1"/>
    <col min="3341" max="3341" width="9.140625" style="22" customWidth="1"/>
    <col min="3342" max="3342" width="2.28515625" style="22" customWidth="1"/>
    <col min="3343" max="3343" width="11.85546875" style="22" customWidth="1"/>
    <col min="3344" max="3344" width="2.28515625" style="22" customWidth="1"/>
    <col min="3345" max="3345" width="7.85546875" style="22" customWidth="1"/>
    <col min="3346" max="3346" width="2.28515625" style="22" customWidth="1"/>
    <col min="3347" max="3347" width="12.85546875" style="22" customWidth="1"/>
    <col min="3348" max="3348" width="2.28515625" style="22" customWidth="1"/>
    <col min="3349" max="3349" width="12.28515625" style="22" customWidth="1"/>
    <col min="3350" max="3350" width="2.28515625" style="22" customWidth="1"/>
    <col min="3351" max="3351" width="8" style="22" customWidth="1"/>
    <col min="3352" max="3352" width="2.28515625" style="22" customWidth="1"/>
    <col min="3353" max="3353" width="12" style="22" customWidth="1"/>
    <col min="3354" max="3354" width="2.5703125" style="22" customWidth="1"/>
    <col min="3355" max="3355" width="9.140625" style="22" customWidth="1"/>
    <col min="3356" max="3356" width="1.85546875" style="22" customWidth="1"/>
    <col min="3357" max="3359" width="9.140625" style="22" customWidth="1"/>
    <col min="3360" max="3360" width="5.85546875" style="22" customWidth="1"/>
    <col min="3361" max="3361" width="2.28515625" style="22" customWidth="1"/>
    <col min="3362" max="3362" width="8.42578125" style="22" customWidth="1"/>
    <col min="3363" max="3363" width="3.42578125" style="22" customWidth="1"/>
    <col min="3364" max="3364" width="5.7109375" style="22" customWidth="1"/>
    <col min="3365" max="3588" width="11.42578125" style="22" customWidth="1"/>
    <col min="3589" max="3589" width="9.140625" style="22" customWidth="1"/>
    <col min="3590" max="3590" width="6.42578125" style="22" customWidth="1"/>
    <col min="3591" max="3591" width="5.85546875" style="22" customWidth="1"/>
    <col min="3592" max="3592" width="2.28515625" style="22" customWidth="1"/>
    <col min="3593" max="3593" width="8.42578125" style="22" customWidth="1"/>
    <col min="3594" max="3594" width="3.42578125" style="22" customWidth="1"/>
    <col min="3595" max="3595" width="5.7109375" style="22" customWidth="1"/>
    <col min="3596" max="3596" width="2.28515625" style="22" customWidth="1"/>
    <col min="3597" max="3597" width="9.140625" style="22" customWidth="1"/>
    <col min="3598" max="3598" width="2.28515625" style="22" customWidth="1"/>
    <col min="3599" max="3599" width="11.85546875" style="22" customWidth="1"/>
    <col min="3600" max="3600" width="2.28515625" style="22" customWidth="1"/>
    <col min="3601" max="3601" width="7.85546875" style="22" customWidth="1"/>
    <col min="3602" max="3602" width="2.28515625" style="22" customWidth="1"/>
    <col min="3603" max="3603" width="12.85546875" style="22" customWidth="1"/>
    <col min="3604" max="3604" width="2.28515625" style="22" customWidth="1"/>
    <col min="3605" max="3605" width="12.28515625" style="22" customWidth="1"/>
    <col min="3606" max="3606" width="2.28515625" style="22" customWidth="1"/>
    <col min="3607" max="3607" width="8" style="22" customWidth="1"/>
    <col min="3608" max="3608" width="2.28515625" style="22" customWidth="1"/>
    <col min="3609" max="3609" width="12" style="22" customWidth="1"/>
    <col min="3610" max="3610" width="2.5703125" style="22" customWidth="1"/>
    <col min="3611" max="3611" width="9.140625" style="22" customWidth="1"/>
    <col min="3612" max="3612" width="1.85546875" style="22" customWidth="1"/>
    <col min="3613" max="3615" width="9.140625" style="22" customWidth="1"/>
    <col min="3616" max="3616" width="5.85546875" style="22" customWidth="1"/>
    <col min="3617" max="3617" width="2.28515625" style="22" customWidth="1"/>
    <col min="3618" max="3618" width="8.42578125" style="22" customWidth="1"/>
    <col min="3619" max="3619" width="3.42578125" style="22" customWidth="1"/>
    <col min="3620" max="3620" width="5.7109375" style="22" customWidth="1"/>
    <col min="3621" max="3844" width="11.42578125" style="22" customWidth="1"/>
    <col min="3845" max="3845" width="9.140625" style="22" customWidth="1"/>
    <col min="3846" max="3846" width="6.42578125" style="22" customWidth="1"/>
    <col min="3847" max="3847" width="5.85546875" style="22" customWidth="1"/>
    <col min="3848" max="3848" width="2.28515625" style="22" customWidth="1"/>
    <col min="3849" max="3849" width="8.42578125" style="22" customWidth="1"/>
    <col min="3850" max="3850" width="3.42578125" style="22" customWidth="1"/>
    <col min="3851" max="3851" width="5.7109375" style="22" customWidth="1"/>
    <col min="3852" max="3852" width="2.28515625" style="22" customWidth="1"/>
    <col min="3853" max="3853" width="9.140625" style="22" customWidth="1"/>
    <col min="3854" max="3854" width="2.28515625" style="22" customWidth="1"/>
    <col min="3855" max="3855" width="11.85546875" style="22" customWidth="1"/>
    <col min="3856" max="3856" width="2.28515625" style="22" customWidth="1"/>
    <col min="3857" max="3857" width="7.85546875" style="22" customWidth="1"/>
    <col min="3858" max="3858" width="2.28515625" style="22" customWidth="1"/>
    <col min="3859" max="3859" width="12.85546875" style="22" customWidth="1"/>
    <col min="3860" max="3860" width="2.28515625" style="22" customWidth="1"/>
    <col min="3861" max="3861" width="12.28515625" style="22" customWidth="1"/>
    <col min="3862" max="3862" width="2.28515625" style="22" customWidth="1"/>
    <col min="3863" max="3863" width="8" style="22" customWidth="1"/>
    <col min="3864" max="3864" width="2.28515625" style="22" customWidth="1"/>
    <col min="3865" max="3865" width="12" style="22" customWidth="1"/>
    <col min="3866" max="3866" width="2.5703125" style="22" customWidth="1"/>
    <col min="3867" max="3867" width="9.140625" style="22" customWidth="1"/>
    <col min="3868" max="3868" width="1.85546875" style="22" customWidth="1"/>
    <col min="3869" max="3871" width="9.140625" style="22" customWidth="1"/>
    <col min="3872" max="3872" width="5.85546875" style="22" customWidth="1"/>
    <col min="3873" max="3873" width="2.28515625" style="22" customWidth="1"/>
    <col min="3874" max="3874" width="8.42578125" style="22" customWidth="1"/>
    <col min="3875" max="3875" width="3.42578125" style="22" customWidth="1"/>
    <col min="3876" max="3876" width="5.7109375" style="22" customWidth="1"/>
    <col min="3877" max="4100" width="11.42578125" style="22" customWidth="1"/>
    <col min="4101" max="4101" width="9.140625" style="22" customWidth="1"/>
    <col min="4102" max="4102" width="6.42578125" style="22" customWidth="1"/>
    <col min="4103" max="4103" width="5.85546875" style="22" customWidth="1"/>
    <col min="4104" max="4104" width="2.28515625" style="22" customWidth="1"/>
    <col min="4105" max="4105" width="8.42578125" style="22" customWidth="1"/>
    <col min="4106" max="4106" width="3.42578125" style="22" customWidth="1"/>
    <col min="4107" max="4107" width="5.7109375" style="22" customWidth="1"/>
    <col min="4108" max="4108" width="2.28515625" style="22" customWidth="1"/>
    <col min="4109" max="4109" width="9.140625" style="22" customWidth="1"/>
    <col min="4110" max="4110" width="2.28515625" style="22" customWidth="1"/>
    <col min="4111" max="4111" width="11.85546875" style="22" customWidth="1"/>
    <col min="4112" max="4112" width="2.28515625" style="22" customWidth="1"/>
    <col min="4113" max="4113" width="7.85546875" style="22" customWidth="1"/>
    <col min="4114" max="4114" width="2.28515625" style="22" customWidth="1"/>
    <col min="4115" max="4115" width="12.85546875" style="22" customWidth="1"/>
    <col min="4116" max="4116" width="2.28515625" style="22" customWidth="1"/>
    <col min="4117" max="4117" width="12.28515625" style="22" customWidth="1"/>
    <col min="4118" max="4118" width="2.28515625" style="22" customWidth="1"/>
    <col min="4119" max="4119" width="8" style="22" customWidth="1"/>
    <col min="4120" max="4120" width="2.28515625" style="22" customWidth="1"/>
    <col min="4121" max="4121" width="12" style="22" customWidth="1"/>
    <col min="4122" max="4122" width="2.5703125" style="22" customWidth="1"/>
    <col min="4123" max="4123" width="9.140625" style="22" customWidth="1"/>
    <col min="4124" max="4124" width="1.85546875" style="22" customWidth="1"/>
    <col min="4125" max="4127" width="9.140625" style="22" customWidth="1"/>
    <col min="4128" max="4128" width="5.85546875" style="22" customWidth="1"/>
    <col min="4129" max="4129" width="2.28515625" style="22" customWidth="1"/>
    <col min="4130" max="4130" width="8.42578125" style="22" customWidth="1"/>
    <col min="4131" max="4131" width="3.42578125" style="22" customWidth="1"/>
    <col min="4132" max="4132" width="5.7109375" style="22" customWidth="1"/>
    <col min="4133" max="4356" width="11.42578125" style="22" customWidth="1"/>
    <col min="4357" max="4357" width="9.140625" style="22" customWidth="1"/>
    <col min="4358" max="4358" width="6.42578125" style="22" customWidth="1"/>
    <col min="4359" max="4359" width="5.85546875" style="22" customWidth="1"/>
    <col min="4360" max="4360" width="2.28515625" style="22" customWidth="1"/>
    <col min="4361" max="4361" width="8.42578125" style="22" customWidth="1"/>
    <col min="4362" max="4362" width="3.42578125" style="22" customWidth="1"/>
    <col min="4363" max="4363" width="5.7109375" style="22" customWidth="1"/>
    <col min="4364" max="4364" width="2.28515625" style="22" customWidth="1"/>
    <col min="4365" max="4365" width="9.140625" style="22" customWidth="1"/>
    <col min="4366" max="4366" width="2.28515625" style="22" customWidth="1"/>
    <col min="4367" max="4367" width="11.85546875" style="22" customWidth="1"/>
    <col min="4368" max="4368" width="2.28515625" style="22" customWidth="1"/>
    <col min="4369" max="4369" width="7.85546875" style="22" customWidth="1"/>
    <col min="4370" max="4370" width="2.28515625" style="22" customWidth="1"/>
    <col min="4371" max="4371" width="12.85546875" style="22" customWidth="1"/>
    <col min="4372" max="4372" width="2.28515625" style="22" customWidth="1"/>
    <col min="4373" max="4373" width="12.28515625" style="22" customWidth="1"/>
    <col min="4374" max="4374" width="2.28515625" style="22" customWidth="1"/>
    <col min="4375" max="4375" width="8" style="22" customWidth="1"/>
    <col min="4376" max="4376" width="2.28515625" style="22" customWidth="1"/>
    <col min="4377" max="4377" width="12" style="22" customWidth="1"/>
    <col min="4378" max="4378" width="2.5703125" style="22" customWidth="1"/>
    <col min="4379" max="4379" width="9.140625" style="22" customWidth="1"/>
    <col min="4380" max="4380" width="1.85546875" style="22" customWidth="1"/>
    <col min="4381" max="4383" width="9.140625" style="22" customWidth="1"/>
    <col min="4384" max="4384" width="5.85546875" style="22" customWidth="1"/>
    <col min="4385" max="4385" width="2.28515625" style="22" customWidth="1"/>
    <col min="4386" max="4386" width="8.42578125" style="22" customWidth="1"/>
    <col min="4387" max="4387" width="3.42578125" style="22" customWidth="1"/>
    <col min="4388" max="4388" width="5.7109375" style="22" customWidth="1"/>
    <col min="4389" max="4612" width="11.42578125" style="22" customWidth="1"/>
    <col min="4613" max="4613" width="9.140625" style="22" customWidth="1"/>
    <col min="4614" max="4614" width="6.42578125" style="22" customWidth="1"/>
    <col min="4615" max="4615" width="5.85546875" style="22" customWidth="1"/>
    <col min="4616" max="4616" width="2.28515625" style="22" customWidth="1"/>
    <col min="4617" max="4617" width="8.42578125" style="22" customWidth="1"/>
    <col min="4618" max="4618" width="3.42578125" style="22" customWidth="1"/>
    <col min="4619" max="4619" width="5.7109375" style="22" customWidth="1"/>
    <col min="4620" max="4620" width="2.28515625" style="22" customWidth="1"/>
    <col min="4621" max="4621" width="9.140625" style="22" customWidth="1"/>
    <col min="4622" max="4622" width="2.28515625" style="22" customWidth="1"/>
    <col min="4623" max="4623" width="11.85546875" style="22" customWidth="1"/>
    <col min="4624" max="4624" width="2.28515625" style="22" customWidth="1"/>
    <col min="4625" max="4625" width="7.85546875" style="22" customWidth="1"/>
    <col min="4626" max="4626" width="2.28515625" style="22" customWidth="1"/>
    <col min="4627" max="4627" width="12.85546875" style="22" customWidth="1"/>
    <col min="4628" max="4628" width="2.28515625" style="22" customWidth="1"/>
    <col min="4629" max="4629" width="12.28515625" style="22" customWidth="1"/>
    <col min="4630" max="4630" width="2.28515625" style="22" customWidth="1"/>
    <col min="4631" max="4631" width="8" style="22" customWidth="1"/>
    <col min="4632" max="4632" width="2.28515625" style="22" customWidth="1"/>
    <col min="4633" max="4633" width="12" style="22" customWidth="1"/>
    <col min="4634" max="4634" width="2.5703125" style="22" customWidth="1"/>
    <col min="4635" max="4635" width="9.140625" style="22" customWidth="1"/>
    <col min="4636" max="4636" width="1.85546875" style="22" customWidth="1"/>
    <col min="4637" max="4639" width="9.140625" style="22" customWidth="1"/>
    <col min="4640" max="4640" width="5.85546875" style="22" customWidth="1"/>
    <col min="4641" max="4641" width="2.28515625" style="22" customWidth="1"/>
    <col min="4642" max="4642" width="8.42578125" style="22" customWidth="1"/>
    <col min="4643" max="4643" width="3.42578125" style="22" customWidth="1"/>
    <col min="4644" max="4644" width="5.7109375" style="22" customWidth="1"/>
    <col min="4645" max="4868" width="11.42578125" style="22" customWidth="1"/>
    <col min="4869" max="4869" width="9.140625" style="22" customWidth="1"/>
    <col min="4870" max="4870" width="6.42578125" style="22" customWidth="1"/>
    <col min="4871" max="4871" width="5.85546875" style="22" customWidth="1"/>
    <col min="4872" max="4872" width="2.28515625" style="22" customWidth="1"/>
    <col min="4873" max="4873" width="8.42578125" style="22" customWidth="1"/>
    <col min="4874" max="4874" width="3.42578125" style="22" customWidth="1"/>
    <col min="4875" max="4875" width="5.7109375" style="22" customWidth="1"/>
    <col min="4876" max="4876" width="2.28515625" style="22" customWidth="1"/>
    <col min="4877" max="4877" width="9.140625" style="22" customWidth="1"/>
    <col min="4878" max="4878" width="2.28515625" style="22" customWidth="1"/>
    <col min="4879" max="4879" width="11.85546875" style="22" customWidth="1"/>
    <col min="4880" max="4880" width="2.28515625" style="22" customWidth="1"/>
    <col min="4881" max="4881" width="7.85546875" style="22" customWidth="1"/>
    <col min="4882" max="4882" width="2.28515625" style="22" customWidth="1"/>
    <col min="4883" max="4883" width="12.85546875" style="22" customWidth="1"/>
    <col min="4884" max="4884" width="2.28515625" style="22" customWidth="1"/>
    <col min="4885" max="4885" width="12.28515625" style="22" customWidth="1"/>
    <col min="4886" max="4886" width="2.28515625" style="22" customWidth="1"/>
    <col min="4887" max="4887" width="8" style="22" customWidth="1"/>
    <col min="4888" max="4888" width="2.28515625" style="22" customWidth="1"/>
    <col min="4889" max="4889" width="12" style="22" customWidth="1"/>
    <col min="4890" max="4890" width="2.5703125" style="22" customWidth="1"/>
    <col min="4891" max="4891" width="9.140625" style="22" customWidth="1"/>
    <col min="4892" max="4892" width="1.85546875" style="22" customWidth="1"/>
    <col min="4893" max="4895" width="9.140625" style="22" customWidth="1"/>
    <col min="4896" max="4896" width="5.85546875" style="22" customWidth="1"/>
    <col min="4897" max="4897" width="2.28515625" style="22" customWidth="1"/>
    <col min="4898" max="4898" width="8.42578125" style="22" customWidth="1"/>
    <col min="4899" max="4899" width="3.42578125" style="22" customWidth="1"/>
    <col min="4900" max="4900" width="5.7109375" style="22" customWidth="1"/>
    <col min="4901" max="5124" width="11.42578125" style="22" customWidth="1"/>
    <col min="5125" max="5125" width="9.140625" style="22" customWidth="1"/>
    <col min="5126" max="5126" width="6.42578125" style="22" customWidth="1"/>
    <col min="5127" max="5127" width="5.85546875" style="22" customWidth="1"/>
    <col min="5128" max="5128" width="2.28515625" style="22" customWidth="1"/>
    <col min="5129" max="5129" width="8.42578125" style="22" customWidth="1"/>
    <col min="5130" max="5130" width="3.42578125" style="22" customWidth="1"/>
    <col min="5131" max="5131" width="5.7109375" style="22" customWidth="1"/>
    <col min="5132" max="5132" width="2.28515625" style="22" customWidth="1"/>
    <col min="5133" max="5133" width="9.140625" style="22" customWidth="1"/>
    <col min="5134" max="5134" width="2.28515625" style="22" customWidth="1"/>
    <col min="5135" max="5135" width="11.85546875" style="22" customWidth="1"/>
    <col min="5136" max="5136" width="2.28515625" style="22" customWidth="1"/>
    <col min="5137" max="5137" width="7.85546875" style="22" customWidth="1"/>
    <col min="5138" max="5138" width="2.28515625" style="22" customWidth="1"/>
    <col min="5139" max="5139" width="12.85546875" style="22" customWidth="1"/>
    <col min="5140" max="5140" width="2.28515625" style="22" customWidth="1"/>
    <col min="5141" max="5141" width="12.28515625" style="22" customWidth="1"/>
    <col min="5142" max="5142" width="2.28515625" style="22" customWidth="1"/>
    <col min="5143" max="5143" width="8" style="22" customWidth="1"/>
    <col min="5144" max="5144" width="2.28515625" style="22" customWidth="1"/>
    <col min="5145" max="5145" width="12" style="22" customWidth="1"/>
    <col min="5146" max="5146" width="2.5703125" style="22" customWidth="1"/>
    <col min="5147" max="5147" width="9.140625" style="22" customWidth="1"/>
    <col min="5148" max="5148" width="1.85546875" style="22" customWidth="1"/>
    <col min="5149" max="5151" width="9.140625" style="22" customWidth="1"/>
    <col min="5152" max="5152" width="5.85546875" style="22" customWidth="1"/>
    <col min="5153" max="5153" width="2.28515625" style="22" customWidth="1"/>
    <col min="5154" max="5154" width="8.42578125" style="22" customWidth="1"/>
    <col min="5155" max="5155" width="3.42578125" style="22" customWidth="1"/>
    <col min="5156" max="5156" width="5.7109375" style="22" customWidth="1"/>
    <col min="5157" max="5380" width="11.42578125" style="22" customWidth="1"/>
    <col min="5381" max="5381" width="9.140625" style="22" customWidth="1"/>
    <col min="5382" max="5382" width="6.42578125" style="22" customWidth="1"/>
    <col min="5383" max="5383" width="5.85546875" style="22" customWidth="1"/>
    <col min="5384" max="5384" width="2.28515625" style="22" customWidth="1"/>
    <col min="5385" max="5385" width="8.42578125" style="22" customWidth="1"/>
    <col min="5386" max="5386" width="3.42578125" style="22" customWidth="1"/>
    <col min="5387" max="5387" width="5.7109375" style="22" customWidth="1"/>
    <col min="5388" max="5388" width="2.28515625" style="22" customWidth="1"/>
    <col min="5389" max="5389" width="9.140625" style="22" customWidth="1"/>
    <col min="5390" max="5390" width="2.28515625" style="22" customWidth="1"/>
    <col min="5391" max="5391" width="11.85546875" style="22" customWidth="1"/>
    <col min="5392" max="5392" width="2.28515625" style="22" customWidth="1"/>
    <col min="5393" max="5393" width="7.85546875" style="22" customWidth="1"/>
    <col min="5394" max="5394" width="2.28515625" style="22" customWidth="1"/>
    <col min="5395" max="5395" width="12.85546875" style="22" customWidth="1"/>
    <col min="5396" max="5396" width="2.28515625" style="22" customWidth="1"/>
    <col min="5397" max="5397" width="12.28515625" style="22" customWidth="1"/>
    <col min="5398" max="5398" width="2.28515625" style="22" customWidth="1"/>
    <col min="5399" max="5399" width="8" style="22" customWidth="1"/>
    <col min="5400" max="5400" width="2.28515625" style="22" customWidth="1"/>
    <col min="5401" max="5401" width="12" style="22" customWidth="1"/>
    <col min="5402" max="5402" width="2.5703125" style="22" customWidth="1"/>
    <col min="5403" max="5403" width="9.140625" style="22" customWidth="1"/>
    <col min="5404" max="5404" width="1.85546875" style="22" customWidth="1"/>
    <col min="5405" max="5407" width="9.140625" style="22" customWidth="1"/>
    <col min="5408" max="5408" width="5.85546875" style="22" customWidth="1"/>
    <col min="5409" max="5409" width="2.28515625" style="22" customWidth="1"/>
    <col min="5410" max="5410" width="8.42578125" style="22" customWidth="1"/>
    <col min="5411" max="5411" width="3.42578125" style="22" customWidth="1"/>
    <col min="5412" max="5412" width="5.7109375" style="22" customWidth="1"/>
    <col min="5413" max="5636" width="11.42578125" style="22" customWidth="1"/>
    <col min="5637" max="5637" width="9.140625" style="22" customWidth="1"/>
    <col min="5638" max="5638" width="6.42578125" style="22" customWidth="1"/>
    <col min="5639" max="5639" width="5.85546875" style="22" customWidth="1"/>
    <col min="5640" max="5640" width="2.28515625" style="22" customWidth="1"/>
    <col min="5641" max="5641" width="8.42578125" style="22" customWidth="1"/>
    <col min="5642" max="5642" width="3.42578125" style="22" customWidth="1"/>
    <col min="5643" max="5643" width="5.7109375" style="22" customWidth="1"/>
    <col min="5644" max="5644" width="2.28515625" style="22" customWidth="1"/>
    <col min="5645" max="5645" width="9.140625" style="22" customWidth="1"/>
    <col min="5646" max="5646" width="2.28515625" style="22" customWidth="1"/>
    <col min="5647" max="5647" width="11.85546875" style="22" customWidth="1"/>
    <col min="5648" max="5648" width="2.28515625" style="22" customWidth="1"/>
    <col min="5649" max="5649" width="7.85546875" style="22" customWidth="1"/>
    <col min="5650" max="5650" width="2.28515625" style="22" customWidth="1"/>
    <col min="5651" max="5651" width="12.85546875" style="22" customWidth="1"/>
    <col min="5652" max="5652" width="2.28515625" style="22" customWidth="1"/>
    <col min="5653" max="5653" width="12.28515625" style="22" customWidth="1"/>
    <col min="5654" max="5654" width="2.28515625" style="22" customWidth="1"/>
    <col min="5655" max="5655" width="8" style="22" customWidth="1"/>
    <col min="5656" max="5656" width="2.28515625" style="22" customWidth="1"/>
    <col min="5657" max="5657" width="12" style="22" customWidth="1"/>
    <col min="5658" max="5658" width="2.5703125" style="22" customWidth="1"/>
    <col min="5659" max="5659" width="9.140625" style="22" customWidth="1"/>
    <col min="5660" max="5660" width="1.85546875" style="22" customWidth="1"/>
    <col min="5661" max="5663" width="9.140625" style="22" customWidth="1"/>
    <col min="5664" max="5664" width="5.85546875" style="22" customWidth="1"/>
    <col min="5665" max="5665" width="2.28515625" style="22" customWidth="1"/>
    <col min="5666" max="5666" width="8.42578125" style="22" customWidth="1"/>
    <col min="5667" max="5667" width="3.42578125" style="22" customWidth="1"/>
    <col min="5668" max="5668" width="5.7109375" style="22" customWidth="1"/>
    <col min="5669" max="5892" width="11.42578125" style="22" customWidth="1"/>
    <col min="5893" max="5893" width="9.140625" style="22" customWidth="1"/>
    <col min="5894" max="5894" width="6.42578125" style="22" customWidth="1"/>
    <col min="5895" max="5895" width="5.85546875" style="22" customWidth="1"/>
    <col min="5896" max="5896" width="2.28515625" style="22" customWidth="1"/>
    <col min="5897" max="5897" width="8.42578125" style="22" customWidth="1"/>
    <col min="5898" max="5898" width="3.42578125" style="22" customWidth="1"/>
    <col min="5899" max="5899" width="5.7109375" style="22" customWidth="1"/>
    <col min="5900" max="5900" width="2.28515625" style="22" customWidth="1"/>
    <col min="5901" max="5901" width="9.140625" style="22" customWidth="1"/>
    <col min="5902" max="5902" width="2.28515625" style="22" customWidth="1"/>
    <col min="5903" max="5903" width="11.85546875" style="22" customWidth="1"/>
    <col min="5904" max="5904" width="2.28515625" style="22" customWidth="1"/>
    <col min="5905" max="5905" width="7.85546875" style="22" customWidth="1"/>
    <col min="5906" max="5906" width="2.28515625" style="22" customWidth="1"/>
    <col min="5907" max="5907" width="12.85546875" style="22" customWidth="1"/>
    <col min="5908" max="5908" width="2.28515625" style="22" customWidth="1"/>
    <col min="5909" max="5909" width="12.28515625" style="22" customWidth="1"/>
    <col min="5910" max="5910" width="2.28515625" style="22" customWidth="1"/>
    <col min="5911" max="5911" width="8" style="22" customWidth="1"/>
    <col min="5912" max="5912" width="2.28515625" style="22" customWidth="1"/>
    <col min="5913" max="5913" width="12" style="22" customWidth="1"/>
    <col min="5914" max="5914" width="2.5703125" style="22" customWidth="1"/>
    <col min="5915" max="5915" width="9.140625" style="22" customWidth="1"/>
    <col min="5916" max="5916" width="1.85546875" style="22" customWidth="1"/>
    <col min="5917" max="5919" width="9.140625" style="22" customWidth="1"/>
    <col min="5920" max="5920" width="5.85546875" style="22" customWidth="1"/>
    <col min="5921" max="5921" width="2.28515625" style="22" customWidth="1"/>
    <col min="5922" max="5922" width="8.42578125" style="22" customWidth="1"/>
    <col min="5923" max="5923" width="3.42578125" style="22" customWidth="1"/>
    <col min="5924" max="5924" width="5.7109375" style="22" customWidth="1"/>
    <col min="5925" max="6148" width="11.42578125" style="22" customWidth="1"/>
    <col min="6149" max="6149" width="9.140625" style="22" customWidth="1"/>
    <col min="6150" max="6150" width="6.42578125" style="22" customWidth="1"/>
    <col min="6151" max="6151" width="5.85546875" style="22" customWidth="1"/>
    <col min="6152" max="6152" width="2.28515625" style="22" customWidth="1"/>
    <col min="6153" max="6153" width="8.42578125" style="22" customWidth="1"/>
    <col min="6154" max="6154" width="3.42578125" style="22" customWidth="1"/>
    <col min="6155" max="6155" width="5.7109375" style="22" customWidth="1"/>
    <col min="6156" max="6156" width="2.28515625" style="22" customWidth="1"/>
    <col min="6157" max="6157" width="9.140625" style="22" customWidth="1"/>
    <col min="6158" max="6158" width="2.28515625" style="22" customWidth="1"/>
    <col min="6159" max="6159" width="11.85546875" style="22" customWidth="1"/>
    <col min="6160" max="6160" width="2.28515625" style="22" customWidth="1"/>
    <col min="6161" max="6161" width="7.85546875" style="22" customWidth="1"/>
    <col min="6162" max="6162" width="2.28515625" style="22" customWidth="1"/>
    <col min="6163" max="6163" width="12.85546875" style="22" customWidth="1"/>
    <col min="6164" max="6164" width="2.28515625" style="22" customWidth="1"/>
    <col min="6165" max="6165" width="12.28515625" style="22" customWidth="1"/>
    <col min="6166" max="6166" width="2.28515625" style="22" customWidth="1"/>
    <col min="6167" max="6167" width="8" style="22" customWidth="1"/>
    <col min="6168" max="6168" width="2.28515625" style="22" customWidth="1"/>
    <col min="6169" max="6169" width="12" style="22" customWidth="1"/>
    <col min="6170" max="6170" width="2.5703125" style="22" customWidth="1"/>
    <col min="6171" max="6171" width="9.140625" style="22" customWidth="1"/>
    <col min="6172" max="6172" width="1.85546875" style="22" customWidth="1"/>
    <col min="6173" max="6175" width="9.140625" style="22" customWidth="1"/>
    <col min="6176" max="6176" width="5.85546875" style="22" customWidth="1"/>
    <col min="6177" max="6177" width="2.28515625" style="22" customWidth="1"/>
    <col min="6178" max="6178" width="8.42578125" style="22" customWidth="1"/>
    <col min="6179" max="6179" width="3.42578125" style="22" customWidth="1"/>
    <col min="6180" max="6180" width="5.7109375" style="22" customWidth="1"/>
    <col min="6181" max="6404" width="11.42578125" style="22" customWidth="1"/>
    <col min="6405" max="6405" width="9.140625" style="22" customWidth="1"/>
    <col min="6406" max="6406" width="6.42578125" style="22" customWidth="1"/>
    <col min="6407" max="6407" width="5.85546875" style="22" customWidth="1"/>
    <col min="6408" max="6408" width="2.28515625" style="22" customWidth="1"/>
    <col min="6409" max="6409" width="8.42578125" style="22" customWidth="1"/>
    <col min="6410" max="6410" width="3.42578125" style="22" customWidth="1"/>
    <col min="6411" max="6411" width="5.7109375" style="22" customWidth="1"/>
    <col min="6412" max="6412" width="2.28515625" style="22" customWidth="1"/>
    <col min="6413" max="6413" width="9.140625" style="22" customWidth="1"/>
    <col min="6414" max="6414" width="2.28515625" style="22" customWidth="1"/>
    <col min="6415" max="6415" width="11.85546875" style="22" customWidth="1"/>
    <col min="6416" max="6416" width="2.28515625" style="22" customWidth="1"/>
    <col min="6417" max="6417" width="7.85546875" style="22" customWidth="1"/>
    <col min="6418" max="6418" width="2.28515625" style="22" customWidth="1"/>
    <col min="6419" max="6419" width="12.85546875" style="22" customWidth="1"/>
    <col min="6420" max="6420" width="2.28515625" style="22" customWidth="1"/>
    <col min="6421" max="6421" width="12.28515625" style="22" customWidth="1"/>
    <col min="6422" max="6422" width="2.28515625" style="22" customWidth="1"/>
    <col min="6423" max="6423" width="8" style="22" customWidth="1"/>
    <col min="6424" max="6424" width="2.28515625" style="22" customWidth="1"/>
    <col min="6425" max="6425" width="12" style="22" customWidth="1"/>
    <col min="6426" max="6426" width="2.5703125" style="22" customWidth="1"/>
    <col min="6427" max="6427" width="9.140625" style="22" customWidth="1"/>
    <col min="6428" max="6428" width="1.85546875" style="22" customWidth="1"/>
    <col min="6429" max="6431" width="9.140625" style="22" customWidth="1"/>
    <col min="6432" max="6432" width="5.85546875" style="22" customWidth="1"/>
    <col min="6433" max="6433" width="2.28515625" style="22" customWidth="1"/>
    <col min="6434" max="6434" width="8.42578125" style="22" customWidth="1"/>
    <col min="6435" max="6435" width="3.42578125" style="22" customWidth="1"/>
    <col min="6436" max="6436" width="5.7109375" style="22" customWidth="1"/>
    <col min="6437" max="6660" width="11.42578125" style="22" customWidth="1"/>
    <col min="6661" max="6661" width="9.140625" style="22" customWidth="1"/>
    <col min="6662" max="6662" width="6.42578125" style="22" customWidth="1"/>
    <col min="6663" max="6663" width="5.85546875" style="22" customWidth="1"/>
    <col min="6664" max="6664" width="2.28515625" style="22" customWidth="1"/>
    <col min="6665" max="6665" width="8.42578125" style="22" customWidth="1"/>
    <col min="6666" max="6666" width="3.42578125" style="22" customWidth="1"/>
    <col min="6667" max="6667" width="5.7109375" style="22" customWidth="1"/>
    <col min="6668" max="6668" width="2.28515625" style="22" customWidth="1"/>
    <col min="6669" max="6669" width="9.140625" style="22" customWidth="1"/>
    <col min="6670" max="6670" width="2.28515625" style="22" customWidth="1"/>
    <col min="6671" max="6671" width="11.85546875" style="22" customWidth="1"/>
    <col min="6672" max="6672" width="2.28515625" style="22" customWidth="1"/>
    <col min="6673" max="6673" width="7.85546875" style="22" customWidth="1"/>
    <col min="6674" max="6674" width="2.28515625" style="22" customWidth="1"/>
    <col min="6675" max="6675" width="12.85546875" style="22" customWidth="1"/>
    <col min="6676" max="6676" width="2.28515625" style="22" customWidth="1"/>
    <col min="6677" max="6677" width="12.28515625" style="22" customWidth="1"/>
    <col min="6678" max="6678" width="2.28515625" style="22" customWidth="1"/>
    <col min="6679" max="6679" width="8" style="22" customWidth="1"/>
    <col min="6680" max="6680" width="2.28515625" style="22" customWidth="1"/>
    <col min="6681" max="6681" width="12" style="22" customWidth="1"/>
    <col min="6682" max="6682" width="2.5703125" style="22" customWidth="1"/>
    <col min="6683" max="6683" width="9.140625" style="22" customWidth="1"/>
    <col min="6684" max="6684" width="1.85546875" style="22" customWidth="1"/>
    <col min="6685" max="6687" width="9.140625" style="22" customWidth="1"/>
    <col min="6688" max="6688" width="5.85546875" style="22" customWidth="1"/>
    <col min="6689" max="6689" width="2.28515625" style="22" customWidth="1"/>
    <col min="6690" max="6690" width="8.42578125" style="22" customWidth="1"/>
    <col min="6691" max="6691" width="3.42578125" style="22" customWidth="1"/>
    <col min="6692" max="6692" width="5.7109375" style="22" customWidth="1"/>
    <col min="6693" max="6916" width="11.42578125" style="22" customWidth="1"/>
    <col min="6917" max="6917" width="9.140625" style="22" customWidth="1"/>
    <col min="6918" max="6918" width="6.42578125" style="22" customWidth="1"/>
    <col min="6919" max="6919" width="5.85546875" style="22" customWidth="1"/>
    <col min="6920" max="6920" width="2.28515625" style="22" customWidth="1"/>
    <col min="6921" max="6921" width="8.42578125" style="22" customWidth="1"/>
    <col min="6922" max="6922" width="3.42578125" style="22" customWidth="1"/>
    <col min="6923" max="6923" width="5.7109375" style="22" customWidth="1"/>
    <col min="6924" max="6924" width="2.28515625" style="22" customWidth="1"/>
    <col min="6925" max="6925" width="9.140625" style="22" customWidth="1"/>
    <col min="6926" max="6926" width="2.28515625" style="22" customWidth="1"/>
    <col min="6927" max="6927" width="11.85546875" style="22" customWidth="1"/>
    <col min="6928" max="6928" width="2.28515625" style="22" customWidth="1"/>
    <col min="6929" max="6929" width="7.85546875" style="22" customWidth="1"/>
    <col min="6930" max="6930" width="2.28515625" style="22" customWidth="1"/>
    <col min="6931" max="6931" width="12.85546875" style="22" customWidth="1"/>
    <col min="6932" max="6932" width="2.28515625" style="22" customWidth="1"/>
    <col min="6933" max="6933" width="12.28515625" style="22" customWidth="1"/>
    <col min="6934" max="6934" width="2.28515625" style="22" customWidth="1"/>
    <col min="6935" max="6935" width="8" style="22" customWidth="1"/>
    <col min="6936" max="6936" width="2.28515625" style="22" customWidth="1"/>
    <col min="6937" max="6937" width="12" style="22" customWidth="1"/>
    <col min="6938" max="6938" width="2.5703125" style="22" customWidth="1"/>
    <col min="6939" max="6939" width="9.140625" style="22" customWidth="1"/>
    <col min="6940" max="6940" width="1.85546875" style="22" customWidth="1"/>
    <col min="6941" max="6943" width="9.140625" style="22" customWidth="1"/>
    <col min="6944" max="6944" width="5.85546875" style="22" customWidth="1"/>
    <col min="6945" max="6945" width="2.28515625" style="22" customWidth="1"/>
    <col min="6946" max="6946" width="8.42578125" style="22" customWidth="1"/>
    <col min="6947" max="6947" width="3.42578125" style="22" customWidth="1"/>
    <col min="6948" max="6948" width="5.7109375" style="22" customWidth="1"/>
    <col min="6949" max="7172" width="11.42578125" style="22" customWidth="1"/>
    <col min="7173" max="7173" width="9.140625" style="22" customWidth="1"/>
    <col min="7174" max="7174" width="6.42578125" style="22" customWidth="1"/>
    <col min="7175" max="7175" width="5.85546875" style="22" customWidth="1"/>
    <col min="7176" max="7176" width="2.28515625" style="22" customWidth="1"/>
    <col min="7177" max="7177" width="8.42578125" style="22" customWidth="1"/>
    <col min="7178" max="7178" width="3.42578125" style="22" customWidth="1"/>
    <col min="7179" max="7179" width="5.7109375" style="22" customWidth="1"/>
    <col min="7180" max="7180" width="2.28515625" style="22" customWidth="1"/>
    <col min="7181" max="7181" width="9.140625" style="22" customWidth="1"/>
    <col min="7182" max="7182" width="2.28515625" style="22" customWidth="1"/>
    <col min="7183" max="7183" width="11.85546875" style="22" customWidth="1"/>
    <col min="7184" max="7184" width="2.28515625" style="22" customWidth="1"/>
    <col min="7185" max="7185" width="7.85546875" style="22" customWidth="1"/>
    <col min="7186" max="7186" width="2.28515625" style="22" customWidth="1"/>
    <col min="7187" max="7187" width="12.85546875" style="22" customWidth="1"/>
    <col min="7188" max="7188" width="2.28515625" style="22" customWidth="1"/>
    <col min="7189" max="7189" width="12.28515625" style="22" customWidth="1"/>
    <col min="7190" max="7190" width="2.28515625" style="22" customWidth="1"/>
    <col min="7191" max="7191" width="8" style="22" customWidth="1"/>
    <col min="7192" max="7192" width="2.28515625" style="22" customWidth="1"/>
    <col min="7193" max="7193" width="12" style="22" customWidth="1"/>
    <col min="7194" max="7194" width="2.5703125" style="22" customWidth="1"/>
    <col min="7195" max="7195" width="9.140625" style="22" customWidth="1"/>
    <col min="7196" max="7196" width="1.85546875" style="22" customWidth="1"/>
    <col min="7197" max="7199" width="9.140625" style="22" customWidth="1"/>
    <col min="7200" max="7200" width="5.85546875" style="22" customWidth="1"/>
    <col min="7201" max="7201" width="2.28515625" style="22" customWidth="1"/>
    <col min="7202" max="7202" width="8.42578125" style="22" customWidth="1"/>
    <col min="7203" max="7203" width="3.42578125" style="22" customWidth="1"/>
    <col min="7204" max="7204" width="5.7109375" style="22" customWidth="1"/>
    <col min="7205" max="7428" width="11.42578125" style="22" customWidth="1"/>
    <col min="7429" max="7429" width="9.140625" style="22" customWidth="1"/>
    <col min="7430" max="7430" width="6.42578125" style="22" customWidth="1"/>
    <col min="7431" max="7431" width="5.85546875" style="22" customWidth="1"/>
    <col min="7432" max="7432" width="2.28515625" style="22" customWidth="1"/>
    <col min="7433" max="7433" width="8.42578125" style="22" customWidth="1"/>
    <col min="7434" max="7434" width="3.42578125" style="22" customWidth="1"/>
    <col min="7435" max="7435" width="5.7109375" style="22" customWidth="1"/>
    <col min="7436" max="7436" width="2.28515625" style="22" customWidth="1"/>
    <col min="7437" max="7437" width="9.140625" style="22" customWidth="1"/>
    <col min="7438" max="7438" width="2.28515625" style="22" customWidth="1"/>
    <col min="7439" max="7439" width="11.85546875" style="22" customWidth="1"/>
    <col min="7440" max="7440" width="2.28515625" style="22" customWidth="1"/>
    <col min="7441" max="7441" width="7.85546875" style="22" customWidth="1"/>
    <col min="7442" max="7442" width="2.28515625" style="22" customWidth="1"/>
    <col min="7443" max="7443" width="12.85546875" style="22" customWidth="1"/>
    <col min="7444" max="7444" width="2.28515625" style="22" customWidth="1"/>
    <col min="7445" max="7445" width="12.28515625" style="22" customWidth="1"/>
    <col min="7446" max="7446" width="2.28515625" style="22" customWidth="1"/>
    <col min="7447" max="7447" width="8" style="22" customWidth="1"/>
    <col min="7448" max="7448" width="2.28515625" style="22" customWidth="1"/>
    <col min="7449" max="7449" width="12" style="22" customWidth="1"/>
    <col min="7450" max="7450" width="2.5703125" style="22" customWidth="1"/>
    <col min="7451" max="7451" width="9.140625" style="22" customWidth="1"/>
    <col min="7452" max="7452" width="1.85546875" style="22" customWidth="1"/>
    <col min="7453" max="7455" width="9.140625" style="22" customWidth="1"/>
    <col min="7456" max="7456" width="5.85546875" style="22" customWidth="1"/>
    <col min="7457" max="7457" width="2.28515625" style="22" customWidth="1"/>
    <col min="7458" max="7458" width="8.42578125" style="22" customWidth="1"/>
    <col min="7459" max="7459" width="3.42578125" style="22" customWidth="1"/>
    <col min="7460" max="7460" width="5.7109375" style="22" customWidth="1"/>
    <col min="7461" max="7684" width="11.42578125" style="22" customWidth="1"/>
    <col min="7685" max="7685" width="9.140625" style="22" customWidth="1"/>
    <col min="7686" max="7686" width="6.42578125" style="22" customWidth="1"/>
    <col min="7687" max="7687" width="5.85546875" style="22" customWidth="1"/>
    <col min="7688" max="7688" width="2.28515625" style="22" customWidth="1"/>
    <col min="7689" max="7689" width="8.42578125" style="22" customWidth="1"/>
    <col min="7690" max="7690" width="3.42578125" style="22" customWidth="1"/>
    <col min="7691" max="7691" width="5.7109375" style="22" customWidth="1"/>
    <col min="7692" max="7692" width="2.28515625" style="22" customWidth="1"/>
    <col min="7693" max="7693" width="9.140625" style="22" customWidth="1"/>
    <col min="7694" max="7694" width="2.28515625" style="22" customWidth="1"/>
    <col min="7695" max="7695" width="11.85546875" style="22" customWidth="1"/>
    <col min="7696" max="7696" width="2.28515625" style="22" customWidth="1"/>
    <col min="7697" max="7697" width="7.85546875" style="22" customWidth="1"/>
    <col min="7698" max="7698" width="2.28515625" style="22" customWidth="1"/>
    <col min="7699" max="7699" width="12.85546875" style="22" customWidth="1"/>
    <col min="7700" max="7700" width="2.28515625" style="22" customWidth="1"/>
    <col min="7701" max="7701" width="12.28515625" style="22" customWidth="1"/>
    <col min="7702" max="7702" width="2.28515625" style="22" customWidth="1"/>
    <col min="7703" max="7703" width="8" style="22" customWidth="1"/>
    <col min="7704" max="7704" width="2.28515625" style="22" customWidth="1"/>
    <col min="7705" max="7705" width="12" style="22" customWidth="1"/>
    <col min="7706" max="7706" width="2.5703125" style="22" customWidth="1"/>
    <col min="7707" max="7707" width="9.140625" style="22" customWidth="1"/>
    <col min="7708" max="7708" width="1.85546875" style="22" customWidth="1"/>
    <col min="7709" max="7711" width="9.140625" style="22" customWidth="1"/>
    <col min="7712" max="7712" width="5.85546875" style="22" customWidth="1"/>
    <col min="7713" max="7713" width="2.28515625" style="22" customWidth="1"/>
    <col min="7714" max="7714" width="8.42578125" style="22" customWidth="1"/>
    <col min="7715" max="7715" width="3.42578125" style="22" customWidth="1"/>
    <col min="7716" max="7716" width="5.7109375" style="22" customWidth="1"/>
    <col min="7717" max="7940" width="11.42578125" style="22" customWidth="1"/>
    <col min="7941" max="7941" width="9.140625" style="22" customWidth="1"/>
    <col min="7942" max="7942" width="6.42578125" style="22" customWidth="1"/>
    <col min="7943" max="7943" width="5.85546875" style="22" customWidth="1"/>
    <col min="7944" max="7944" width="2.28515625" style="22" customWidth="1"/>
    <col min="7945" max="7945" width="8.42578125" style="22" customWidth="1"/>
    <col min="7946" max="7946" width="3.42578125" style="22" customWidth="1"/>
    <col min="7947" max="7947" width="5.7109375" style="22" customWidth="1"/>
    <col min="7948" max="7948" width="2.28515625" style="22" customWidth="1"/>
    <col min="7949" max="7949" width="9.140625" style="22" customWidth="1"/>
    <col min="7950" max="7950" width="2.28515625" style="22" customWidth="1"/>
    <col min="7951" max="7951" width="11.85546875" style="22" customWidth="1"/>
    <col min="7952" max="7952" width="2.28515625" style="22" customWidth="1"/>
    <col min="7953" max="7953" width="7.85546875" style="22" customWidth="1"/>
    <col min="7954" max="7954" width="2.28515625" style="22" customWidth="1"/>
    <col min="7955" max="7955" width="12.85546875" style="22" customWidth="1"/>
    <col min="7956" max="7956" width="2.28515625" style="22" customWidth="1"/>
    <col min="7957" max="7957" width="12.28515625" style="22" customWidth="1"/>
    <col min="7958" max="7958" width="2.28515625" style="22" customWidth="1"/>
    <col min="7959" max="7959" width="8" style="22" customWidth="1"/>
    <col min="7960" max="7960" width="2.28515625" style="22" customWidth="1"/>
    <col min="7961" max="7961" width="12" style="22" customWidth="1"/>
    <col min="7962" max="7962" width="2.5703125" style="22" customWidth="1"/>
    <col min="7963" max="7963" width="9.140625" style="22" customWidth="1"/>
    <col min="7964" max="7964" width="1.85546875" style="22" customWidth="1"/>
    <col min="7965" max="7967" width="9.140625" style="22" customWidth="1"/>
    <col min="7968" max="7968" width="5.85546875" style="22" customWidth="1"/>
    <col min="7969" max="7969" width="2.28515625" style="22" customWidth="1"/>
    <col min="7970" max="7970" width="8.42578125" style="22" customWidth="1"/>
    <col min="7971" max="7971" width="3.42578125" style="22" customWidth="1"/>
    <col min="7972" max="7972" width="5.7109375" style="22" customWidth="1"/>
    <col min="7973" max="8196" width="11.42578125" style="22" customWidth="1"/>
    <col min="8197" max="8197" width="9.140625" style="22" customWidth="1"/>
    <col min="8198" max="8198" width="6.42578125" style="22" customWidth="1"/>
    <col min="8199" max="8199" width="5.85546875" style="22" customWidth="1"/>
    <col min="8200" max="8200" width="2.28515625" style="22" customWidth="1"/>
    <col min="8201" max="8201" width="8.42578125" style="22" customWidth="1"/>
    <col min="8202" max="8202" width="3.42578125" style="22" customWidth="1"/>
    <col min="8203" max="8203" width="5.7109375" style="22" customWidth="1"/>
    <col min="8204" max="8204" width="2.28515625" style="22" customWidth="1"/>
    <col min="8205" max="8205" width="9.140625" style="22" customWidth="1"/>
    <col min="8206" max="8206" width="2.28515625" style="22" customWidth="1"/>
    <col min="8207" max="8207" width="11.85546875" style="22" customWidth="1"/>
    <col min="8208" max="8208" width="2.28515625" style="22" customWidth="1"/>
    <col min="8209" max="8209" width="7.85546875" style="22" customWidth="1"/>
    <col min="8210" max="8210" width="2.28515625" style="22" customWidth="1"/>
    <col min="8211" max="8211" width="12.85546875" style="22" customWidth="1"/>
    <col min="8212" max="8212" width="2.28515625" style="22" customWidth="1"/>
    <col min="8213" max="8213" width="12.28515625" style="22" customWidth="1"/>
    <col min="8214" max="8214" width="2.28515625" style="22" customWidth="1"/>
    <col min="8215" max="8215" width="8" style="22" customWidth="1"/>
    <col min="8216" max="8216" width="2.28515625" style="22" customWidth="1"/>
    <col min="8217" max="8217" width="12" style="22" customWidth="1"/>
    <col min="8218" max="8218" width="2.5703125" style="22" customWidth="1"/>
    <col min="8219" max="8219" width="9.140625" style="22" customWidth="1"/>
    <col min="8220" max="8220" width="1.85546875" style="22" customWidth="1"/>
    <col min="8221" max="8223" width="9.140625" style="22" customWidth="1"/>
    <col min="8224" max="8224" width="5.85546875" style="22" customWidth="1"/>
    <col min="8225" max="8225" width="2.28515625" style="22" customWidth="1"/>
    <col min="8226" max="8226" width="8.42578125" style="22" customWidth="1"/>
    <col min="8227" max="8227" width="3.42578125" style="22" customWidth="1"/>
    <col min="8228" max="8228" width="5.7109375" style="22" customWidth="1"/>
    <col min="8229" max="8452" width="11.42578125" style="22" customWidth="1"/>
    <col min="8453" max="8453" width="9.140625" style="22" customWidth="1"/>
    <col min="8454" max="8454" width="6.42578125" style="22" customWidth="1"/>
    <col min="8455" max="8455" width="5.85546875" style="22" customWidth="1"/>
    <col min="8456" max="8456" width="2.28515625" style="22" customWidth="1"/>
    <col min="8457" max="8457" width="8.42578125" style="22" customWidth="1"/>
    <col min="8458" max="8458" width="3.42578125" style="22" customWidth="1"/>
    <col min="8459" max="8459" width="5.7109375" style="22" customWidth="1"/>
    <col min="8460" max="8460" width="2.28515625" style="22" customWidth="1"/>
    <col min="8461" max="8461" width="9.140625" style="22" customWidth="1"/>
    <col min="8462" max="8462" width="2.28515625" style="22" customWidth="1"/>
    <col min="8463" max="8463" width="11.85546875" style="22" customWidth="1"/>
    <col min="8464" max="8464" width="2.28515625" style="22" customWidth="1"/>
    <col min="8465" max="8465" width="7.85546875" style="22" customWidth="1"/>
    <col min="8466" max="8466" width="2.28515625" style="22" customWidth="1"/>
    <col min="8467" max="8467" width="12.85546875" style="22" customWidth="1"/>
    <col min="8468" max="8468" width="2.28515625" style="22" customWidth="1"/>
    <col min="8469" max="8469" width="12.28515625" style="22" customWidth="1"/>
    <col min="8470" max="8470" width="2.28515625" style="22" customWidth="1"/>
    <col min="8471" max="8471" width="8" style="22" customWidth="1"/>
    <col min="8472" max="8472" width="2.28515625" style="22" customWidth="1"/>
    <col min="8473" max="8473" width="12" style="22" customWidth="1"/>
    <col min="8474" max="8474" width="2.5703125" style="22" customWidth="1"/>
    <col min="8475" max="8475" width="9.140625" style="22" customWidth="1"/>
    <col min="8476" max="8476" width="1.85546875" style="22" customWidth="1"/>
    <col min="8477" max="8479" width="9.140625" style="22" customWidth="1"/>
    <col min="8480" max="8480" width="5.85546875" style="22" customWidth="1"/>
    <col min="8481" max="8481" width="2.28515625" style="22" customWidth="1"/>
    <col min="8482" max="8482" width="8.42578125" style="22" customWidth="1"/>
    <col min="8483" max="8483" width="3.42578125" style="22" customWidth="1"/>
    <col min="8484" max="8484" width="5.7109375" style="22" customWidth="1"/>
    <col min="8485" max="8708" width="11.42578125" style="22" customWidth="1"/>
    <col min="8709" max="8709" width="9.140625" style="22" customWidth="1"/>
    <col min="8710" max="8710" width="6.42578125" style="22" customWidth="1"/>
    <col min="8711" max="8711" width="5.85546875" style="22" customWidth="1"/>
    <col min="8712" max="8712" width="2.28515625" style="22" customWidth="1"/>
    <col min="8713" max="8713" width="8.42578125" style="22" customWidth="1"/>
    <col min="8714" max="8714" width="3.42578125" style="22" customWidth="1"/>
    <col min="8715" max="8715" width="5.7109375" style="22" customWidth="1"/>
    <col min="8716" max="8716" width="2.28515625" style="22" customWidth="1"/>
    <col min="8717" max="8717" width="9.140625" style="22" customWidth="1"/>
    <col min="8718" max="8718" width="2.28515625" style="22" customWidth="1"/>
    <col min="8719" max="8719" width="11.85546875" style="22" customWidth="1"/>
    <col min="8720" max="8720" width="2.28515625" style="22" customWidth="1"/>
    <col min="8721" max="8721" width="7.85546875" style="22" customWidth="1"/>
    <col min="8722" max="8722" width="2.28515625" style="22" customWidth="1"/>
    <col min="8723" max="8723" width="12.85546875" style="22" customWidth="1"/>
    <col min="8724" max="8724" width="2.28515625" style="22" customWidth="1"/>
    <col min="8725" max="8725" width="12.28515625" style="22" customWidth="1"/>
    <col min="8726" max="8726" width="2.28515625" style="22" customWidth="1"/>
    <col min="8727" max="8727" width="8" style="22" customWidth="1"/>
    <col min="8728" max="8728" width="2.28515625" style="22" customWidth="1"/>
    <col min="8729" max="8729" width="12" style="22" customWidth="1"/>
    <col min="8730" max="8730" width="2.5703125" style="22" customWidth="1"/>
    <col min="8731" max="8731" width="9.140625" style="22" customWidth="1"/>
    <col min="8732" max="8732" width="1.85546875" style="22" customWidth="1"/>
    <col min="8733" max="8735" width="9.140625" style="22" customWidth="1"/>
    <col min="8736" max="8736" width="5.85546875" style="22" customWidth="1"/>
    <col min="8737" max="8737" width="2.28515625" style="22" customWidth="1"/>
    <col min="8738" max="8738" width="8.42578125" style="22" customWidth="1"/>
    <col min="8739" max="8739" width="3.42578125" style="22" customWidth="1"/>
    <col min="8740" max="8740" width="5.7109375" style="22" customWidth="1"/>
    <col min="8741" max="8964" width="11.42578125" style="22" customWidth="1"/>
    <col min="8965" max="8965" width="9.140625" style="22" customWidth="1"/>
    <col min="8966" max="8966" width="6.42578125" style="22" customWidth="1"/>
    <col min="8967" max="8967" width="5.85546875" style="22" customWidth="1"/>
    <col min="8968" max="8968" width="2.28515625" style="22" customWidth="1"/>
    <col min="8969" max="8969" width="8.42578125" style="22" customWidth="1"/>
    <col min="8970" max="8970" width="3.42578125" style="22" customWidth="1"/>
    <col min="8971" max="8971" width="5.7109375" style="22" customWidth="1"/>
    <col min="8972" max="8972" width="2.28515625" style="22" customWidth="1"/>
    <col min="8973" max="8973" width="9.140625" style="22" customWidth="1"/>
    <col min="8974" max="8974" width="2.28515625" style="22" customWidth="1"/>
    <col min="8975" max="8975" width="11.85546875" style="22" customWidth="1"/>
    <col min="8976" max="8976" width="2.28515625" style="22" customWidth="1"/>
    <col min="8977" max="8977" width="7.85546875" style="22" customWidth="1"/>
    <col min="8978" max="8978" width="2.28515625" style="22" customWidth="1"/>
    <col min="8979" max="8979" width="12.85546875" style="22" customWidth="1"/>
    <col min="8980" max="8980" width="2.28515625" style="22" customWidth="1"/>
    <col min="8981" max="8981" width="12.28515625" style="22" customWidth="1"/>
    <col min="8982" max="8982" width="2.28515625" style="22" customWidth="1"/>
    <col min="8983" max="8983" width="8" style="22" customWidth="1"/>
    <col min="8984" max="8984" width="2.28515625" style="22" customWidth="1"/>
    <col min="8985" max="8985" width="12" style="22" customWidth="1"/>
    <col min="8986" max="8986" width="2.5703125" style="22" customWidth="1"/>
    <col min="8987" max="8987" width="9.140625" style="22" customWidth="1"/>
    <col min="8988" max="8988" width="1.85546875" style="22" customWidth="1"/>
    <col min="8989" max="8991" width="9.140625" style="22" customWidth="1"/>
    <col min="8992" max="8992" width="5.85546875" style="22" customWidth="1"/>
    <col min="8993" max="8993" width="2.28515625" style="22" customWidth="1"/>
    <col min="8994" max="8994" width="8.42578125" style="22" customWidth="1"/>
    <col min="8995" max="8995" width="3.42578125" style="22" customWidth="1"/>
    <col min="8996" max="8996" width="5.7109375" style="22" customWidth="1"/>
    <col min="8997" max="9220" width="11.42578125" style="22" customWidth="1"/>
    <col min="9221" max="9221" width="9.140625" style="22" customWidth="1"/>
    <col min="9222" max="9222" width="6.42578125" style="22" customWidth="1"/>
    <col min="9223" max="9223" width="5.85546875" style="22" customWidth="1"/>
    <col min="9224" max="9224" width="2.28515625" style="22" customWidth="1"/>
    <col min="9225" max="9225" width="8.42578125" style="22" customWidth="1"/>
    <col min="9226" max="9226" width="3.42578125" style="22" customWidth="1"/>
    <col min="9227" max="9227" width="5.7109375" style="22" customWidth="1"/>
    <col min="9228" max="9228" width="2.28515625" style="22" customWidth="1"/>
    <col min="9229" max="9229" width="9.140625" style="22" customWidth="1"/>
    <col min="9230" max="9230" width="2.28515625" style="22" customWidth="1"/>
    <col min="9231" max="9231" width="11.85546875" style="22" customWidth="1"/>
    <col min="9232" max="9232" width="2.28515625" style="22" customWidth="1"/>
    <col min="9233" max="9233" width="7.85546875" style="22" customWidth="1"/>
    <col min="9234" max="9234" width="2.28515625" style="22" customWidth="1"/>
    <col min="9235" max="9235" width="12.85546875" style="22" customWidth="1"/>
    <col min="9236" max="9236" width="2.28515625" style="22" customWidth="1"/>
    <col min="9237" max="9237" width="12.28515625" style="22" customWidth="1"/>
    <col min="9238" max="9238" width="2.28515625" style="22" customWidth="1"/>
    <col min="9239" max="9239" width="8" style="22" customWidth="1"/>
    <col min="9240" max="9240" width="2.28515625" style="22" customWidth="1"/>
    <col min="9241" max="9241" width="12" style="22" customWidth="1"/>
    <col min="9242" max="9242" width="2.5703125" style="22" customWidth="1"/>
    <col min="9243" max="9243" width="9.140625" style="22" customWidth="1"/>
    <col min="9244" max="9244" width="1.85546875" style="22" customWidth="1"/>
    <col min="9245" max="9247" width="9.140625" style="22" customWidth="1"/>
    <col min="9248" max="9248" width="5.85546875" style="22" customWidth="1"/>
    <col min="9249" max="9249" width="2.28515625" style="22" customWidth="1"/>
    <col min="9250" max="9250" width="8.42578125" style="22" customWidth="1"/>
    <col min="9251" max="9251" width="3.42578125" style="22" customWidth="1"/>
    <col min="9252" max="9252" width="5.7109375" style="22" customWidth="1"/>
    <col min="9253" max="9476" width="11.42578125" style="22" customWidth="1"/>
    <col min="9477" max="9477" width="9.140625" style="22" customWidth="1"/>
    <col min="9478" max="9478" width="6.42578125" style="22" customWidth="1"/>
    <col min="9479" max="9479" width="5.85546875" style="22" customWidth="1"/>
    <col min="9480" max="9480" width="2.28515625" style="22" customWidth="1"/>
    <col min="9481" max="9481" width="8.42578125" style="22" customWidth="1"/>
    <col min="9482" max="9482" width="3.42578125" style="22" customWidth="1"/>
    <col min="9483" max="9483" width="5.7109375" style="22" customWidth="1"/>
    <col min="9484" max="9484" width="2.28515625" style="22" customWidth="1"/>
    <col min="9485" max="9485" width="9.140625" style="22" customWidth="1"/>
    <col min="9486" max="9486" width="2.28515625" style="22" customWidth="1"/>
    <col min="9487" max="9487" width="11.85546875" style="22" customWidth="1"/>
    <col min="9488" max="9488" width="2.28515625" style="22" customWidth="1"/>
    <col min="9489" max="9489" width="7.85546875" style="22" customWidth="1"/>
    <col min="9490" max="9490" width="2.28515625" style="22" customWidth="1"/>
    <col min="9491" max="9491" width="12.85546875" style="22" customWidth="1"/>
    <col min="9492" max="9492" width="2.28515625" style="22" customWidth="1"/>
    <col min="9493" max="9493" width="12.28515625" style="22" customWidth="1"/>
    <col min="9494" max="9494" width="2.28515625" style="22" customWidth="1"/>
    <col min="9495" max="9495" width="8" style="22" customWidth="1"/>
    <col min="9496" max="9496" width="2.28515625" style="22" customWidth="1"/>
    <col min="9497" max="9497" width="12" style="22" customWidth="1"/>
    <col min="9498" max="9498" width="2.5703125" style="22" customWidth="1"/>
    <col min="9499" max="9499" width="9.140625" style="22" customWidth="1"/>
    <col min="9500" max="9500" width="1.85546875" style="22" customWidth="1"/>
    <col min="9501" max="9503" width="9.140625" style="22" customWidth="1"/>
    <col min="9504" max="9504" width="5.85546875" style="22" customWidth="1"/>
    <col min="9505" max="9505" width="2.28515625" style="22" customWidth="1"/>
    <col min="9506" max="9506" width="8.42578125" style="22" customWidth="1"/>
    <col min="9507" max="9507" width="3.42578125" style="22" customWidth="1"/>
    <col min="9508" max="9508" width="5.7109375" style="22" customWidth="1"/>
    <col min="9509" max="9732" width="11.42578125" style="22" customWidth="1"/>
    <col min="9733" max="9733" width="9.140625" style="22" customWidth="1"/>
    <col min="9734" max="9734" width="6.42578125" style="22" customWidth="1"/>
    <col min="9735" max="9735" width="5.85546875" style="22" customWidth="1"/>
    <col min="9736" max="9736" width="2.28515625" style="22" customWidth="1"/>
    <col min="9737" max="9737" width="8.42578125" style="22" customWidth="1"/>
    <col min="9738" max="9738" width="3.42578125" style="22" customWidth="1"/>
    <col min="9739" max="9739" width="5.7109375" style="22" customWidth="1"/>
    <col min="9740" max="9740" width="2.28515625" style="22" customWidth="1"/>
    <col min="9741" max="9741" width="9.140625" style="22" customWidth="1"/>
    <col min="9742" max="9742" width="2.28515625" style="22" customWidth="1"/>
    <col min="9743" max="9743" width="11.85546875" style="22" customWidth="1"/>
    <col min="9744" max="9744" width="2.28515625" style="22" customWidth="1"/>
    <col min="9745" max="9745" width="7.85546875" style="22" customWidth="1"/>
    <col min="9746" max="9746" width="2.28515625" style="22" customWidth="1"/>
    <col min="9747" max="9747" width="12.85546875" style="22" customWidth="1"/>
    <col min="9748" max="9748" width="2.28515625" style="22" customWidth="1"/>
    <col min="9749" max="9749" width="12.28515625" style="22" customWidth="1"/>
    <col min="9750" max="9750" width="2.28515625" style="22" customWidth="1"/>
    <col min="9751" max="9751" width="8" style="22" customWidth="1"/>
    <col min="9752" max="9752" width="2.28515625" style="22" customWidth="1"/>
    <col min="9753" max="9753" width="12" style="22" customWidth="1"/>
    <col min="9754" max="9754" width="2.5703125" style="22" customWidth="1"/>
    <col min="9755" max="9755" width="9.140625" style="22" customWidth="1"/>
    <col min="9756" max="9756" width="1.85546875" style="22" customWidth="1"/>
    <col min="9757" max="9759" width="9.140625" style="22" customWidth="1"/>
    <col min="9760" max="9760" width="5.85546875" style="22" customWidth="1"/>
    <col min="9761" max="9761" width="2.28515625" style="22" customWidth="1"/>
    <col min="9762" max="9762" width="8.42578125" style="22" customWidth="1"/>
    <col min="9763" max="9763" width="3.42578125" style="22" customWidth="1"/>
    <col min="9764" max="9764" width="5.7109375" style="22" customWidth="1"/>
    <col min="9765" max="9988" width="11.42578125" style="22" customWidth="1"/>
    <col min="9989" max="9989" width="9.140625" style="22" customWidth="1"/>
    <col min="9990" max="9990" width="6.42578125" style="22" customWidth="1"/>
    <col min="9991" max="9991" width="5.85546875" style="22" customWidth="1"/>
    <col min="9992" max="9992" width="2.28515625" style="22" customWidth="1"/>
    <col min="9993" max="9993" width="8.42578125" style="22" customWidth="1"/>
    <col min="9994" max="9994" width="3.42578125" style="22" customWidth="1"/>
    <col min="9995" max="9995" width="5.7109375" style="22" customWidth="1"/>
    <col min="9996" max="9996" width="2.28515625" style="22" customWidth="1"/>
    <col min="9997" max="9997" width="9.140625" style="22" customWidth="1"/>
    <col min="9998" max="9998" width="2.28515625" style="22" customWidth="1"/>
    <col min="9999" max="9999" width="11.85546875" style="22" customWidth="1"/>
    <col min="10000" max="10000" width="2.28515625" style="22" customWidth="1"/>
    <col min="10001" max="10001" width="7.85546875" style="22" customWidth="1"/>
    <col min="10002" max="10002" width="2.28515625" style="22" customWidth="1"/>
    <col min="10003" max="10003" width="12.85546875" style="22" customWidth="1"/>
    <col min="10004" max="10004" width="2.28515625" style="22" customWidth="1"/>
    <col min="10005" max="10005" width="12.28515625" style="22" customWidth="1"/>
    <col min="10006" max="10006" width="2.28515625" style="22" customWidth="1"/>
    <col min="10007" max="10007" width="8" style="22" customWidth="1"/>
    <col min="10008" max="10008" width="2.28515625" style="22" customWidth="1"/>
    <col min="10009" max="10009" width="12" style="22" customWidth="1"/>
    <col min="10010" max="10010" width="2.5703125" style="22" customWidth="1"/>
    <col min="10011" max="10011" width="9.140625" style="22" customWidth="1"/>
    <col min="10012" max="10012" width="1.85546875" style="22" customWidth="1"/>
    <col min="10013" max="10015" width="9.140625" style="22" customWidth="1"/>
    <col min="10016" max="10016" width="5.85546875" style="22" customWidth="1"/>
    <col min="10017" max="10017" width="2.28515625" style="22" customWidth="1"/>
    <col min="10018" max="10018" width="8.42578125" style="22" customWidth="1"/>
    <col min="10019" max="10019" width="3.42578125" style="22" customWidth="1"/>
    <col min="10020" max="10020" width="5.7109375" style="22" customWidth="1"/>
    <col min="10021" max="10244" width="11.42578125" style="22" customWidth="1"/>
    <col min="10245" max="10245" width="9.140625" style="22" customWidth="1"/>
    <col min="10246" max="10246" width="6.42578125" style="22" customWidth="1"/>
    <col min="10247" max="10247" width="5.85546875" style="22" customWidth="1"/>
    <col min="10248" max="10248" width="2.28515625" style="22" customWidth="1"/>
    <col min="10249" max="10249" width="8.42578125" style="22" customWidth="1"/>
    <col min="10250" max="10250" width="3.42578125" style="22" customWidth="1"/>
    <col min="10251" max="10251" width="5.7109375" style="22" customWidth="1"/>
    <col min="10252" max="10252" width="2.28515625" style="22" customWidth="1"/>
    <col min="10253" max="10253" width="9.140625" style="22" customWidth="1"/>
    <col min="10254" max="10254" width="2.28515625" style="22" customWidth="1"/>
    <col min="10255" max="10255" width="11.85546875" style="22" customWidth="1"/>
    <col min="10256" max="10256" width="2.28515625" style="22" customWidth="1"/>
    <col min="10257" max="10257" width="7.85546875" style="22" customWidth="1"/>
    <col min="10258" max="10258" width="2.28515625" style="22" customWidth="1"/>
    <col min="10259" max="10259" width="12.85546875" style="22" customWidth="1"/>
    <col min="10260" max="10260" width="2.28515625" style="22" customWidth="1"/>
    <col min="10261" max="10261" width="12.28515625" style="22" customWidth="1"/>
    <col min="10262" max="10262" width="2.28515625" style="22" customWidth="1"/>
    <col min="10263" max="10263" width="8" style="22" customWidth="1"/>
    <col min="10264" max="10264" width="2.28515625" style="22" customWidth="1"/>
    <col min="10265" max="10265" width="12" style="22" customWidth="1"/>
    <col min="10266" max="10266" width="2.5703125" style="22" customWidth="1"/>
    <col min="10267" max="10267" width="9.140625" style="22" customWidth="1"/>
    <col min="10268" max="10268" width="1.85546875" style="22" customWidth="1"/>
    <col min="10269" max="10271" width="9.140625" style="22" customWidth="1"/>
    <col min="10272" max="10272" width="5.85546875" style="22" customWidth="1"/>
    <col min="10273" max="10273" width="2.28515625" style="22" customWidth="1"/>
    <col min="10274" max="10274" width="8.42578125" style="22" customWidth="1"/>
    <col min="10275" max="10275" width="3.42578125" style="22" customWidth="1"/>
    <col min="10276" max="10276" width="5.7109375" style="22" customWidth="1"/>
    <col min="10277" max="10500" width="11.42578125" style="22" customWidth="1"/>
    <col min="10501" max="10501" width="9.140625" style="22" customWidth="1"/>
    <col min="10502" max="10502" width="6.42578125" style="22" customWidth="1"/>
    <col min="10503" max="10503" width="5.85546875" style="22" customWidth="1"/>
    <col min="10504" max="10504" width="2.28515625" style="22" customWidth="1"/>
    <col min="10505" max="10505" width="8.42578125" style="22" customWidth="1"/>
    <col min="10506" max="10506" width="3.42578125" style="22" customWidth="1"/>
    <col min="10507" max="10507" width="5.7109375" style="22" customWidth="1"/>
    <col min="10508" max="10508" width="2.28515625" style="22" customWidth="1"/>
    <col min="10509" max="10509" width="9.140625" style="22" customWidth="1"/>
    <col min="10510" max="10510" width="2.28515625" style="22" customWidth="1"/>
    <col min="10511" max="10511" width="11.85546875" style="22" customWidth="1"/>
    <col min="10512" max="10512" width="2.28515625" style="22" customWidth="1"/>
    <col min="10513" max="10513" width="7.85546875" style="22" customWidth="1"/>
    <col min="10514" max="10514" width="2.28515625" style="22" customWidth="1"/>
    <col min="10515" max="10515" width="12.85546875" style="22" customWidth="1"/>
    <col min="10516" max="10516" width="2.28515625" style="22" customWidth="1"/>
    <col min="10517" max="10517" width="12.28515625" style="22" customWidth="1"/>
    <col min="10518" max="10518" width="2.28515625" style="22" customWidth="1"/>
    <col min="10519" max="10519" width="8" style="22" customWidth="1"/>
    <col min="10520" max="10520" width="2.28515625" style="22" customWidth="1"/>
    <col min="10521" max="10521" width="12" style="22" customWidth="1"/>
    <col min="10522" max="10522" width="2.5703125" style="22" customWidth="1"/>
    <col min="10523" max="10523" width="9.140625" style="22" customWidth="1"/>
    <col min="10524" max="10524" width="1.85546875" style="22" customWidth="1"/>
    <col min="10525" max="10527" width="9.140625" style="22" customWidth="1"/>
    <col min="10528" max="10528" width="5.85546875" style="22" customWidth="1"/>
    <col min="10529" max="10529" width="2.28515625" style="22" customWidth="1"/>
    <col min="10530" max="10530" width="8.42578125" style="22" customWidth="1"/>
    <col min="10531" max="10531" width="3.42578125" style="22" customWidth="1"/>
    <col min="10532" max="10532" width="5.7109375" style="22" customWidth="1"/>
    <col min="10533" max="10756" width="11.42578125" style="22" customWidth="1"/>
    <col min="10757" max="10757" width="9.140625" style="22" customWidth="1"/>
    <col min="10758" max="10758" width="6.42578125" style="22" customWidth="1"/>
    <col min="10759" max="10759" width="5.85546875" style="22" customWidth="1"/>
    <col min="10760" max="10760" width="2.28515625" style="22" customWidth="1"/>
    <col min="10761" max="10761" width="8.42578125" style="22" customWidth="1"/>
    <col min="10762" max="10762" width="3.42578125" style="22" customWidth="1"/>
    <col min="10763" max="10763" width="5.7109375" style="22" customWidth="1"/>
    <col min="10764" max="10764" width="2.28515625" style="22" customWidth="1"/>
    <col min="10765" max="10765" width="9.140625" style="22" customWidth="1"/>
    <col min="10766" max="10766" width="2.28515625" style="22" customWidth="1"/>
    <col min="10767" max="10767" width="11.85546875" style="22" customWidth="1"/>
    <col min="10768" max="10768" width="2.28515625" style="22" customWidth="1"/>
    <col min="10769" max="10769" width="7.85546875" style="22" customWidth="1"/>
    <col min="10770" max="10770" width="2.28515625" style="22" customWidth="1"/>
    <col min="10771" max="10771" width="12.85546875" style="22" customWidth="1"/>
    <col min="10772" max="10772" width="2.28515625" style="22" customWidth="1"/>
    <col min="10773" max="10773" width="12.28515625" style="22" customWidth="1"/>
    <col min="10774" max="10774" width="2.28515625" style="22" customWidth="1"/>
    <col min="10775" max="10775" width="8" style="22" customWidth="1"/>
    <col min="10776" max="10776" width="2.28515625" style="22" customWidth="1"/>
    <col min="10777" max="10777" width="12" style="22" customWidth="1"/>
    <col min="10778" max="10778" width="2.5703125" style="22" customWidth="1"/>
    <col min="10779" max="10779" width="9.140625" style="22" customWidth="1"/>
    <col min="10780" max="10780" width="1.85546875" style="22" customWidth="1"/>
    <col min="10781" max="10783" width="9.140625" style="22" customWidth="1"/>
    <col min="10784" max="10784" width="5.85546875" style="22" customWidth="1"/>
    <col min="10785" max="10785" width="2.28515625" style="22" customWidth="1"/>
    <col min="10786" max="10786" width="8.42578125" style="22" customWidth="1"/>
    <col min="10787" max="10787" width="3.42578125" style="22" customWidth="1"/>
    <col min="10788" max="10788" width="5.7109375" style="22" customWidth="1"/>
    <col min="10789" max="11012" width="11.42578125" style="22" customWidth="1"/>
    <col min="11013" max="11013" width="9.140625" style="22" customWidth="1"/>
    <col min="11014" max="11014" width="6.42578125" style="22" customWidth="1"/>
    <col min="11015" max="11015" width="5.85546875" style="22" customWidth="1"/>
    <col min="11016" max="11016" width="2.28515625" style="22" customWidth="1"/>
    <col min="11017" max="11017" width="8.42578125" style="22" customWidth="1"/>
    <col min="11018" max="11018" width="3.42578125" style="22" customWidth="1"/>
    <col min="11019" max="11019" width="5.7109375" style="22" customWidth="1"/>
    <col min="11020" max="11020" width="2.28515625" style="22" customWidth="1"/>
    <col min="11021" max="11021" width="9.140625" style="22" customWidth="1"/>
    <col min="11022" max="11022" width="2.28515625" style="22" customWidth="1"/>
    <col min="11023" max="11023" width="11.85546875" style="22" customWidth="1"/>
    <col min="11024" max="11024" width="2.28515625" style="22" customWidth="1"/>
    <col min="11025" max="11025" width="7.85546875" style="22" customWidth="1"/>
    <col min="11026" max="11026" width="2.28515625" style="22" customWidth="1"/>
    <col min="11027" max="11027" width="12.85546875" style="22" customWidth="1"/>
    <col min="11028" max="11028" width="2.28515625" style="22" customWidth="1"/>
    <col min="11029" max="11029" width="12.28515625" style="22" customWidth="1"/>
    <col min="11030" max="11030" width="2.28515625" style="22" customWidth="1"/>
    <col min="11031" max="11031" width="8" style="22" customWidth="1"/>
    <col min="11032" max="11032" width="2.28515625" style="22" customWidth="1"/>
    <col min="11033" max="11033" width="12" style="22" customWidth="1"/>
    <col min="11034" max="11034" width="2.5703125" style="22" customWidth="1"/>
    <col min="11035" max="11035" width="9.140625" style="22" customWidth="1"/>
    <col min="11036" max="11036" width="1.85546875" style="22" customWidth="1"/>
    <col min="11037" max="11039" width="9.140625" style="22" customWidth="1"/>
    <col min="11040" max="11040" width="5.85546875" style="22" customWidth="1"/>
    <col min="11041" max="11041" width="2.28515625" style="22" customWidth="1"/>
    <col min="11042" max="11042" width="8.42578125" style="22" customWidth="1"/>
    <col min="11043" max="11043" width="3.42578125" style="22" customWidth="1"/>
    <col min="11044" max="11044" width="5.7109375" style="22" customWidth="1"/>
    <col min="11045" max="11268" width="11.42578125" style="22" customWidth="1"/>
    <col min="11269" max="11269" width="9.140625" style="22" customWidth="1"/>
    <col min="11270" max="11270" width="6.42578125" style="22" customWidth="1"/>
    <col min="11271" max="11271" width="5.85546875" style="22" customWidth="1"/>
    <col min="11272" max="11272" width="2.28515625" style="22" customWidth="1"/>
    <col min="11273" max="11273" width="8.42578125" style="22" customWidth="1"/>
    <col min="11274" max="11274" width="3.42578125" style="22" customWidth="1"/>
    <col min="11275" max="11275" width="5.7109375" style="22" customWidth="1"/>
    <col min="11276" max="11276" width="2.28515625" style="22" customWidth="1"/>
    <col min="11277" max="11277" width="9.140625" style="22" customWidth="1"/>
    <col min="11278" max="11278" width="2.28515625" style="22" customWidth="1"/>
    <col min="11279" max="11279" width="11.85546875" style="22" customWidth="1"/>
    <col min="11280" max="11280" width="2.28515625" style="22" customWidth="1"/>
    <col min="11281" max="11281" width="7.85546875" style="22" customWidth="1"/>
    <col min="11282" max="11282" width="2.28515625" style="22" customWidth="1"/>
    <col min="11283" max="11283" width="12.85546875" style="22" customWidth="1"/>
    <col min="11284" max="11284" width="2.28515625" style="22" customWidth="1"/>
    <col min="11285" max="11285" width="12.28515625" style="22" customWidth="1"/>
    <col min="11286" max="11286" width="2.28515625" style="22" customWidth="1"/>
    <col min="11287" max="11287" width="8" style="22" customWidth="1"/>
    <col min="11288" max="11288" width="2.28515625" style="22" customWidth="1"/>
    <col min="11289" max="11289" width="12" style="22" customWidth="1"/>
    <col min="11290" max="11290" width="2.5703125" style="22" customWidth="1"/>
    <col min="11291" max="11291" width="9.140625" style="22" customWidth="1"/>
    <col min="11292" max="11292" width="1.85546875" style="22" customWidth="1"/>
    <col min="11293" max="11295" width="9.140625" style="22" customWidth="1"/>
    <col min="11296" max="11296" width="5.85546875" style="22" customWidth="1"/>
    <col min="11297" max="11297" width="2.28515625" style="22" customWidth="1"/>
    <col min="11298" max="11298" width="8.42578125" style="22" customWidth="1"/>
    <col min="11299" max="11299" width="3.42578125" style="22" customWidth="1"/>
    <col min="11300" max="11300" width="5.7109375" style="22" customWidth="1"/>
    <col min="11301" max="11524" width="11.42578125" style="22" customWidth="1"/>
    <col min="11525" max="11525" width="9.140625" style="22" customWidth="1"/>
    <col min="11526" max="11526" width="6.42578125" style="22" customWidth="1"/>
    <col min="11527" max="11527" width="5.85546875" style="22" customWidth="1"/>
    <col min="11528" max="11528" width="2.28515625" style="22" customWidth="1"/>
    <col min="11529" max="11529" width="8.42578125" style="22" customWidth="1"/>
    <col min="11530" max="11530" width="3.42578125" style="22" customWidth="1"/>
    <col min="11531" max="11531" width="5.7109375" style="22" customWidth="1"/>
    <col min="11532" max="11532" width="2.28515625" style="22" customWidth="1"/>
    <col min="11533" max="11533" width="9.140625" style="22" customWidth="1"/>
    <col min="11534" max="11534" width="2.28515625" style="22" customWidth="1"/>
    <col min="11535" max="11535" width="11.85546875" style="22" customWidth="1"/>
    <col min="11536" max="11536" width="2.28515625" style="22" customWidth="1"/>
    <col min="11537" max="11537" width="7.85546875" style="22" customWidth="1"/>
    <col min="11538" max="11538" width="2.28515625" style="22" customWidth="1"/>
    <col min="11539" max="11539" width="12.85546875" style="22" customWidth="1"/>
    <col min="11540" max="11540" width="2.28515625" style="22" customWidth="1"/>
    <col min="11541" max="11541" width="12.28515625" style="22" customWidth="1"/>
    <col min="11542" max="11542" width="2.28515625" style="22" customWidth="1"/>
    <col min="11543" max="11543" width="8" style="22" customWidth="1"/>
    <col min="11544" max="11544" width="2.28515625" style="22" customWidth="1"/>
    <col min="11545" max="11545" width="12" style="22" customWidth="1"/>
    <col min="11546" max="11546" width="2.5703125" style="22" customWidth="1"/>
    <col min="11547" max="11547" width="9.140625" style="22" customWidth="1"/>
    <col min="11548" max="11548" width="1.85546875" style="22" customWidth="1"/>
    <col min="11549" max="11551" width="9.140625" style="22" customWidth="1"/>
    <col min="11552" max="11552" width="5.85546875" style="22" customWidth="1"/>
    <col min="11553" max="11553" width="2.28515625" style="22" customWidth="1"/>
    <col min="11554" max="11554" width="8.42578125" style="22" customWidth="1"/>
    <col min="11555" max="11555" width="3.42578125" style="22" customWidth="1"/>
    <col min="11556" max="11556" width="5.7109375" style="22" customWidth="1"/>
    <col min="11557" max="11780" width="11.42578125" style="22" customWidth="1"/>
    <col min="11781" max="11781" width="9.140625" style="22" customWidth="1"/>
    <col min="11782" max="11782" width="6.42578125" style="22" customWidth="1"/>
    <col min="11783" max="11783" width="5.85546875" style="22" customWidth="1"/>
    <col min="11784" max="11784" width="2.28515625" style="22" customWidth="1"/>
    <col min="11785" max="11785" width="8.42578125" style="22" customWidth="1"/>
    <col min="11786" max="11786" width="3.42578125" style="22" customWidth="1"/>
    <col min="11787" max="11787" width="5.7109375" style="22" customWidth="1"/>
    <col min="11788" max="11788" width="2.28515625" style="22" customWidth="1"/>
    <col min="11789" max="11789" width="9.140625" style="22" customWidth="1"/>
    <col min="11790" max="11790" width="2.28515625" style="22" customWidth="1"/>
    <col min="11791" max="11791" width="11.85546875" style="22" customWidth="1"/>
    <col min="11792" max="11792" width="2.28515625" style="22" customWidth="1"/>
    <col min="11793" max="11793" width="7.85546875" style="22" customWidth="1"/>
    <col min="11794" max="11794" width="2.28515625" style="22" customWidth="1"/>
    <col min="11795" max="11795" width="12.85546875" style="22" customWidth="1"/>
    <col min="11796" max="11796" width="2.28515625" style="22" customWidth="1"/>
    <col min="11797" max="11797" width="12.28515625" style="22" customWidth="1"/>
    <col min="11798" max="11798" width="2.28515625" style="22" customWidth="1"/>
    <col min="11799" max="11799" width="8" style="22" customWidth="1"/>
    <col min="11800" max="11800" width="2.28515625" style="22" customWidth="1"/>
    <col min="11801" max="11801" width="12" style="22" customWidth="1"/>
    <col min="11802" max="11802" width="2.5703125" style="22" customWidth="1"/>
    <col min="11803" max="11803" width="9.140625" style="22" customWidth="1"/>
    <col min="11804" max="11804" width="1.85546875" style="22" customWidth="1"/>
    <col min="11805" max="11807" width="9.140625" style="22" customWidth="1"/>
    <col min="11808" max="11808" width="5.85546875" style="22" customWidth="1"/>
    <col min="11809" max="11809" width="2.28515625" style="22" customWidth="1"/>
    <col min="11810" max="11810" width="8.42578125" style="22" customWidth="1"/>
    <col min="11811" max="11811" width="3.42578125" style="22" customWidth="1"/>
    <col min="11812" max="11812" width="5.7109375" style="22" customWidth="1"/>
    <col min="11813" max="12036" width="11.42578125" style="22" customWidth="1"/>
    <col min="12037" max="12037" width="9.140625" style="22" customWidth="1"/>
    <col min="12038" max="12038" width="6.42578125" style="22" customWidth="1"/>
    <col min="12039" max="12039" width="5.85546875" style="22" customWidth="1"/>
    <col min="12040" max="12040" width="2.28515625" style="22" customWidth="1"/>
    <col min="12041" max="12041" width="8.42578125" style="22" customWidth="1"/>
    <col min="12042" max="12042" width="3.42578125" style="22" customWidth="1"/>
    <col min="12043" max="12043" width="5.7109375" style="22" customWidth="1"/>
    <col min="12044" max="12044" width="2.28515625" style="22" customWidth="1"/>
    <col min="12045" max="12045" width="9.140625" style="22" customWidth="1"/>
    <col min="12046" max="12046" width="2.28515625" style="22" customWidth="1"/>
    <col min="12047" max="12047" width="11.85546875" style="22" customWidth="1"/>
    <col min="12048" max="12048" width="2.28515625" style="22" customWidth="1"/>
    <col min="12049" max="12049" width="7.85546875" style="22" customWidth="1"/>
    <col min="12050" max="12050" width="2.28515625" style="22" customWidth="1"/>
    <col min="12051" max="12051" width="12.85546875" style="22" customWidth="1"/>
    <col min="12052" max="12052" width="2.28515625" style="22" customWidth="1"/>
    <col min="12053" max="12053" width="12.28515625" style="22" customWidth="1"/>
    <col min="12054" max="12054" width="2.28515625" style="22" customWidth="1"/>
    <col min="12055" max="12055" width="8" style="22" customWidth="1"/>
    <col min="12056" max="12056" width="2.28515625" style="22" customWidth="1"/>
    <col min="12057" max="12057" width="12" style="22" customWidth="1"/>
    <col min="12058" max="12058" width="2.5703125" style="22" customWidth="1"/>
    <col min="12059" max="12059" width="9.140625" style="22" customWidth="1"/>
    <col min="12060" max="12060" width="1.85546875" style="22" customWidth="1"/>
    <col min="12061" max="12063" width="9.140625" style="22" customWidth="1"/>
    <col min="12064" max="12064" width="5.85546875" style="22" customWidth="1"/>
    <col min="12065" max="12065" width="2.28515625" style="22" customWidth="1"/>
    <col min="12066" max="12066" width="8.42578125" style="22" customWidth="1"/>
    <col min="12067" max="12067" width="3.42578125" style="22" customWidth="1"/>
    <col min="12068" max="12068" width="5.7109375" style="22" customWidth="1"/>
    <col min="12069" max="12292" width="11.42578125" style="22" customWidth="1"/>
    <col min="12293" max="12293" width="9.140625" style="22" customWidth="1"/>
    <col min="12294" max="12294" width="6.42578125" style="22" customWidth="1"/>
    <col min="12295" max="12295" width="5.85546875" style="22" customWidth="1"/>
    <col min="12296" max="12296" width="2.28515625" style="22" customWidth="1"/>
    <col min="12297" max="12297" width="8.42578125" style="22" customWidth="1"/>
    <col min="12298" max="12298" width="3.42578125" style="22" customWidth="1"/>
    <col min="12299" max="12299" width="5.7109375" style="22" customWidth="1"/>
    <col min="12300" max="12300" width="2.28515625" style="22" customWidth="1"/>
    <col min="12301" max="12301" width="9.140625" style="22" customWidth="1"/>
    <col min="12302" max="12302" width="2.28515625" style="22" customWidth="1"/>
    <col min="12303" max="12303" width="11.85546875" style="22" customWidth="1"/>
    <col min="12304" max="12304" width="2.28515625" style="22" customWidth="1"/>
    <col min="12305" max="12305" width="7.85546875" style="22" customWidth="1"/>
    <col min="12306" max="12306" width="2.28515625" style="22" customWidth="1"/>
    <col min="12307" max="12307" width="12.85546875" style="22" customWidth="1"/>
    <col min="12308" max="12308" width="2.28515625" style="22" customWidth="1"/>
    <col min="12309" max="12309" width="12.28515625" style="22" customWidth="1"/>
    <col min="12310" max="12310" width="2.28515625" style="22" customWidth="1"/>
    <col min="12311" max="12311" width="8" style="22" customWidth="1"/>
    <col min="12312" max="12312" width="2.28515625" style="22" customWidth="1"/>
    <col min="12313" max="12313" width="12" style="22" customWidth="1"/>
    <col min="12314" max="12314" width="2.5703125" style="22" customWidth="1"/>
    <col min="12315" max="12315" width="9.140625" style="22" customWidth="1"/>
    <col min="12316" max="12316" width="1.85546875" style="22" customWidth="1"/>
    <col min="12317" max="12319" width="9.140625" style="22" customWidth="1"/>
    <col min="12320" max="12320" width="5.85546875" style="22" customWidth="1"/>
    <col min="12321" max="12321" width="2.28515625" style="22" customWidth="1"/>
    <col min="12322" max="12322" width="8.42578125" style="22" customWidth="1"/>
    <col min="12323" max="12323" width="3.42578125" style="22" customWidth="1"/>
    <col min="12324" max="12324" width="5.7109375" style="22" customWidth="1"/>
    <col min="12325" max="12548" width="11.42578125" style="22" customWidth="1"/>
    <col min="12549" max="12549" width="9.140625" style="22" customWidth="1"/>
    <col min="12550" max="12550" width="6.42578125" style="22" customWidth="1"/>
    <col min="12551" max="12551" width="5.85546875" style="22" customWidth="1"/>
    <col min="12552" max="12552" width="2.28515625" style="22" customWidth="1"/>
    <col min="12553" max="12553" width="8.42578125" style="22" customWidth="1"/>
    <col min="12554" max="12554" width="3.42578125" style="22" customWidth="1"/>
    <col min="12555" max="12555" width="5.7109375" style="22" customWidth="1"/>
    <col min="12556" max="12556" width="2.28515625" style="22" customWidth="1"/>
    <col min="12557" max="12557" width="9.140625" style="22" customWidth="1"/>
    <col min="12558" max="12558" width="2.28515625" style="22" customWidth="1"/>
    <col min="12559" max="12559" width="11.85546875" style="22" customWidth="1"/>
    <col min="12560" max="12560" width="2.28515625" style="22" customWidth="1"/>
    <col min="12561" max="12561" width="7.85546875" style="22" customWidth="1"/>
    <col min="12562" max="12562" width="2.28515625" style="22" customWidth="1"/>
    <col min="12563" max="12563" width="12.85546875" style="22" customWidth="1"/>
    <col min="12564" max="12564" width="2.28515625" style="22" customWidth="1"/>
    <col min="12565" max="12565" width="12.28515625" style="22" customWidth="1"/>
    <col min="12566" max="12566" width="2.28515625" style="22" customWidth="1"/>
    <col min="12567" max="12567" width="8" style="22" customWidth="1"/>
    <col min="12568" max="12568" width="2.28515625" style="22" customWidth="1"/>
    <col min="12569" max="12569" width="12" style="22" customWidth="1"/>
    <col min="12570" max="12570" width="2.5703125" style="22" customWidth="1"/>
    <col min="12571" max="12571" width="9.140625" style="22" customWidth="1"/>
    <col min="12572" max="12572" width="1.85546875" style="22" customWidth="1"/>
    <col min="12573" max="12575" width="9.140625" style="22" customWidth="1"/>
    <col min="12576" max="12576" width="5.85546875" style="22" customWidth="1"/>
    <col min="12577" max="12577" width="2.28515625" style="22" customWidth="1"/>
    <col min="12578" max="12578" width="8.42578125" style="22" customWidth="1"/>
    <col min="12579" max="12579" width="3.42578125" style="22" customWidth="1"/>
    <col min="12580" max="12580" width="5.7109375" style="22" customWidth="1"/>
    <col min="12581" max="12804" width="11.42578125" style="22" customWidth="1"/>
    <col min="12805" max="12805" width="9.140625" style="22" customWidth="1"/>
    <col min="12806" max="12806" width="6.42578125" style="22" customWidth="1"/>
    <col min="12807" max="12807" width="5.85546875" style="22" customWidth="1"/>
    <col min="12808" max="12808" width="2.28515625" style="22" customWidth="1"/>
    <col min="12809" max="12809" width="8.42578125" style="22" customWidth="1"/>
    <col min="12810" max="12810" width="3.42578125" style="22" customWidth="1"/>
    <col min="12811" max="12811" width="5.7109375" style="22" customWidth="1"/>
    <col min="12812" max="12812" width="2.28515625" style="22" customWidth="1"/>
    <col min="12813" max="12813" width="9.140625" style="22" customWidth="1"/>
    <col min="12814" max="12814" width="2.28515625" style="22" customWidth="1"/>
    <col min="12815" max="12815" width="11.85546875" style="22" customWidth="1"/>
    <col min="12816" max="12816" width="2.28515625" style="22" customWidth="1"/>
    <col min="12817" max="12817" width="7.85546875" style="22" customWidth="1"/>
    <col min="12818" max="12818" width="2.28515625" style="22" customWidth="1"/>
    <col min="12819" max="12819" width="12.85546875" style="22" customWidth="1"/>
    <col min="12820" max="12820" width="2.28515625" style="22" customWidth="1"/>
    <col min="12821" max="12821" width="12.28515625" style="22" customWidth="1"/>
    <col min="12822" max="12822" width="2.28515625" style="22" customWidth="1"/>
    <col min="12823" max="12823" width="8" style="22" customWidth="1"/>
    <col min="12824" max="12824" width="2.28515625" style="22" customWidth="1"/>
    <col min="12825" max="12825" width="12" style="22" customWidth="1"/>
    <col min="12826" max="12826" width="2.5703125" style="22" customWidth="1"/>
    <col min="12827" max="12827" width="9.140625" style="22" customWidth="1"/>
    <col min="12828" max="12828" width="1.85546875" style="22" customWidth="1"/>
    <col min="12829" max="12831" width="9.140625" style="22" customWidth="1"/>
    <col min="12832" max="12832" width="5.85546875" style="22" customWidth="1"/>
    <col min="12833" max="12833" width="2.28515625" style="22" customWidth="1"/>
    <col min="12834" max="12834" width="8.42578125" style="22" customWidth="1"/>
    <col min="12835" max="12835" width="3.42578125" style="22" customWidth="1"/>
    <col min="12836" max="12836" width="5.7109375" style="22" customWidth="1"/>
    <col min="12837" max="13060" width="11.42578125" style="22" customWidth="1"/>
    <col min="13061" max="13061" width="9.140625" style="22" customWidth="1"/>
    <col min="13062" max="13062" width="6.42578125" style="22" customWidth="1"/>
    <col min="13063" max="13063" width="5.85546875" style="22" customWidth="1"/>
    <col min="13064" max="13064" width="2.28515625" style="22" customWidth="1"/>
    <col min="13065" max="13065" width="8.42578125" style="22" customWidth="1"/>
    <col min="13066" max="13066" width="3.42578125" style="22" customWidth="1"/>
    <col min="13067" max="13067" width="5.7109375" style="22" customWidth="1"/>
    <col min="13068" max="13068" width="2.28515625" style="22" customWidth="1"/>
    <col min="13069" max="13069" width="9.140625" style="22" customWidth="1"/>
    <col min="13070" max="13070" width="2.28515625" style="22" customWidth="1"/>
    <col min="13071" max="13071" width="11.85546875" style="22" customWidth="1"/>
    <col min="13072" max="13072" width="2.28515625" style="22" customWidth="1"/>
    <col min="13073" max="13073" width="7.85546875" style="22" customWidth="1"/>
    <col min="13074" max="13074" width="2.28515625" style="22" customWidth="1"/>
    <col min="13075" max="13075" width="12.85546875" style="22" customWidth="1"/>
    <col min="13076" max="13076" width="2.28515625" style="22" customWidth="1"/>
    <col min="13077" max="13077" width="12.28515625" style="22" customWidth="1"/>
    <col min="13078" max="13078" width="2.28515625" style="22" customWidth="1"/>
    <col min="13079" max="13079" width="8" style="22" customWidth="1"/>
    <col min="13080" max="13080" width="2.28515625" style="22" customWidth="1"/>
    <col min="13081" max="13081" width="12" style="22" customWidth="1"/>
    <col min="13082" max="13082" width="2.5703125" style="22" customWidth="1"/>
    <col min="13083" max="13083" width="9.140625" style="22" customWidth="1"/>
    <col min="13084" max="13084" width="1.85546875" style="22" customWidth="1"/>
    <col min="13085" max="13087" width="9.140625" style="22" customWidth="1"/>
    <col min="13088" max="13088" width="5.85546875" style="22" customWidth="1"/>
    <col min="13089" max="13089" width="2.28515625" style="22" customWidth="1"/>
    <col min="13090" max="13090" width="8.42578125" style="22" customWidth="1"/>
    <col min="13091" max="13091" width="3.42578125" style="22" customWidth="1"/>
    <col min="13092" max="13092" width="5.7109375" style="22" customWidth="1"/>
    <col min="13093" max="13316" width="11.42578125" style="22" customWidth="1"/>
    <col min="13317" max="13317" width="9.140625" style="22" customWidth="1"/>
    <col min="13318" max="13318" width="6.42578125" style="22" customWidth="1"/>
    <col min="13319" max="13319" width="5.85546875" style="22" customWidth="1"/>
    <col min="13320" max="13320" width="2.28515625" style="22" customWidth="1"/>
    <col min="13321" max="13321" width="8.42578125" style="22" customWidth="1"/>
    <col min="13322" max="13322" width="3.42578125" style="22" customWidth="1"/>
    <col min="13323" max="13323" width="5.7109375" style="22" customWidth="1"/>
    <col min="13324" max="13324" width="2.28515625" style="22" customWidth="1"/>
    <col min="13325" max="13325" width="9.140625" style="22" customWidth="1"/>
    <col min="13326" max="13326" width="2.28515625" style="22" customWidth="1"/>
    <col min="13327" max="13327" width="11.85546875" style="22" customWidth="1"/>
    <col min="13328" max="13328" width="2.28515625" style="22" customWidth="1"/>
    <col min="13329" max="13329" width="7.85546875" style="22" customWidth="1"/>
    <col min="13330" max="13330" width="2.28515625" style="22" customWidth="1"/>
    <col min="13331" max="13331" width="12.85546875" style="22" customWidth="1"/>
    <col min="13332" max="13332" width="2.28515625" style="22" customWidth="1"/>
    <col min="13333" max="13333" width="12.28515625" style="22" customWidth="1"/>
    <col min="13334" max="13334" width="2.28515625" style="22" customWidth="1"/>
    <col min="13335" max="13335" width="8" style="22" customWidth="1"/>
    <col min="13336" max="13336" width="2.28515625" style="22" customWidth="1"/>
    <col min="13337" max="13337" width="12" style="22" customWidth="1"/>
    <col min="13338" max="13338" width="2.5703125" style="22" customWidth="1"/>
    <col min="13339" max="13339" width="9.140625" style="22" customWidth="1"/>
    <col min="13340" max="13340" width="1.85546875" style="22" customWidth="1"/>
    <col min="13341" max="13343" width="9.140625" style="22" customWidth="1"/>
    <col min="13344" max="13344" width="5.85546875" style="22" customWidth="1"/>
    <col min="13345" max="13345" width="2.28515625" style="22" customWidth="1"/>
    <col min="13346" max="13346" width="8.42578125" style="22" customWidth="1"/>
    <col min="13347" max="13347" width="3.42578125" style="22" customWidth="1"/>
    <col min="13348" max="13348" width="5.7109375" style="22" customWidth="1"/>
    <col min="13349" max="13572" width="11.42578125" style="22" customWidth="1"/>
    <col min="13573" max="13573" width="9.140625" style="22" customWidth="1"/>
    <col min="13574" max="13574" width="6.42578125" style="22" customWidth="1"/>
    <col min="13575" max="13575" width="5.85546875" style="22" customWidth="1"/>
    <col min="13576" max="13576" width="2.28515625" style="22" customWidth="1"/>
    <col min="13577" max="13577" width="8.42578125" style="22" customWidth="1"/>
    <col min="13578" max="13578" width="3.42578125" style="22" customWidth="1"/>
    <col min="13579" max="13579" width="5.7109375" style="22" customWidth="1"/>
    <col min="13580" max="13580" width="2.28515625" style="22" customWidth="1"/>
    <col min="13581" max="13581" width="9.140625" style="22" customWidth="1"/>
    <col min="13582" max="13582" width="2.28515625" style="22" customWidth="1"/>
    <col min="13583" max="13583" width="11.85546875" style="22" customWidth="1"/>
    <col min="13584" max="13584" width="2.28515625" style="22" customWidth="1"/>
    <col min="13585" max="13585" width="7.85546875" style="22" customWidth="1"/>
    <col min="13586" max="13586" width="2.28515625" style="22" customWidth="1"/>
    <col min="13587" max="13587" width="12.85546875" style="22" customWidth="1"/>
    <col min="13588" max="13588" width="2.28515625" style="22" customWidth="1"/>
    <col min="13589" max="13589" width="12.28515625" style="22" customWidth="1"/>
    <col min="13590" max="13590" width="2.28515625" style="22" customWidth="1"/>
    <col min="13591" max="13591" width="8" style="22" customWidth="1"/>
    <col min="13592" max="13592" width="2.28515625" style="22" customWidth="1"/>
    <col min="13593" max="13593" width="12" style="22" customWidth="1"/>
    <col min="13594" max="13594" width="2.5703125" style="22" customWidth="1"/>
    <col min="13595" max="13595" width="9.140625" style="22" customWidth="1"/>
    <col min="13596" max="13596" width="1.85546875" style="22" customWidth="1"/>
    <col min="13597" max="13599" width="9.140625" style="22" customWidth="1"/>
    <col min="13600" max="13600" width="5.85546875" style="22" customWidth="1"/>
    <col min="13601" max="13601" width="2.28515625" style="22" customWidth="1"/>
    <col min="13602" max="13602" width="8.42578125" style="22" customWidth="1"/>
    <col min="13603" max="13603" width="3.42578125" style="22" customWidth="1"/>
    <col min="13604" max="13604" width="5.7109375" style="22" customWidth="1"/>
    <col min="13605" max="13828" width="11.42578125" style="22" customWidth="1"/>
    <col min="13829" max="13829" width="9.140625" style="22" customWidth="1"/>
    <col min="13830" max="13830" width="6.42578125" style="22" customWidth="1"/>
    <col min="13831" max="13831" width="5.85546875" style="22" customWidth="1"/>
    <col min="13832" max="13832" width="2.28515625" style="22" customWidth="1"/>
    <col min="13833" max="13833" width="8.42578125" style="22" customWidth="1"/>
    <col min="13834" max="13834" width="3.42578125" style="22" customWidth="1"/>
    <col min="13835" max="13835" width="5.7109375" style="22" customWidth="1"/>
    <col min="13836" max="13836" width="2.28515625" style="22" customWidth="1"/>
    <col min="13837" max="13837" width="9.140625" style="22" customWidth="1"/>
    <col min="13838" max="13838" width="2.28515625" style="22" customWidth="1"/>
    <col min="13839" max="13839" width="11.85546875" style="22" customWidth="1"/>
    <col min="13840" max="13840" width="2.28515625" style="22" customWidth="1"/>
    <col min="13841" max="13841" width="7.85546875" style="22" customWidth="1"/>
    <col min="13842" max="13842" width="2.28515625" style="22" customWidth="1"/>
    <col min="13843" max="13843" width="12.85546875" style="22" customWidth="1"/>
    <col min="13844" max="13844" width="2.28515625" style="22" customWidth="1"/>
    <col min="13845" max="13845" width="12.28515625" style="22" customWidth="1"/>
    <col min="13846" max="13846" width="2.28515625" style="22" customWidth="1"/>
    <col min="13847" max="13847" width="8" style="22" customWidth="1"/>
    <col min="13848" max="13848" width="2.28515625" style="22" customWidth="1"/>
    <col min="13849" max="13849" width="12" style="22" customWidth="1"/>
    <col min="13850" max="13850" width="2.5703125" style="22" customWidth="1"/>
    <col min="13851" max="13851" width="9.140625" style="22" customWidth="1"/>
    <col min="13852" max="13852" width="1.85546875" style="22" customWidth="1"/>
    <col min="13853" max="13855" width="9.140625" style="22" customWidth="1"/>
    <col min="13856" max="13856" width="5.85546875" style="22" customWidth="1"/>
    <col min="13857" max="13857" width="2.28515625" style="22" customWidth="1"/>
    <col min="13858" max="13858" width="8.42578125" style="22" customWidth="1"/>
    <col min="13859" max="13859" width="3.42578125" style="22" customWidth="1"/>
    <col min="13860" max="13860" width="5.7109375" style="22" customWidth="1"/>
    <col min="13861" max="14084" width="11.42578125" style="22" customWidth="1"/>
    <col min="14085" max="14085" width="9.140625" style="22" customWidth="1"/>
    <col min="14086" max="14086" width="6.42578125" style="22" customWidth="1"/>
    <col min="14087" max="14087" width="5.85546875" style="22" customWidth="1"/>
    <col min="14088" max="14088" width="2.28515625" style="22" customWidth="1"/>
    <col min="14089" max="14089" width="8.42578125" style="22" customWidth="1"/>
    <col min="14090" max="14090" width="3.42578125" style="22" customWidth="1"/>
    <col min="14091" max="14091" width="5.7109375" style="22" customWidth="1"/>
    <col min="14092" max="14092" width="2.28515625" style="22" customWidth="1"/>
    <col min="14093" max="14093" width="9.140625" style="22" customWidth="1"/>
    <col min="14094" max="14094" width="2.28515625" style="22" customWidth="1"/>
    <col min="14095" max="14095" width="11.85546875" style="22" customWidth="1"/>
    <col min="14096" max="14096" width="2.28515625" style="22" customWidth="1"/>
    <col min="14097" max="14097" width="7.85546875" style="22" customWidth="1"/>
    <col min="14098" max="14098" width="2.28515625" style="22" customWidth="1"/>
    <col min="14099" max="14099" width="12.85546875" style="22" customWidth="1"/>
    <col min="14100" max="14100" width="2.28515625" style="22" customWidth="1"/>
    <col min="14101" max="14101" width="12.28515625" style="22" customWidth="1"/>
    <col min="14102" max="14102" width="2.28515625" style="22" customWidth="1"/>
    <col min="14103" max="14103" width="8" style="22" customWidth="1"/>
    <col min="14104" max="14104" width="2.28515625" style="22" customWidth="1"/>
    <col min="14105" max="14105" width="12" style="22" customWidth="1"/>
    <col min="14106" max="14106" width="2.5703125" style="22" customWidth="1"/>
    <col min="14107" max="14107" width="9.140625" style="22" customWidth="1"/>
    <col min="14108" max="14108" width="1.85546875" style="22" customWidth="1"/>
    <col min="14109" max="14111" width="9.140625" style="22" customWidth="1"/>
    <col min="14112" max="14112" width="5.85546875" style="22" customWidth="1"/>
    <col min="14113" max="14113" width="2.28515625" style="22" customWidth="1"/>
    <col min="14114" max="14114" width="8.42578125" style="22" customWidth="1"/>
    <col min="14115" max="14115" width="3.42578125" style="22" customWidth="1"/>
    <col min="14116" max="14116" width="5.7109375" style="22" customWidth="1"/>
    <col min="14117" max="14340" width="11.42578125" style="22" customWidth="1"/>
    <col min="14341" max="14341" width="9.140625" style="22" customWidth="1"/>
    <col min="14342" max="14342" width="6.42578125" style="22" customWidth="1"/>
    <col min="14343" max="14343" width="5.85546875" style="22" customWidth="1"/>
    <col min="14344" max="14344" width="2.28515625" style="22" customWidth="1"/>
    <col min="14345" max="14345" width="8.42578125" style="22" customWidth="1"/>
    <col min="14346" max="14346" width="3.42578125" style="22" customWidth="1"/>
    <col min="14347" max="14347" width="5.7109375" style="22" customWidth="1"/>
    <col min="14348" max="14348" width="2.28515625" style="22" customWidth="1"/>
    <col min="14349" max="14349" width="9.140625" style="22" customWidth="1"/>
    <col min="14350" max="14350" width="2.28515625" style="22" customWidth="1"/>
    <col min="14351" max="14351" width="11.85546875" style="22" customWidth="1"/>
    <col min="14352" max="14352" width="2.28515625" style="22" customWidth="1"/>
    <col min="14353" max="14353" width="7.85546875" style="22" customWidth="1"/>
    <col min="14354" max="14354" width="2.28515625" style="22" customWidth="1"/>
    <col min="14355" max="14355" width="12.85546875" style="22" customWidth="1"/>
    <col min="14356" max="14356" width="2.28515625" style="22" customWidth="1"/>
    <col min="14357" max="14357" width="12.28515625" style="22" customWidth="1"/>
    <col min="14358" max="14358" width="2.28515625" style="22" customWidth="1"/>
    <col min="14359" max="14359" width="8" style="22" customWidth="1"/>
    <col min="14360" max="14360" width="2.28515625" style="22" customWidth="1"/>
    <col min="14361" max="14361" width="12" style="22" customWidth="1"/>
    <col min="14362" max="14362" width="2.5703125" style="22" customWidth="1"/>
    <col min="14363" max="14363" width="9.140625" style="22" customWidth="1"/>
    <col min="14364" max="14364" width="1.85546875" style="22" customWidth="1"/>
    <col min="14365" max="14367" width="9.140625" style="22" customWidth="1"/>
    <col min="14368" max="14368" width="5.85546875" style="22" customWidth="1"/>
    <col min="14369" max="14369" width="2.28515625" style="22" customWidth="1"/>
    <col min="14370" max="14370" width="8.42578125" style="22" customWidth="1"/>
    <col min="14371" max="14371" width="3.42578125" style="22" customWidth="1"/>
    <col min="14372" max="14372" width="5.7109375" style="22" customWidth="1"/>
    <col min="14373" max="14596" width="11.42578125" style="22" customWidth="1"/>
    <col min="14597" max="14597" width="9.140625" style="22" customWidth="1"/>
    <col min="14598" max="14598" width="6.42578125" style="22" customWidth="1"/>
    <col min="14599" max="14599" width="5.85546875" style="22" customWidth="1"/>
    <col min="14600" max="14600" width="2.28515625" style="22" customWidth="1"/>
    <col min="14601" max="14601" width="8.42578125" style="22" customWidth="1"/>
    <col min="14602" max="14602" width="3.42578125" style="22" customWidth="1"/>
    <col min="14603" max="14603" width="5.7109375" style="22" customWidth="1"/>
    <col min="14604" max="14604" width="2.28515625" style="22" customWidth="1"/>
    <col min="14605" max="14605" width="9.140625" style="22" customWidth="1"/>
    <col min="14606" max="14606" width="2.28515625" style="22" customWidth="1"/>
    <col min="14607" max="14607" width="11.85546875" style="22" customWidth="1"/>
    <col min="14608" max="14608" width="2.28515625" style="22" customWidth="1"/>
    <col min="14609" max="14609" width="7.85546875" style="22" customWidth="1"/>
    <col min="14610" max="14610" width="2.28515625" style="22" customWidth="1"/>
    <col min="14611" max="14611" width="12.85546875" style="22" customWidth="1"/>
    <col min="14612" max="14612" width="2.28515625" style="22" customWidth="1"/>
    <col min="14613" max="14613" width="12.28515625" style="22" customWidth="1"/>
    <col min="14614" max="14614" width="2.28515625" style="22" customWidth="1"/>
    <col min="14615" max="14615" width="8" style="22" customWidth="1"/>
    <col min="14616" max="14616" width="2.28515625" style="22" customWidth="1"/>
    <col min="14617" max="14617" width="12" style="22" customWidth="1"/>
    <col min="14618" max="14618" width="2.5703125" style="22" customWidth="1"/>
    <col min="14619" max="14619" width="9.140625" style="22" customWidth="1"/>
    <col min="14620" max="14620" width="1.85546875" style="22" customWidth="1"/>
    <col min="14621" max="14623" width="9.140625" style="22" customWidth="1"/>
    <col min="14624" max="14624" width="5.85546875" style="22" customWidth="1"/>
    <col min="14625" max="14625" width="2.28515625" style="22" customWidth="1"/>
    <col min="14626" max="14626" width="8.42578125" style="22" customWidth="1"/>
    <col min="14627" max="14627" width="3.42578125" style="22" customWidth="1"/>
    <col min="14628" max="14628" width="5.7109375" style="22" customWidth="1"/>
    <col min="14629" max="14852" width="11.42578125" style="22" customWidth="1"/>
    <col min="14853" max="14853" width="9.140625" style="22" customWidth="1"/>
    <col min="14854" max="14854" width="6.42578125" style="22" customWidth="1"/>
    <col min="14855" max="14855" width="5.85546875" style="22" customWidth="1"/>
    <col min="14856" max="14856" width="2.28515625" style="22" customWidth="1"/>
    <col min="14857" max="14857" width="8.42578125" style="22" customWidth="1"/>
    <col min="14858" max="14858" width="3.42578125" style="22" customWidth="1"/>
    <col min="14859" max="14859" width="5.7109375" style="22" customWidth="1"/>
    <col min="14860" max="14860" width="2.28515625" style="22" customWidth="1"/>
    <col min="14861" max="14861" width="9.140625" style="22" customWidth="1"/>
    <col min="14862" max="14862" width="2.28515625" style="22" customWidth="1"/>
    <col min="14863" max="14863" width="11.85546875" style="22" customWidth="1"/>
    <col min="14864" max="14864" width="2.28515625" style="22" customWidth="1"/>
    <col min="14865" max="14865" width="7.85546875" style="22" customWidth="1"/>
    <col min="14866" max="14866" width="2.28515625" style="22" customWidth="1"/>
    <col min="14867" max="14867" width="12.85546875" style="22" customWidth="1"/>
    <col min="14868" max="14868" width="2.28515625" style="22" customWidth="1"/>
    <col min="14869" max="14869" width="12.28515625" style="22" customWidth="1"/>
    <col min="14870" max="14870" width="2.28515625" style="22" customWidth="1"/>
    <col min="14871" max="14871" width="8" style="22" customWidth="1"/>
    <col min="14872" max="14872" width="2.28515625" style="22" customWidth="1"/>
    <col min="14873" max="14873" width="12" style="22" customWidth="1"/>
    <col min="14874" max="14874" width="2.5703125" style="22" customWidth="1"/>
    <col min="14875" max="14875" width="9.140625" style="22" customWidth="1"/>
    <col min="14876" max="14876" width="1.85546875" style="22" customWidth="1"/>
    <col min="14877" max="14879" width="9.140625" style="22" customWidth="1"/>
    <col min="14880" max="14880" width="5.85546875" style="22" customWidth="1"/>
    <col min="14881" max="14881" width="2.28515625" style="22" customWidth="1"/>
    <col min="14882" max="14882" width="8.42578125" style="22" customWidth="1"/>
    <col min="14883" max="14883" width="3.42578125" style="22" customWidth="1"/>
    <col min="14884" max="14884" width="5.7109375" style="22" customWidth="1"/>
    <col min="14885" max="15108" width="11.42578125" style="22" customWidth="1"/>
    <col min="15109" max="15109" width="9.140625" style="22" customWidth="1"/>
    <col min="15110" max="15110" width="6.42578125" style="22" customWidth="1"/>
    <col min="15111" max="15111" width="5.85546875" style="22" customWidth="1"/>
    <col min="15112" max="15112" width="2.28515625" style="22" customWidth="1"/>
    <col min="15113" max="15113" width="8.42578125" style="22" customWidth="1"/>
    <col min="15114" max="15114" width="3.42578125" style="22" customWidth="1"/>
    <col min="15115" max="15115" width="5.7109375" style="22" customWidth="1"/>
    <col min="15116" max="15116" width="2.28515625" style="22" customWidth="1"/>
    <col min="15117" max="15117" width="9.140625" style="22" customWidth="1"/>
    <col min="15118" max="15118" width="2.28515625" style="22" customWidth="1"/>
    <col min="15119" max="15119" width="11.85546875" style="22" customWidth="1"/>
    <col min="15120" max="15120" width="2.28515625" style="22" customWidth="1"/>
    <col min="15121" max="15121" width="7.85546875" style="22" customWidth="1"/>
    <col min="15122" max="15122" width="2.28515625" style="22" customWidth="1"/>
    <col min="15123" max="15123" width="12.85546875" style="22" customWidth="1"/>
    <col min="15124" max="15124" width="2.28515625" style="22" customWidth="1"/>
    <col min="15125" max="15125" width="12.28515625" style="22" customWidth="1"/>
    <col min="15126" max="15126" width="2.28515625" style="22" customWidth="1"/>
    <col min="15127" max="15127" width="8" style="22" customWidth="1"/>
    <col min="15128" max="15128" width="2.28515625" style="22" customWidth="1"/>
    <col min="15129" max="15129" width="12" style="22" customWidth="1"/>
    <col min="15130" max="15130" width="2.5703125" style="22" customWidth="1"/>
    <col min="15131" max="15131" width="9.140625" style="22" customWidth="1"/>
    <col min="15132" max="15132" width="1.85546875" style="22" customWidth="1"/>
    <col min="15133" max="15135" width="9.140625" style="22" customWidth="1"/>
    <col min="15136" max="15136" width="5.85546875" style="22" customWidth="1"/>
    <col min="15137" max="15137" width="2.28515625" style="22" customWidth="1"/>
    <col min="15138" max="15138" width="8.42578125" style="22" customWidth="1"/>
    <col min="15139" max="15139" width="3.42578125" style="22" customWidth="1"/>
    <col min="15140" max="15140" width="5.7109375" style="22" customWidth="1"/>
    <col min="15141" max="15364" width="11.42578125" style="22" customWidth="1"/>
    <col min="15365" max="15365" width="9.140625" style="22" customWidth="1"/>
    <col min="15366" max="15366" width="6.42578125" style="22" customWidth="1"/>
    <col min="15367" max="15367" width="5.85546875" style="22" customWidth="1"/>
    <col min="15368" max="15368" width="2.28515625" style="22" customWidth="1"/>
    <col min="15369" max="15369" width="8.42578125" style="22" customWidth="1"/>
    <col min="15370" max="15370" width="3.42578125" style="22" customWidth="1"/>
    <col min="15371" max="15371" width="5.7109375" style="22" customWidth="1"/>
    <col min="15372" max="15372" width="2.28515625" style="22" customWidth="1"/>
    <col min="15373" max="15373" width="9.140625" style="22" customWidth="1"/>
    <col min="15374" max="15374" width="2.28515625" style="22" customWidth="1"/>
    <col min="15375" max="15375" width="11.85546875" style="22" customWidth="1"/>
    <col min="15376" max="15376" width="2.28515625" style="22" customWidth="1"/>
    <col min="15377" max="15377" width="7.85546875" style="22" customWidth="1"/>
    <col min="15378" max="15378" width="2.28515625" style="22" customWidth="1"/>
    <col min="15379" max="15379" width="12.85546875" style="22" customWidth="1"/>
    <col min="15380" max="15380" width="2.28515625" style="22" customWidth="1"/>
    <col min="15381" max="15381" width="12.28515625" style="22" customWidth="1"/>
    <col min="15382" max="15382" width="2.28515625" style="22" customWidth="1"/>
    <col min="15383" max="15383" width="8" style="22" customWidth="1"/>
    <col min="15384" max="15384" width="2.28515625" style="22" customWidth="1"/>
    <col min="15385" max="15385" width="12" style="22" customWidth="1"/>
    <col min="15386" max="15386" width="2.5703125" style="22" customWidth="1"/>
    <col min="15387" max="15387" width="9.140625" style="22" customWidth="1"/>
    <col min="15388" max="15388" width="1.85546875" style="22" customWidth="1"/>
    <col min="15389" max="15391" width="9.140625" style="22" customWidth="1"/>
    <col min="15392" max="15392" width="5.85546875" style="22" customWidth="1"/>
    <col min="15393" max="15393" width="2.28515625" style="22" customWidth="1"/>
    <col min="15394" max="15394" width="8.42578125" style="22" customWidth="1"/>
    <col min="15395" max="15395" width="3.42578125" style="22" customWidth="1"/>
    <col min="15396" max="15396" width="5.7109375" style="22" customWidth="1"/>
    <col min="15397" max="15620" width="11.42578125" style="22" customWidth="1"/>
    <col min="15621" max="15621" width="9.140625" style="22" customWidth="1"/>
    <col min="15622" max="15622" width="6.42578125" style="22" customWidth="1"/>
    <col min="15623" max="15623" width="5.85546875" style="22" customWidth="1"/>
    <col min="15624" max="15624" width="2.28515625" style="22" customWidth="1"/>
    <col min="15625" max="15625" width="8.42578125" style="22" customWidth="1"/>
    <col min="15626" max="15626" width="3.42578125" style="22" customWidth="1"/>
    <col min="15627" max="15627" width="5.7109375" style="22" customWidth="1"/>
    <col min="15628" max="15628" width="2.28515625" style="22" customWidth="1"/>
    <col min="15629" max="15629" width="9.140625" style="22" customWidth="1"/>
    <col min="15630" max="15630" width="2.28515625" style="22" customWidth="1"/>
    <col min="15631" max="15631" width="11.85546875" style="22" customWidth="1"/>
    <col min="15632" max="15632" width="2.28515625" style="22" customWidth="1"/>
    <col min="15633" max="15633" width="7.85546875" style="22" customWidth="1"/>
    <col min="15634" max="15634" width="2.28515625" style="22" customWidth="1"/>
    <col min="15635" max="15635" width="12.85546875" style="22" customWidth="1"/>
    <col min="15636" max="15636" width="2.28515625" style="22" customWidth="1"/>
    <col min="15637" max="15637" width="12.28515625" style="22" customWidth="1"/>
    <col min="15638" max="15638" width="2.28515625" style="22" customWidth="1"/>
    <col min="15639" max="15639" width="8" style="22" customWidth="1"/>
    <col min="15640" max="15640" width="2.28515625" style="22" customWidth="1"/>
    <col min="15641" max="15641" width="12" style="22" customWidth="1"/>
    <col min="15642" max="15642" width="2.5703125" style="22" customWidth="1"/>
    <col min="15643" max="15643" width="9.140625" style="22" customWidth="1"/>
    <col min="15644" max="15644" width="1.85546875" style="22" customWidth="1"/>
    <col min="15645" max="15647" width="9.140625" style="22" customWidth="1"/>
    <col min="15648" max="15648" width="5.85546875" style="22" customWidth="1"/>
    <col min="15649" max="15649" width="2.28515625" style="22" customWidth="1"/>
    <col min="15650" max="15650" width="8.42578125" style="22" customWidth="1"/>
    <col min="15651" max="15651" width="3.42578125" style="22" customWidth="1"/>
    <col min="15652" max="15652" width="5.7109375" style="22" customWidth="1"/>
    <col min="15653" max="15876" width="11.42578125" style="22" customWidth="1"/>
    <col min="15877" max="15877" width="9.140625" style="22" customWidth="1"/>
    <col min="15878" max="15878" width="6.42578125" style="22" customWidth="1"/>
    <col min="15879" max="15879" width="5.85546875" style="22" customWidth="1"/>
    <col min="15880" max="15880" width="2.28515625" style="22" customWidth="1"/>
    <col min="15881" max="15881" width="8.42578125" style="22" customWidth="1"/>
    <col min="15882" max="15882" width="3.42578125" style="22" customWidth="1"/>
    <col min="15883" max="15883" width="5.7109375" style="22" customWidth="1"/>
    <col min="15884" max="15884" width="2.28515625" style="22" customWidth="1"/>
    <col min="15885" max="15885" width="9.140625" style="22" customWidth="1"/>
    <col min="15886" max="15886" width="2.28515625" style="22" customWidth="1"/>
    <col min="15887" max="15887" width="11.85546875" style="22" customWidth="1"/>
    <col min="15888" max="15888" width="2.28515625" style="22" customWidth="1"/>
    <col min="15889" max="15889" width="7.85546875" style="22" customWidth="1"/>
    <col min="15890" max="15890" width="2.28515625" style="22" customWidth="1"/>
    <col min="15891" max="15891" width="12.85546875" style="22" customWidth="1"/>
    <col min="15892" max="15892" width="2.28515625" style="22" customWidth="1"/>
    <col min="15893" max="15893" width="12.28515625" style="22" customWidth="1"/>
    <col min="15894" max="15894" width="2.28515625" style="22" customWidth="1"/>
    <col min="15895" max="15895" width="8" style="22" customWidth="1"/>
    <col min="15896" max="15896" width="2.28515625" style="22" customWidth="1"/>
    <col min="15897" max="15897" width="12" style="22" customWidth="1"/>
    <col min="15898" max="15898" width="2.5703125" style="22" customWidth="1"/>
    <col min="15899" max="15899" width="9.140625" style="22" customWidth="1"/>
    <col min="15900" max="15900" width="1.85546875" style="22" customWidth="1"/>
    <col min="15901" max="15903" width="9.140625" style="22" customWidth="1"/>
    <col min="15904" max="15904" width="5.85546875" style="22" customWidth="1"/>
    <col min="15905" max="15905" width="2.28515625" style="22" customWidth="1"/>
    <col min="15906" max="15906" width="8.42578125" style="22" customWidth="1"/>
    <col min="15907" max="15907" width="3.42578125" style="22" customWidth="1"/>
    <col min="15908" max="15908" width="5.7109375" style="22" customWidth="1"/>
    <col min="15909" max="16132" width="11.42578125" style="22" customWidth="1"/>
    <col min="16133" max="16133" width="9.140625" style="22" customWidth="1"/>
    <col min="16134" max="16134" width="6.42578125" style="22" customWidth="1"/>
    <col min="16135" max="16135" width="5.85546875" style="22" customWidth="1"/>
    <col min="16136" max="16136" width="2.28515625" style="22" customWidth="1"/>
    <col min="16137" max="16137" width="8.42578125" style="22" customWidth="1"/>
    <col min="16138" max="16138" width="3.42578125" style="22" customWidth="1"/>
    <col min="16139" max="16139" width="5.7109375" style="22" customWidth="1"/>
    <col min="16140" max="16140" width="2.28515625" style="22" customWidth="1"/>
    <col min="16141" max="16141" width="9.140625" style="22" customWidth="1"/>
    <col min="16142" max="16142" width="2.28515625" style="22" customWidth="1"/>
    <col min="16143" max="16143" width="11.85546875" style="22" customWidth="1"/>
    <col min="16144" max="16144" width="2.28515625" style="22" customWidth="1"/>
    <col min="16145" max="16145" width="7.85546875" style="22" customWidth="1"/>
    <col min="16146" max="16146" width="2.28515625" style="22" customWidth="1"/>
    <col min="16147" max="16147" width="12.85546875" style="22" customWidth="1"/>
    <col min="16148" max="16148" width="2.28515625" style="22" customWidth="1"/>
    <col min="16149" max="16149" width="12.28515625" style="22" customWidth="1"/>
    <col min="16150" max="16150" width="2.28515625" style="22" customWidth="1"/>
    <col min="16151" max="16151" width="8" style="22" customWidth="1"/>
    <col min="16152" max="16152" width="2.28515625" style="22" customWidth="1"/>
    <col min="16153" max="16153" width="12" style="22" customWidth="1"/>
    <col min="16154" max="16154" width="2.5703125" style="22" customWidth="1"/>
    <col min="16155" max="16155" width="9.140625" style="22" customWidth="1"/>
    <col min="16156" max="16156" width="1.85546875" style="22" customWidth="1"/>
    <col min="16157" max="16159" width="9.140625" style="22" customWidth="1"/>
    <col min="16160" max="16160" width="5.85546875" style="22" customWidth="1"/>
    <col min="16161" max="16161" width="2.28515625" style="22" customWidth="1"/>
    <col min="16162" max="16162" width="8.42578125" style="22" customWidth="1"/>
    <col min="16163" max="16163" width="3.42578125" style="22" customWidth="1"/>
    <col min="16164" max="16164" width="5.7109375" style="22" customWidth="1"/>
    <col min="16165" max="16384" width="11.42578125" style="22" customWidth="1"/>
  </cols>
  <sheetData>
    <row r="1" spans="1:39" ht="13.5" customHeight="1" x14ac:dyDescent="0.25">
      <c r="A1" s="222"/>
      <c r="B1" s="223"/>
      <c r="C1" s="222"/>
      <c r="D1" s="154"/>
      <c r="U1" s="23"/>
      <c r="AE1" s="226"/>
      <c r="AF1" s="227"/>
      <c r="AI1" s="229"/>
      <c r="AL1" s="23"/>
      <c r="AM1" s="23"/>
    </row>
    <row r="2" spans="1:39" ht="13.5" customHeight="1" x14ac:dyDescent="0.25">
      <c r="A2" s="231" t="s">
        <v>21</v>
      </c>
      <c r="B2" s="231"/>
      <c r="C2" s="232"/>
      <c r="U2" s="23"/>
      <c r="W2" s="233"/>
      <c r="AE2" s="232"/>
      <c r="AG2" s="232"/>
      <c r="AL2" s="15"/>
      <c r="AM2" s="17"/>
    </row>
    <row r="3" spans="1:39" ht="13.5" customHeight="1" x14ac:dyDescent="0.25">
      <c r="D3" s="155"/>
      <c r="I3" s="234">
        <f>+I4/Inventario!AB2</f>
        <v>23852.914153393322</v>
      </c>
      <c r="J3" s="56"/>
      <c r="K3" s="56"/>
      <c r="L3" s="56"/>
      <c r="U3" s="23"/>
      <c r="X3" s="23"/>
      <c r="AE3" s="232"/>
      <c r="AG3" s="232"/>
      <c r="AM3" s="235"/>
    </row>
    <row r="4" spans="1:39" ht="13.5" customHeight="1" x14ac:dyDescent="0.25">
      <c r="I4" s="236">
        <f>SUBTOTAL(9,I6:I307)</f>
        <v>799838.30268300022</v>
      </c>
      <c r="J4" s="237">
        <f>Inventario!P4</f>
        <v>2152.39</v>
      </c>
      <c r="K4" s="237"/>
      <c r="L4" s="237"/>
      <c r="U4" s="23"/>
      <c r="X4" s="23"/>
      <c r="AF4" s="228" t="s">
        <v>14</v>
      </c>
      <c r="AG4" s="232"/>
      <c r="AJ4" s="117"/>
      <c r="AK4" s="238"/>
      <c r="AL4" s="239"/>
      <c r="AM4" s="23"/>
    </row>
    <row r="5" spans="1:39" ht="26.25" customHeight="1" x14ac:dyDescent="0.25">
      <c r="A5" s="240" t="s">
        <v>18</v>
      </c>
      <c r="B5" s="241" t="s">
        <v>16</v>
      </c>
      <c r="C5" s="241" t="s">
        <v>235</v>
      </c>
      <c r="D5" s="240" t="s">
        <v>1</v>
      </c>
      <c r="E5" s="240" t="s">
        <v>36</v>
      </c>
      <c r="F5" s="129"/>
      <c r="G5" s="242" t="s">
        <v>15</v>
      </c>
      <c r="H5" s="242" t="s">
        <v>19</v>
      </c>
      <c r="I5" s="242" t="s">
        <v>20</v>
      </c>
      <c r="J5" s="241" t="s">
        <v>2</v>
      </c>
      <c r="K5" s="241" t="s">
        <v>239</v>
      </c>
      <c r="L5" s="241" t="s">
        <v>241</v>
      </c>
      <c r="M5" s="241" t="s">
        <v>240</v>
      </c>
      <c r="N5" s="243" t="s">
        <v>27</v>
      </c>
      <c r="O5" s="244" t="s">
        <v>26</v>
      </c>
      <c r="P5" s="244" t="s">
        <v>28</v>
      </c>
      <c r="R5" s="245" t="s">
        <v>39</v>
      </c>
      <c r="S5" s="245" t="s">
        <v>38</v>
      </c>
      <c r="X5" s="23"/>
      <c r="AC5" s="225"/>
      <c r="AE5" s="246" t="str">
        <f>Inventario!B5</f>
        <v>Nuevo ID</v>
      </c>
      <c r="AF5" s="247" t="str">
        <f>Inventario!D5</f>
        <v>Descripcion</v>
      </c>
      <c r="AG5" s="247" t="str">
        <f>Inventario!E5</f>
        <v>Categoria</v>
      </c>
      <c r="AH5" s="247" t="str">
        <f>Inventario!F5</f>
        <v>Codigo</v>
      </c>
      <c r="AI5" s="247" t="str">
        <f>Inventario!G5</f>
        <v>U.de Medida</v>
      </c>
      <c r="AJ5" s="248" t="str">
        <f>Inventario!J5</f>
        <v>Cantidad</v>
      </c>
      <c r="AK5" s="249" t="str">
        <f>Inventario!K5</f>
        <v>C$ Unidad</v>
      </c>
      <c r="AL5" s="250"/>
      <c r="AM5" s="157"/>
    </row>
    <row r="6" spans="1:39" ht="13.5" customHeight="1" x14ac:dyDescent="0.25">
      <c r="A6" s="54">
        <v>43739</v>
      </c>
      <c r="B6" s="175"/>
      <c r="C6" s="174" t="s">
        <v>2050</v>
      </c>
      <c r="D6" s="98" t="str">
        <f t="shared" ref="D6:D69" si="0">VLOOKUP($C6,$AE$6:$AK$2025,2,FALSE)</f>
        <v>Soldadura UTP 81 1/8 P/Hierro Colado</v>
      </c>
      <c r="E6" s="98" t="str">
        <f t="shared" ref="E6:E69" si="1">VLOOKUP($C6,$AE$6:$AK$2025,3,FALSE)</f>
        <v>Materiales Varios</v>
      </c>
      <c r="G6" s="98" t="str">
        <f t="shared" ref="G6:G69" si="2">VLOOKUP($C6,$AE$6:$AK$2025,5,FALSE)</f>
        <v>lbs</v>
      </c>
      <c r="H6" s="30">
        <v>1.0900000000000001</v>
      </c>
      <c r="I6" s="28">
        <v>136.6</v>
      </c>
      <c r="J6" s="28">
        <f>IF(I6=0,"",I6/H6)</f>
        <v>125.32110091743118</v>
      </c>
      <c r="K6" s="28"/>
      <c r="L6" s="28"/>
      <c r="M6" s="25"/>
      <c r="N6" s="158" t="s">
        <v>2051</v>
      </c>
      <c r="O6" s="159" t="s">
        <v>132</v>
      </c>
      <c r="P6" s="160"/>
      <c r="S6" s="161"/>
      <c r="W6" s="152"/>
      <c r="X6" s="23"/>
      <c r="AC6" s="152"/>
      <c r="AE6" s="246" t="str">
        <f>Inventario!B6</f>
        <v>Esponja Microfina</v>
      </c>
      <c r="AF6" s="247" t="str">
        <f>Inventario!D6</f>
        <v>Esponja Microfina</v>
      </c>
      <c r="AG6" s="247" t="str">
        <f>Inventario!E6</f>
        <v>Abrasivos</v>
      </c>
      <c r="AH6" s="247">
        <f>Inventario!F6</f>
        <v>0</v>
      </c>
      <c r="AI6" s="247" t="str">
        <f>Inventario!G6</f>
        <v>unidades</v>
      </c>
      <c r="AJ6" s="248">
        <f>Inventario!J6</f>
        <v>518</v>
      </c>
      <c r="AK6" s="249">
        <f>Inventario!K6</f>
        <v>27.6</v>
      </c>
      <c r="AL6" s="25"/>
      <c r="AM6" s="11"/>
    </row>
    <row r="7" spans="1:39" ht="13.5" customHeight="1" x14ac:dyDescent="0.25">
      <c r="A7" s="54">
        <v>43739</v>
      </c>
      <c r="B7" s="175"/>
      <c r="C7" s="174" t="s">
        <v>2052</v>
      </c>
      <c r="D7" s="98" t="str">
        <f t="shared" si="0"/>
        <v>Pega loca</v>
      </c>
      <c r="E7" s="98" t="str">
        <f t="shared" si="1"/>
        <v>Materiales Varios</v>
      </c>
      <c r="G7" s="98" t="str">
        <f t="shared" si="2"/>
        <v>unidades</v>
      </c>
      <c r="H7" s="30">
        <v>276</v>
      </c>
      <c r="I7" s="28">
        <v>690</v>
      </c>
      <c r="J7" s="28">
        <f t="shared" ref="J7:J69" si="3">IF(I7=0,"",I7/H7)</f>
        <v>2.5</v>
      </c>
      <c r="K7" s="162"/>
      <c r="L7" s="28"/>
      <c r="M7" s="25"/>
      <c r="N7" s="158" t="s">
        <v>2053</v>
      </c>
      <c r="O7" s="159" t="s">
        <v>1515</v>
      </c>
      <c r="P7" s="160"/>
      <c r="S7" s="161"/>
      <c r="W7" s="152"/>
      <c r="X7" s="23"/>
      <c r="AC7" s="152"/>
      <c r="AE7" s="246" t="str">
        <f>Inventario!B7</f>
        <v>Lija banda 37"X75" Grano 100</v>
      </c>
      <c r="AF7" s="247" t="str">
        <f>Inventario!D7</f>
        <v>Lija banda 37"X75" Grano 100</v>
      </c>
      <c r="AG7" s="247" t="str">
        <f>Inventario!E7</f>
        <v>Abrasivos</v>
      </c>
      <c r="AH7" s="247">
        <f>Inventario!F7</f>
        <v>0</v>
      </c>
      <c r="AI7" s="247" t="str">
        <f>Inventario!G7</f>
        <v>unidades</v>
      </c>
      <c r="AJ7" s="248">
        <f>Inventario!J7</f>
        <v>0</v>
      </c>
      <c r="AK7" s="249">
        <f>Inventario!K7</f>
        <v>0</v>
      </c>
      <c r="AL7" s="25"/>
      <c r="AM7" s="11"/>
    </row>
    <row r="8" spans="1:39" ht="13.5" customHeight="1" x14ac:dyDescent="0.25">
      <c r="A8" s="54">
        <v>43739</v>
      </c>
      <c r="B8" s="175"/>
      <c r="C8" s="174" t="s">
        <v>2052</v>
      </c>
      <c r="D8" s="98" t="str">
        <f t="shared" si="0"/>
        <v>Pega loca</v>
      </c>
      <c r="E8" s="98" t="str">
        <f t="shared" si="1"/>
        <v>Materiales Varios</v>
      </c>
      <c r="G8" s="98" t="str">
        <f t="shared" si="2"/>
        <v>unidades</v>
      </c>
      <c r="H8" s="30">
        <v>276</v>
      </c>
      <c r="I8" s="28">
        <v>690</v>
      </c>
      <c r="J8" s="28">
        <f t="shared" si="3"/>
        <v>2.5</v>
      </c>
      <c r="K8" s="28"/>
      <c r="L8" s="28"/>
      <c r="M8" s="25"/>
      <c r="N8" s="158" t="s">
        <v>2054</v>
      </c>
      <c r="O8" s="159" t="s">
        <v>1515</v>
      </c>
      <c r="P8" s="160"/>
      <c r="S8" s="161"/>
      <c r="W8" s="152"/>
      <c r="X8" s="23"/>
      <c r="AC8" s="152"/>
      <c r="AE8" s="246" t="str">
        <f>Inventario!B8</f>
        <v>Lija banda 37"X75" Grano 120</v>
      </c>
      <c r="AF8" s="247" t="str">
        <f>Inventario!D8</f>
        <v>Lija banda 37"X75" Grano 120</v>
      </c>
      <c r="AG8" s="247" t="str">
        <f>Inventario!E8</f>
        <v>Abrasivos</v>
      </c>
      <c r="AH8" s="247">
        <f>Inventario!F8</f>
        <v>0</v>
      </c>
      <c r="AI8" s="247" t="str">
        <f>Inventario!G8</f>
        <v>unidades</v>
      </c>
      <c r="AJ8" s="248">
        <f>Inventario!J8</f>
        <v>0</v>
      </c>
      <c r="AK8" s="249">
        <f>Inventario!K8</f>
        <v>0</v>
      </c>
      <c r="AL8" s="25"/>
      <c r="AM8" s="11"/>
    </row>
    <row r="9" spans="1:39" ht="13.5" customHeight="1" x14ac:dyDescent="0.25">
      <c r="A9" s="54">
        <v>43739</v>
      </c>
      <c r="B9" s="175"/>
      <c r="C9" s="174" t="s">
        <v>1833</v>
      </c>
      <c r="D9" s="98" t="str">
        <f t="shared" si="0"/>
        <v>Tubo Cuadrado 1"x1.20mm  x 6 mtrs</v>
      </c>
      <c r="E9" s="98" t="str">
        <f t="shared" si="1"/>
        <v>Metales</v>
      </c>
      <c r="G9" s="98" t="str">
        <f t="shared" si="2"/>
        <v>mts</v>
      </c>
      <c r="H9" s="30">
        <v>96</v>
      </c>
      <c r="I9" s="28">
        <v>3214.1477440000003</v>
      </c>
      <c r="J9" s="28">
        <f t="shared" si="3"/>
        <v>33.480705666666672</v>
      </c>
      <c r="K9" s="28"/>
      <c r="L9" s="28"/>
      <c r="M9" s="25"/>
      <c r="N9" s="158" t="s">
        <v>2055</v>
      </c>
      <c r="O9" s="159" t="s">
        <v>2056</v>
      </c>
      <c r="P9" s="160"/>
      <c r="W9" s="152"/>
      <c r="X9" s="23"/>
      <c r="AC9" s="152"/>
      <c r="AE9" s="246" t="str">
        <f>Inventario!B9</f>
        <v>Lija banda 37"X75" Grano 150</v>
      </c>
      <c r="AF9" s="247" t="str">
        <f>Inventario!D9</f>
        <v>Lija banda 37"X75" Grano 150</v>
      </c>
      <c r="AG9" s="247" t="str">
        <f>Inventario!E9</f>
        <v>Abrasivos</v>
      </c>
      <c r="AH9" s="247">
        <f>Inventario!F9</f>
        <v>0</v>
      </c>
      <c r="AI9" s="247" t="str">
        <f>Inventario!G9</f>
        <v>unidades</v>
      </c>
      <c r="AJ9" s="248">
        <f>Inventario!J9</f>
        <v>0</v>
      </c>
      <c r="AK9" s="249">
        <f>Inventario!K9</f>
        <v>0</v>
      </c>
      <c r="AL9" s="25"/>
      <c r="AM9" s="11"/>
    </row>
    <row r="10" spans="1:39" ht="13.5" customHeight="1" x14ac:dyDescent="0.25">
      <c r="A10" s="54">
        <v>43739</v>
      </c>
      <c r="B10" s="175"/>
      <c r="C10" s="174" t="s">
        <v>376</v>
      </c>
      <c r="D10" s="98" t="str">
        <f t="shared" si="0"/>
        <v>Tornillo Phillips #10 x 2-1/2"</v>
      </c>
      <c r="E10" s="98" t="str">
        <f t="shared" si="1"/>
        <v>Clavos y Tornillos</v>
      </c>
      <c r="G10" s="98" t="str">
        <f t="shared" si="2"/>
        <v>unidades</v>
      </c>
      <c r="H10" s="30">
        <v>800</v>
      </c>
      <c r="I10" s="28">
        <v>976</v>
      </c>
      <c r="J10" s="28">
        <f t="shared" si="3"/>
        <v>1.22</v>
      </c>
      <c r="K10" s="28"/>
      <c r="L10" s="28"/>
      <c r="M10" s="25"/>
      <c r="N10" s="158" t="s">
        <v>2060</v>
      </c>
      <c r="O10" s="159" t="s">
        <v>55</v>
      </c>
      <c r="P10" s="160"/>
      <c r="W10" s="152"/>
      <c r="X10" s="23"/>
      <c r="AC10" s="152"/>
      <c r="AE10" s="246" t="str">
        <f>Inventario!B10</f>
        <v>Lija banda 37"X75" Grano 220</v>
      </c>
      <c r="AF10" s="247" t="str">
        <f>Inventario!D10</f>
        <v>Lija banda 37"X75" Grano 220</v>
      </c>
      <c r="AG10" s="247" t="str">
        <f>Inventario!E10</f>
        <v>Abrasivos</v>
      </c>
      <c r="AH10" s="247">
        <f>Inventario!F10</f>
        <v>0</v>
      </c>
      <c r="AI10" s="247" t="str">
        <f>Inventario!G10</f>
        <v>unidades</v>
      </c>
      <c r="AJ10" s="248">
        <f>Inventario!J10</f>
        <v>5</v>
      </c>
      <c r="AK10" s="249">
        <f>Inventario!K10</f>
        <v>1104</v>
      </c>
      <c r="AL10" s="25"/>
      <c r="AM10" s="11"/>
    </row>
    <row r="11" spans="1:39" ht="13.5" customHeight="1" x14ac:dyDescent="0.25">
      <c r="A11" s="54">
        <v>43739</v>
      </c>
      <c r="B11" s="175"/>
      <c r="C11" s="174" t="s">
        <v>2057</v>
      </c>
      <c r="D11" s="98" t="str">
        <f t="shared" si="0"/>
        <v>Perno Hexagonal 1/4"x 1-1/2" INOX</v>
      </c>
      <c r="E11" s="98" t="str">
        <f t="shared" si="1"/>
        <v>Herrajes</v>
      </c>
      <c r="G11" s="98" t="str">
        <f t="shared" si="2"/>
        <v>unidades</v>
      </c>
      <c r="H11" s="30">
        <v>180</v>
      </c>
      <c r="I11" s="28">
        <v>1929.6</v>
      </c>
      <c r="J11" s="28">
        <f t="shared" si="3"/>
        <v>10.719999999999999</v>
      </c>
      <c r="K11" s="28"/>
      <c r="L11" s="28"/>
      <c r="M11" s="25"/>
      <c r="N11" s="158" t="s">
        <v>2060</v>
      </c>
      <c r="O11" s="159" t="s">
        <v>55</v>
      </c>
      <c r="P11" s="160"/>
      <c r="W11" s="152"/>
      <c r="X11" s="23"/>
      <c r="AC11" s="152"/>
      <c r="AE11" s="246" t="str">
        <f>Inventario!B11</f>
        <v>Lija banda 52"x102" Grano 150</v>
      </c>
      <c r="AF11" s="247" t="str">
        <f>Inventario!D11</f>
        <v>Lija banda 52"x102" Grano 150</v>
      </c>
      <c r="AG11" s="247" t="str">
        <f>Inventario!E11</f>
        <v>Abrasivos</v>
      </c>
      <c r="AH11" s="247">
        <f>Inventario!F11</f>
        <v>0</v>
      </c>
      <c r="AI11" s="247" t="str">
        <f>Inventario!G11</f>
        <v>unidades</v>
      </c>
      <c r="AJ11" s="248">
        <f>Inventario!J11</f>
        <v>1</v>
      </c>
      <c r="AK11" s="249">
        <f>Inventario!K11</f>
        <v>1438</v>
      </c>
      <c r="AL11" s="25"/>
      <c r="AM11" s="11"/>
    </row>
    <row r="12" spans="1:39" ht="13.5" customHeight="1" x14ac:dyDescent="0.25">
      <c r="A12" s="54">
        <v>43739</v>
      </c>
      <c r="B12" s="175"/>
      <c r="C12" s="174" t="s">
        <v>2058</v>
      </c>
      <c r="D12" s="98" t="str">
        <f t="shared" si="0"/>
        <v>Arandela de 1/4" INOX</v>
      </c>
      <c r="E12" s="98" t="str">
        <f t="shared" si="1"/>
        <v>Herrajes</v>
      </c>
      <c r="G12" s="98" t="str">
        <f t="shared" si="2"/>
        <v>unidades</v>
      </c>
      <c r="H12" s="30">
        <v>180</v>
      </c>
      <c r="I12" s="28">
        <v>324</v>
      </c>
      <c r="J12" s="28">
        <f t="shared" si="3"/>
        <v>1.8</v>
      </c>
      <c r="K12" s="28"/>
      <c r="L12" s="28"/>
      <c r="M12" s="25"/>
      <c r="N12" s="158" t="s">
        <v>2060</v>
      </c>
      <c r="O12" s="159" t="s">
        <v>55</v>
      </c>
      <c r="P12" s="160"/>
      <c r="W12" s="152"/>
      <c r="X12" s="23"/>
      <c r="AC12" s="152"/>
      <c r="AE12" s="246" t="str">
        <f>Inventario!B12</f>
        <v>Lija banda 52"x102" Grano 180</v>
      </c>
      <c r="AF12" s="247" t="str">
        <f>Inventario!D12</f>
        <v>Lija banda 52"x102" Grano 180</v>
      </c>
      <c r="AG12" s="247" t="str">
        <f>Inventario!E12</f>
        <v>Abrasivos</v>
      </c>
      <c r="AH12" s="247">
        <f>Inventario!F12</f>
        <v>0</v>
      </c>
      <c r="AI12" s="247" t="str">
        <f>Inventario!G12</f>
        <v>unidades</v>
      </c>
      <c r="AJ12" s="248">
        <f>Inventario!J12</f>
        <v>5</v>
      </c>
      <c r="AK12" s="249">
        <f>Inventario!K12</f>
        <v>1438</v>
      </c>
      <c r="AL12" s="25"/>
      <c r="AM12" s="11"/>
    </row>
    <row r="13" spans="1:39" ht="13.5" customHeight="1" x14ac:dyDescent="0.25">
      <c r="A13" s="54">
        <v>43739</v>
      </c>
      <c r="B13" s="175"/>
      <c r="C13" s="174" t="s">
        <v>1211</v>
      </c>
      <c r="D13" s="98" t="str">
        <f t="shared" si="0"/>
        <v>Perno Hexagonal 1/4 x 2"Inox</v>
      </c>
      <c r="E13" s="98" t="str">
        <f t="shared" si="1"/>
        <v>Clavos y Tornillos</v>
      </c>
      <c r="G13" s="98" t="str">
        <f t="shared" si="2"/>
        <v>unidades</v>
      </c>
      <c r="H13" s="30">
        <v>130</v>
      </c>
      <c r="I13" s="28">
        <v>1989</v>
      </c>
      <c r="J13" s="28">
        <f t="shared" si="3"/>
        <v>15.3</v>
      </c>
      <c r="K13" s="28"/>
      <c r="L13" s="28"/>
      <c r="M13" s="25"/>
      <c r="N13" s="158" t="s">
        <v>2060</v>
      </c>
      <c r="O13" s="159" t="s">
        <v>55</v>
      </c>
      <c r="P13" s="160"/>
      <c r="W13" s="152"/>
      <c r="X13" s="23"/>
      <c r="AC13" s="152"/>
      <c r="AE13" s="246" t="str">
        <f>Inventario!B13</f>
        <v>Lija banda 53"x83" Grano 100</v>
      </c>
      <c r="AF13" s="247" t="str">
        <f>Inventario!D13</f>
        <v>Lija banda 53"x83" Grano 100</v>
      </c>
      <c r="AG13" s="247" t="str">
        <f>Inventario!E13</f>
        <v>Abrasivos</v>
      </c>
      <c r="AH13" s="247">
        <f>Inventario!F13</f>
        <v>0</v>
      </c>
      <c r="AI13" s="247" t="str">
        <f>Inventario!G13</f>
        <v>unidades</v>
      </c>
      <c r="AJ13" s="248">
        <f>Inventario!J13</f>
        <v>6</v>
      </c>
      <c r="AK13" s="249">
        <f>Inventario!K13</f>
        <v>1677.1442857142858</v>
      </c>
      <c r="AL13" s="25"/>
      <c r="AM13" s="11"/>
    </row>
    <row r="14" spans="1:39" ht="13.5" customHeight="1" x14ac:dyDescent="0.25">
      <c r="A14" s="54">
        <v>43739</v>
      </c>
      <c r="B14" s="175"/>
      <c r="C14" s="174" t="s">
        <v>2058</v>
      </c>
      <c r="D14" s="98" t="str">
        <f t="shared" si="0"/>
        <v>Arandela de 1/4" INOX</v>
      </c>
      <c r="E14" s="98" t="str">
        <f t="shared" si="1"/>
        <v>Herrajes</v>
      </c>
      <c r="G14" s="98" t="str">
        <f t="shared" si="2"/>
        <v>unidades</v>
      </c>
      <c r="H14" s="30">
        <v>130</v>
      </c>
      <c r="I14" s="28">
        <v>234</v>
      </c>
      <c r="J14" s="28">
        <f t="shared" si="3"/>
        <v>1.8</v>
      </c>
      <c r="K14" s="28"/>
      <c r="L14" s="28"/>
      <c r="M14" s="25"/>
      <c r="N14" s="158" t="s">
        <v>2060</v>
      </c>
      <c r="O14" s="159" t="s">
        <v>55</v>
      </c>
      <c r="P14" s="160"/>
      <c r="W14" s="152" t="s">
        <v>40</v>
      </c>
      <c r="X14" s="23"/>
      <c r="AC14" s="152"/>
      <c r="AE14" s="246" t="str">
        <f>Inventario!B14</f>
        <v>Lija banda 53"x83" Grano 120</v>
      </c>
      <c r="AF14" s="247" t="str">
        <f>Inventario!D14</f>
        <v>Lija banda 53"x83" Grano 120</v>
      </c>
      <c r="AG14" s="247" t="str">
        <f>Inventario!E14</f>
        <v>Abrasivos</v>
      </c>
      <c r="AH14" s="247">
        <f>Inventario!F14</f>
        <v>0</v>
      </c>
      <c r="AI14" s="247" t="str">
        <f>Inventario!G14</f>
        <v>unidades</v>
      </c>
      <c r="AJ14" s="248">
        <f>Inventario!J14</f>
        <v>13</v>
      </c>
      <c r="AK14" s="249">
        <f>Inventario!K14</f>
        <v>1557.572142857143</v>
      </c>
      <c r="AL14" s="25"/>
      <c r="AM14" s="11"/>
    </row>
    <row r="15" spans="1:39" ht="13.5" customHeight="1" x14ac:dyDescent="0.25">
      <c r="A15" s="54">
        <v>43739</v>
      </c>
      <c r="B15" s="175"/>
      <c r="C15" s="174" t="s">
        <v>2059</v>
      </c>
      <c r="D15" s="98" t="str">
        <f t="shared" si="0"/>
        <v>Varilla Roscada 3/8" INOX</v>
      </c>
      <c r="E15" s="98" t="str">
        <f t="shared" si="1"/>
        <v>Metales</v>
      </c>
      <c r="G15" s="98" t="str">
        <f t="shared" si="2"/>
        <v>mts</v>
      </c>
      <c r="H15" s="30">
        <v>10.98</v>
      </c>
      <c r="I15" s="28">
        <v>3087.42</v>
      </c>
      <c r="J15" s="28">
        <f t="shared" si="3"/>
        <v>281.1857923497268</v>
      </c>
      <c r="K15" s="28"/>
      <c r="L15" s="28"/>
      <c r="M15" s="25"/>
      <c r="N15" s="158" t="s">
        <v>2060</v>
      </c>
      <c r="O15" s="159" t="s">
        <v>55</v>
      </c>
      <c r="P15" s="160"/>
      <c r="W15" s="152" t="s">
        <v>40</v>
      </c>
      <c r="X15" s="23"/>
      <c r="AC15" s="152"/>
      <c r="AE15" s="246" t="str">
        <f>Inventario!B15</f>
        <v>Lija banda 53"x83" Grano 150</v>
      </c>
      <c r="AF15" s="247" t="str">
        <f>Inventario!D15</f>
        <v>Lija banda 53"x83" Grano 150</v>
      </c>
      <c r="AG15" s="247" t="str">
        <f>Inventario!E15</f>
        <v>Abrasivos</v>
      </c>
      <c r="AH15" s="247">
        <f>Inventario!F15</f>
        <v>0</v>
      </c>
      <c r="AI15" s="247" t="str">
        <f>Inventario!G15</f>
        <v>unidades</v>
      </c>
      <c r="AJ15" s="248">
        <f>Inventario!J15</f>
        <v>24</v>
      </c>
      <c r="AK15" s="249">
        <f>Inventario!K15</f>
        <v>1438</v>
      </c>
      <c r="AL15" s="25"/>
      <c r="AM15" s="11"/>
    </row>
    <row r="16" spans="1:39" ht="13.5" customHeight="1" x14ac:dyDescent="0.25">
      <c r="A16" s="54">
        <v>43739</v>
      </c>
      <c r="B16" s="175"/>
      <c r="C16" s="174" t="s">
        <v>2059</v>
      </c>
      <c r="D16" s="98" t="str">
        <f t="shared" si="0"/>
        <v>Varilla Roscada 3/8" INOX</v>
      </c>
      <c r="E16" s="98" t="str">
        <f t="shared" si="1"/>
        <v>Metales</v>
      </c>
      <c r="G16" s="98" t="str">
        <f t="shared" si="2"/>
        <v>mts</v>
      </c>
      <c r="H16" s="30">
        <v>26.62</v>
      </c>
      <c r="I16" s="28">
        <v>7203.98</v>
      </c>
      <c r="J16" s="28">
        <f t="shared" si="3"/>
        <v>270.62283996994739</v>
      </c>
      <c r="K16" s="28"/>
      <c r="L16" s="28"/>
      <c r="M16" s="25"/>
      <c r="N16" s="158" t="s">
        <v>2061</v>
      </c>
      <c r="O16" s="159" t="s">
        <v>55</v>
      </c>
      <c r="P16" s="160"/>
      <c r="W16" s="152" t="s">
        <v>40</v>
      </c>
      <c r="X16" s="23"/>
      <c r="AC16" s="152"/>
      <c r="AE16" s="246" t="str">
        <f>Inventario!B16</f>
        <v>Lija banda 53"x83" Grano 180</v>
      </c>
      <c r="AF16" s="247" t="str">
        <f>Inventario!D16</f>
        <v>Lija banda 53"x83" Grano 180</v>
      </c>
      <c r="AG16" s="247" t="str">
        <f>Inventario!E16</f>
        <v>Abrasivos</v>
      </c>
      <c r="AH16" s="247">
        <f>Inventario!F16</f>
        <v>0</v>
      </c>
      <c r="AI16" s="247" t="str">
        <f>Inventario!G16</f>
        <v>unidades</v>
      </c>
      <c r="AJ16" s="248">
        <f>Inventario!J16</f>
        <v>34</v>
      </c>
      <c r="AK16" s="249">
        <f>Inventario!K16</f>
        <v>1438</v>
      </c>
      <c r="AL16" s="25"/>
      <c r="AM16" s="11"/>
    </row>
    <row r="17" spans="1:39" ht="13.5" customHeight="1" x14ac:dyDescent="0.25">
      <c r="A17" s="54">
        <v>43739</v>
      </c>
      <c r="B17" s="175"/>
      <c r="C17" s="174" t="s">
        <v>1342</v>
      </c>
      <c r="D17" s="98" t="str">
        <f t="shared" si="0"/>
        <v>Cinta Metrica</v>
      </c>
      <c r="E17" s="98" t="str">
        <f t="shared" si="1"/>
        <v>Materiales Varios</v>
      </c>
      <c r="G17" s="98" t="str">
        <f t="shared" si="2"/>
        <v>unidades</v>
      </c>
      <c r="H17" s="30">
        <v>5</v>
      </c>
      <c r="I17" s="28">
        <v>1500</v>
      </c>
      <c r="J17" s="28">
        <f t="shared" si="3"/>
        <v>300</v>
      </c>
      <c r="K17" s="28"/>
      <c r="L17" s="28"/>
      <c r="M17" s="25"/>
      <c r="N17" s="158" t="s">
        <v>2062</v>
      </c>
      <c r="O17" s="159" t="s">
        <v>182</v>
      </c>
      <c r="P17" s="160"/>
      <c r="W17" s="152"/>
      <c r="X17" s="23"/>
      <c r="AC17" s="152"/>
      <c r="AE17" s="246" t="str">
        <f>Inventario!B17</f>
        <v>Lija banda 53"x83" Grano 220</v>
      </c>
      <c r="AF17" s="247" t="str">
        <f>Inventario!D17</f>
        <v>Lija banda 53"x83" Grano 220</v>
      </c>
      <c r="AG17" s="247" t="str">
        <f>Inventario!E17</f>
        <v>Abrasivos</v>
      </c>
      <c r="AH17" s="247">
        <f>Inventario!F17</f>
        <v>0</v>
      </c>
      <c r="AI17" s="247" t="str">
        <f>Inventario!G17</f>
        <v>unidades</v>
      </c>
      <c r="AJ17" s="248">
        <f>Inventario!J17</f>
        <v>35</v>
      </c>
      <c r="AK17" s="249">
        <f>Inventario!K17</f>
        <v>1438</v>
      </c>
      <c r="AL17" s="25"/>
      <c r="AM17" s="11"/>
    </row>
    <row r="18" spans="1:39" ht="13.5" customHeight="1" x14ac:dyDescent="0.25">
      <c r="A18" s="54">
        <v>43739</v>
      </c>
      <c r="B18" s="175"/>
      <c r="C18" s="174" t="s">
        <v>2007</v>
      </c>
      <c r="D18" s="98" t="str">
        <f t="shared" si="0"/>
        <v xml:space="preserve">Lamina Negra Lisa 4 x 8 x 1/4" </v>
      </c>
      <c r="E18" s="98" t="str">
        <f t="shared" si="1"/>
        <v>Metales</v>
      </c>
      <c r="G18" s="98" t="str">
        <f t="shared" si="2"/>
        <v>mts</v>
      </c>
      <c r="H18" s="30">
        <v>2</v>
      </c>
      <c r="I18" s="28">
        <v>9560</v>
      </c>
      <c r="J18" s="28">
        <f t="shared" si="3"/>
        <v>4780</v>
      </c>
      <c r="K18" s="28"/>
      <c r="L18" s="28"/>
      <c r="M18" s="25"/>
      <c r="N18" s="158" t="s">
        <v>2063</v>
      </c>
      <c r="O18" s="159" t="s">
        <v>84</v>
      </c>
      <c r="P18" s="160"/>
      <c r="W18" s="152"/>
      <c r="X18" s="23"/>
      <c r="AC18" s="152"/>
      <c r="AE18" s="246" t="str">
        <f>Inventario!B18</f>
        <v>Lija banda 53"x83" Grano 60</v>
      </c>
      <c r="AF18" s="247" t="str">
        <f>Inventario!D18</f>
        <v>Lija banda 53"x83" Grano 60</v>
      </c>
      <c r="AG18" s="247" t="str">
        <f>Inventario!E18</f>
        <v>Abrasivos</v>
      </c>
      <c r="AH18" s="247">
        <f>Inventario!F18</f>
        <v>0</v>
      </c>
      <c r="AI18" s="247" t="str">
        <f>Inventario!G18</f>
        <v>unidades</v>
      </c>
      <c r="AJ18" s="248">
        <f>Inventario!J18</f>
        <v>5</v>
      </c>
      <c r="AK18" s="249">
        <f>Inventario!K18</f>
        <v>1996.4733333333334</v>
      </c>
      <c r="AL18" s="25"/>
      <c r="AM18" s="11"/>
    </row>
    <row r="19" spans="1:39" ht="13.5" customHeight="1" x14ac:dyDescent="0.25">
      <c r="A19" s="54">
        <v>43739</v>
      </c>
      <c r="B19" s="175"/>
      <c r="C19" s="174" t="s">
        <v>2064</v>
      </c>
      <c r="D19" s="98" t="str">
        <f t="shared" si="0"/>
        <v>Varilla lisa 3/4"</v>
      </c>
      <c r="E19" s="98" t="str">
        <f t="shared" si="1"/>
        <v>Metales</v>
      </c>
      <c r="G19" s="98" t="str">
        <f t="shared" si="2"/>
        <v>mts</v>
      </c>
      <c r="H19" s="30">
        <v>30</v>
      </c>
      <c r="I19" s="28">
        <v>2360</v>
      </c>
      <c r="J19" s="28">
        <f t="shared" si="3"/>
        <v>78.666666666666671</v>
      </c>
      <c r="K19" s="28"/>
      <c r="L19" s="28"/>
      <c r="M19" s="25"/>
      <c r="N19" s="158" t="s">
        <v>2063</v>
      </c>
      <c r="O19" s="159" t="s">
        <v>84</v>
      </c>
      <c r="P19" s="160"/>
      <c r="W19" s="152"/>
      <c r="X19" s="23"/>
      <c r="AC19" s="152"/>
      <c r="AE19" s="246" t="str">
        <f>Inventario!B19</f>
        <v>Lija banda 53"x83" Grano 80</v>
      </c>
      <c r="AF19" s="247" t="str">
        <f>Inventario!D19</f>
        <v>Lija banda 53"x83" Grano 80</v>
      </c>
      <c r="AG19" s="247" t="str">
        <f>Inventario!E19</f>
        <v>Abrasivos</v>
      </c>
      <c r="AH19" s="247">
        <f>Inventario!F19</f>
        <v>0</v>
      </c>
      <c r="AI19" s="247" t="str">
        <f>Inventario!G19</f>
        <v>unidades</v>
      </c>
      <c r="AJ19" s="248">
        <f>Inventario!J19</f>
        <v>11</v>
      </c>
      <c r="AK19" s="249">
        <f>Inventario!K19</f>
        <v>1700.9163636363637</v>
      </c>
      <c r="AL19" s="25"/>
      <c r="AM19" s="11"/>
    </row>
    <row r="20" spans="1:39" ht="13.5" customHeight="1" x14ac:dyDescent="0.25">
      <c r="A20" s="54">
        <v>43739</v>
      </c>
      <c r="B20" s="175"/>
      <c r="C20" s="174" t="s">
        <v>1174</v>
      </c>
      <c r="D20" s="98" t="str">
        <f t="shared" si="0"/>
        <v>Varilla lisa 1/2"</v>
      </c>
      <c r="E20" s="98" t="str">
        <f t="shared" si="1"/>
        <v>Metales</v>
      </c>
      <c r="G20" s="98" t="str">
        <f t="shared" si="2"/>
        <v>mts</v>
      </c>
      <c r="H20" s="30">
        <v>12</v>
      </c>
      <c r="I20" s="203">
        <v>441.74</v>
      </c>
      <c r="J20" s="28">
        <f t="shared" si="3"/>
        <v>36.811666666666667</v>
      </c>
      <c r="K20" s="28"/>
      <c r="L20" s="28"/>
      <c r="M20" s="25"/>
      <c r="N20" s="158" t="s">
        <v>2063</v>
      </c>
      <c r="O20" s="159" t="s">
        <v>84</v>
      </c>
      <c r="P20" s="160"/>
      <c r="W20" s="152"/>
      <c r="X20" s="23"/>
      <c r="AC20" s="152"/>
      <c r="AE20" s="246" t="str">
        <f>Inventario!B20</f>
        <v>Lija banda 6"x124" Grano 180</v>
      </c>
      <c r="AF20" s="247" t="str">
        <f>Inventario!D20</f>
        <v>Lija banda 6"x124" Grano 180</v>
      </c>
      <c r="AG20" s="247" t="str">
        <f>Inventario!E20</f>
        <v>Abrasivos</v>
      </c>
      <c r="AH20" s="247">
        <f>Inventario!F20</f>
        <v>0</v>
      </c>
      <c r="AI20" s="247" t="str">
        <f>Inventario!G20</f>
        <v>unidades</v>
      </c>
      <c r="AJ20" s="248">
        <f>Inventario!J20</f>
        <v>18</v>
      </c>
      <c r="AK20" s="249">
        <f>Inventario!K20</f>
        <v>535</v>
      </c>
      <c r="AL20" s="25"/>
      <c r="AM20" s="11"/>
    </row>
    <row r="21" spans="1:39" ht="13.5" customHeight="1" x14ac:dyDescent="0.25">
      <c r="A21" s="54">
        <v>43739</v>
      </c>
      <c r="B21" s="175"/>
      <c r="C21" s="174" t="s">
        <v>701</v>
      </c>
      <c r="D21" s="98" t="str">
        <f t="shared" si="0"/>
        <v>Empaletizador</v>
      </c>
      <c r="E21" s="98" t="str">
        <f t="shared" si="1"/>
        <v>Material Empaque</v>
      </c>
      <c r="G21" s="98" t="str">
        <f t="shared" si="2"/>
        <v>Rollo</v>
      </c>
      <c r="H21" s="30">
        <v>9</v>
      </c>
      <c r="I21" s="203">
        <v>2934</v>
      </c>
      <c r="J21" s="28">
        <f t="shared" si="3"/>
        <v>326</v>
      </c>
      <c r="K21" s="28"/>
      <c r="L21" s="28"/>
      <c r="M21" s="25"/>
      <c r="N21" s="158" t="s">
        <v>2065</v>
      </c>
      <c r="O21" s="159" t="s">
        <v>142</v>
      </c>
      <c r="P21" s="160"/>
      <c r="W21" s="152"/>
      <c r="X21" s="23"/>
      <c r="AC21" s="152"/>
      <c r="AE21" s="246" t="str">
        <f>Inventario!B21</f>
        <v>Lija banda 6"x124" Grano 100</v>
      </c>
      <c r="AF21" s="247" t="str">
        <f>Inventario!D21</f>
        <v>Lija banda 6"x124" Grano 100</v>
      </c>
      <c r="AG21" s="247" t="str">
        <f>Inventario!E21</f>
        <v>Abrasivos</v>
      </c>
      <c r="AH21" s="247">
        <f>Inventario!F21</f>
        <v>0</v>
      </c>
      <c r="AI21" s="247" t="str">
        <f>Inventario!G21</f>
        <v>unidades</v>
      </c>
      <c r="AJ21" s="248">
        <f>Inventario!J21</f>
        <v>25</v>
      </c>
      <c r="AK21" s="249">
        <f>Inventario!K21</f>
        <v>535</v>
      </c>
      <c r="AL21" s="25"/>
      <c r="AM21" s="11"/>
    </row>
    <row r="22" spans="1:39" ht="13.5" customHeight="1" x14ac:dyDescent="0.25">
      <c r="A22" s="54">
        <v>43739</v>
      </c>
      <c r="B22" s="175"/>
      <c r="C22" s="174" t="s">
        <v>967</v>
      </c>
      <c r="D22" s="98" t="str">
        <f t="shared" si="0"/>
        <v>Tape Oscuro 2"x 110 yadas</v>
      </c>
      <c r="E22" s="98" t="str">
        <f t="shared" si="1"/>
        <v>Material Empaque</v>
      </c>
      <c r="G22" s="98" t="str">
        <f t="shared" si="2"/>
        <v>unidades</v>
      </c>
      <c r="H22" s="30">
        <v>5</v>
      </c>
      <c r="I22" s="28">
        <v>248.88499999999999</v>
      </c>
      <c r="J22" s="28">
        <f t="shared" si="3"/>
        <v>49.777000000000001</v>
      </c>
      <c r="K22" s="28"/>
      <c r="L22" s="28"/>
      <c r="M22" s="25"/>
      <c r="N22" s="158" t="s">
        <v>2065</v>
      </c>
      <c r="O22" s="159" t="s">
        <v>142</v>
      </c>
      <c r="P22" s="160"/>
      <c r="S22" s="163"/>
      <c r="U22" s="151">
        <f>+R22*S22</f>
        <v>0</v>
      </c>
      <c r="W22" s="152"/>
      <c r="X22" s="23"/>
      <c r="AC22" s="152"/>
      <c r="AE22" s="246" t="str">
        <f>Inventario!B22</f>
        <v>Lija banda 6"x124" Grano 220</v>
      </c>
      <c r="AF22" s="247" t="str">
        <f>Inventario!D22</f>
        <v>Lija banda 6"x124" Grano 220</v>
      </c>
      <c r="AG22" s="247" t="str">
        <f>Inventario!E22</f>
        <v>Abrasivos</v>
      </c>
      <c r="AH22" s="247">
        <f>Inventario!F22</f>
        <v>0</v>
      </c>
      <c r="AI22" s="247" t="str">
        <f>Inventario!G22</f>
        <v>unidades</v>
      </c>
      <c r="AJ22" s="248">
        <f>Inventario!J22</f>
        <v>40</v>
      </c>
      <c r="AK22" s="249">
        <f>Inventario!K22</f>
        <v>535</v>
      </c>
      <c r="AL22" s="25"/>
      <c r="AM22" s="11"/>
    </row>
    <row r="23" spans="1:39" ht="13.5" customHeight="1" x14ac:dyDescent="0.25">
      <c r="A23" s="54">
        <v>43739</v>
      </c>
      <c r="B23" s="175"/>
      <c r="C23" s="174" t="s">
        <v>1919</v>
      </c>
      <c r="D23" s="98" t="str">
        <f t="shared" si="0"/>
        <v>Disco Corte Metal  7"x 1/16"x 7/8"</v>
      </c>
      <c r="E23" s="98" t="str">
        <f t="shared" si="1"/>
        <v>Abrasivos</v>
      </c>
      <c r="G23" s="98" t="str">
        <f t="shared" si="2"/>
        <v>unidades</v>
      </c>
      <c r="H23" s="30">
        <v>14</v>
      </c>
      <c r="I23" s="28">
        <v>735</v>
      </c>
      <c r="J23" s="28">
        <f t="shared" si="3"/>
        <v>52.5</v>
      </c>
      <c r="K23" s="28"/>
      <c r="L23" s="28"/>
      <c r="M23" s="25"/>
      <c r="N23" s="158" t="s">
        <v>2066</v>
      </c>
      <c r="O23" s="159" t="s">
        <v>76</v>
      </c>
      <c r="P23" s="160"/>
      <c r="W23" s="152"/>
      <c r="X23" s="23"/>
      <c r="AC23" s="152"/>
      <c r="AE23" s="246" t="str">
        <f>Inventario!B23</f>
        <v>Lija banda 6"x124" Grano 120</v>
      </c>
      <c r="AF23" s="247" t="str">
        <f>Inventario!D23</f>
        <v>Lija banda 6"x124" Grano 120</v>
      </c>
      <c r="AG23" s="247" t="str">
        <f>Inventario!E23</f>
        <v>Abrasivos</v>
      </c>
      <c r="AH23" s="247">
        <f>Inventario!F23</f>
        <v>0</v>
      </c>
      <c r="AI23" s="247" t="str">
        <f>Inventario!G23</f>
        <v>unidades</v>
      </c>
      <c r="AJ23" s="248">
        <f>Inventario!J23</f>
        <v>32</v>
      </c>
      <c r="AK23" s="249">
        <f>Inventario!K23</f>
        <v>535</v>
      </c>
      <c r="AL23" s="25"/>
      <c r="AM23" s="11"/>
    </row>
    <row r="24" spans="1:39" ht="13.5" customHeight="1" x14ac:dyDescent="0.25">
      <c r="A24" s="54">
        <v>43740</v>
      </c>
      <c r="B24" s="175"/>
      <c r="C24" s="174" t="s">
        <v>825</v>
      </c>
      <c r="D24" s="98" t="str">
        <f t="shared" si="0"/>
        <v>Negro A48BSA1-1</v>
      </c>
      <c r="E24" s="98" t="str">
        <f t="shared" si="1"/>
        <v>Pinturas y Quimicos</v>
      </c>
      <c r="G24" s="98" t="str">
        <f t="shared" si="2"/>
        <v>galones</v>
      </c>
      <c r="H24" s="30">
        <v>14</v>
      </c>
      <c r="I24" s="28">
        <v>14826.1176</v>
      </c>
      <c r="J24" s="28">
        <f t="shared" si="3"/>
        <v>1059.0083999999999</v>
      </c>
      <c r="K24" s="28"/>
      <c r="L24" s="28"/>
      <c r="M24" s="25"/>
      <c r="N24" s="158" t="s">
        <v>2067</v>
      </c>
      <c r="O24" s="159" t="s">
        <v>94</v>
      </c>
      <c r="P24" s="160"/>
      <c r="W24" s="152"/>
      <c r="X24" s="23"/>
      <c r="AC24" s="152"/>
      <c r="AE24" s="246" t="str">
        <f>Inventario!B24</f>
        <v>Lija banda 6"x124" Grano 150</v>
      </c>
      <c r="AF24" s="247" t="str">
        <f>Inventario!D24</f>
        <v>Lija banda 6"x124" Grano 150</v>
      </c>
      <c r="AG24" s="247" t="str">
        <f>Inventario!E24</f>
        <v>Abrasivos</v>
      </c>
      <c r="AH24" s="247">
        <f>Inventario!F24</f>
        <v>0</v>
      </c>
      <c r="AI24" s="247" t="str">
        <f>Inventario!G24</f>
        <v>unidades</v>
      </c>
      <c r="AJ24" s="248">
        <f>Inventario!J24</f>
        <v>23</v>
      </c>
      <c r="AK24" s="249">
        <f>Inventario!K24</f>
        <v>535</v>
      </c>
      <c r="AL24" s="25"/>
      <c r="AM24" s="11"/>
    </row>
    <row r="25" spans="1:39" ht="13.5" customHeight="1" x14ac:dyDescent="0.25">
      <c r="A25" s="54">
        <v>43740</v>
      </c>
      <c r="B25" s="175"/>
      <c r="C25" s="174" t="s">
        <v>1182</v>
      </c>
      <c r="D25" s="98" t="str">
        <f t="shared" si="0"/>
        <v>Fondo Poliuretano Catalizado E65FSA5</v>
      </c>
      <c r="E25" s="98" t="str">
        <f t="shared" si="1"/>
        <v>Pinturas y Quimicos</v>
      </c>
      <c r="G25" s="98" t="str">
        <f t="shared" si="2"/>
        <v>galon</v>
      </c>
      <c r="H25" s="30">
        <v>5</v>
      </c>
      <c r="I25" s="28">
        <v>6248.8315000000002</v>
      </c>
      <c r="J25" s="28">
        <f t="shared" si="3"/>
        <v>1249.7663</v>
      </c>
      <c r="K25" s="28"/>
      <c r="L25" s="28"/>
      <c r="M25" s="25"/>
      <c r="N25" s="158" t="s">
        <v>2067</v>
      </c>
      <c r="O25" s="159" t="s">
        <v>94</v>
      </c>
      <c r="P25" s="160"/>
      <c r="W25" s="152"/>
      <c r="X25" s="23"/>
      <c r="AC25" s="152"/>
      <c r="AE25" s="246" t="str">
        <f>Inventario!B25</f>
        <v>Lija banda 6"x124" Grano 60</v>
      </c>
      <c r="AF25" s="247" t="str">
        <f>Inventario!D25</f>
        <v>Lija banda 6"x124" Grano 60</v>
      </c>
      <c r="AG25" s="247" t="str">
        <f>Inventario!E25</f>
        <v>Abrasivos</v>
      </c>
      <c r="AH25" s="247">
        <f>Inventario!F25</f>
        <v>0</v>
      </c>
      <c r="AI25" s="247" t="str">
        <f>Inventario!G25</f>
        <v>unidades</v>
      </c>
      <c r="AJ25" s="248">
        <f>Inventario!J25</f>
        <v>20</v>
      </c>
      <c r="AK25" s="249">
        <f>Inventario!K25</f>
        <v>535</v>
      </c>
      <c r="AL25" s="25"/>
      <c r="AM25" s="11"/>
    </row>
    <row r="26" spans="1:39" ht="13.5" customHeight="1" x14ac:dyDescent="0.25">
      <c r="A26" s="54">
        <v>43740</v>
      </c>
      <c r="B26" s="175"/>
      <c r="C26" s="174" t="s">
        <v>829</v>
      </c>
      <c r="D26" s="98" t="str">
        <f t="shared" si="0"/>
        <v>Thinner Poliuretano R8K5A5</v>
      </c>
      <c r="E26" s="98" t="str">
        <f t="shared" si="1"/>
        <v>Pinturas y Quimicos</v>
      </c>
      <c r="G26" s="98" t="str">
        <f t="shared" si="2"/>
        <v>galones</v>
      </c>
      <c r="H26" s="30">
        <v>25</v>
      </c>
      <c r="I26" s="28">
        <v>16095.737499999999</v>
      </c>
      <c r="J26" s="28">
        <f t="shared" si="3"/>
        <v>643.82949999999994</v>
      </c>
      <c r="K26" s="28"/>
      <c r="L26" s="28"/>
      <c r="M26" s="25"/>
      <c r="N26" s="158" t="s">
        <v>2067</v>
      </c>
      <c r="O26" s="159" t="s">
        <v>94</v>
      </c>
      <c r="P26" s="160"/>
      <c r="W26" s="152"/>
      <c r="X26" s="23"/>
      <c r="AC26" s="152"/>
      <c r="AE26" s="246" t="str">
        <f>Inventario!B26</f>
        <v>Lija banda 6"x124" Grano 80</v>
      </c>
      <c r="AF26" s="247" t="str">
        <f>Inventario!D26</f>
        <v>Lija banda 6"x124" Grano 80</v>
      </c>
      <c r="AG26" s="247" t="str">
        <f>Inventario!E26</f>
        <v>Abrasivos</v>
      </c>
      <c r="AH26" s="247">
        <f>Inventario!F26</f>
        <v>0</v>
      </c>
      <c r="AI26" s="247" t="str">
        <f>Inventario!G26</f>
        <v>unidades</v>
      </c>
      <c r="AJ26" s="248">
        <f>Inventario!J26</f>
        <v>12</v>
      </c>
      <c r="AK26" s="249">
        <f>Inventario!K26</f>
        <v>535</v>
      </c>
      <c r="AL26" s="25"/>
      <c r="AM26" s="11"/>
    </row>
    <row r="27" spans="1:39" ht="13.5" customHeight="1" x14ac:dyDescent="0.25">
      <c r="A27" s="54">
        <v>43740</v>
      </c>
      <c r="B27" s="175"/>
      <c r="C27" s="174" t="s">
        <v>1184</v>
      </c>
      <c r="D27" s="98" t="str">
        <f t="shared" si="0"/>
        <v>Catalizador poliuretano para sellador V54VSA1-1/4</v>
      </c>
      <c r="E27" s="98" t="str">
        <f t="shared" si="1"/>
        <v>Pinturas y Quimicos</v>
      </c>
      <c r="G27" s="98" t="str">
        <f t="shared" si="2"/>
        <v>1/4  de Galon</v>
      </c>
      <c r="H27" s="30">
        <v>24</v>
      </c>
      <c r="I27" s="28">
        <v>7746.6328000000003</v>
      </c>
      <c r="J27" s="28">
        <f t="shared" si="3"/>
        <v>322.77636666666666</v>
      </c>
      <c r="K27" s="28"/>
      <c r="L27" s="28"/>
      <c r="M27" s="25"/>
      <c r="N27" s="158" t="s">
        <v>2067</v>
      </c>
      <c r="O27" s="159" t="s">
        <v>94</v>
      </c>
      <c r="P27" s="160"/>
      <c r="W27" s="152"/>
      <c r="X27" s="23"/>
      <c r="AC27" s="152"/>
      <c r="AE27" s="246" t="str">
        <f>Inventario!B27</f>
        <v>Lija banda 6"x 220" Grano 220</v>
      </c>
      <c r="AF27" s="247" t="str">
        <f>Inventario!D27</f>
        <v>Lija banda 6"x 220" Grano 220</v>
      </c>
      <c r="AG27" s="247" t="str">
        <f>Inventario!E27</f>
        <v>Abrasivos</v>
      </c>
      <c r="AH27" s="247">
        <f>Inventario!F27</f>
        <v>0</v>
      </c>
      <c r="AI27" s="247" t="str">
        <f>Inventario!G27</f>
        <v>unidades</v>
      </c>
      <c r="AJ27" s="248">
        <f>Inventario!J27</f>
        <v>12</v>
      </c>
      <c r="AK27" s="249">
        <f>Inventario!K27</f>
        <v>535</v>
      </c>
      <c r="AL27" s="25"/>
      <c r="AM27" s="11"/>
    </row>
    <row r="28" spans="1:39" ht="13.5" customHeight="1" x14ac:dyDescent="0.25">
      <c r="A28" s="54">
        <v>43740</v>
      </c>
      <c r="B28" s="175"/>
      <c r="C28" s="174" t="s">
        <v>1203</v>
      </c>
      <c r="D28" s="98" t="str">
        <f t="shared" si="0"/>
        <v>Acabado poliuretano catalizado para exterior galon</v>
      </c>
      <c r="E28" s="98" t="str">
        <f t="shared" si="1"/>
        <v>Pinturas y Quimicos</v>
      </c>
      <c r="G28" s="98" t="str">
        <f t="shared" si="2"/>
        <v>galon</v>
      </c>
      <c r="H28" s="30">
        <v>12</v>
      </c>
      <c r="I28" s="28">
        <v>17389.869600000002</v>
      </c>
      <c r="J28" s="28">
        <f t="shared" si="3"/>
        <v>1449.1558000000002</v>
      </c>
      <c r="K28" s="28"/>
      <c r="L28" s="28"/>
      <c r="M28" s="25"/>
      <c r="N28" s="158" t="s">
        <v>2067</v>
      </c>
      <c r="O28" s="159" t="s">
        <v>94</v>
      </c>
      <c r="P28" s="160"/>
      <c r="W28" s="152"/>
      <c r="X28" s="23"/>
      <c r="AC28" s="152"/>
      <c r="AE28" s="246" t="str">
        <f>Inventario!B28</f>
        <v>Lija banda 6"x 270" Grano 180</v>
      </c>
      <c r="AF28" s="247" t="str">
        <f>Inventario!D28</f>
        <v>Lija banda 6"x 270" Grano 180</v>
      </c>
      <c r="AG28" s="247" t="str">
        <f>Inventario!E28</f>
        <v>Abrasivos</v>
      </c>
      <c r="AH28" s="247">
        <f>Inventario!F28</f>
        <v>0</v>
      </c>
      <c r="AI28" s="247" t="str">
        <f>Inventario!G28</f>
        <v>unidades</v>
      </c>
      <c r="AJ28" s="248">
        <f>Inventario!J28</f>
        <v>2</v>
      </c>
      <c r="AK28" s="249">
        <f>Inventario!K28</f>
        <v>535</v>
      </c>
      <c r="AL28" s="25"/>
      <c r="AM28" s="11"/>
    </row>
    <row r="29" spans="1:39" ht="13.5" customHeight="1" x14ac:dyDescent="0.25">
      <c r="A29" s="54">
        <v>43740</v>
      </c>
      <c r="B29" s="175"/>
      <c r="C29" s="174" t="s">
        <v>1186</v>
      </c>
      <c r="D29" s="98" t="str">
        <f>VLOOKUP($C29,$AE$6:$AK$2025,2,FALSE)</f>
        <v>Catalizador Multiusos Poliuretano V54VSA3-1/8</v>
      </c>
      <c r="E29" s="98" t="str">
        <f>VLOOKUP($C29,$AE$6:$AK$2025,3,FALSE)</f>
        <v>Pinturas y Quimicos</v>
      </c>
      <c r="G29" s="98">
        <f>VLOOKUP($C29,$AE$6:$AK$2025,5,FALSE)</f>
        <v>0</v>
      </c>
      <c r="H29" s="30">
        <v>12</v>
      </c>
      <c r="I29" s="28">
        <v>3769.2384000000002</v>
      </c>
      <c r="J29" s="28">
        <f t="shared" si="3"/>
        <v>314.10320000000002</v>
      </c>
      <c r="K29" s="28"/>
      <c r="L29" s="28"/>
      <c r="M29" s="25"/>
      <c r="N29" s="158" t="s">
        <v>2067</v>
      </c>
      <c r="O29" s="159" t="s">
        <v>94</v>
      </c>
      <c r="P29" s="160"/>
      <c r="W29" s="152"/>
      <c r="X29" s="23"/>
      <c r="AC29" s="152"/>
      <c r="AE29" s="246" t="str">
        <f>Inventario!B29</f>
        <v>Lija banda 6"x 270" Grano 220</v>
      </c>
      <c r="AF29" s="247" t="str">
        <f>Inventario!D29</f>
        <v>Lija banda 6"x 270" Grano 220</v>
      </c>
      <c r="AG29" s="247" t="str">
        <f>Inventario!E29</f>
        <v>Abrasivos</v>
      </c>
      <c r="AH29" s="247">
        <f>Inventario!F29</f>
        <v>0</v>
      </c>
      <c r="AI29" s="247" t="str">
        <f>Inventario!G29</f>
        <v>unidades</v>
      </c>
      <c r="AJ29" s="248">
        <f>Inventario!J29</f>
        <v>12</v>
      </c>
      <c r="AK29" s="249">
        <f>Inventario!K29</f>
        <v>535</v>
      </c>
      <c r="AL29" s="25"/>
      <c r="AM29" s="11"/>
    </row>
    <row r="30" spans="1:39" ht="13.5" customHeight="1" x14ac:dyDescent="0.25">
      <c r="A30" s="54">
        <v>43740</v>
      </c>
      <c r="B30" s="175"/>
      <c r="C30" s="174" t="s">
        <v>1527</v>
      </c>
      <c r="D30" s="98" t="str">
        <f t="shared" si="0"/>
        <v>Espiga rapida Hembra de 1/4"</v>
      </c>
      <c r="E30" s="98" t="str">
        <f t="shared" si="1"/>
        <v>Repuestos y Partes</v>
      </c>
      <c r="G30" s="98" t="str">
        <f t="shared" si="2"/>
        <v>unidades</v>
      </c>
      <c r="H30" s="30">
        <v>6</v>
      </c>
      <c r="I30" s="28">
        <v>801.06</v>
      </c>
      <c r="J30" s="28">
        <f t="shared" si="3"/>
        <v>133.51</v>
      </c>
      <c r="K30" s="28"/>
      <c r="L30" s="28"/>
      <c r="M30" s="25"/>
      <c r="N30" s="158" t="s">
        <v>2068</v>
      </c>
      <c r="O30" s="159" t="s">
        <v>134</v>
      </c>
      <c r="P30" s="160"/>
      <c r="W30" s="152"/>
      <c r="X30" s="23"/>
      <c r="AC30" s="152"/>
      <c r="AE30" s="246" t="str">
        <f>Inventario!B30</f>
        <v>Lija banda 6"x 270" Grano 150</v>
      </c>
      <c r="AF30" s="247" t="str">
        <f>Inventario!D30</f>
        <v>Lija banda 6"x 270" Grano 150</v>
      </c>
      <c r="AG30" s="247" t="str">
        <f>Inventario!E30</f>
        <v>Abrasivos</v>
      </c>
      <c r="AH30" s="247">
        <f>Inventario!F30</f>
        <v>0</v>
      </c>
      <c r="AI30" s="247" t="str">
        <f>Inventario!G30</f>
        <v>unidades</v>
      </c>
      <c r="AJ30" s="248">
        <f>Inventario!J30</f>
        <v>1</v>
      </c>
      <c r="AK30" s="249">
        <f>Inventario!K30</f>
        <v>535</v>
      </c>
      <c r="AL30" s="25"/>
      <c r="AM30" s="11"/>
    </row>
    <row r="31" spans="1:39" ht="13.5" customHeight="1" x14ac:dyDescent="0.25">
      <c r="A31" s="54">
        <v>43740</v>
      </c>
      <c r="B31" s="175"/>
      <c r="C31" s="174" t="s">
        <v>1528</v>
      </c>
      <c r="D31" s="98" t="str">
        <f t="shared" si="0"/>
        <v>Espiga rapida macho de 1/4"</v>
      </c>
      <c r="E31" s="98" t="str">
        <f t="shared" si="1"/>
        <v>Repuestos y Partes</v>
      </c>
      <c r="G31" s="98" t="str">
        <f t="shared" si="2"/>
        <v>unidades</v>
      </c>
      <c r="H31" s="30">
        <v>6</v>
      </c>
      <c r="I31" s="28">
        <v>797.1</v>
      </c>
      <c r="J31" s="28">
        <f t="shared" si="3"/>
        <v>132.85</v>
      </c>
      <c r="K31" s="28"/>
      <c r="L31" s="28"/>
      <c r="M31" s="25"/>
      <c r="N31" s="158" t="s">
        <v>2068</v>
      </c>
      <c r="O31" s="159" t="s">
        <v>134</v>
      </c>
      <c r="P31" s="160"/>
      <c r="W31" s="152"/>
      <c r="X31" s="23"/>
      <c r="AC31" s="152"/>
      <c r="AE31" s="246" t="str">
        <f>Inventario!B31</f>
        <v>Lija banda 6"x109" grano #220</v>
      </c>
      <c r="AF31" s="247" t="str">
        <f>Inventario!D31</f>
        <v>Lija banda 6"x109" grano #220</v>
      </c>
      <c r="AG31" s="247" t="str">
        <f>Inventario!E31</f>
        <v>Abrasivos</v>
      </c>
      <c r="AH31" s="247">
        <f>Inventario!F31</f>
        <v>0</v>
      </c>
      <c r="AI31" s="247" t="str">
        <f>Inventario!G31</f>
        <v>unidades</v>
      </c>
      <c r="AJ31" s="248">
        <f>Inventario!J31</f>
        <v>3</v>
      </c>
      <c r="AK31" s="249">
        <f>Inventario!K31</f>
        <v>535</v>
      </c>
      <c r="AL31" s="25"/>
      <c r="AM31" s="11"/>
    </row>
    <row r="32" spans="1:39" ht="13.5" customHeight="1" x14ac:dyDescent="0.25">
      <c r="A32" s="54">
        <v>43740</v>
      </c>
      <c r="B32" s="175"/>
      <c r="C32" s="174" t="s">
        <v>2069</v>
      </c>
      <c r="D32" s="98" t="str">
        <f t="shared" si="0"/>
        <v xml:space="preserve">Brida sin fin 3/8"-5/8" AC.INOX </v>
      </c>
      <c r="E32" s="98" t="str">
        <f t="shared" si="1"/>
        <v>Herrajes</v>
      </c>
      <c r="G32" s="98" t="str">
        <f t="shared" si="2"/>
        <v>unidades</v>
      </c>
      <c r="H32" s="30">
        <v>10</v>
      </c>
      <c r="I32" s="28">
        <v>63.9</v>
      </c>
      <c r="J32" s="28">
        <f t="shared" si="3"/>
        <v>6.39</v>
      </c>
      <c r="K32" s="28"/>
      <c r="L32" s="28"/>
      <c r="M32" s="25"/>
      <c r="N32" s="158" t="s">
        <v>2068</v>
      </c>
      <c r="O32" s="159" t="s">
        <v>134</v>
      </c>
      <c r="P32" s="160"/>
      <c r="W32" s="152"/>
      <c r="X32" s="23"/>
      <c r="AC32" s="152"/>
      <c r="AE32" s="246" t="str">
        <f>Inventario!B32</f>
        <v>Lija Banda 7"x 146</v>
      </c>
      <c r="AF32" s="247" t="str">
        <f>Inventario!D32</f>
        <v>Lija Banda 7"x 146</v>
      </c>
      <c r="AG32" s="247" t="str">
        <f>Inventario!E32</f>
        <v>Abrasivos</v>
      </c>
      <c r="AH32" s="247">
        <f>Inventario!F32</f>
        <v>0</v>
      </c>
      <c r="AI32" s="247" t="str">
        <f>Inventario!G32</f>
        <v>unidades</v>
      </c>
      <c r="AJ32" s="248">
        <f>Inventario!J32</f>
        <v>0</v>
      </c>
      <c r="AK32" s="249">
        <f>Inventario!K32</f>
        <v>0</v>
      </c>
      <c r="AL32" s="25"/>
      <c r="AM32" s="11"/>
    </row>
    <row r="33" spans="1:39" ht="13.5" customHeight="1" x14ac:dyDescent="0.25">
      <c r="A33" s="54">
        <v>43740</v>
      </c>
      <c r="B33" s="175"/>
      <c r="C33" s="174" t="s">
        <v>1214</v>
      </c>
      <c r="D33" s="98" t="str">
        <f t="shared" si="0"/>
        <v>Tape Electrico</v>
      </c>
      <c r="E33" s="98" t="str">
        <f t="shared" si="1"/>
        <v>Material Electrico</v>
      </c>
      <c r="G33" s="98" t="str">
        <f t="shared" si="2"/>
        <v>unidades</v>
      </c>
      <c r="H33" s="30">
        <v>3</v>
      </c>
      <c r="I33" s="28">
        <v>90.09</v>
      </c>
      <c r="J33" s="28">
        <f t="shared" si="3"/>
        <v>30.03</v>
      </c>
      <c r="K33" s="28"/>
      <c r="L33" s="28"/>
      <c r="M33" s="25"/>
      <c r="N33" s="158" t="s">
        <v>2068</v>
      </c>
      <c r="O33" s="159" t="s">
        <v>134</v>
      </c>
      <c r="P33" s="160"/>
      <c r="W33" s="152"/>
      <c r="X33" s="23"/>
      <c r="AC33" s="152"/>
      <c r="AE33" s="246" t="str">
        <f>Inventario!B33</f>
        <v>Lija disco stickit grano #120</v>
      </c>
      <c r="AF33" s="247" t="str">
        <f>Inventario!D33</f>
        <v>Lija disco stickit grano #120</v>
      </c>
      <c r="AG33" s="247" t="str">
        <f>Inventario!E33</f>
        <v>Abrasivos</v>
      </c>
      <c r="AH33" s="247">
        <f>Inventario!F33</f>
        <v>0</v>
      </c>
      <c r="AI33" s="247" t="str">
        <f>Inventario!G33</f>
        <v>unidades</v>
      </c>
      <c r="AJ33" s="248">
        <f>Inventario!J33</f>
        <v>7518</v>
      </c>
      <c r="AK33" s="249">
        <f>Inventario!K33</f>
        <v>9.84</v>
      </c>
      <c r="AL33" s="25"/>
      <c r="AM33" s="11"/>
    </row>
    <row r="34" spans="1:39" ht="13.5" customHeight="1" x14ac:dyDescent="0.25">
      <c r="A34" s="54">
        <v>43740</v>
      </c>
      <c r="B34" s="175"/>
      <c r="C34" s="174" t="s">
        <v>1078</v>
      </c>
      <c r="D34" s="98" t="str">
        <f t="shared" si="0"/>
        <v>Acople Macho de 1/4</v>
      </c>
      <c r="E34" s="98" t="str">
        <f t="shared" si="1"/>
        <v>Repuestos y Partes</v>
      </c>
      <c r="G34" s="98" t="str">
        <f t="shared" si="2"/>
        <v>unidades</v>
      </c>
      <c r="H34" s="30">
        <v>6</v>
      </c>
      <c r="I34" s="28">
        <v>228.66</v>
      </c>
      <c r="J34" s="28">
        <f t="shared" si="3"/>
        <v>38.11</v>
      </c>
      <c r="K34" s="28"/>
      <c r="L34" s="28"/>
      <c r="M34" s="25"/>
      <c r="N34" s="158" t="s">
        <v>2068</v>
      </c>
      <c r="O34" s="159" t="s">
        <v>134</v>
      </c>
      <c r="P34" s="160"/>
      <c r="U34" s="151">
        <v>2368.4322999999999</v>
      </c>
      <c r="W34" s="152"/>
      <c r="X34" s="23"/>
      <c r="AC34" s="152"/>
      <c r="AE34" s="246" t="str">
        <f>Inventario!B34</f>
        <v>Lija disco stickit grano #150</v>
      </c>
      <c r="AF34" s="247" t="str">
        <f>Inventario!D34</f>
        <v>Lija disco stickit grano #150</v>
      </c>
      <c r="AG34" s="247" t="str">
        <f>Inventario!E34</f>
        <v>Abrasivos</v>
      </c>
      <c r="AH34" s="247">
        <f>Inventario!F34</f>
        <v>0</v>
      </c>
      <c r="AI34" s="247" t="str">
        <f>Inventario!G34</f>
        <v>unidades</v>
      </c>
      <c r="AJ34" s="248">
        <f>Inventario!J34</f>
        <v>697</v>
      </c>
      <c r="AK34" s="249">
        <f>Inventario!K34</f>
        <v>8.5681287968810071</v>
      </c>
      <c r="AL34" s="25"/>
      <c r="AM34" s="11"/>
    </row>
    <row r="35" spans="1:39" ht="13.5" customHeight="1" x14ac:dyDescent="0.25">
      <c r="A35" s="54">
        <v>43740</v>
      </c>
      <c r="B35" s="175"/>
      <c r="C35" s="174" t="s">
        <v>1334</v>
      </c>
      <c r="D35" s="98" t="str">
        <f t="shared" si="0"/>
        <v>Acople Hembra de 1/4</v>
      </c>
      <c r="E35" s="98" t="str">
        <f t="shared" si="1"/>
        <v>Repuestos y Partes</v>
      </c>
      <c r="G35" s="98" t="str">
        <f t="shared" si="2"/>
        <v>unidades</v>
      </c>
      <c r="H35" s="30">
        <v>6</v>
      </c>
      <c r="I35" s="28">
        <v>239.04</v>
      </c>
      <c r="J35" s="28">
        <f t="shared" si="3"/>
        <v>39.839999999999996</v>
      </c>
      <c r="K35" s="28"/>
      <c r="L35" s="28"/>
      <c r="M35" s="25"/>
      <c r="N35" s="158" t="s">
        <v>2068</v>
      </c>
      <c r="O35" s="159" t="s">
        <v>134</v>
      </c>
      <c r="P35" s="160"/>
      <c r="W35" s="152"/>
      <c r="X35" s="23"/>
      <c r="AC35" s="152"/>
      <c r="AE35" s="246" t="str">
        <f>Inventario!B35</f>
        <v>Lija disco stickit grano #180</v>
      </c>
      <c r="AF35" s="247" t="str">
        <f>Inventario!D35</f>
        <v>Lija disco stickit grano #180</v>
      </c>
      <c r="AG35" s="247" t="str">
        <f>Inventario!E35</f>
        <v>Abrasivos</v>
      </c>
      <c r="AH35" s="247">
        <f>Inventario!F35</f>
        <v>0</v>
      </c>
      <c r="AI35" s="247" t="str">
        <f>Inventario!G35</f>
        <v>unidades</v>
      </c>
      <c r="AJ35" s="248">
        <f>Inventario!J35</f>
        <v>1053</v>
      </c>
      <c r="AK35" s="249">
        <f>Inventario!K35</f>
        <v>8.6382663809005074</v>
      </c>
      <c r="AL35" s="25"/>
      <c r="AM35" s="11"/>
    </row>
    <row r="36" spans="1:39" ht="13.5" customHeight="1" x14ac:dyDescent="0.25">
      <c r="A36" s="54">
        <v>43740</v>
      </c>
      <c r="B36" s="175"/>
      <c r="C36" s="174" t="s">
        <v>1141</v>
      </c>
      <c r="D36" s="98" t="str">
        <f t="shared" si="0"/>
        <v>Kinepox 26</v>
      </c>
      <c r="E36" s="98" t="str">
        <f t="shared" si="1"/>
        <v>Pinturas y Quimicos</v>
      </c>
      <c r="G36" s="98" t="str">
        <f t="shared" si="2"/>
        <v>galon</v>
      </c>
      <c r="H36" s="30">
        <v>6</v>
      </c>
      <c r="I36" s="28">
        <v>6481.44</v>
      </c>
      <c r="J36" s="28">
        <f t="shared" si="3"/>
        <v>1080.24</v>
      </c>
      <c r="K36" s="28"/>
      <c r="L36" s="28"/>
      <c r="M36" s="25"/>
      <c r="N36" s="158" t="s">
        <v>2070</v>
      </c>
      <c r="O36" s="159" t="s">
        <v>42</v>
      </c>
      <c r="P36" s="160"/>
      <c r="U36" s="151">
        <f>U34/3</f>
        <v>789.47743333333335</v>
      </c>
      <c r="W36" s="152"/>
      <c r="X36" s="23"/>
      <c r="AC36" s="152"/>
      <c r="AE36" s="246" t="str">
        <f>Inventario!B36</f>
        <v>Lija pliego 9"x11" grano #320</v>
      </c>
      <c r="AF36" s="247" t="str">
        <f>Inventario!D36</f>
        <v>Lija pliego 9"x11" grano #320</v>
      </c>
      <c r="AG36" s="247" t="str">
        <f>Inventario!E36</f>
        <v>Abrasivos</v>
      </c>
      <c r="AH36" s="247">
        <f>Inventario!F36</f>
        <v>0</v>
      </c>
      <c r="AI36" s="247" t="str">
        <f>Inventario!G36</f>
        <v>unidades</v>
      </c>
      <c r="AJ36" s="248">
        <f>Inventario!J36</f>
        <v>2633</v>
      </c>
      <c r="AK36" s="249">
        <f>Inventario!K36</f>
        <v>9.25</v>
      </c>
      <c r="AL36" s="25"/>
      <c r="AM36" s="11"/>
    </row>
    <row r="37" spans="1:39" ht="13.5" customHeight="1" x14ac:dyDescent="0.25">
      <c r="A37" s="54">
        <v>43740</v>
      </c>
      <c r="B37" s="175"/>
      <c r="C37" s="174" t="s">
        <v>1142</v>
      </c>
      <c r="D37" s="98" t="str">
        <f t="shared" si="0"/>
        <v>Kinecure 626</v>
      </c>
      <c r="E37" s="98" t="str">
        <f t="shared" si="1"/>
        <v>Pinturas y Quimicos</v>
      </c>
      <c r="G37" s="98" t="str">
        <f t="shared" si="2"/>
        <v>1/4  de Galon</v>
      </c>
      <c r="H37" s="30">
        <v>12</v>
      </c>
      <c r="I37" s="28">
        <v>11433.24</v>
      </c>
      <c r="J37" s="28">
        <f t="shared" si="3"/>
        <v>952.77</v>
      </c>
      <c r="K37" s="28"/>
      <c r="L37" s="28"/>
      <c r="M37" s="25"/>
      <c r="N37" s="158" t="s">
        <v>2070</v>
      </c>
      <c r="O37" s="159" t="s">
        <v>42</v>
      </c>
      <c r="P37" s="160"/>
      <c r="W37" s="152"/>
      <c r="X37" s="23"/>
      <c r="AC37" s="152"/>
      <c r="AE37" s="246" t="str">
        <f>Inventario!B37</f>
        <v>Lija pliego 9"x11" grano #180</v>
      </c>
      <c r="AF37" s="247" t="str">
        <f>Inventario!D37</f>
        <v>Lija pliego 9"x11" grano #180</v>
      </c>
      <c r="AG37" s="247" t="str">
        <f>Inventario!E37</f>
        <v>Abrasivos</v>
      </c>
      <c r="AH37" s="247">
        <f>Inventario!F37</f>
        <v>0</v>
      </c>
      <c r="AI37" s="247" t="str">
        <f>Inventario!G37</f>
        <v>unidades</v>
      </c>
      <c r="AJ37" s="248">
        <f>Inventario!J37</f>
        <v>11</v>
      </c>
      <c r="AK37" s="249">
        <f>Inventario!K37</f>
        <v>9.25</v>
      </c>
      <c r="AL37" s="25"/>
      <c r="AM37" s="11"/>
    </row>
    <row r="38" spans="1:39" ht="13.5" customHeight="1" x14ac:dyDescent="0.25">
      <c r="A38" s="54">
        <v>43740</v>
      </c>
      <c r="B38" s="175"/>
      <c r="C38" s="174" t="s">
        <v>1861</v>
      </c>
      <c r="D38" s="98" t="str">
        <f t="shared" si="0"/>
        <v>Cepillo de Alambre</v>
      </c>
      <c r="E38" s="98" t="str">
        <f t="shared" si="1"/>
        <v>Repuestos y Partes</v>
      </c>
      <c r="G38" s="98" t="str">
        <f t="shared" si="2"/>
        <v>unidades</v>
      </c>
      <c r="H38" s="30">
        <v>2</v>
      </c>
      <c r="I38" s="28">
        <v>143.80000000000001</v>
      </c>
      <c r="J38" s="28">
        <f t="shared" si="3"/>
        <v>71.900000000000006</v>
      </c>
      <c r="K38" s="28"/>
      <c r="L38" s="28"/>
      <c r="M38" s="25"/>
      <c r="N38" s="158" t="s">
        <v>2071</v>
      </c>
      <c r="O38" s="159" t="s">
        <v>134</v>
      </c>
      <c r="P38" s="160" t="s">
        <v>2072</v>
      </c>
      <c r="W38" s="152"/>
      <c r="X38" s="23"/>
      <c r="AC38" s="152"/>
      <c r="AE38" s="246" t="str">
        <f>Inventario!B38</f>
        <v>Lija disco papel grano #60</v>
      </c>
      <c r="AF38" s="247" t="str">
        <f>Inventario!D38</f>
        <v>Lija disco papel grano #60</v>
      </c>
      <c r="AG38" s="247" t="str">
        <f>Inventario!E38</f>
        <v>Abrasivos</v>
      </c>
      <c r="AH38" s="247">
        <f>Inventario!F38</f>
        <v>0</v>
      </c>
      <c r="AI38" s="247" t="str">
        <f>Inventario!G38</f>
        <v>unidades</v>
      </c>
      <c r="AJ38" s="248">
        <f>Inventario!J38</f>
        <v>793</v>
      </c>
      <c r="AK38" s="249">
        <f>Inventario!K38</f>
        <v>9.84</v>
      </c>
      <c r="AL38" s="25"/>
      <c r="AM38" s="11"/>
    </row>
    <row r="39" spans="1:39" ht="13.5" customHeight="1" x14ac:dyDescent="0.25">
      <c r="A39" s="54">
        <v>43740</v>
      </c>
      <c r="B39" s="175"/>
      <c r="C39" s="174" t="s">
        <v>2006</v>
      </c>
      <c r="D39" s="98" t="str">
        <f t="shared" si="0"/>
        <v>Tubo Cañeria 1 1/2" x 2.38 mmx 6mtrs</v>
      </c>
      <c r="E39" s="98" t="str">
        <f t="shared" si="1"/>
        <v>Metales</v>
      </c>
      <c r="G39" s="98" t="str">
        <f t="shared" si="2"/>
        <v>mts</v>
      </c>
      <c r="H39" s="30">
        <v>12</v>
      </c>
      <c r="I39" s="28">
        <v>1199.2616</v>
      </c>
      <c r="J39" s="28">
        <f t="shared" si="3"/>
        <v>99.93846666666667</v>
      </c>
      <c r="K39" s="28"/>
      <c r="L39" s="28"/>
      <c r="M39" s="25"/>
      <c r="N39" s="158" t="s">
        <v>2073</v>
      </c>
      <c r="O39" s="159" t="s">
        <v>2056</v>
      </c>
      <c r="P39" s="160"/>
      <c r="W39" s="152"/>
      <c r="X39" s="23"/>
      <c r="AC39" s="152"/>
      <c r="AE39" s="246" t="str">
        <f>Inventario!B39</f>
        <v>Lija banda 8"x3" grano # 180</v>
      </c>
      <c r="AF39" s="247" t="str">
        <f>Inventario!D39</f>
        <v>Lija banda 8"x3" grano # 180</v>
      </c>
      <c r="AG39" s="247" t="str">
        <f>Inventario!E39</f>
        <v>Abrasivos</v>
      </c>
      <c r="AH39" s="247">
        <f>Inventario!F39</f>
        <v>0</v>
      </c>
      <c r="AI39" s="247" t="str">
        <f>Inventario!G39</f>
        <v>unidades</v>
      </c>
      <c r="AJ39" s="248">
        <f>Inventario!J39</f>
        <v>6</v>
      </c>
      <c r="AK39" s="249">
        <f>Inventario!K39</f>
        <v>300</v>
      </c>
      <c r="AL39" s="25"/>
      <c r="AM39" s="11"/>
    </row>
    <row r="40" spans="1:39" ht="13.5" customHeight="1" x14ac:dyDescent="0.25">
      <c r="A40" s="54">
        <v>43740</v>
      </c>
      <c r="B40" s="175"/>
      <c r="C40" s="174" t="s">
        <v>2079</v>
      </c>
      <c r="D40" s="98" t="str">
        <f t="shared" si="0"/>
        <v>TUBO REDONDO DE ALUMINIO DE 3/4 X .065 X 24'  (7.30 mtrs)</v>
      </c>
      <c r="E40" s="98" t="str">
        <f t="shared" si="1"/>
        <v>Metales</v>
      </c>
      <c r="G40" s="98" t="str">
        <f t="shared" si="2"/>
        <v>mts</v>
      </c>
      <c r="H40" s="30">
        <v>51.1</v>
      </c>
      <c r="I40" s="28">
        <v>3186.25</v>
      </c>
      <c r="J40" s="28">
        <f t="shared" si="3"/>
        <v>62.353228962818001</v>
      </c>
      <c r="K40" s="28"/>
      <c r="L40" s="28"/>
      <c r="M40" s="25"/>
      <c r="N40" s="158" t="s">
        <v>2081</v>
      </c>
      <c r="O40" s="159" t="s">
        <v>121</v>
      </c>
      <c r="P40" s="160"/>
      <c r="W40" s="152"/>
      <c r="X40" s="23"/>
      <c r="AC40" s="152"/>
      <c r="AE40" s="246" t="str">
        <f>Inventario!B40</f>
        <v>Lija banda 8"x3" grano # 150</v>
      </c>
      <c r="AF40" s="247" t="str">
        <f>Inventario!D40</f>
        <v>Lija banda 8"x3" grano # 150</v>
      </c>
      <c r="AG40" s="247" t="str">
        <f>Inventario!E40</f>
        <v>Abrasivos</v>
      </c>
      <c r="AH40" s="247">
        <f>Inventario!F40</f>
        <v>0</v>
      </c>
      <c r="AI40" s="247" t="str">
        <f>Inventario!G40</f>
        <v>unidades</v>
      </c>
      <c r="AJ40" s="248">
        <f>Inventario!J40</f>
        <v>6</v>
      </c>
      <c r="AK40" s="249">
        <f>Inventario!K40</f>
        <v>300</v>
      </c>
      <c r="AL40" s="25"/>
      <c r="AM40" s="11"/>
    </row>
    <row r="41" spans="1:39" ht="13.5" customHeight="1" x14ac:dyDescent="0.25">
      <c r="A41" s="54">
        <v>43740</v>
      </c>
      <c r="B41" s="175"/>
      <c r="C41" s="174" t="s">
        <v>2080</v>
      </c>
      <c r="D41" s="98" t="str">
        <f t="shared" si="0"/>
        <v>Tubo redondo de aluminio 2" 19´8" F (6mtrs)</v>
      </c>
      <c r="E41" s="98" t="str">
        <f t="shared" si="1"/>
        <v>Metales</v>
      </c>
      <c r="G41" s="98" t="str">
        <f t="shared" si="2"/>
        <v>mts</v>
      </c>
      <c r="H41" s="30">
        <v>12</v>
      </c>
      <c r="I41" s="28">
        <v>1745.23</v>
      </c>
      <c r="J41" s="28">
        <f t="shared" si="3"/>
        <v>145.43583333333333</v>
      </c>
      <c r="K41" s="28"/>
      <c r="L41" s="28"/>
      <c r="M41" s="25"/>
      <c r="N41" s="158" t="s">
        <v>2081</v>
      </c>
      <c r="O41" s="159" t="s">
        <v>121</v>
      </c>
      <c r="P41" s="160"/>
      <c r="W41" s="152"/>
      <c r="X41" s="23"/>
      <c r="AC41" s="152"/>
      <c r="AE41" s="246" t="str">
        <f>Inventario!B41</f>
        <v>Lija banda 8"x3" grano # 220</v>
      </c>
      <c r="AF41" s="247" t="str">
        <f>Inventario!D41</f>
        <v>Lija banda 8"x3" grano # 220</v>
      </c>
      <c r="AG41" s="247" t="str">
        <f>Inventario!E41</f>
        <v>Abrasivos</v>
      </c>
      <c r="AH41" s="247">
        <f>Inventario!F41</f>
        <v>0</v>
      </c>
      <c r="AI41" s="247" t="str">
        <f>Inventario!G41</f>
        <v>unidades</v>
      </c>
      <c r="AJ41" s="248">
        <f>Inventario!J41</f>
        <v>6</v>
      </c>
      <c r="AK41" s="249">
        <f>Inventario!K41</f>
        <v>300</v>
      </c>
      <c r="AL41" s="25"/>
      <c r="AM41" s="11"/>
    </row>
    <row r="42" spans="1:39" ht="13.5" customHeight="1" x14ac:dyDescent="0.25">
      <c r="A42" s="54">
        <v>43740</v>
      </c>
      <c r="B42" s="175"/>
      <c r="C42" s="174" t="s">
        <v>1696</v>
      </c>
      <c r="D42" s="98" t="str">
        <f t="shared" si="0"/>
        <v>Fusibles 12K</v>
      </c>
      <c r="E42" s="98" t="str">
        <f t="shared" si="1"/>
        <v>Material Electrico</v>
      </c>
      <c r="G42" s="98" t="str">
        <f t="shared" si="2"/>
        <v>unidades</v>
      </c>
      <c r="H42" s="30">
        <v>2</v>
      </c>
      <c r="I42" s="28">
        <v>20</v>
      </c>
      <c r="J42" s="28">
        <f t="shared" si="3"/>
        <v>10</v>
      </c>
      <c r="K42" s="28"/>
      <c r="L42" s="28"/>
      <c r="M42" s="25"/>
      <c r="N42" s="158" t="s">
        <v>2082</v>
      </c>
      <c r="O42" s="159" t="s">
        <v>2082</v>
      </c>
      <c r="P42" s="160"/>
      <c r="W42" s="152"/>
      <c r="X42" s="23"/>
      <c r="AC42" s="152"/>
      <c r="AE42" s="246" t="str">
        <f>Inventario!B42</f>
        <v>Lija disco velcro grano # 120</v>
      </c>
      <c r="AF42" s="247" t="str">
        <f>Inventario!D42</f>
        <v>Lija disco velcro grano # 120</v>
      </c>
      <c r="AG42" s="247" t="str">
        <f>Inventario!E42</f>
        <v>Abrasivos</v>
      </c>
      <c r="AH42" s="247">
        <f>Inventario!F42</f>
        <v>0</v>
      </c>
      <c r="AI42" s="247" t="str">
        <f>Inventario!G42</f>
        <v>unidades</v>
      </c>
      <c r="AJ42" s="248">
        <f>Inventario!J42</f>
        <v>85</v>
      </c>
      <c r="AK42" s="249">
        <f>Inventario!K42</f>
        <v>9.84</v>
      </c>
      <c r="AL42" s="25"/>
      <c r="AM42" s="11"/>
    </row>
    <row r="43" spans="1:39" ht="13.5" customHeight="1" x14ac:dyDescent="0.25">
      <c r="A43" s="54">
        <v>43740</v>
      </c>
      <c r="B43" s="175"/>
      <c r="C43" s="174" t="s">
        <v>1342</v>
      </c>
      <c r="D43" s="98" t="str">
        <f t="shared" si="0"/>
        <v>Cinta Metrica</v>
      </c>
      <c r="E43" s="98" t="str">
        <f t="shared" si="1"/>
        <v>Materiales Varios</v>
      </c>
      <c r="G43" s="98" t="str">
        <f t="shared" si="2"/>
        <v>unidades</v>
      </c>
      <c r="H43" s="30">
        <v>2</v>
      </c>
      <c r="I43" s="28">
        <v>208.8</v>
      </c>
      <c r="J43" s="28">
        <f t="shared" si="3"/>
        <v>104.4</v>
      </c>
      <c r="K43" s="28"/>
      <c r="L43" s="28"/>
      <c r="M43" s="25"/>
      <c r="N43" s="158" t="s">
        <v>2083</v>
      </c>
      <c r="O43" s="159" t="s">
        <v>134</v>
      </c>
      <c r="P43" s="160"/>
      <c r="W43" s="152"/>
      <c r="X43" s="23"/>
      <c r="AC43" s="152"/>
      <c r="AE43" s="246" t="str">
        <f>Inventario!B43</f>
        <v>Lija disco velcro hookit grano #120</v>
      </c>
      <c r="AF43" s="247" t="str">
        <f>Inventario!D43</f>
        <v>Lija disco velcro hookit grano #120</v>
      </c>
      <c r="AG43" s="247" t="str">
        <f>Inventario!E43</f>
        <v>Abrasivos</v>
      </c>
      <c r="AH43" s="247">
        <f>Inventario!F43</f>
        <v>0</v>
      </c>
      <c r="AI43" s="247" t="str">
        <f>Inventario!G43</f>
        <v>unidades</v>
      </c>
      <c r="AJ43" s="248">
        <f>Inventario!J43</f>
        <v>2</v>
      </c>
      <c r="AK43" s="249">
        <f>Inventario!K43</f>
        <v>9.84</v>
      </c>
      <c r="AL43" s="25"/>
      <c r="AM43" s="11"/>
    </row>
    <row r="44" spans="1:39" ht="13.5" customHeight="1" x14ac:dyDescent="0.25">
      <c r="A44" s="54">
        <v>43741</v>
      </c>
      <c r="B44" s="175"/>
      <c r="C44" s="174" t="s">
        <v>1141</v>
      </c>
      <c r="D44" s="98" t="str">
        <f t="shared" si="0"/>
        <v>Kinepox 26</v>
      </c>
      <c r="E44" s="98" t="str">
        <f t="shared" si="1"/>
        <v>Pinturas y Quimicos</v>
      </c>
      <c r="G44" s="98" t="str">
        <f t="shared" si="2"/>
        <v>galon</v>
      </c>
      <c r="H44" s="30">
        <v>1</v>
      </c>
      <c r="I44" s="28">
        <v>1140.55</v>
      </c>
      <c r="J44" s="28">
        <f t="shared" si="3"/>
        <v>1140.55</v>
      </c>
      <c r="K44" s="28"/>
      <c r="L44" s="28"/>
      <c r="M44" s="25"/>
      <c r="N44" s="158" t="s">
        <v>2084</v>
      </c>
      <c r="O44" s="159" t="s">
        <v>42</v>
      </c>
      <c r="P44" s="160"/>
      <c r="W44" s="152"/>
      <c r="X44" s="23"/>
      <c r="AC44" s="152"/>
      <c r="AE44" s="246" t="str">
        <f>Inventario!B44</f>
        <v>Lija disco velcro grano #60</v>
      </c>
      <c r="AF44" s="247" t="str">
        <f>Inventario!D44</f>
        <v>Lija disco velcro grano #60</v>
      </c>
      <c r="AG44" s="247" t="str">
        <f>Inventario!E44</f>
        <v>Abrasivos</v>
      </c>
      <c r="AH44" s="247">
        <f>Inventario!F44</f>
        <v>0</v>
      </c>
      <c r="AI44" s="247" t="str">
        <f>Inventario!G44</f>
        <v>unidades</v>
      </c>
      <c r="AJ44" s="248">
        <f>Inventario!J44</f>
        <v>10</v>
      </c>
      <c r="AK44" s="249">
        <f>Inventario!K44</f>
        <v>9.84</v>
      </c>
      <c r="AL44" s="25"/>
      <c r="AM44" s="11"/>
    </row>
    <row r="45" spans="1:39" ht="13.5" customHeight="1" x14ac:dyDescent="0.25">
      <c r="A45" s="54">
        <v>43741</v>
      </c>
      <c r="B45" s="175"/>
      <c r="C45" s="174" t="s">
        <v>1142</v>
      </c>
      <c r="D45" s="98" t="str">
        <f t="shared" si="0"/>
        <v>Kinecure 626</v>
      </c>
      <c r="E45" s="98" t="str">
        <f t="shared" si="1"/>
        <v>Pinturas y Quimicos</v>
      </c>
      <c r="G45" s="98" t="str">
        <f t="shared" si="2"/>
        <v>1/4  de Galon</v>
      </c>
      <c r="H45" s="30">
        <v>2</v>
      </c>
      <c r="I45" s="28">
        <v>1906.06</v>
      </c>
      <c r="J45" s="28">
        <f t="shared" si="3"/>
        <v>953.03</v>
      </c>
      <c r="K45" s="28"/>
      <c r="L45" s="28"/>
      <c r="M45" s="25"/>
      <c r="N45" s="158" t="s">
        <v>2084</v>
      </c>
      <c r="O45" s="159" t="s">
        <v>42</v>
      </c>
      <c r="P45" s="160"/>
      <c r="W45" s="152"/>
      <c r="X45" s="23"/>
      <c r="AC45" s="152"/>
      <c r="AE45" s="246" t="str">
        <f>Inventario!B45</f>
        <v>Lija disco velcro grano #40</v>
      </c>
      <c r="AF45" s="247" t="str">
        <f>Inventario!D45</f>
        <v>Lija disco velcro grano #40</v>
      </c>
      <c r="AG45" s="247" t="str">
        <f>Inventario!E45</f>
        <v>Abrasivos</v>
      </c>
      <c r="AH45" s="247">
        <f>Inventario!F45</f>
        <v>0</v>
      </c>
      <c r="AI45" s="247" t="str">
        <f>Inventario!G45</f>
        <v>unidades</v>
      </c>
      <c r="AJ45" s="248">
        <f>Inventario!J45</f>
        <v>62</v>
      </c>
      <c r="AK45" s="249">
        <f>Inventario!K45</f>
        <v>9.84</v>
      </c>
      <c r="AL45" s="25"/>
      <c r="AM45" s="11"/>
    </row>
    <row r="46" spans="1:39" ht="13.5" customHeight="1" x14ac:dyDescent="0.25">
      <c r="A46" s="54">
        <v>43741</v>
      </c>
      <c r="B46" s="175"/>
      <c r="C46" s="174" t="s">
        <v>2085</v>
      </c>
      <c r="D46" s="98" t="str">
        <f t="shared" si="0"/>
        <v>Acetona</v>
      </c>
      <c r="E46" s="98" t="str">
        <f t="shared" si="1"/>
        <v>Pinturas y Quimicos</v>
      </c>
      <c r="G46" s="98" t="str">
        <f t="shared" si="2"/>
        <v>galon</v>
      </c>
      <c r="H46" s="30">
        <v>2</v>
      </c>
      <c r="I46" s="28">
        <v>782.6</v>
      </c>
      <c r="J46" s="28">
        <f t="shared" si="3"/>
        <v>391.3</v>
      </c>
      <c r="K46" s="28"/>
      <c r="L46" s="28"/>
      <c r="M46" s="25"/>
      <c r="N46" s="158" t="s">
        <v>2086</v>
      </c>
      <c r="O46" s="159" t="s">
        <v>2087</v>
      </c>
      <c r="P46" s="160"/>
      <c r="W46" s="152"/>
      <c r="X46" s="23"/>
      <c r="AC46" s="152"/>
      <c r="AE46" s="246" t="str">
        <f>Inventario!B46</f>
        <v>Lija disco velcro grano #80</v>
      </c>
      <c r="AF46" s="247" t="str">
        <f>Inventario!D46</f>
        <v>Lija disco velcro grano #80</v>
      </c>
      <c r="AG46" s="247" t="str">
        <f>Inventario!E46</f>
        <v>Abrasivos</v>
      </c>
      <c r="AH46" s="247">
        <f>Inventario!F46</f>
        <v>0</v>
      </c>
      <c r="AI46" s="247" t="str">
        <f>Inventario!G46</f>
        <v>unidades</v>
      </c>
      <c r="AJ46" s="248">
        <f>Inventario!J46</f>
        <v>3</v>
      </c>
      <c r="AK46" s="249">
        <f>Inventario!K46</f>
        <v>9.84</v>
      </c>
      <c r="AL46" s="25"/>
      <c r="AM46" s="11"/>
    </row>
    <row r="47" spans="1:39" ht="13.5" customHeight="1" x14ac:dyDescent="0.25">
      <c r="A47" s="54">
        <v>43741</v>
      </c>
      <c r="B47" s="175"/>
      <c r="C47" s="174" t="s">
        <v>1540</v>
      </c>
      <c r="D47" s="98" t="str">
        <f t="shared" si="0"/>
        <v>Machuelo 1/4"</v>
      </c>
      <c r="E47" s="98" t="str">
        <f t="shared" si="1"/>
        <v>Repuestos y Partes</v>
      </c>
      <c r="G47" s="98" t="str">
        <f t="shared" si="2"/>
        <v>unidades</v>
      </c>
      <c r="H47" s="30">
        <v>6</v>
      </c>
      <c r="I47" s="28">
        <v>480</v>
      </c>
      <c r="J47" s="28">
        <f t="shared" si="3"/>
        <v>80</v>
      </c>
      <c r="K47" s="28"/>
      <c r="L47" s="28"/>
      <c r="M47" s="25"/>
      <c r="N47" s="158" t="s">
        <v>2088</v>
      </c>
      <c r="O47" s="159" t="s">
        <v>56</v>
      </c>
      <c r="P47" s="160"/>
      <c r="W47" s="152"/>
      <c r="X47" s="23"/>
      <c r="AC47" s="152"/>
      <c r="AE47" s="246" t="str">
        <f>Inventario!B47</f>
        <v>Lija disco velcro grano #150</v>
      </c>
      <c r="AF47" s="247" t="str">
        <f>Inventario!D47</f>
        <v>Lija disco velcro grano #150</v>
      </c>
      <c r="AG47" s="247" t="str">
        <f>Inventario!E47</f>
        <v>Abrasivos</v>
      </c>
      <c r="AH47" s="247">
        <f>Inventario!F47</f>
        <v>0</v>
      </c>
      <c r="AI47" s="247" t="str">
        <f>Inventario!G47</f>
        <v>unidades</v>
      </c>
      <c r="AJ47" s="248">
        <f>Inventario!J47</f>
        <v>28</v>
      </c>
      <c r="AK47" s="249">
        <f>Inventario!K47</f>
        <v>9.84</v>
      </c>
      <c r="AL47" s="25"/>
      <c r="AM47" s="11"/>
    </row>
    <row r="48" spans="1:39" ht="13.5" customHeight="1" x14ac:dyDescent="0.25">
      <c r="A48" s="54">
        <v>43741</v>
      </c>
      <c r="B48" s="175"/>
      <c r="C48" s="174" t="s">
        <v>1160</v>
      </c>
      <c r="D48" s="98" t="str">
        <f t="shared" si="0"/>
        <v>Fresa Vertical Endmill 1/4" HSS</v>
      </c>
      <c r="E48" s="98" t="str">
        <f t="shared" si="1"/>
        <v>Repuestos y Partes</v>
      </c>
      <c r="G48" s="98" t="str">
        <f t="shared" si="2"/>
        <v>unidades</v>
      </c>
      <c r="H48" s="30">
        <v>1</v>
      </c>
      <c r="I48" s="28">
        <v>275</v>
      </c>
      <c r="J48" s="28">
        <f t="shared" si="3"/>
        <v>275</v>
      </c>
      <c r="K48" s="28"/>
      <c r="L48" s="28"/>
      <c r="M48" s="25"/>
      <c r="N48" s="158" t="s">
        <v>2088</v>
      </c>
      <c r="O48" s="159" t="s">
        <v>56</v>
      </c>
      <c r="P48" s="160"/>
      <c r="W48" s="152"/>
      <c r="X48" s="23"/>
      <c r="AC48" s="152"/>
      <c r="AE48" s="246" t="str">
        <f>Inventario!B48</f>
        <v>Lija disco velcro grano #180</v>
      </c>
      <c r="AF48" s="247" t="str">
        <f>Inventario!D48</f>
        <v>Lija disco velcro grano #180</v>
      </c>
      <c r="AG48" s="247" t="str">
        <f>Inventario!E48</f>
        <v>Abrasivos</v>
      </c>
      <c r="AH48" s="247">
        <f>Inventario!F48</f>
        <v>0</v>
      </c>
      <c r="AI48" s="247" t="str">
        <f>Inventario!G48</f>
        <v>unidades</v>
      </c>
      <c r="AJ48" s="248">
        <f>Inventario!J48</f>
        <v>28</v>
      </c>
      <c r="AK48" s="249">
        <f>Inventario!K48</f>
        <v>9.84</v>
      </c>
      <c r="AL48" s="25"/>
      <c r="AM48" s="11"/>
    </row>
    <row r="49" spans="1:39" ht="13.5" customHeight="1" x14ac:dyDescent="0.25">
      <c r="A49" s="54">
        <v>43741</v>
      </c>
      <c r="B49" s="175"/>
      <c r="C49" s="174" t="s">
        <v>2089</v>
      </c>
      <c r="D49" s="98" t="str">
        <f t="shared" si="0"/>
        <v>Spray WD-40</v>
      </c>
      <c r="E49" s="98" t="str">
        <f t="shared" si="1"/>
        <v>Pinturas y Quimicos</v>
      </c>
      <c r="G49" s="98" t="str">
        <f t="shared" si="2"/>
        <v>unidades</v>
      </c>
      <c r="H49" s="30">
        <v>2</v>
      </c>
      <c r="I49" s="28">
        <v>380</v>
      </c>
      <c r="J49" s="28">
        <f t="shared" si="3"/>
        <v>190</v>
      </c>
      <c r="K49" s="28"/>
      <c r="L49" s="28"/>
      <c r="M49" s="25"/>
      <c r="N49" s="158" t="s">
        <v>2090</v>
      </c>
      <c r="O49" s="159" t="s">
        <v>182</v>
      </c>
      <c r="P49" s="160"/>
      <c r="W49" s="152"/>
      <c r="X49" s="23"/>
      <c r="AC49" s="152"/>
      <c r="AE49" s="246" t="str">
        <f>Inventario!B49</f>
        <v>Lija banda 25"x60" grano #120</v>
      </c>
      <c r="AF49" s="247" t="str">
        <f>Inventario!D49</f>
        <v>Lija banda 25"x60" grano #120</v>
      </c>
      <c r="AG49" s="247" t="str">
        <f>Inventario!E49</f>
        <v>Abrasivos</v>
      </c>
      <c r="AH49" s="247">
        <f>Inventario!F49</f>
        <v>0</v>
      </c>
      <c r="AI49" s="247" t="str">
        <f>Inventario!G49</f>
        <v>unidades</v>
      </c>
      <c r="AJ49" s="248">
        <f>Inventario!J49</f>
        <v>5</v>
      </c>
      <c r="AK49" s="249">
        <f>Inventario!K49</f>
        <v>654</v>
      </c>
      <c r="AL49" s="25"/>
      <c r="AM49" s="11"/>
    </row>
    <row r="50" spans="1:39" ht="13.5" customHeight="1" x14ac:dyDescent="0.25">
      <c r="A50" s="54">
        <v>43741</v>
      </c>
      <c r="B50" s="175"/>
      <c r="C50" s="174" t="s">
        <v>1143</v>
      </c>
      <c r="D50" s="98" t="str">
        <f t="shared" si="0"/>
        <v xml:space="preserve">Teflon </v>
      </c>
      <c r="E50" s="98" t="str">
        <f t="shared" si="1"/>
        <v>Materiales Varios</v>
      </c>
      <c r="G50" s="98" t="str">
        <f t="shared" si="2"/>
        <v>unidades</v>
      </c>
      <c r="H50" s="30">
        <v>1</v>
      </c>
      <c r="I50" s="28">
        <v>190</v>
      </c>
      <c r="J50" s="28">
        <f t="shared" si="3"/>
        <v>190</v>
      </c>
      <c r="K50" s="28"/>
      <c r="L50" s="28"/>
      <c r="M50" s="25"/>
      <c r="N50" s="158" t="s">
        <v>2090</v>
      </c>
      <c r="O50" s="159" t="s">
        <v>182</v>
      </c>
      <c r="P50" s="160"/>
      <c r="W50" s="152"/>
      <c r="X50" s="23"/>
      <c r="AC50" s="152"/>
      <c r="AE50" s="246" t="str">
        <f>Inventario!B50</f>
        <v>Lija banda 25"x60" grano #150</v>
      </c>
      <c r="AF50" s="247" t="str">
        <f>Inventario!D50</f>
        <v>Lija banda 25"x60" grano #150</v>
      </c>
      <c r="AG50" s="247" t="str">
        <f>Inventario!E50</f>
        <v>Abrasivos</v>
      </c>
      <c r="AH50" s="247">
        <f>Inventario!F50</f>
        <v>0</v>
      </c>
      <c r="AI50" s="247" t="str">
        <f>Inventario!G50</f>
        <v>unidades</v>
      </c>
      <c r="AJ50" s="248">
        <f>Inventario!J50</f>
        <v>5</v>
      </c>
      <c r="AK50" s="249">
        <f>Inventario!K50</f>
        <v>654</v>
      </c>
      <c r="AL50" s="25"/>
      <c r="AM50" s="11"/>
    </row>
    <row r="51" spans="1:39" ht="13.5" customHeight="1" x14ac:dyDescent="0.25">
      <c r="A51" s="54">
        <v>43741</v>
      </c>
      <c r="B51" s="175"/>
      <c r="C51" s="174" t="s">
        <v>1214</v>
      </c>
      <c r="D51" s="98" t="str">
        <f t="shared" si="0"/>
        <v>Tape Electrico</v>
      </c>
      <c r="E51" s="98" t="str">
        <f t="shared" si="1"/>
        <v>Material Electrico</v>
      </c>
      <c r="G51" s="98" t="str">
        <f t="shared" si="2"/>
        <v>unidades</v>
      </c>
      <c r="H51" s="30">
        <v>3</v>
      </c>
      <c r="I51" s="28">
        <v>165</v>
      </c>
      <c r="J51" s="28">
        <f t="shared" si="3"/>
        <v>55</v>
      </c>
      <c r="K51" s="28"/>
      <c r="L51" s="28"/>
      <c r="M51" s="25"/>
      <c r="N51" s="158" t="s">
        <v>2090</v>
      </c>
      <c r="O51" s="159" t="s">
        <v>182</v>
      </c>
      <c r="P51" s="160"/>
      <c r="W51" s="152"/>
      <c r="X51" s="23"/>
      <c r="AC51" s="152"/>
      <c r="AE51" s="246" t="str">
        <f>Inventario!B51</f>
        <v>Lija banda 25"x60" grano #180</v>
      </c>
      <c r="AF51" s="247" t="str">
        <f>Inventario!D51</f>
        <v>Lija banda 25"x60" grano #180</v>
      </c>
      <c r="AG51" s="247" t="str">
        <f>Inventario!E51</f>
        <v>Abrasivos</v>
      </c>
      <c r="AH51" s="247">
        <f>Inventario!F51</f>
        <v>0</v>
      </c>
      <c r="AI51" s="247" t="str">
        <f>Inventario!G51</f>
        <v>unidades</v>
      </c>
      <c r="AJ51" s="248">
        <f>Inventario!J51</f>
        <v>7</v>
      </c>
      <c r="AK51" s="249">
        <f>Inventario!K51</f>
        <v>654</v>
      </c>
      <c r="AL51" s="25"/>
      <c r="AM51" s="11"/>
    </row>
    <row r="52" spans="1:39" ht="13.5" customHeight="1" x14ac:dyDescent="0.25">
      <c r="A52" s="54">
        <v>43741</v>
      </c>
      <c r="B52" s="175"/>
      <c r="C52" s="174" t="s">
        <v>1982</v>
      </c>
      <c r="D52" s="98" t="str">
        <f t="shared" si="0"/>
        <v>Lima Cuadrada</v>
      </c>
      <c r="E52" s="98" t="str">
        <f t="shared" si="1"/>
        <v>Materiales Varios</v>
      </c>
      <c r="G52" s="98" t="str">
        <f t="shared" si="2"/>
        <v>unidades</v>
      </c>
      <c r="H52" s="30">
        <v>1</v>
      </c>
      <c r="I52" s="28">
        <v>160</v>
      </c>
      <c r="J52" s="28">
        <f t="shared" si="3"/>
        <v>160</v>
      </c>
      <c r="K52" s="28"/>
      <c r="L52" s="28"/>
      <c r="M52" s="25"/>
      <c r="N52" s="158" t="s">
        <v>2090</v>
      </c>
      <c r="O52" s="159" t="s">
        <v>182</v>
      </c>
      <c r="P52" s="160"/>
      <c r="W52" s="152"/>
      <c r="X52" s="23"/>
      <c r="AC52" s="152"/>
      <c r="AE52" s="246" t="str">
        <f>Inventario!B52</f>
        <v>Lija banda 25"x60" grano #220</v>
      </c>
      <c r="AF52" s="247" t="str">
        <f>Inventario!D52</f>
        <v>Lija banda 25"x60" grano #220</v>
      </c>
      <c r="AG52" s="247" t="str">
        <f>Inventario!E52</f>
        <v>Abrasivos</v>
      </c>
      <c r="AH52" s="247">
        <f>Inventario!F52</f>
        <v>0</v>
      </c>
      <c r="AI52" s="247" t="str">
        <f>Inventario!G52</f>
        <v>unidades</v>
      </c>
      <c r="AJ52" s="248">
        <f>Inventario!J52</f>
        <v>8</v>
      </c>
      <c r="AK52" s="249">
        <f>Inventario!K52</f>
        <v>654</v>
      </c>
      <c r="AL52" s="25"/>
      <c r="AM52" s="11"/>
    </row>
    <row r="53" spans="1:39" ht="13.5" customHeight="1" x14ac:dyDescent="0.25">
      <c r="A53" s="54">
        <v>43741</v>
      </c>
      <c r="B53" s="175"/>
      <c r="C53" s="174" t="s">
        <v>1984</v>
      </c>
      <c r="D53" s="98" t="str">
        <f t="shared" si="0"/>
        <v>Lima Triangular</v>
      </c>
      <c r="E53" s="98" t="str">
        <f t="shared" si="1"/>
        <v>Materiales Varios</v>
      </c>
      <c r="G53" s="98" t="str">
        <f t="shared" si="2"/>
        <v>unidades</v>
      </c>
      <c r="H53" s="30">
        <v>1</v>
      </c>
      <c r="I53" s="28">
        <v>120</v>
      </c>
      <c r="J53" s="28">
        <f t="shared" si="3"/>
        <v>120</v>
      </c>
      <c r="K53" s="28"/>
      <c r="L53" s="28"/>
      <c r="M53" s="25"/>
      <c r="N53" s="158" t="s">
        <v>2090</v>
      </c>
      <c r="O53" s="159" t="s">
        <v>182</v>
      </c>
      <c r="P53" s="160"/>
      <c r="W53" s="152"/>
      <c r="X53" s="23"/>
      <c r="AC53" s="152"/>
      <c r="AE53" s="246" t="str">
        <f>Inventario!B53</f>
        <v>Lija banda 6"x129" grano # 80</v>
      </c>
      <c r="AF53" s="247" t="str">
        <f>Inventario!D53</f>
        <v>Lija banda 6"x129" grano # 80</v>
      </c>
      <c r="AG53" s="247" t="str">
        <f>Inventario!E53</f>
        <v>Abrasivos</v>
      </c>
      <c r="AH53" s="247">
        <f>Inventario!F53</f>
        <v>0</v>
      </c>
      <c r="AI53" s="247" t="str">
        <f>Inventario!G53</f>
        <v>unidades</v>
      </c>
      <c r="AJ53" s="248">
        <f>Inventario!J53</f>
        <v>7</v>
      </c>
      <c r="AK53" s="249">
        <f>Inventario!K53</f>
        <v>360</v>
      </c>
      <c r="AL53" s="25"/>
      <c r="AM53" s="11"/>
    </row>
    <row r="54" spans="1:39" ht="13.5" customHeight="1" x14ac:dyDescent="0.25">
      <c r="A54" s="54">
        <v>43741</v>
      </c>
      <c r="B54" s="175"/>
      <c r="C54" s="174" t="s">
        <v>1626</v>
      </c>
      <c r="D54" s="98" t="str">
        <f t="shared" si="0"/>
        <v>Balinera 6205-2RS2C3</v>
      </c>
      <c r="E54" s="98" t="str">
        <f t="shared" si="1"/>
        <v>Repuestos y Partes</v>
      </c>
      <c r="G54" s="98" t="str">
        <f t="shared" si="2"/>
        <v>unidades</v>
      </c>
      <c r="H54" s="30">
        <v>2</v>
      </c>
      <c r="I54" s="28">
        <v>476.68</v>
      </c>
      <c r="J54" s="28">
        <f t="shared" si="3"/>
        <v>238.34</v>
      </c>
      <c r="K54" s="28"/>
      <c r="L54" s="28"/>
      <c r="M54" s="25"/>
      <c r="N54" s="158" t="s">
        <v>2092</v>
      </c>
      <c r="O54" s="159" t="s">
        <v>45</v>
      </c>
      <c r="P54" s="160"/>
      <c r="W54" s="152"/>
      <c r="X54" s="23"/>
      <c r="AC54" s="152"/>
      <c r="AE54" s="246" t="str">
        <f>Inventario!B54</f>
        <v>Lija banda 6" x 220" grano #180</v>
      </c>
      <c r="AF54" s="247" t="str">
        <f>Inventario!D54</f>
        <v>Lija banda 6" x 220" grano #180</v>
      </c>
      <c r="AG54" s="247" t="str">
        <f>Inventario!E54</f>
        <v>Abrasivos</v>
      </c>
      <c r="AH54" s="247">
        <f>Inventario!F54</f>
        <v>0</v>
      </c>
      <c r="AI54" s="247" t="str">
        <f>Inventario!G54</f>
        <v>unidades</v>
      </c>
      <c r="AJ54" s="248">
        <f>Inventario!J54</f>
        <v>2</v>
      </c>
      <c r="AK54" s="249">
        <f>Inventario!K54</f>
        <v>148</v>
      </c>
      <c r="AL54" s="25"/>
      <c r="AM54" s="11"/>
    </row>
    <row r="55" spans="1:39" ht="13.5" customHeight="1" x14ac:dyDescent="0.25">
      <c r="A55" s="54">
        <v>43741</v>
      </c>
      <c r="B55" s="175"/>
      <c r="C55" s="174" t="s">
        <v>2091</v>
      </c>
      <c r="D55" s="98" t="str">
        <f t="shared" si="0"/>
        <v>Balinera 6206-2RS2C3</v>
      </c>
      <c r="E55" s="98" t="str">
        <f t="shared" si="1"/>
        <v>Repuestos y Partes</v>
      </c>
      <c r="G55" s="98" t="str">
        <f t="shared" si="2"/>
        <v>unidades</v>
      </c>
      <c r="H55" s="30">
        <v>2</v>
      </c>
      <c r="I55" s="28">
        <v>635.6</v>
      </c>
      <c r="J55" s="28">
        <f t="shared" si="3"/>
        <v>317.8</v>
      </c>
      <c r="K55" s="28"/>
      <c r="L55" s="28"/>
      <c r="M55" s="25"/>
      <c r="N55" s="158" t="s">
        <v>2092</v>
      </c>
      <c r="O55" s="159" t="s">
        <v>45</v>
      </c>
      <c r="P55" s="160"/>
      <c r="W55" s="152"/>
      <c r="X55" s="23"/>
      <c r="AC55" s="152"/>
      <c r="AE55" s="246" t="str">
        <f>Inventario!B55</f>
        <v>Lija banda 6" x 220" grano #150</v>
      </c>
      <c r="AF55" s="247" t="str">
        <f>Inventario!D55</f>
        <v>Lija banda 6" x 220" grano #150</v>
      </c>
      <c r="AG55" s="247" t="str">
        <f>Inventario!E55</f>
        <v>Abrasivos</v>
      </c>
      <c r="AH55" s="247">
        <f>Inventario!F55</f>
        <v>0</v>
      </c>
      <c r="AI55" s="247" t="str">
        <f>Inventario!G55</f>
        <v>unidades</v>
      </c>
      <c r="AJ55" s="248">
        <f>Inventario!J55</f>
        <v>4</v>
      </c>
      <c r="AK55" s="249">
        <f>Inventario!K55</f>
        <v>555.9</v>
      </c>
      <c r="AL55" s="25"/>
      <c r="AM55" s="11"/>
    </row>
    <row r="56" spans="1:39" ht="13.5" customHeight="1" x14ac:dyDescent="0.25">
      <c r="A56" s="54">
        <v>43741</v>
      </c>
      <c r="B56" s="175"/>
      <c r="C56" s="174" t="s">
        <v>2093</v>
      </c>
      <c r="D56" s="98" t="str">
        <f t="shared" si="0"/>
        <v>Balinera 6305ZZCM</v>
      </c>
      <c r="E56" s="98" t="str">
        <f t="shared" si="1"/>
        <v>Repuestos y Partes</v>
      </c>
      <c r="G56" s="98" t="str">
        <f t="shared" si="2"/>
        <v>unidades</v>
      </c>
      <c r="H56" s="30">
        <v>2</v>
      </c>
      <c r="I56" s="28">
        <v>480</v>
      </c>
      <c r="J56" s="28">
        <f t="shared" si="3"/>
        <v>240</v>
      </c>
      <c r="K56" s="28"/>
      <c r="L56" s="28"/>
      <c r="M56" s="25"/>
      <c r="N56" s="158" t="s">
        <v>2095</v>
      </c>
      <c r="O56" s="159" t="s">
        <v>2097</v>
      </c>
      <c r="P56" s="160"/>
      <c r="W56" s="152"/>
      <c r="X56" s="23"/>
      <c r="AC56" s="152"/>
      <c r="AE56" s="246" t="str">
        <f>Inventario!B56</f>
        <v>Lija banda 8" x39" grano #220</v>
      </c>
      <c r="AF56" s="247" t="str">
        <f>Inventario!D56</f>
        <v>Lija banda 8" x39" grano #220</v>
      </c>
      <c r="AG56" s="247" t="str">
        <f>Inventario!E56</f>
        <v>Abrasivos</v>
      </c>
      <c r="AH56" s="247">
        <f>Inventario!F56</f>
        <v>0</v>
      </c>
      <c r="AI56" s="247" t="str">
        <f>Inventario!G56</f>
        <v>unidades</v>
      </c>
      <c r="AJ56" s="248">
        <f>Inventario!J56</f>
        <v>18</v>
      </c>
      <c r="AK56" s="249">
        <f>Inventario!K56</f>
        <v>0</v>
      </c>
      <c r="AL56" s="25"/>
      <c r="AM56" s="11"/>
    </row>
    <row r="57" spans="1:39" ht="13.5" customHeight="1" x14ac:dyDescent="0.25">
      <c r="A57" s="54">
        <v>43741</v>
      </c>
      <c r="B57" s="175"/>
      <c r="C57" s="24" t="s">
        <v>2094</v>
      </c>
      <c r="D57" s="98" t="str">
        <f t="shared" si="0"/>
        <v>Balinera 6006ZZC3</v>
      </c>
      <c r="E57" s="98" t="str">
        <f t="shared" si="1"/>
        <v>Repuestos y Partes</v>
      </c>
      <c r="G57" s="98" t="str">
        <f t="shared" si="2"/>
        <v>unidades</v>
      </c>
      <c r="H57" s="30">
        <v>2</v>
      </c>
      <c r="I57" s="28">
        <v>509.48</v>
      </c>
      <c r="J57" s="28">
        <f t="shared" si="3"/>
        <v>254.74</v>
      </c>
      <c r="K57" s="28"/>
      <c r="L57" s="28"/>
      <c r="M57" s="25"/>
      <c r="N57" s="158" t="s">
        <v>2096</v>
      </c>
      <c r="O57" s="159" t="s">
        <v>45</v>
      </c>
      <c r="P57" s="160"/>
      <c r="W57" s="152"/>
      <c r="X57" s="23"/>
      <c r="AC57" s="152"/>
      <c r="AE57" s="246" t="str">
        <f>Inventario!B57</f>
        <v>Lija banda 4"x24" grano #100</v>
      </c>
      <c r="AF57" s="247" t="str">
        <f>Inventario!D57</f>
        <v>Lija banda 4"x24" grano #100</v>
      </c>
      <c r="AG57" s="247" t="str">
        <f>Inventario!E57</f>
        <v>Abrasivos</v>
      </c>
      <c r="AH57" s="247">
        <f>Inventario!F57</f>
        <v>0</v>
      </c>
      <c r="AI57" s="247" t="str">
        <f>Inventario!G57</f>
        <v>unidades</v>
      </c>
      <c r="AJ57" s="248">
        <f>Inventario!J57</f>
        <v>11</v>
      </c>
      <c r="AK57" s="249">
        <f>Inventario!K57</f>
        <v>0</v>
      </c>
      <c r="AL57" s="25"/>
      <c r="AM57" s="11"/>
    </row>
    <row r="58" spans="1:39" ht="13.5" customHeight="1" x14ac:dyDescent="0.25">
      <c r="A58" s="54">
        <v>43742</v>
      </c>
      <c r="B58" s="175" t="s">
        <v>2393</v>
      </c>
      <c r="C58" s="174" t="s">
        <v>2103</v>
      </c>
      <c r="D58" s="98" t="str">
        <f t="shared" si="0"/>
        <v xml:space="preserve">Manguera Polyuretano 6 mm  </v>
      </c>
      <c r="E58" s="98" t="str">
        <f t="shared" si="1"/>
        <v>Repuestos y Partes</v>
      </c>
      <c r="G58" s="98" t="str">
        <f t="shared" si="2"/>
        <v>Pie</v>
      </c>
      <c r="H58" s="30">
        <v>15</v>
      </c>
      <c r="I58" s="28">
        <v>305.55</v>
      </c>
      <c r="J58" s="28">
        <f t="shared" si="3"/>
        <v>20.37</v>
      </c>
      <c r="K58" s="28"/>
      <c r="L58" s="28"/>
      <c r="M58" s="25"/>
      <c r="N58" s="158" t="s">
        <v>2108</v>
      </c>
      <c r="O58" s="159" t="s">
        <v>2109</v>
      </c>
      <c r="P58" s="160"/>
      <c r="W58" s="152"/>
      <c r="X58" s="23"/>
      <c r="AC58" s="152"/>
      <c r="AE58" s="246" t="str">
        <f>Inventario!B58</f>
        <v>Lija banda 4"x24" grano #50</v>
      </c>
      <c r="AF58" s="247" t="str">
        <f>Inventario!D58</f>
        <v>Lija banda 4"x24" grano #50</v>
      </c>
      <c r="AG58" s="247" t="str">
        <f>Inventario!E58</f>
        <v>Abrasivos</v>
      </c>
      <c r="AH58" s="247">
        <f>Inventario!F58</f>
        <v>0</v>
      </c>
      <c r="AI58" s="247" t="str">
        <f>Inventario!G58</f>
        <v>unidades</v>
      </c>
      <c r="AJ58" s="248">
        <f>Inventario!J58</f>
        <v>4</v>
      </c>
      <c r="AK58" s="249">
        <f>Inventario!K58</f>
        <v>98</v>
      </c>
      <c r="AL58" s="25"/>
      <c r="AM58" s="11"/>
    </row>
    <row r="59" spans="1:39" ht="13.5" customHeight="1" x14ac:dyDescent="0.25">
      <c r="A59" s="54">
        <v>43742</v>
      </c>
      <c r="B59" s="175"/>
      <c r="C59" s="174" t="s">
        <v>1531</v>
      </c>
      <c r="D59" s="98" t="str">
        <f t="shared" si="0"/>
        <v xml:space="preserve">Manguera Polyuretano 10 mm  </v>
      </c>
      <c r="E59" s="98" t="str">
        <f t="shared" si="1"/>
        <v>Repuestos y Partes</v>
      </c>
      <c r="G59" s="98" t="str">
        <f t="shared" si="2"/>
        <v>Pie</v>
      </c>
      <c r="H59" s="30">
        <v>70</v>
      </c>
      <c r="I59" s="28">
        <v>2912</v>
      </c>
      <c r="J59" s="28">
        <f t="shared" si="3"/>
        <v>41.6</v>
      </c>
      <c r="K59" s="28"/>
      <c r="L59" s="28"/>
      <c r="M59" s="25"/>
      <c r="N59" s="158" t="s">
        <v>2108</v>
      </c>
      <c r="O59" s="159" t="s">
        <v>2109</v>
      </c>
      <c r="P59" s="160"/>
      <c r="W59" s="152"/>
      <c r="X59" s="23"/>
      <c r="AC59" s="152"/>
      <c r="AE59" s="246" t="str">
        <f>Inventario!B59</f>
        <v>Lija Rollo amarilla grano#100</v>
      </c>
      <c r="AF59" s="247" t="str">
        <f>Inventario!D59</f>
        <v>Lija Rollo amarilla grano#100</v>
      </c>
      <c r="AG59" s="247" t="str">
        <f>Inventario!E59</f>
        <v>Abrasivos</v>
      </c>
      <c r="AH59" s="247">
        <f>Inventario!F59</f>
        <v>0</v>
      </c>
      <c r="AI59" s="247" t="str">
        <f>Inventario!G59</f>
        <v>mts</v>
      </c>
      <c r="AJ59" s="248">
        <f>Inventario!J59</f>
        <v>17.399999999999999</v>
      </c>
      <c r="AK59" s="249">
        <f>Inventario!K59</f>
        <v>0</v>
      </c>
      <c r="AL59" s="25"/>
      <c r="AM59" s="11"/>
    </row>
    <row r="60" spans="1:39" ht="13.5" customHeight="1" x14ac:dyDescent="0.25">
      <c r="A60" s="54">
        <v>43742</v>
      </c>
      <c r="B60" s="175" t="s">
        <v>2393</v>
      </c>
      <c r="C60" s="174" t="s">
        <v>2104</v>
      </c>
      <c r="D60" s="98" t="str">
        <f t="shared" si="0"/>
        <v xml:space="preserve">Conector Recto 3/8"NPT x 1/4" </v>
      </c>
      <c r="E60" s="98" t="str">
        <f t="shared" si="1"/>
        <v>Repuestos y Partes</v>
      </c>
      <c r="G60" s="98" t="str">
        <f t="shared" si="2"/>
        <v>unidades</v>
      </c>
      <c r="H60" s="30">
        <v>10</v>
      </c>
      <c r="I60" s="28">
        <v>1001.5</v>
      </c>
      <c r="J60" s="28">
        <f t="shared" si="3"/>
        <v>100.15</v>
      </c>
      <c r="K60" s="28"/>
      <c r="L60" s="28"/>
      <c r="M60" s="25"/>
      <c r="N60" s="158" t="s">
        <v>2108</v>
      </c>
      <c r="O60" s="159" t="s">
        <v>2109</v>
      </c>
      <c r="P60" s="160"/>
      <c r="W60" s="152"/>
      <c r="X60" s="23"/>
      <c r="AC60" s="152"/>
      <c r="AE60" s="246" t="str">
        <f>Inventario!B60</f>
        <v>Lija pliego 9"x11" grano #2000</v>
      </c>
      <c r="AF60" s="247" t="str">
        <f>Inventario!D60</f>
        <v>Lija pliego 9"x11" grano #2000</v>
      </c>
      <c r="AG60" s="247" t="str">
        <f>Inventario!E60</f>
        <v>Abrasivos</v>
      </c>
      <c r="AH60" s="247">
        <f>Inventario!F60</f>
        <v>0</v>
      </c>
      <c r="AI60" s="247" t="str">
        <f>Inventario!G60</f>
        <v>unidades</v>
      </c>
      <c r="AJ60" s="248">
        <f>Inventario!J60</f>
        <v>78</v>
      </c>
      <c r="AK60" s="249">
        <f>Inventario!K60</f>
        <v>9.25</v>
      </c>
      <c r="AL60" s="25"/>
      <c r="AM60" s="11"/>
    </row>
    <row r="61" spans="1:39" ht="13.5" customHeight="1" x14ac:dyDescent="0.25">
      <c r="A61" s="54">
        <v>43742</v>
      </c>
      <c r="B61" s="175" t="s">
        <v>2393</v>
      </c>
      <c r="C61" s="174" t="s">
        <v>2105</v>
      </c>
      <c r="D61" s="98" t="str">
        <f t="shared" si="0"/>
        <v xml:space="preserve">Acople Rapido 3/8" C/Rosca Macho </v>
      </c>
      <c r="E61" s="98" t="str">
        <f t="shared" si="1"/>
        <v>Repuestos y Partes</v>
      </c>
      <c r="G61" s="98" t="str">
        <f t="shared" si="2"/>
        <v>unidades</v>
      </c>
      <c r="H61" s="30">
        <v>4</v>
      </c>
      <c r="I61" s="28">
        <v>2587</v>
      </c>
      <c r="J61" s="28">
        <f t="shared" si="3"/>
        <v>646.75</v>
      </c>
      <c r="K61" s="28"/>
      <c r="L61" s="28"/>
      <c r="M61" s="25"/>
      <c r="N61" s="158" t="s">
        <v>2108</v>
      </c>
      <c r="O61" s="159" t="s">
        <v>2109</v>
      </c>
      <c r="P61" s="160"/>
      <c r="W61" s="152"/>
      <c r="X61" s="23"/>
      <c r="AC61" s="152"/>
      <c r="AE61" s="246" t="str">
        <f>Inventario!B61</f>
        <v>Lija pliego 9"x11" grano #100</v>
      </c>
      <c r="AF61" s="247" t="str">
        <f>Inventario!D61</f>
        <v>Lija pliego 9"x11" grano #100</v>
      </c>
      <c r="AG61" s="247" t="str">
        <f>Inventario!E61</f>
        <v>Abrasivos</v>
      </c>
      <c r="AH61" s="247">
        <f>Inventario!F61</f>
        <v>0</v>
      </c>
      <c r="AI61" s="247" t="str">
        <f>Inventario!G61</f>
        <v>unidades</v>
      </c>
      <c r="AJ61" s="248">
        <f>Inventario!J61</f>
        <v>0</v>
      </c>
      <c r="AK61" s="249">
        <f>Inventario!K61</f>
        <v>0</v>
      </c>
      <c r="AL61" s="25"/>
      <c r="AM61" s="11"/>
    </row>
    <row r="62" spans="1:39" ht="13.5" customHeight="1" x14ac:dyDescent="0.25">
      <c r="A62" s="54">
        <v>43742</v>
      </c>
      <c r="B62" s="175" t="s">
        <v>2393</v>
      </c>
      <c r="C62" s="174" t="s">
        <v>2106</v>
      </c>
      <c r="D62" s="98" t="str">
        <f t="shared" si="0"/>
        <v>Espiga Hemgra 3/8"x3/8" NPT Acero</v>
      </c>
      <c r="E62" s="98" t="str">
        <f t="shared" si="1"/>
        <v>Repuestos y Partes</v>
      </c>
      <c r="G62" s="98" t="str">
        <f t="shared" si="2"/>
        <v>unidades</v>
      </c>
      <c r="H62" s="30">
        <v>4</v>
      </c>
      <c r="I62" s="28">
        <v>631.48</v>
      </c>
      <c r="J62" s="28">
        <f t="shared" si="3"/>
        <v>157.87</v>
      </c>
      <c r="K62" s="28"/>
      <c r="L62" s="28"/>
      <c r="M62" s="25"/>
      <c r="N62" s="158" t="s">
        <v>2108</v>
      </c>
      <c r="O62" s="159" t="s">
        <v>2109</v>
      </c>
      <c r="P62" s="160"/>
      <c r="W62" s="152"/>
      <c r="X62" s="23"/>
      <c r="AC62" s="152"/>
      <c r="AE62" s="246" t="str">
        <f>Inventario!B62</f>
        <v>Lija pliego 9"x11" grano #120</v>
      </c>
      <c r="AF62" s="247" t="str">
        <f>Inventario!D62</f>
        <v>Lija pliego 9"x11" grano #120</v>
      </c>
      <c r="AG62" s="247" t="str">
        <f>Inventario!E62</f>
        <v>Abrasivos</v>
      </c>
      <c r="AH62" s="247">
        <f>Inventario!F62</f>
        <v>0</v>
      </c>
      <c r="AI62" s="247" t="str">
        <f>Inventario!G62</f>
        <v>unidades</v>
      </c>
      <c r="AJ62" s="248">
        <f>Inventario!J62</f>
        <v>2</v>
      </c>
      <c r="AK62" s="249">
        <f>Inventario!K62</f>
        <v>9.25</v>
      </c>
      <c r="AL62" s="25"/>
      <c r="AM62" s="11"/>
    </row>
    <row r="63" spans="1:39" ht="13.5" customHeight="1" x14ac:dyDescent="0.25">
      <c r="A63" s="54">
        <v>43742</v>
      </c>
      <c r="B63" s="175" t="s">
        <v>2393</v>
      </c>
      <c r="C63" s="174" t="s">
        <v>2107</v>
      </c>
      <c r="D63" s="98" t="str">
        <f t="shared" si="0"/>
        <v xml:space="preserve">Manguera Polyuretano 8x5mm </v>
      </c>
      <c r="E63" s="98" t="str">
        <f t="shared" si="1"/>
        <v>Repuestos y Partes</v>
      </c>
      <c r="G63" s="98" t="str">
        <f t="shared" si="2"/>
        <v>Pie</v>
      </c>
      <c r="H63" s="30">
        <v>15</v>
      </c>
      <c r="I63" s="28">
        <v>547.5</v>
      </c>
      <c r="J63" s="28">
        <f t="shared" si="3"/>
        <v>36.5</v>
      </c>
      <c r="K63" s="28"/>
      <c r="L63" s="28"/>
      <c r="M63" s="25"/>
      <c r="N63" s="158" t="s">
        <v>2108</v>
      </c>
      <c r="O63" s="159" t="s">
        <v>2109</v>
      </c>
      <c r="P63" s="160"/>
      <c r="W63" s="152"/>
      <c r="X63" s="23"/>
      <c r="AC63" s="152"/>
      <c r="AE63" s="246" t="str">
        <f>Inventario!B63</f>
        <v>Lija pliego 9"x11" grano #1200</v>
      </c>
      <c r="AF63" s="247" t="str">
        <f>Inventario!D63</f>
        <v>Lija pliego 9"x11" grano #1200</v>
      </c>
      <c r="AG63" s="247" t="str">
        <f>Inventario!E63</f>
        <v>Abrasivos</v>
      </c>
      <c r="AH63" s="247">
        <f>Inventario!F63</f>
        <v>0</v>
      </c>
      <c r="AI63" s="247" t="str">
        <f>Inventario!G63</f>
        <v>unidades</v>
      </c>
      <c r="AJ63" s="248">
        <f>Inventario!J63</f>
        <v>25</v>
      </c>
      <c r="AK63" s="249">
        <f>Inventario!K63</f>
        <v>9.25</v>
      </c>
      <c r="AL63" s="25"/>
      <c r="AM63" s="11"/>
    </row>
    <row r="64" spans="1:39" ht="13.5" customHeight="1" x14ac:dyDescent="0.25">
      <c r="A64" s="54">
        <v>43745</v>
      </c>
      <c r="B64" s="175" t="s">
        <v>2393</v>
      </c>
      <c r="C64" s="174" t="s">
        <v>2110</v>
      </c>
      <c r="D64" s="98" t="str">
        <f t="shared" si="0"/>
        <v xml:space="preserve">Carrete Doble Aguja </v>
      </c>
      <c r="E64" s="98" t="str">
        <f t="shared" si="1"/>
        <v>Repuestos y Partes</v>
      </c>
      <c r="G64" s="98" t="str">
        <f t="shared" si="2"/>
        <v>unidades</v>
      </c>
      <c r="H64" s="30">
        <v>5</v>
      </c>
      <c r="I64" s="28">
        <v>125</v>
      </c>
      <c r="J64" s="28">
        <f t="shared" si="3"/>
        <v>25</v>
      </c>
      <c r="K64" s="28"/>
      <c r="L64" s="28"/>
      <c r="M64" s="25"/>
      <c r="N64" s="164" t="s">
        <v>2113</v>
      </c>
      <c r="O64" s="159" t="s">
        <v>2114</v>
      </c>
      <c r="P64" s="160"/>
      <c r="W64" s="152"/>
      <c r="X64" s="23"/>
      <c r="AC64" s="152"/>
      <c r="AE64" s="246" t="str">
        <f>Inventario!B64</f>
        <v>Lija pliego 9"x11" grano #500</v>
      </c>
      <c r="AF64" s="247" t="str">
        <f>Inventario!D64</f>
        <v>Lija pliego 9"x11" grano #500</v>
      </c>
      <c r="AG64" s="247" t="str">
        <f>Inventario!E64</f>
        <v>Abrasivos</v>
      </c>
      <c r="AH64" s="247">
        <f>Inventario!F64</f>
        <v>0</v>
      </c>
      <c r="AI64" s="247" t="str">
        <f>Inventario!G64</f>
        <v>unidades</v>
      </c>
      <c r="AJ64" s="248">
        <f>Inventario!J64</f>
        <v>18</v>
      </c>
      <c r="AK64" s="249">
        <f>Inventario!K64</f>
        <v>9.25</v>
      </c>
      <c r="AL64" s="25"/>
      <c r="AM64" s="11"/>
    </row>
    <row r="65" spans="1:39" ht="13.5" customHeight="1" x14ac:dyDescent="0.25">
      <c r="A65" s="54">
        <v>43745</v>
      </c>
      <c r="B65" s="175"/>
      <c r="C65" s="174" t="s">
        <v>1399</v>
      </c>
      <c r="D65" s="98" t="str">
        <f t="shared" si="0"/>
        <v>Tiza para tapiceria (caja)</v>
      </c>
      <c r="E65" s="98" t="str">
        <f t="shared" si="1"/>
        <v>Tapiceria</v>
      </c>
      <c r="G65" s="98" t="str">
        <f t="shared" si="2"/>
        <v>unidades</v>
      </c>
      <c r="H65" s="30">
        <v>1</v>
      </c>
      <c r="I65" s="28">
        <v>150</v>
      </c>
      <c r="J65" s="28">
        <f t="shared" si="3"/>
        <v>150</v>
      </c>
      <c r="K65" s="28"/>
      <c r="L65" s="28"/>
      <c r="M65" s="25"/>
      <c r="N65" s="164" t="s">
        <v>2113</v>
      </c>
      <c r="O65" s="159" t="s">
        <v>2114</v>
      </c>
      <c r="P65" s="160"/>
      <c r="W65" s="152"/>
      <c r="X65" s="23"/>
      <c r="AC65" s="152"/>
      <c r="AE65" s="246" t="str">
        <f>Inventario!B65</f>
        <v>Lija disco Abranet grano #180</v>
      </c>
      <c r="AF65" s="247" t="str">
        <f>Inventario!D65</f>
        <v>Lija disco Abranet grano #180</v>
      </c>
      <c r="AG65" s="247" t="str">
        <f>Inventario!E65</f>
        <v>Abrasivos</v>
      </c>
      <c r="AH65" s="247">
        <f>Inventario!F65</f>
        <v>0</v>
      </c>
      <c r="AI65" s="247" t="str">
        <f>Inventario!G65</f>
        <v>unidades</v>
      </c>
      <c r="AJ65" s="248">
        <f>Inventario!J65</f>
        <v>2</v>
      </c>
      <c r="AK65" s="249">
        <f>Inventario!K65</f>
        <v>0</v>
      </c>
      <c r="AL65" s="25"/>
      <c r="AM65" s="11"/>
    </row>
    <row r="66" spans="1:39" ht="13.5" customHeight="1" x14ac:dyDescent="0.25">
      <c r="A66" s="54">
        <v>43745</v>
      </c>
      <c r="B66" s="175" t="s">
        <v>2393</v>
      </c>
      <c r="C66" s="174" t="s">
        <v>2111</v>
      </c>
      <c r="D66" s="98" t="str">
        <f t="shared" si="0"/>
        <v xml:space="preserve">Carrete </v>
      </c>
      <c r="E66" s="98" t="str">
        <f t="shared" si="1"/>
        <v>Repuestos y Partes</v>
      </c>
      <c r="G66" s="98" t="str">
        <f t="shared" si="2"/>
        <v>unidades</v>
      </c>
      <c r="H66" s="30">
        <v>4</v>
      </c>
      <c r="I66" s="28">
        <v>92</v>
      </c>
      <c r="J66" s="28">
        <f t="shared" si="3"/>
        <v>23</v>
      </c>
      <c r="K66" s="28"/>
      <c r="L66" s="28"/>
      <c r="M66" s="25"/>
      <c r="N66" s="164" t="s">
        <v>2113</v>
      </c>
      <c r="O66" s="159" t="s">
        <v>2114</v>
      </c>
      <c r="P66" s="160"/>
      <c r="W66" s="152"/>
      <c r="X66" s="23"/>
      <c r="AC66" s="152"/>
      <c r="AE66" s="246" t="str">
        <f>Inventario!B66</f>
        <v>Lija disco Abranet grano #120</v>
      </c>
      <c r="AF66" s="247" t="str">
        <f>Inventario!D66</f>
        <v>Lija disco Abranet grano #120</v>
      </c>
      <c r="AG66" s="247" t="str">
        <f>Inventario!E66</f>
        <v>Abrasivos</v>
      </c>
      <c r="AH66" s="247">
        <f>Inventario!F66</f>
        <v>0</v>
      </c>
      <c r="AI66" s="247" t="str">
        <f>Inventario!G66</f>
        <v>unidades</v>
      </c>
      <c r="AJ66" s="248">
        <f>Inventario!J66</f>
        <v>2</v>
      </c>
      <c r="AK66" s="249">
        <f>Inventario!K66</f>
        <v>0</v>
      </c>
      <c r="AL66" s="25"/>
      <c r="AM66" s="11"/>
    </row>
    <row r="67" spans="1:39" ht="13.5" customHeight="1" x14ac:dyDescent="0.25">
      <c r="A67" s="54">
        <v>43745</v>
      </c>
      <c r="B67" s="175" t="s">
        <v>2394</v>
      </c>
      <c r="C67" s="174" t="s">
        <v>2112</v>
      </c>
      <c r="D67" s="98" t="str">
        <f t="shared" si="0"/>
        <v xml:space="preserve">Banda Esmeril P/Cortadora de Esponja </v>
      </c>
      <c r="E67" s="98" t="str">
        <f t="shared" si="1"/>
        <v>Abrasivos</v>
      </c>
      <c r="G67" s="98" t="str">
        <f t="shared" si="2"/>
        <v>unidades</v>
      </c>
      <c r="H67" s="30">
        <v>12</v>
      </c>
      <c r="I67" s="28">
        <v>180</v>
      </c>
      <c r="J67" s="28">
        <f t="shared" si="3"/>
        <v>15</v>
      </c>
      <c r="K67" s="28"/>
      <c r="L67" s="28"/>
      <c r="M67" s="25"/>
      <c r="N67" s="164" t="s">
        <v>2113</v>
      </c>
      <c r="O67" s="159" t="s">
        <v>2114</v>
      </c>
      <c r="P67" s="160"/>
      <c r="W67" s="152"/>
      <c r="X67" s="23"/>
      <c r="AC67" s="152"/>
      <c r="AE67" s="246" t="str">
        <f>Inventario!B67</f>
        <v>Lija pliego 9"x11" grano #360</v>
      </c>
      <c r="AF67" s="247" t="str">
        <f>Inventario!D67</f>
        <v>Lija pliego 9"x11" grano #360</v>
      </c>
      <c r="AG67" s="247" t="str">
        <f>Inventario!E67</f>
        <v>Abrasivos</v>
      </c>
      <c r="AH67" s="247">
        <f>Inventario!F67</f>
        <v>0</v>
      </c>
      <c r="AI67" s="247" t="str">
        <f>Inventario!G67</f>
        <v>unidades</v>
      </c>
      <c r="AJ67" s="248">
        <f>Inventario!J67</f>
        <v>701</v>
      </c>
      <c r="AK67" s="249">
        <f>Inventario!K67</f>
        <v>9.25</v>
      </c>
      <c r="AL67" s="25"/>
      <c r="AM67" s="11"/>
    </row>
    <row r="68" spans="1:39" ht="13.5" customHeight="1" x14ac:dyDescent="0.25">
      <c r="A68" s="54">
        <v>43746</v>
      </c>
      <c r="B68" s="175" t="s">
        <v>2395</v>
      </c>
      <c r="C68" s="174" t="s">
        <v>2115</v>
      </c>
      <c r="D68" s="98" t="str">
        <f t="shared" si="0"/>
        <v>Pegamento Adhesivo Poliuretano  Cuarto</v>
      </c>
      <c r="E68" s="98" t="str">
        <f t="shared" si="1"/>
        <v>Pinturas y Quimicos</v>
      </c>
      <c r="G68" s="98" t="str">
        <f t="shared" si="2"/>
        <v>1/4  de Galon</v>
      </c>
      <c r="H68" s="30">
        <v>1</v>
      </c>
      <c r="I68" s="28">
        <v>333.7</v>
      </c>
      <c r="J68" s="28">
        <f t="shared" si="3"/>
        <v>333.7</v>
      </c>
      <c r="K68" s="28"/>
      <c r="L68" s="28"/>
      <c r="M68" s="25"/>
      <c r="N68" s="164" t="s">
        <v>2116</v>
      </c>
      <c r="O68" s="159" t="s">
        <v>42</v>
      </c>
      <c r="P68" s="160"/>
      <c r="W68" s="152"/>
      <c r="X68" s="23"/>
      <c r="AC68" s="152"/>
      <c r="AE68" s="246" t="str">
        <f>Inventario!B68</f>
        <v>Lija pliego 9"x11" grano #400</v>
      </c>
      <c r="AF68" s="247" t="str">
        <f>Inventario!D68</f>
        <v>Lija pliego 9"x11" grano #400</v>
      </c>
      <c r="AG68" s="247" t="str">
        <f>Inventario!E68</f>
        <v>Abrasivos</v>
      </c>
      <c r="AH68" s="247">
        <f>Inventario!F68</f>
        <v>0</v>
      </c>
      <c r="AI68" s="247" t="str">
        <f>Inventario!G68</f>
        <v>unidades</v>
      </c>
      <c r="AJ68" s="248">
        <f>Inventario!J68</f>
        <v>63</v>
      </c>
      <c r="AK68" s="249">
        <f>Inventario!K68</f>
        <v>9.25</v>
      </c>
      <c r="AL68" s="25"/>
      <c r="AM68" s="11"/>
    </row>
    <row r="69" spans="1:39" ht="13.5" customHeight="1" x14ac:dyDescent="0.25">
      <c r="A69" s="54">
        <v>43748</v>
      </c>
      <c r="B69" s="175" t="s">
        <v>2395</v>
      </c>
      <c r="C69" s="174" t="s">
        <v>2115</v>
      </c>
      <c r="D69" s="98" t="str">
        <f t="shared" si="0"/>
        <v>Pegamento Adhesivo Poliuretano  Cuarto</v>
      </c>
      <c r="E69" s="98" t="str">
        <f t="shared" si="1"/>
        <v>Pinturas y Quimicos</v>
      </c>
      <c r="G69" s="98" t="str">
        <f t="shared" si="2"/>
        <v>1/4  de Galon</v>
      </c>
      <c r="H69" s="30">
        <v>4</v>
      </c>
      <c r="I69" s="28">
        <v>1334.79</v>
      </c>
      <c r="J69" s="28">
        <f t="shared" si="3"/>
        <v>333.69749999999999</v>
      </c>
      <c r="K69" s="28"/>
      <c r="L69" s="28"/>
      <c r="M69" s="25"/>
      <c r="N69" s="164" t="s">
        <v>2117</v>
      </c>
      <c r="O69" s="159" t="s">
        <v>42</v>
      </c>
      <c r="P69" s="160"/>
      <c r="W69" s="152"/>
      <c r="X69" s="23"/>
      <c r="AC69" s="152"/>
      <c r="AE69" s="246" t="str">
        <f>Inventario!B69</f>
        <v>Lija pliego 9"x11" grano #600</v>
      </c>
      <c r="AF69" s="247" t="str">
        <f>Inventario!D69</f>
        <v>Lija pliego 9"x11" grano #600</v>
      </c>
      <c r="AG69" s="247" t="str">
        <f>Inventario!E69</f>
        <v>Abrasivos</v>
      </c>
      <c r="AH69" s="247">
        <f>Inventario!F69</f>
        <v>0</v>
      </c>
      <c r="AI69" s="247" t="str">
        <f>Inventario!G69</f>
        <v>unidades</v>
      </c>
      <c r="AJ69" s="248">
        <f>Inventario!J69</f>
        <v>51</v>
      </c>
      <c r="AK69" s="249">
        <f>Inventario!K69</f>
        <v>9.25</v>
      </c>
      <c r="AL69" s="25"/>
      <c r="AM69" s="11"/>
    </row>
    <row r="70" spans="1:39" ht="13.5" customHeight="1" x14ac:dyDescent="0.25">
      <c r="A70" s="54">
        <v>43747</v>
      </c>
      <c r="B70" s="175" t="s">
        <v>2393</v>
      </c>
      <c r="C70" s="174" t="s">
        <v>2118</v>
      </c>
      <c r="D70" s="98" t="str">
        <f t="shared" ref="D70:D133" si="4">VLOOKUP($C70,$AE$6:$AK$2025,2,FALSE)</f>
        <v>Disco Duro</v>
      </c>
      <c r="E70" s="98" t="str">
        <f t="shared" ref="E70:E133" si="5">VLOOKUP($C70,$AE$6:$AK$2025,3,FALSE)</f>
        <v>Repuestos y Partes</v>
      </c>
      <c r="G70" s="98" t="str">
        <f t="shared" ref="G70:G133" si="6">VLOOKUP($C70,$AE$6:$AK$2025,5,FALSE)</f>
        <v>unidades</v>
      </c>
      <c r="H70" s="30">
        <v>1</v>
      </c>
      <c r="I70" s="28">
        <v>1569.22</v>
      </c>
      <c r="J70" s="28">
        <f t="shared" ref="J70:J135" si="7">IF(I70=0,"",I70/H70)</f>
        <v>1569.22</v>
      </c>
      <c r="K70" s="28"/>
      <c r="L70" s="28"/>
      <c r="M70" s="25"/>
      <c r="N70" s="164" t="s">
        <v>2119</v>
      </c>
      <c r="O70" s="159" t="s">
        <v>2120</v>
      </c>
      <c r="P70" s="160"/>
      <c r="W70" s="152"/>
      <c r="X70" s="23"/>
      <c r="AC70" s="152"/>
      <c r="AE70" s="246" t="str">
        <f>Inventario!B70</f>
        <v>Lija banda (3 pliegos en 1) 4"x11.5" Sandrite grano 100</v>
      </c>
      <c r="AF70" s="247" t="str">
        <f>Inventario!D70</f>
        <v>Lija banda (3 pliegos en 1) 4"x11.5" Sandrite grano 100</v>
      </c>
      <c r="AG70" s="247" t="str">
        <f>Inventario!E70</f>
        <v>Abrasivos</v>
      </c>
      <c r="AH70" s="247">
        <f>Inventario!F70</f>
        <v>0</v>
      </c>
      <c r="AI70" s="247" t="str">
        <f>Inventario!G70</f>
        <v>unidades</v>
      </c>
      <c r="AJ70" s="248">
        <f>Inventario!J70</f>
        <v>5</v>
      </c>
      <c r="AK70" s="249">
        <f>Inventario!K70</f>
        <v>0</v>
      </c>
      <c r="AL70" s="25"/>
      <c r="AM70" s="11"/>
    </row>
    <row r="71" spans="1:39" ht="13.5" customHeight="1" x14ac:dyDescent="0.25">
      <c r="A71" s="54">
        <v>43747</v>
      </c>
      <c r="B71" s="175"/>
      <c r="C71" s="174" t="s">
        <v>1524</v>
      </c>
      <c r="D71" s="98" t="str">
        <f t="shared" si="4"/>
        <v>Vidrio P/Mascara Soldadura</v>
      </c>
      <c r="E71" s="98" t="str">
        <f t="shared" si="5"/>
        <v>Repuestos y Partes</v>
      </c>
      <c r="G71" s="98" t="str">
        <f t="shared" si="6"/>
        <v>unidades</v>
      </c>
      <c r="H71" s="30">
        <v>6</v>
      </c>
      <c r="I71" s="28">
        <v>60</v>
      </c>
      <c r="J71" s="28">
        <f t="shared" si="7"/>
        <v>10</v>
      </c>
      <c r="K71" s="28"/>
      <c r="L71" s="28"/>
      <c r="M71" s="25"/>
      <c r="N71" s="164" t="s">
        <v>2121</v>
      </c>
      <c r="O71" s="159" t="s">
        <v>74</v>
      </c>
      <c r="P71" s="160"/>
      <c r="W71" s="152"/>
      <c r="X71" s="23"/>
      <c r="AC71" s="152"/>
      <c r="AE71" s="246" t="str">
        <f>Inventario!B71</f>
        <v>Lija banda (3 pliegos en 1) 4"x11.5" Sandrite grano 120</v>
      </c>
      <c r="AF71" s="247" t="str">
        <f>Inventario!D71</f>
        <v>Lija banda (3 pliegos en 1) 4"x11.5" Sandrite grano 120</v>
      </c>
      <c r="AG71" s="247" t="str">
        <f>Inventario!E71</f>
        <v>Abrasivos</v>
      </c>
      <c r="AH71" s="247">
        <f>Inventario!F71</f>
        <v>0</v>
      </c>
      <c r="AI71" s="247" t="str">
        <f>Inventario!G71</f>
        <v>unidades</v>
      </c>
      <c r="AJ71" s="248">
        <f>Inventario!J71</f>
        <v>14</v>
      </c>
      <c r="AK71" s="249">
        <f>Inventario!K71</f>
        <v>0</v>
      </c>
      <c r="AL71" s="25"/>
      <c r="AM71" s="11"/>
    </row>
    <row r="72" spans="1:39" ht="13.5" customHeight="1" x14ac:dyDescent="0.25">
      <c r="A72" s="54">
        <v>43747</v>
      </c>
      <c r="B72" s="175"/>
      <c r="C72" s="174" t="s">
        <v>756</v>
      </c>
      <c r="D72" s="98" t="str">
        <f t="shared" si="4"/>
        <v>Tizas</v>
      </c>
      <c r="E72" s="98" t="str">
        <f t="shared" si="5"/>
        <v>Materiales Varios</v>
      </c>
      <c r="G72" s="98" t="str">
        <f t="shared" si="6"/>
        <v>unidades</v>
      </c>
      <c r="H72" s="30">
        <v>36</v>
      </c>
      <c r="I72" s="28">
        <v>56.25</v>
      </c>
      <c r="J72" s="28">
        <f t="shared" si="7"/>
        <v>1.5625</v>
      </c>
      <c r="K72" s="28"/>
      <c r="L72" s="28"/>
      <c r="M72" s="25"/>
      <c r="N72" s="164" t="s">
        <v>2122</v>
      </c>
      <c r="O72" s="159" t="s">
        <v>81</v>
      </c>
      <c r="P72" s="160"/>
      <c r="W72" s="152"/>
      <c r="X72" s="23"/>
      <c r="AC72" s="152"/>
      <c r="AE72" s="246" t="str">
        <f>Inventario!B72</f>
        <v>Lija banda (3 pliegos en 1) 4"x11.5" Sandrite grano 150</v>
      </c>
      <c r="AF72" s="247" t="str">
        <f>Inventario!D72</f>
        <v>Lija banda (3 pliegos en 1) 4"x11.5" Sandrite grano 150</v>
      </c>
      <c r="AG72" s="247" t="str">
        <f>Inventario!E72</f>
        <v>Abrasivos</v>
      </c>
      <c r="AH72" s="247">
        <f>Inventario!F72</f>
        <v>0</v>
      </c>
      <c r="AI72" s="247" t="str">
        <f>Inventario!G72</f>
        <v>unidades</v>
      </c>
      <c r="AJ72" s="248">
        <f>Inventario!J72</f>
        <v>5</v>
      </c>
      <c r="AK72" s="249">
        <f>Inventario!K72</f>
        <v>0</v>
      </c>
      <c r="AL72" s="25"/>
      <c r="AM72" s="11"/>
    </row>
    <row r="73" spans="1:39" ht="13.5" customHeight="1" x14ac:dyDescent="0.25">
      <c r="A73" s="54">
        <v>43747</v>
      </c>
      <c r="B73" s="175" t="s">
        <v>2393</v>
      </c>
      <c r="C73" s="174" t="s">
        <v>2123</v>
      </c>
      <c r="D73" s="98" t="str">
        <f t="shared" si="4"/>
        <v>Broca para metal  13/64" Cobalto</v>
      </c>
      <c r="E73" s="98" t="str">
        <f t="shared" si="5"/>
        <v>Repuestos y Partes</v>
      </c>
      <c r="G73" s="98" t="str">
        <f t="shared" si="6"/>
        <v>unidades</v>
      </c>
      <c r="H73" s="30">
        <v>4</v>
      </c>
      <c r="I73" s="28">
        <v>240</v>
      </c>
      <c r="J73" s="28">
        <f t="shared" si="7"/>
        <v>60</v>
      </c>
      <c r="K73" s="28"/>
      <c r="L73" s="28"/>
      <c r="M73" s="25"/>
      <c r="N73" s="164" t="s">
        <v>2125</v>
      </c>
      <c r="O73" s="159" t="s">
        <v>2126</v>
      </c>
      <c r="P73" s="160"/>
      <c r="W73" s="152"/>
      <c r="X73" s="23"/>
      <c r="AC73" s="152"/>
      <c r="AE73" s="246" t="str">
        <f>Inventario!B73</f>
        <v>Lija banda (3 pliegos en 1) 4"x11.5" Sandrite grano 180</v>
      </c>
      <c r="AF73" s="247" t="str">
        <f>Inventario!D73</f>
        <v>Lija banda (3 pliegos en 1) 4"x11.5" Sandrite grano 180</v>
      </c>
      <c r="AG73" s="247" t="str">
        <f>Inventario!E73</f>
        <v>Abrasivos</v>
      </c>
      <c r="AH73" s="247">
        <f>Inventario!F73</f>
        <v>0</v>
      </c>
      <c r="AI73" s="247" t="str">
        <f>Inventario!G73</f>
        <v>unidades</v>
      </c>
      <c r="AJ73" s="248">
        <f>Inventario!J73</f>
        <v>10</v>
      </c>
      <c r="AK73" s="249">
        <f>Inventario!K73</f>
        <v>0</v>
      </c>
      <c r="AL73" s="25"/>
      <c r="AM73" s="11"/>
    </row>
    <row r="74" spans="1:39" ht="13.5" customHeight="1" x14ac:dyDescent="0.25">
      <c r="A74" s="54">
        <v>43747</v>
      </c>
      <c r="B74" s="175" t="s">
        <v>2393</v>
      </c>
      <c r="C74" s="174" t="s">
        <v>2124</v>
      </c>
      <c r="D74" s="98" t="str">
        <f t="shared" si="4"/>
        <v>Fresa Endmil 3/16"x 3/8" HSS</v>
      </c>
      <c r="E74" s="98" t="str">
        <f t="shared" si="5"/>
        <v>Repuestos y Partes</v>
      </c>
      <c r="G74" s="98" t="str">
        <f t="shared" si="6"/>
        <v>unidades</v>
      </c>
      <c r="H74" s="30">
        <v>2</v>
      </c>
      <c r="I74" s="28">
        <v>552</v>
      </c>
      <c r="J74" s="28">
        <f t="shared" si="7"/>
        <v>276</v>
      </c>
      <c r="K74" s="28"/>
      <c r="L74" s="28"/>
      <c r="M74" s="25"/>
      <c r="N74" s="164" t="s">
        <v>2125</v>
      </c>
      <c r="O74" s="159" t="s">
        <v>2126</v>
      </c>
      <c r="P74" s="160"/>
      <c r="W74" s="152"/>
      <c r="X74" s="23"/>
      <c r="AC74" s="152"/>
      <c r="AE74" s="246" t="str">
        <f>Inventario!B74</f>
        <v>Paste Fino Rojo Fandeli</v>
      </c>
      <c r="AF74" s="247" t="str">
        <f>Inventario!D74</f>
        <v>Paste Fino Rojo Fandeli</v>
      </c>
      <c r="AG74" s="247" t="str">
        <f>Inventario!E74</f>
        <v>Abrasivos</v>
      </c>
      <c r="AH74" s="247">
        <f>Inventario!F74</f>
        <v>0</v>
      </c>
      <c r="AI74" s="247" t="str">
        <f>Inventario!G74</f>
        <v>unidades</v>
      </c>
      <c r="AJ74" s="248">
        <f>Inventario!J74</f>
        <v>1954</v>
      </c>
      <c r="AK74" s="249">
        <f>Inventario!K74</f>
        <v>30</v>
      </c>
      <c r="AL74" s="25"/>
      <c r="AM74" s="11"/>
    </row>
    <row r="75" spans="1:39" ht="13.5" customHeight="1" x14ac:dyDescent="0.25">
      <c r="A75" s="54">
        <v>43747</v>
      </c>
      <c r="B75" s="175"/>
      <c r="C75" s="174" t="s">
        <v>1370</v>
      </c>
      <c r="D75" s="98" t="str">
        <f t="shared" si="4"/>
        <v>Lamina Plywood Corriente 3/4"</v>
      </c>
      <c r="E75" s="98" t="str">
        <f t="shared" si="5"/>
        <v>Plywood</v>
      </c>
      <c r="G75" s="98" t="str">
        <f t="shared" si="6"/>
        <v>unidades</v>
      </c>
      <c r="H75" s="30">
        <v>1</v>
      </c>
      <c r="I75" s="28">
        <v>914.87</v>
      </c>
      <c r="J75" s="28">
        <f t="shared" si="7"/>
        <v>914.87</v>
      </c>
      <c r="K75" s="28"/>
      <c r="L75" s="28"/>
      <c r="M75" s="25"/>
      <c r="N75" s="164" t="s">
        <v>2127</v>
      </c>
      <c r="O75" s="159" t="s">
        <v>65</v>
      </c>
      <c r="P75" s="160"/>
      <c r="W75" s="152"/>
      <c r="X75" s="23"/>
      <c r="AC75" s="152"/>
      <c r="AE75" s="246" t="str">
        <f>Inventario!B75</f>
        <v>Lija banda 4#x11.5" grano 120</v>
      </c>
      <c r="AF75" s="247" t="str">
        <f>Inventario!D75</f>
        <v>Lija banda 4#x11.5" grano 120</v>
      </c>
      <c r="AG75" s="247" t="str">
        <f>Inventario!E75</f>
        <v>Abrasivos</v>
      </c>
      <c r="AH75" s="247">
        <f>Inventario!F75</f>
        <v>0</v>
      </c>
      <c r="AI75" s="247" t="str">
        <f>Inventario!G75</f>
        <v>unidades</v>
      </c>
      <c r="AJ75" s="248">
        <f>Inventario!J75</f>
        <v>5</v>
      </c>
      <c r="AK75" s="249">
        <f>Inventario!K75</f>
        <v>0</v>
      </c>
      <c r="AL75" s="25"/>
      <c r="AM75" s="11"/>
    </row>
    <row r="76" spans="1:39" ht="13.5" customHeight="1" x14ac:dyDescent="0.25">
      <c r="A76" s="54">
        <v>43747</v>
      </c>
      <c r="B76" s="175"/>
      <c r="C76" s="174" t="s">
        <v>1218</v>
      </c>
      <c r="D76" s="98" t="str">
        <f t="shared" si="4"/>
        <v>Lamina de plywood corriente 1/4"</v>
      </c>
      <c r="E76" s="98" t="str">
        <f t="shared" si="5"/>
        <v>Plywood</v>
      </c>
      <c r="G76" s="98" t="str">
        <f t="shared" si="6"/>
        <v>unidades</v>
      </c>
      <c r="H76" s="30">
        <v>1</v>
      </c>
      <c r="I76" s="28">
        <v>410.25</v>
      </c>
      <c r="J76" s="28">
        <f t="shared" si="7"/>
        <v>410.25</v>
      </c>
      <c r="K76" s="28"/>
      <c r="L76" s="28"/>
      <c r="M76" s="25"/>
      <c r="N76" s="164" t="s">
        <v>2127</v>
      </c>
      <c r="O76" s="159" t="s">
        <v>65</v>
      </c>
      <c r="P76" s="160"/>
      <c r="W76" s="152"/>
      <c r="X76" s="23"/>
      <c r="AC76" s="152"/>
      <c r="AE76" s="246" t="str">
        <f>Inventario!B76</f>
        <v>Tela grafitada 7"</v>
      </c>
      <c r="AF76" s="247" t="str">
        <f>Inventario!D76</f>
        <v>Tela grafitada 7"</v>
      </c>
      <c r="AG76" s="247" t="str">
        <f>Inventario!E76</f>
        <v>Abrasivos</v>
      </c>
      <c r="AH76" s="247">
        <f>Inventario!F76</f>
        <v>0</v>
      </c>
      <c r="AI76" s="247" t="str">
        <f>Inventario!G76</f>
        <v>pulgadas</v>
      </c>
      <c r="AJ76" s="248">
        <f>Inventario!J76</f>
        <v>38.5</v>
      </c>
      <c r="AK76" s="249">
        <f>Inventario!K76</f>
        <v>0</v>
      </c>
      <c r="AL76" s="25"/>
      <c r="AM76" s="11"/>
    </row>
    <row r="77" spans="1:39" ht="13.5" customHeight="1" x14ac:dyDescent="0.25">
      <c r="A77" s="54">
        <v>43747</v>
      </c>
      <c r="B77" s="175"/>
      <c r="C77" s="174" t="s">
        <v>1370</v>
      </c>
      <c r="D77" s="98" t="str">
        <f t="shared" si="4"/>
        <v>Lamina Plywood Corriente 3/4"</v>
      </c>
      <c r="E77" s="98" t="str">
        <f t="shared" si="5"/>
        <v>Plywood</v>
      </c>
      <c r="G77" s="98" t="str">
        <f t="shared" si="6"/>
        <v>unidades</v>
      </c>
      <c r="H77" s="30">
        <v>2</v>
      </c>
      <c r="I77" s="28">
        <v>820.51</v>
      </c>
      <c r="J77" s="28">
        <f t="shared" si="7"/>
        <v>410.255</v>
      </c>
      <c r="K77" s="28"/>
      <c r="L77" s="28"/>
      <c r="M77" s="25"/>
      <c r="N77" s="164" t="s">
        <v>2128</v>
      </c>
      <c r="O77" s="159" t="s">
        <v>65</v>
      </c>
      <c r="P77" s="160"/>
      <c r="W77" s="152"/>
      <c r="X77" s="23"/>
      <c r="AC77" s="152"/>
      <c r="AE77" s="246" t="str">
        <f>Inventario!B77</f>
        <v>Tela grafitada 10"</v>
      </c>
      <c r="AF77" s="247" t="str">
        <f>Inventario!D77</f>
        <v>Tela grafitada 10"</v>
      </c>
      <c r="AG77" s="247" t="str">
        <f>Inventario!E77</f>
        <v>Abrasivos</v>
      </c>
      <c r="AH77" s="247">
        <f>Inventario!F77</f>
        <v>0</v>
      </c>
      <c r="AI77" s="247" t="str">
        <f>Inventario!G77</f>
        <v>pulgadas</v>
      </c>
      <c r="AJ77" s="248">
        <f>Inventario!J77</f>
        <v>39.5</v>
      </c>
      <c r="AK77" s="249">
        <f>Inventario!K77</f>
        <v>0</v>
      </c>
      <c r="AL77" s="25"/>
      <c r="AM77" s="11"/>
    </row>
    <row r="78" spans="1:39" ht="13.5" customHeight="1" x14ac:dyDescent="0.25">
      <c r="A78" s="54">
        <v>43747</v>
      </c>
      <c r="B78" s="175"/>
      <c r="C78" s="174" t="s">
        <v>702</v>
      </c>
      <c r="D78" s="98" t="str">
        <f t="shared" si="4"/>
        <v>Papel Kraft</v>
      </c>
      <c r="E78" s="98" t="str">
        <f t="shared" si="5"/>
        <v>Material Empaque</v>
      </c>
      <c r="G78" s="98" t="str">
        <f t="shared" si="6"/>
        <v>Rollo</v>
      </c>
      <c r="H78" s="30">
        <v>1</v>
      </c>
      <c r="I78" s="28">
        <v>1151.07</v>
      </c>
      <c r="J78" s="28">
        <f t="shared" si="7"/>
        <v>1151.07</v>
      </c>
      <c r="K78" s="28"/>
      <c r="L78" s="28"/>
      <c r="M78" s="25"/>
      <c r="N78" s="164" t="s">
        <v>2129</v>
      </c>
      <c r="O78" s="159" t="s">
        <v>78</v>
      </c>
      <c r="P78" s="160"/>
      <c r="W78" s="152"/>
      <c r="X78" s="23"/>
      <c r="AC78" s="152"/>
      <c r="AE78" s="246" t="str">
        <f>Inventario!B78</f>
        <v>Esponja Fina 2604</v>
      </c>
      <c r="AF78" s="247" t="str">
        <f>Inventario!D78</f>
        <v>Esponja Fina 2604</v>
      </c>
      <c r="AG78" s="247" t="str">
        <f>Inventario!E78</f>
        <v>Abrasivos</v>
      </c>
      <c r="AH78" s="247">
        <f>Inventario!F78</f>
        <v>0</v>
      </c>
      <c r="AI78" s="247" t="str">
        <f>Inventario!G78</f>
        <v>unidades</v>
      </c>
      <c r="AJ78" s="248">
        <f>Inventario!J78</f>
        <v>70</v>
      </c>
      <c r="AK78" s="249">
        <f>Inventario!K78</f>
        <v>61.48994577205454</v>
      </c>
      <c r="AL78" s="25"/>
      <c r="AM78" s="11"/>
    </row>
    <row r="79" spans="1:39" ht="13.5" customHeight="1" x14ac:dyDescent="0.25">
      <c r="A79" s="54">
        <v>43747</v>
      </c>
      <c r="B79" s="175" t="s">
        <v>2396</v>
      </c>
      <c r="C79" s="174" t="s">
        <v>2130</v>
      </c>
      <c r="D79" s="98" t="str">
        <f t="shared" si="4"/>
        <v xml:space="preserve">Cutter </v>
      </c>
      <c r="E79" s="98" t="str">
        <f t="shared" si="5"/>
        <v>Material Empaque</v>
      </c>
      <c r="G79" s="98" t="str">
        <f t="shared" si="6"/>
        <v>unidades</v>
      </c>
      <c r="H79" s="30">
        <v>5</v>
      </c>
      <c r="I79" s="28">
        <v>270</v>
      </c>
      <c r="J79" s="28">
        <f t="shared" si="7"/>
        <v>54</v>
      </c>
      <c r="K79" s="28"/>
      <c r="L79" s="28"/>
      <c r="M79" s="25"/>
      <c r="N79" s="164" t="s">
        <v>2131</v>
      </c>
      <c r="O79" s="159" t="s">
        <v>78</v>
      </c>
      <c r="P79" s="160"/>
      <c r="W79" s="152"/>
      <c r="X79" s="23"/>
      <c r="AC79" s="152"/>
      <c r="AE79" s="246" t="str">
        <f>Inventario!B79</f>
        <v>Lija tela fandely en rollo grano 40</v>
      </c>
      <c r="AF79" s="247" t="str">
        <f>Inventario!D79</f>
        <v>Lija tela fandely en rollo grano 40</v>
      </c>
      <c r="AG79" s="247" t="str">
        <f>Inventario!E79</f>
        <v>Abrasivos</v>
      </c>
      <c r="AH79" s="247">
        <f>Inventario!F79</f>
        <v>0</v>
      </c>
      <c r="AI79" s="247" t="str">
        <f>Inventario!G79</f>
        <v>mts</v>
      </c>
      <c r="AJ79" s="248">
        <f>Inventario!J79</f>
        <v>29.97</v>
      </c>
      <c r="AK79" s="249">
        <f>Inventario!K79</f>
        <v>10</v>
      </c>
      <c r="AL79" s="25"/>
      <c r="AM79" s="11"/>
    </row>
    <row r="80" spans="1:39" ht="13.5" customHeight="1" x14ac:dyDescent="0.25">
      <c r="A80" s="54">
        <v>43747</v>
      </c>
      <c r="B80" s="175" t="s">
        <v>2393</v>
      </c>
      <c r="C80" s="174" t="s">
        <v>2132</v>
      </c>
      <c r="D80" s="98" t="str">
        <f t="shared" si="4"/>
        <v>Boquilla Ceramica #6</v>
      </c>
      <c r="E80" s="98" t="str">
        <f t="shared" si="5"/>
        <v>Repuestos y Partes</v>
      </c>
      <c r="G80" s="98" t="str">
        <f t="shared" si="6"/>
        <v>unidades</v>
      </c>
      <c r="H80" s="30">
        <v>5</v>
      </c>
      <c r="I80" s="28">
        <v>457.95</v>
      </c>
      <c r="J80" s="28">
        <f t="shared" si="7"/>
        <v>91.59</v>
      </c>
      <c r="K80" s="28"/>
      <c r="L80" s="28"/>
      <c r="M80" s="25"/>
      <c r="N80" s="164" t="s">
        <v>2133</v>
      </c>
      <c r="O80" s="159" t="s">
        <v>2134</v>
      </c>
      <c r="P80" s="160"/>
      <c r="W80" s="152"/>
      <c r="X80" s="23"/>
      <c r="AC80" s="152"/>
      <c r="AE80" s="246" t="str">
        <f>Inventario!B80</f>
        <v>Lija banda 37"x 75" grano 80</v>
      </c>
      <c r="AF80" s="247" t="str">
        <f>Inventario!D80</f>
        <v>Lija banda 37"x 75" grano 80</v>
      </c>
      <c r="AG80" s="247" t="str">
        <f>Inventario!E80</f>
        <v>Abrasivos</v>
      </c>
      <c r="AH80" s="247">
        <f>Inventario!F80</f>
        <v>0</v>
      </c>
      <c r="AI80" s="247" t="str">
        <f>Inventario!G80</f>
        <v>unidades</v>
      </c>
      <c r="AJ80" s="248">
        <f>Inventario!J80</f>
        <v>6</v>
      </c>
      <c r="AK80" s="249">
        <f>Inventario!K80</f>
        <v>1439.6601388888892</v>
      </c>
      <c r="AL80" s="25"/>
      <c r="AM80" s="11"/>
    </row>
    <row r="81" spans="1:39" ht="13.5" customHeight="1" x14ac:dyDescent="0.25">
      <c r="A81" s="54">
        <v>43747</v>
      </c>
      <c r="B81" s="175"/>
      <c r="C81" s="174" t="s">
        <v>1152</v>
      </c>
      <c r="D81" s="98" t="str">
        <f t="shared" si="4"/>
        <v>Varilla de bronce  BR-3/32</v>
      </c>
      <c r="E81" s="98" t="str">
        <f t="shared" si="5"/>
        <v>Materiales Varios</v>
      </c>
      <c r="G81" s="98" t="str">
        <f t="shared" si="6"/>
        <v>lbs</v>
      </c>
      <c r="H81" s="30">
        <v>1</v>
      </c>
      <c r="I81" s="28">
        <v>395.52</v>
      </c>
      <c r="J81" s="28">
        <f t="shared" si="7"/>
        <v>395.52</v>
      </c>
      <c r="K81" s="28"/>
      <c r="L81" s="28"/>
      <c r="M81" s="25"/>
      <c r="N81" s="164" t="s">
        <v>2135</v>
      </c>
      <c r="O81" s="159" t="s">
        <v>2134</v>
      </c>
      <c r="P81" s="160"/>
      <c r="W81" s="152"/>
      <c r="X81" s="23"/>
      <c r="AC81" s="152"/>
      <c r="AE81" s="246" t="str">
        <f>Inventario!B81</f>
        <v>Lija banda 37"x 75" grano 100</v>
      </c>
      <c r="AF81" s="247" t="str">
        <f>Inventario!D81</f>
        <v>Lija banda 37"x 75" grano 100</v>
      </c>
      <c r="AG81" s="247" t="str">
        <f>Inventario!E81</f>
        <v>Abrasivos</v>
      </c>
      <c r="AH81" s="247">
        <f>Inventario!F81</f>
        <v>0</v>
      </c>
      <c r="AI81" s="247" t="str">
        <f>Inventario!G81</f>
        <v>unidades</v>
      </c>
      <c r="AJ81" s="248">
        <f>Inventario!J81</f>
        <v>3</v>
      </c>
      <c r="AK81" s="249">
        <f>Inventario!K81</f>
        <v>1409.2268571428569</v>
      </c>
      <c r="AL81" s="25"/>
      <c r="AM81" s="11"/>
    </row>
    <row r="82" spans="1:39" ht="13.5" customHeight="1" x14ac:dyDescent="0.25">
      <c r="A82" s="54">
        <v>43747</v>
      </c>
      <c r="B82" s="175"/>
      <c r="C82" s="174" t="s">
        <v>1427</v>
      </c>
      <c r="D82" s="98" t="str">
        <f t="shared" si="4"/>
        <v>Electrodo de Tungsteno 3/32</v>
      </c>
      <c r="E82" s="98" t="str">
        <f t="shared" si="5"/>
        <v>Materiales Varios</v>
      </c>
      <c r="G82" s="98" t="str">
        <f t="shared" si="6"/>
        <v>unidades</v>
      </c>
      <c r="H82" s="30">
        <v>4</v>
      </c>
      <c r="I82" s="28">
        <v>709</v>
      </c>
      <c r="J82" s="28">
        <f t="shared" si="7"/>
        <v>177.25</v>
      </c>
      <c r="K82" s="28"/>
      <c r="L82" s="28"/>
      <c r="M82" s="25"/>
      <c r="N82" s="164" t="s">
        <v>2136</v>
      </c>
      <c r="O82" s="159" t="s">
        <v>2134</v>
      </c>
      <c r="P82" s="160"/>
      <c r="W82" s="152"/>
      <c r="X82" s="23"/>
      <c r="AC82" s="152"/>
      <c r="AE82" s="246" t="str">
        <f>Inventario!B82</f>
        <v>Lija banda 37"x 75" grano 120</v>
      </c>
      <c r="AF82" s="247" t="str">
        <f>Inventario!D82</f>
        <v>Lija banda 37"x 75" grano 120</v>
      </c>
      <c r="AG82" s="247" t="str">
        <f>Inventario!E82</f>
        <v>Abrasivos</v>
      </c>
      <c r="AH82" s="247">
        <f>Inventario!F82</f>
        <v>0</v>
      </c>
      <c r="AI82" s="247" t="str">
        <f>Inventario!G82</f>
        <v>unidades</v>
      </c>
      <c r="AJ82" s="248">
        <f>Inventario!J82</f>
        <v>4</v>
      </c>
      <c r="AK82" s="249">
        <f>Inventario!K82</f>
        <v>1439.0141666666666</v>
      </c>
      <c r="AL82" s="25"/>
      <c r="AM82" s="11"/>
    </row>
    <row r="83" spans="1:39" ht="13.5" customHeight="1" x14ac:dyDescent="0.25">
      <c r="A83" s="54">
        <v>43747</v>
      </c>
      <c r="B83" s="175"/>
      <c r="C83" s="174" t="s">
        <v>1425</v>
      </c>
      <c r="D83" s="98" t="str">
        <f t="shared" si="4"/>
        <v>Soldadura 6011-3/32</v>
      </c>
      <c r="E83" s="98" t="str">
        <f t="shared" si="5"/>
        <v>Materiales Varios</v>
      </c>
      <c r="G83" s="98" t="str">
        <f t="shared" si="6"/>
        <v>lbs</v>
      </c>
      <c r="H83" s="30">
        <v>11</v>
      </c>
      <c r="I83" s="28">
        <v>461.62050000000005</v>
      </c>
      <c r="J83" s="28">
        <f t="shared" si="7"/>
        <v>41.965500000000006</v>
      </c>
      <c r="K83" s="28"/>
      <c r="L83" s="28"/>
      <c r="M83" s="25"/>
      <c r="N83" s="164" t="s">
        <v>2137</v>
      </c>
      <c r="O83" s="159" t="s">
        <v>2056</v>
      </c>
      <c r="P83" s="160"/>
      <c r="W83" s="152"/>
      <c r="X83" s="23"/>
      <c r="AC83" s="152"/>
      <c r="AE83" s="246" t="str">
        <f>Inventario!B83</f>
        <v>Lija banda 37"x 75" grano 150</v>
      </c>
      <c r="AF83" s="247" t="str">
        <f>Inventario!D83</f>
        <v>Lija banda 37"x 75" grano 150</v>
      </c>
      <c r="AG83" s="247" t="str">
        <f>Inventario!E83</f>
        <v>Abrasivos</v>
      </c>
      <c r="AH83" s="247">
        <f>Inventario!F83</f>
        <v>0</v>
      </c>
      <c r="AI83" s="247" t="str">
        <f>Inventario!G83</f>
        <v>unidades</v>
      </c>
      <c r="AJ83" s="248">
        <f>Inventario!J83</f>
        <v>5</v>
      </c>
      <c r="AK83" s="249">
        <f>Inventario!K83</f>
        <v>1409.2271428571428</v>
      </c>
      <c r="AL83" s="25"/>
      <c r="AM83" s="11"/>
    </row>
    <row r="84" spans="1:39" ht="13.5" customHeight="1" x14ac:dyDescent="0.25">
      <c r="A84" s="54">
        <v>43747</v>
      </c>
      <c r="B84" s="175"/>
      <c r="C84" s="174" t="s">
        <v>1175</v>
      </c>
      <c r="D84" s="98" t="str">
        <f t="shared" si="4"/>
        <v>Soldadura 6013-3/32</v>
      </c>
      <c r="E84" s="98" t="str">
        <f t="shared" si="5"/>
        <v>Materiales Varios</v>
      </c>
      <c r="G84" s="98" t="str">
        <f t="shared" si="6"/>
        <v>lbs</v>
      </c>
      <c r="H84" s="30">
        <v>33</v>
      </c>
      <c r="I84" s="28">
        <v>1207.599228</v>
      </c>
      <c r="J84" s="28">
        <f t="shared" si="7"/>
        <v>36.593916</v>
      </c>
      <c r="K84" s="28"/>
      <c r="L84" s="28"/>
      <c r="M84" s="25"/>
      <c r="N84" s="164" t="s">
        <v>2137</v>
      </c>
      <c r="O84" s="159" t="s">
        <v>2056</v>
      </c>
      <c r="P84" s="160"/>
      <c r="W84" s="152"/>
      <c r="X84" s="23"/>
      <c r="AC84" s="152"/>
      <c r="AE84" s="246" t="str">
        <f>Inventario!B84</f>
        <v>Lija banda 40"x 53" grano 100</v>
      </c>
      <c r="AF84" s="247" t="str">
        <f>Inventario!D84</f>
        <v>Lija banda 40"x 53" grano 100</v>
      </c>
      <c r="AG84" s="247" t="str">
        <f>Inventario!E84</f>
        <v>Abrasivos</v>
      </c>
      <c r="AH84" s="247">
        <f>Inventario!F84</f>
        <v>0</v>
      </c>
      <c r="AI84" s="247" t="str">
        <f>Inventario!G84</f>
        <v>unidades</v>
      </c>
      <c r="AJ84" s="248">
        <f>Inventario!J84</f>
        <v>5</v>
      </c>
      <c r="AK84" s="249">
        <f>Inventario!K84</f>
        <v>1157.0590166666666</v>
      </c>
      <c r="AL84" s="25"/>
      <c r="AM84" s="11"/>
    </row>
    <row r="85" spans="1:39" ht="13.5" customHeight="1" x14ac:dyDescent="0.25">
      <c r="A85" s="54">
        <v>43747</v>
      </c>
      <c r="B85" s="175"/>
      <c r="C85" s="174" t="s">
        <v>1442</v>
      </c>
      <c r="D85" s="98" t="str">
        <f t="shared" si="4"/>
        <v>Plastico</v>
      </c>
      <c r="E85" s="98" t="str">
        <f t="shared" si="5"/>
        <v>Tapiceria</v>
      </c>
      <c r="G85" s="98" t="str">
        <f t="shared" si="6"/>
        <v>lbs</v>
      </c>
      <c r="H85" s="30">
        <v>49.6</v>
      </c>
      <c r="I85" s="28">
        <v>1981.44</v>
      </c>
      <c r="J85" s="28">
        <f t="shared" si="7"/>
        <v>39.948387096774191</v>
      </c>
      <c r="K85" s="28"/>
      <c r="L85" s="28"/>
      <c r="M85" s="25"/>
      <c r="N85" s="164" t="s">
        <v>2138</v>
      </c>
      <c r="O85" s="159" t="s">
        <v>2139</v>
      </c>
      <c r="P85" s="160"/>
      <c r="W85" s="152"/>
      <c r="X85" s="23"/>
      <c r="AC85" s="152"/>
      <c r="AE85" s="246" t="str">
        <f>Inventario!B85</f>
        <v>Lija banda 40"x 53" grano 120</v>
      </c>
      <c r="AF85" s="247" t="str">
        <f>Inventario!D85</f>
        <v>Lija banda 40"x 53" grano 120</v>
      </c>
      <c r="AG85" s="247" t="str">
        <f>Inventario!E85</f>
        <v>Abrasivos</v>
      </c>
      <c r="AH85" s="247">
        <f>Inventario!F85</f>
        <v>0</v>
      </c>
      <c r="AI85" s="247" t="str">
        <f>Inventario!G85</f>
        <v>unidades</v>
      </c>
      <c r="AJ85" s="248">
        <f>Inventario!J85</f>
        <v>6</v>
      </c>
      <c r="AK85" s="249">
        <f>Inventario!K85</f>
        <v>1115.0099499999999</v>
      </c>
      <c r="AL85" s="25"/>
      <c r="AM85" s="11"/>
    </row>
    <row r="86" spans="1:39" ht="13.5" customHeight="1" x14ac:dyDescent="0.25">
      <c r="A86" s="54">
        <v>43747</v>
      </c>
      <c r="B86" s="175"/>
      <c r="C86" s="174" t="s">
        <v>701</v>
      </c>
      <c r="D86" s="98" t="str">
        <f t="shared" si="4"/>
        <v>Empaletizador</v>
      </c>
      <c r="E86" s="98" t="str">
        <f t="shared" si="5"/>
        <v>Material Empaque</v>
      </c>
      <c r="G86" s="98" t="str">
        <f t="shared" si="6"/>
        <v>Rollo</v>
      </c>
      <c r="H86" s="30">
        <v>2</v>
      </c>
      <c r="I86" s="28">
        <v>652</v>
      </c>
      <c r="J86" s="28">
        <f t="shared" si="7"/>
        <v>326</v>
      </c>
      <c r="K86" s="28"/>
      <c r="L86" s="28"/>
      <c r="M86" s="25"/>
      <c r="N86" s="164" t="s">
        <v>2141</v>
      </c>
      <c r="O86" s="159" t="s">
        <v>142</v>
      </c>
      <c r="P86" s="160"/>
      <c r="W86" s="152"/>
      <c r="X86" s="23"/>
      <c r="AC86" s="152"/>
      <c r="AE86" s="246" t="str">
        <f>Inventario!B86</f>
        <v>Lija banda 40"x 53" grano 150</v>
      </c>
      <c r="AF86" s="247" t="str">
        <f>Inventario!D86</f>
        <v>Lija banda 40"x 53" grano 150</v>
      </c>
      <c r="AG86" s="247" t="str">
        <f>Inventario!E86</f>
        <v>Abrasivos</v>
      </c>
      <c r="AH86" s="247">
        <f>Inventario!F86</f>
        <v>0</v>
      </c>
      <c r="AI86" s="247" t="str">
        <f>Inventario!G86</f>
        <v>unidades</v>
      </c>
      <c r="AJ86" s="248">
        <f>Inventario!J86</f>
        <v>6</v>
      </c>
      <c r="AK86" s="249">
        <f>Inventario!K86</f>
        <v>1115.0099499999999</v>
      </c>
      <c r="AL86" s="25"/>
      <c r="AM86" s="11"/>
    </row>
    <row r="87" spans="1:39" ht="13.5" customHeight="1" x14ac:dyDescent="0.25">
      <c r="A87" s="54">
        <v>43747</v>
      </c>
      <c r="B87" s="175" t="s">
        <v>2396</v>
      </c>
      <c r="C87" s="174" t="s">
        <v>2140</v>
      </c>
      <c r="D87" s="98" t="str">
        <f t="shared" si="4"/>
        <v>Tape Transparente 2"x 109.3 yadas</v>
      </c>
      <c r="E87" s="98" t="str">
        <f t="shared" si="5"/>
        <v>Material Empaque</v>
      </c>
      <c r="G87" s="98" t="str">
        <f t="shared" si="6"/>
        <v>unidades</v>
      </c>
      <c r="H87" s="30">
        <v>5</v>
      </c>
      <c r="I87" s="28">
        <v>214.22800000000001</v>
      </c>
      <c r="J87" s="28">
        <f t="shared" si="7"/>
        <v>42.845600000000005</v>
      </c>
      <c r="K87" s="28"/>
      <c r="L87" s="28"/>
      <c r="M87" s="25"/>
      <c r="N87" s="164" t="s">
        <v>2141</v>
      </c>
      <c r="O87" s="159" t="s">
        <v>142</v>
      </c>
      <c r="P87" s="160"/>
      <c r="W87" s="152"/>
      <c r="X87" s="23"/>
      <c r="AC87" s="152"/>
      <c r="AE87" s="246" t="str">
        <f>Inventario!B87</f>
        <v>Lija banda 40"x 53" grano 80</v>
      </c>
      <c r="AF87" s="247" t="str">
        <f>Inventario!D87</f>
        <v>Lija banda 40"x 53" grano 80</v>
      </c>
      <c r="AG87" s="247" t="str">
        <f>Inventario!E87</f>
        <v>Abrasivos</v>
      </c>
      <c r="AH87" s="247">
        <f>Inventario!F87</f>
        <v>0</v>
      </c>
      <c r="AI87" s="247" t="str">
        <f>Inventario!G87</f>
        <v>unidades</v>
      </c>
      <c r="AJ87" s="248">
        <f>Inventario!J87</f>
        <v>5</v>
      </c>
      <c r="AK87" s="249">
        <f>Inventario!K87</f>
        <v>1115.0099499999999</v>
      </c>
      <c r="AL87" s="25"/>
      <c r="AM87" s="11"/>
    </row>
    <row r="88" spans="1:39" ht="13.5" customHeight="1" x14ac:dyDescent="0.25">
      <c r="A88" s="54">
        <v>43747</v>
      </c>
      <c r="B88" s="175"/>
      <c r="C88" s="174" t="s">
        <v>967</v>
      </c>
      <c r="D88" s="98" t="str">
        <f t="shared" si="4"/>
        <v>Tape Oscuro 2"x 110 yadas</v>
      </c>
      <c r="E88" s="98" t="str">
        <f t="shared" si="5"/>
        <v>Material Empaque</v>
      </c>
      <c r="G88" s="98" t="str">
        <f t="shared" si="6"/>
        <v>unidades</v>
      </c>
      <c r="H88" s="30">
        <v>8</v>
      </c>
      <c r="I88" s="28">
        <v>399.39519999999999</v>
      </c>
      <c r="J88" s="28">
        <f t="shared" si="7"/>
        <v>49.924399999999999</v>
      </c>
      <c r="K88" s="28"/>
      <c r="L88" s="28"/>
      <c r="M88" s="25"/>
      <c r="N88" s="164" t="s">
        <v>2141</v>
      </c>
      <c r="O88" s="159" t="s">
        <v>142</v>
      </c>
      <c r="P88" s="160"/>
      <c r="W88" s="152"/>
      <c r="X88" s="23"/>
      <c r="AC88" s="152"/>
      <c r="AE88" s="246" t="str">
        <f>Inventario!B88</f>
        <v>Lija disco stickit grano #320</v>
      </c>
      <c r="AF88" s="247" t="str">
        <f>Inventario!D88</f>
        <v>Lija disco stickit grano #320</v>
      </c>
      <c r="AG88" s="247" t="str">
        <f>Inventario!E88</f>
        <v>Abrasivos</v>
      </c>
      <c r="AH88" s="247">
        <f>Inventario!F88</f>
        <v>0</v>
      </c>
      <c r="AI88" s="247" t="str">
        <f>Inventario!G88</f>
        <v>unidades</v>
      </c>
      <c r="AJ88" s="248">
        <f>Inventario!J88</f>
        <v>96</v>
      </c>
      <c r="AK88" s="249">
        <f>Inventario!K88</f>
        <v>0</v>
      </c>
      <c r="AL88" s="25"/>
      <c r="AM88" s="11"/>
    </row>
    <row r="89" spans="1:39" ht="13.5" customHeight="1" x14ac:dyDescent="0.25">
      <c r="A89" s="54">
        <v>43747</v>
      </c>
      <c r="B89" s="175"/>
      <c r="C89" s="174" t="s">
        <v>1148</v>
      </c>
      <c r="D89" s="98" t="str">
        <f t="shared" si="4"/>
        <v xml:space="preserve">Carbones </v>
      </c>
      <c r="E89" s="98" t="str">
        <f t="shared" si="5"/>
        <v>Repuestos y Partes</v>
      </c>
      <c r="G89" s="98" t="str">
        <f t="shared" si="6"/>
        <v>unidades</v>
      </c>
      <c r="H89" s="30">
        <v>2</v>
      </c>
      <c r="I89" s="28">
        <v>169.54</v>
      </c>
      <c r="J89" s="28">
        <f t="shared" si="7"/>
        <v>84.77</v>
      </c>
      <c r="K89" s="28"/>
      <c r="L89" s="28"/>
      <c r="M89" s="25"/>
      <c r="N89" s="164" t="s">
        <v>2142</v>
      </c>
      <c r="O89" s="159" t="s">
        <v>2143</v>
      </c>
      <c r="P89" s="160"/>
      <c r="W89" s="152"/>
      <c r="X89" s="23"/>
      <c r="AC89" s="152"/>
      <c r="AE89" s="246" t="str">
        <f>Inventario!B89</f>
        <v>Disco de Pulir Metal 4-1/2" grano 120</v>
      </c>
      <c r="AF89" s="247" t="str">
        <f>Inventario!D89</f>
        <v>Disco de Pulir Metal 4-1/2" grano 120</v>
      </c>
      <c r="AG89" s="247" t="str">
        <f>Inventario!E89</f>
        <v>Abrasivos</v>
      </c>
      <c r="AH89" s="247">
        <f>Inventario!F89</f>
        <v>0</v>
      </c>
      <c r="AI89" s="247" t="str">
        <f>Inventario!G89</f>
        <v>unidades</v>
      </c>
      <c r="AJ89" s="248">
        <f>Inventario!J89</f>
        <v>0</v>
      </c>
      <c r="AK89" s="249">
        <f>Inventario!K89</f>
        <v>0</v>
      </c>
      <c r="AL89" s="25"/>
      <c r="AM89" s="11"/>
    </row>
    <row r="90" spans="1:39" ht="13.5" customHeight="1" x14ac:dyDescent="0.25">
      <c r="A90" s="54">
        <v>43747</v>
      </c>
      <c r="B90" s="175"/>
      <c r="C90" s="174" t="s">
        <v>1148</v>
      </c>
      <c r="D90" s="98" t="str">
        <f t="shared" si="4"/>
        <v xml:space="preserve">Carbones </v>
      </c>
      <c r="E90" s="98" t="str">
        <f t="shared" si="5"/>
        <v>Repuestos y Partes</v>
      </c>
      <c r="G90" s="98" t="str">
        <f t="shared" si="6"/>
        <v>unidades</v>
      </c>
      <c r="H90" s="30">
        <v>2</v>
      </c>
      <c r="I90" s="28">
        <v>238.22</v>
      </c>
      <c r="J90" s="28">
        <f t="shared" si="7"/>
        <v>119.11</v>
      </c>
      <c r="K90" s="28"/>
      <c r="L90" s="28"/>
      <c r="M90" s="25"/>
      <c r="N90" s="164" t="s">
        <v>2142</v>
      </c>
      <c r="O90" s="159" t="s">
        <v>2143</v>
      </c>
      <c r="P90" s="160"/>
      <c r="W90" s="152"/>
      <c r="X90" s="23"/>
      <c r="AC90" s="152"/>
      <c r="AE90" s="246" t="str">
        <f>Inventario!B90</f>
        <v>Disco de Pulir Metal 4-1/2" grano 80</v>
      </c>
      <c r="AF90" s="247" t="str">
        <f>Inventario!D90</f>
        <v>Disco de Pulir Metal 4-1/2" grano 80</v>
      </c>
      <c r="AG90" s="247" t="str">
        <f>Inventario!E90</f>
        <v>Abrasivos</v>
      </c>
      <c r="AH90" s="247">
        <f>Inventario!F90</f>
        <v>0</v>
      </c>
      <c r="AI90" s="247" t="str">
        <f>Inventario!G90</f>
        <v>unidades</v>
      </c>
      <c r="AJ90" s="248">
        <f>Inventario!J90</f>
        <v>0</v>
      </c>
      <c r="AK90" s="249">
        <f>Inventario!K90</f>
        <v>0</v>
      </c>
      <c r="AL90" s="25"/>
      <c r="AM90" s="11"/>
    </row>
    <row r="91" spans="1:39" ht="13.5" customHeight="1" x14ac:dyDescent="0.25">
      <c r="A91" s="54">
        <v>43748</v>
      </c>
      <c r="B91" s="175"/>
      <c r="C91" s="174" t="s">
        <v>712</v>
      </c>
      <c r="D91" s="98" t="str">
        <f t="shared" si="4"/>
        <v>Foam 2mm</v>
      </c>
      <c r="E91" s="98" t="str">
        <f t="shared" si="5"/>
        <v>Material Empaque</v>
      </c>
      <c r="G91" s="98" t="str">
        <f t="shared" si="6"/>
        <v>rollos</v>
      </c>
      <c r="H91" s="30">
        <v>1</v>
      </c>
      <c r="I91" s="28">
        <v>657.77147100000002</v>
      </c>
      <c r="J91" s="28">
        <f t="shared" si="7"/>
        <v>657.77147100000002</v>
      </c>
      <c r="K91" s="28">
        <v>0</v>
      </c>
      <c r="L91" s="220"/>
      <c r="M91" s="25"/>
      <c r="N91" s="164" t="s">
        <v>2144</v>
      </c>
      <c r="O91" s="159" t="s">
        <v>2145</v>
      </c>
      <c r="P91" s="160"/>
      <c r="W91" s="152"/>
      <c r="X91" s="23"/>
      <c r="AC91" s="152"/>
      <c r="AE91" s="246" t="str">
        <f>Inventario!B91</f>
        <v>Disco de Pulir Metal 4-1/2" grano 60</v>
      </c>
      <c r="AF91" s="247" t="str">
        <f>Inventario!D91</f>
        <v>Disco de Pulir Metal 4-1/2" grano 60</v>
      </c>
      <c r="AG91" s="247" t="str">
        <f>Inventario!E91</f>
        <v>Abrasivos</v>
      </c>
      <c r="AH91" s="247">
        <f>Inventario!F91</f>
        <v>0</v>
      </c>
      <c r="AI91" s="247" t="str">
        <f>Inventario!G91</f>
        <v>unidades</v>
      </c>
      <c r="AJ91" s="248">
        <f>Inventario!J91</f>
        <v>0</v>
      </c>
      <c r="AK91" s="249">
        <f>Inventario!K91</f>
        <v>0</v>
      </c>
      <c r="AL91" s="25"/>
      <c r="AM91" s="11"/>
    </row>
    <row r="92" spans="1:39" ht="13.5" customHeight="1" x14ac:dyDescent="0.25">
      <c r="A92" s="54">
        <v>43748</v>
      </c>
      <c r="B92" s="175"/>
      <c r="C92" s="174" t="s">
        <v>428</v>
      </c>
      <c r="D92" s="98" t="str">
        <f t="shared" si="4"/>
        <v>Tornillo Phillips #10 x 2"</v>
      </c>
      <c r="E92" s="98" t="str">
        <f t="shared" si="5"/>
        <v>Clavos y Tornillos</v>
      </c>
      <c r="G92" s="98" t="str">
        <f t="shared" si="6"/>
        <v>unidades</v>
      </c>
      <c r="H92" s="30">
        <v>300</v>
      </c>
      <c r="I92" s="28">
        <v>267</v>
      </c>
      <c r="J92" s="28">
        <f t="shared" si="7"/>
        <v>0.89</v>
      </c>
      <c r="K92" s="28">
        <v>0</v>
      </c>
      <c r="L92" s="220"/>
      <c r="M92" s="25"/>
      <c r="N92" s="164" t="s">
        <v>2146</v>
      </c>
      <c r="O92" s="159" t="s">
        <v>2147</v>
      </c>
      <c r="P92" s="160"/>
      <c r="W92" s="152"/>
      <c r="X92" s="23"/>
      <c r="AC92" s="152"/>
      <c r="AE92" s="246" t="str">
        <f>Inventario!B92</f>
        <v>Disco Desbaste Metal 7x1/4x7/8</v>
      </c>
      <c r="AF92" s="247" t="str">
        <f>Inventario!D92</f>
        <v>Disco Desbaste Metal 7x1/4x7/8</v>
      </c>
      <c r="AG92" s="247" t="str">
        <f>Inventario!E92</f>
        <v>Abrasivos</v>
      </c>
      <c r="AH92" s="247">
        <f>Inventario!F92</f>
        <v>0</v>
      </c>
      <c r="AI92" s="247" t="str">
        <f>Inventario!G92</f>
        <v>unidades</v>
      </c>
      <c r="AJ92" s="248">
        <f>Inventario!J92</f>
        <v>0</v>
      </c>
      <c r="AK92" s="249">
        <f>Inventario!K92</f>
        <v>0</v>
      </c>
      <c r="AL92" s="25"/>
      <c r="AM92" s="11"/>
    </row>
    <row r="93" spans="1:39" ht="13.5" customHeight="1" x14ac:dyDescent="0.25">
      <c r="A93" s="54">
        <v>43748</v>
      </c>
      <c r="B93" s="175"/>
      <c r="C93" s="174" t="s">
        <v>318</v>
      </c>
      <c r="D93" s="98" t="str">
        <f t="shared" si="4"/>
        <v>Tornillo Phillips #10 x 1-1/2"</v>
      </c>
      <c r="E93" s="98" t="str">
        <f t="shared" si="5"/>
        <v>Clavos y Tornillos</v>
      </c>
      <c r="G93" s="98" t="str">
        <f t="shared" si="6"/>
        <v>unidades</v>
      </c>
      <c r="H93" s="30">
        <v>330</v>
      </c>
      <c r="I93" s="28">
        <v>240.9</v>
      </c>
      <c r="J93" s="28">
        <f t="shared" si="7"/>
        <v>0.73</v>
      </c>
      <c r="K93" s="28">
        <v>0</v>
      </c>
      <c r="L93" s="220"/>
      <c r="M93" s="165"/>
      <c r="N93" s="164" t="s">
        <v>2146</v>
      </c>
      <c r="O93" s="159" t="s">
        <v>2147</v>
      </c>
      <c r="P93" s="166"/>
      <c r="W93" s="152"/>
      <c r="X93" s="23"/>
      <c r="AC93" s="152"/>
      <c r="AE93" s="246" t="str">
        <f>Inventario!B93</f>
        <v>Disco Corte Metal 14x1/8x1</v>
      </c>
      <c r="AF93" s="247" t="str">
        <f>Inventario!D93</f>
        <v>Disco Corte Metal 14x1/8x1</v>
      </c>
      <c r="AG93" s="247" t="str">
        <f>Inventario!E93</f>
        <v>Abrasivos</v>
      </c>
      <c r="AH93" s="247">
        <f>Inventario!F93</f>
        <v>0</v>
      </c>
      <c r="AI93" s="247" t="str">
        <f>Inventario!G93</f>
        <v>unidades</v>
      </c>
      <c r="AJ93" s="248">
        <f>Inventario!J93</f>
        <v>7</v>
      </c>
      <c r="AK93" s="249">
        <f>Inventario!K93</f>
        <v>104.36707000000001</v>
      </c>
      <c r="AL93" s="25"/>
      <c r="AM93" s="11"/>
    </row>
    <row r="94" spans="1:39" ht="13.5" customHeight="1" x14ac:dyDescent="0.25">
      <c r="A94" s="54">
        <v>43748</v>
      </c>
      <c r="B94" s="175" t="s">
        <v>2395</v>
      </c>
      <c r="C94" s="174" t="s">
        <v>2148</v>
      </c>
      <c r="D94" s="98" t="str">
        <f t="shared" si="4"/>
        <v xml:space="preserve">Cipermetrina </v>
      </c>
      <c r="E94" s="98" t="str">
        <f t="shared" si="5"/>
        <v>Pinturas y Quimicos</v>
      </c>
      <c r="G94" s="98" t="str">
        <f t="shared" si="6"/>
        <v>unidades</v>
      </c>
      <c r="H94" s="30">
        <v>6</v>
      </c>
      <c r="I94" s="28">
        <v>1007.17</v>
      </c>
      <c r="J94" s="28">
        <f t="shared" si="7"/>
        <v>167.86166666666665</v>
      </c>
      <c r="K94" s="28">
        <v>0</v>
      </c>
      <c r="L94" s="220"/>
      <c r="M94" s="25"/>
      <c r="N94" s="164" t="s">
        <v>2149</v>
      </c>
      <c r="O94" s="159" t="s">
        <v>2150</v>
      </c>
      <c r="P94" s="160"/>
      <c r="W94" s="152"/>
      <c r="X94" s="23"/>
      <c r="AC94" s="152"/>
      <c r="AE94" s="246" t="str">
        <f>Inventario!B94</f>
        <v>Disco Corte Metal  7"x 1/16"x 7/8"</v>
      </c>
      <c r="AF94" s="247" t="str">
        <f>Inventario!D94</f>
        <v>Disco Corte Metal  7"x 1/16"x 7/8"</v>
      </c>
      <c r="AG94" s="247" t="str">
        <f>Inventario!E94</f>
        <v>Abrasivos</v>
      </c>
      <c r="AH94" s="247">
        <f>Inventario!F94</f>
        <v>0</v>
      </c>
      <c r="AI94" s="247" t="str">
        <f>Inventario!G94</f>
        <v>unidades</v>
      </c>
      <c r="AJ94" s="248">
        <f>Inventario!J94</f>
        <v>0</v>
      </c>
      <c r="AK94" s="249">
        <f>Inventario!K94</f>
        <v>0</v>
      </c>
      <c r="AL94" s="25"/>
      <c r="AM94" s="11"/>
    </row>
    <row r="95" spans="1:39" ht="13.5" customHeight="1" x14ac:dyDescent="0.25">
      <c r="A95" s="54">
        <v>43748</v>
      </c>
      <c r="B95" s="175"/>
      <c r="C95" s="174" t="s">
        <v>962</v>
      </c>
      <c r="D95" s="98" t="str">
        <f t="shared" si="4"/>
        <v>Esponja Fina 2604</v>
      </c>
      <c r="E95" s="98" t="str">
        <f t="shared" si="5"/>
        <v>Abrasivos</v>
      </c>
      <c r="G95" s="98" t="str">
        <f t="shared" si="6"/>
        <v>unidades</v>
      </c>
      <c r="H95" s="30">
        <v>50</v>
      </c>
      <c r="I95" s="28">
        <v>2914.5</v>
      </c>
      <c r="J95" s="28">
        <f t="shared" si="7"/>
        <v>58.29</v>
      </c>
      <c r="K95" s="28">
        <v>0</v>
      </c>
      <c r="L95" s="220"/>
      <c r="M95" s="25"/>
      <c r="N95" s="164" t="s">
        <v>2151</v>
      </c>
      <c r="O95" s="159" t="s">
        <v>86</v>
      </c>
      <c r="P95" s="160"/>
      <c r="W95" s="152"/>
      <c r="X95" s="23"/>
      <c r="AC95" s="152"/>
      <c r="AE95" s="246" t="str">
        <f>Inventario!B95</f>
        <v>Lija banda 7"x 146" grano 80</v>
      </c>
      <c r="AF95" s="247" t="str">
        <f>Inventario!D95</f>
        <v>Lija banda 7"x 146" grano 80</v>
      </c>
      <c r="AG95" s="247" t="str">
        <f>Inventario!E95</f>
        <v>Abrasivos</v>
      </c>
      <c r="AH95" s="247">
        <f>Inventario!F95</f>
        <v>0</v>
      </c>
      <c r="AI95" s="247" t="str">
        <f>Inventario!G95</f>
        <v>unidades</v>
      </c>
      <c r="AJ95" s="248">
        <f>Inventario!J95</f>
        <v>0</v>
      </c>
      <c r="AK95" s="249">
        <f>Inventario!K95</f>
        <v>0</v>
      </c>
      <c r="AL95" s="25"/>
      <c r="AM95" s="11"/>
    </row>
    <row r="96" spans="1:39" ht="13.5" customHeight="1" x14ac:dyDescent="0.25">
      <c r="A96" s="54">
        <v>43748</v>
      </c>
      <c r="B96" s="175" t="s">
        <v>2397</v>
      </c>
      <c r="C96" s="174" t="s">
        <v>2152</v>
      </c>
      <c r="D96" s="98" t="str">
        <f t="shared" si="4"/>
        <v>Pesa Reloy y Balanza</v>
      </c>
      <c r="E96" s="98" t="str">
        <f t="shared" si="5"/>
        <v>Materiales Varios</v>
      </c>
      <c r="G96" s="98" t="str">
        <f t="shared" si="6"/>
        <v>unidades</v>
      </c>
      <c r="H96" s="30">
        <v>1</v>
      </c>
      <c r="I96" s="28">
        <v>1000</v>
      </c>
      <c r="J96" s="28">
        <f t="shared" si="7"/>
        <v>1000</v>
      </c>
      <c r="K96" s="28">
        <v>0</v>
      </c>
      <c r="L96" s="220"/>
      <c r="M96" s="25"/>
      <c r="N96" s="164" t="s">
        <v>2153</v>
      </c>
      <c r="O96" s="159" t="s">
        <v>182</v>
      </c>
      <c r="P96" s="160"/>
      <c r="W96" s="152"/>
      <c r="X96" s="23"/>
      <c r="AC96" s="152"/>
      <c r="AE96" s="246" t="str">
        <f>Inventario!B96</f>
        <v>Disco Corte Metal 4-1/2 x 3/64 x7/8</v>
      </c>
      <c r="AF96" s="247" t="str">
        <f>Inventario!D96</f>
        <v>Disco Corte Metal 4-1/2 x 3/64 x7/8</v>
      </c>
      <c r="AG96" s="247" t="str">
        <f>Inventario!E96</f>
        <v>Abrasivos</v>
      </c>
      <c r="AH96" s="247">
        <f>Inventario!F96</f>
        <v>0</v>
      </c>
      <c r="AI96" s="247" t="str">
        <f>Inventario!G96</f>
        <v>unidades</v>
      </c>
      <c r="AJ96" s="248">
        <f>Inventario!J96</f>
        <v>4</v>
      </c>
      <c r="AK96" s="249">
        <f>Inventario!K96</f>
        <v>32.68</v>
      </c>
      <c r="AL96" s="25"/>
      <c r="AM96" s="11"/>
    </row>
    <row r="97" spans="1:39" ht="13.5" customHeight="1" x14ac:dyDescent="0.25">
      <c r="A97" s="54">
        <v>43748</v>
      </c>
      <c r="B97" s="175"/>
      <c r="C97" s="174" t="s">
        <v>1342</v>
      </c>
      <c r="D97" s="98" t="str">
        <f t="shared" si="4"/>
        <v>Cinta Metrica</v>
      </c>
      <c r="E97" s="98" t="str">
        <f t="shared" si="5"/>
        <v>Materiales Varios</v>
      </c>
      <c r="G97" s="98" t="str">
        <f t="shared" si="6"/>
        <v>unidades</v>
      </c>
      <c r="H97" s="30">
        <v>2</v>
      </c>
      <c r="I97" s="28">
        <v>380</v>
      </c>
      <c r="J97" s="28">
        <f t="shared" si="7"/>
        <v>190</v>
      </c>
      <c r="K97" s="28">
        <v>0</v>
      </c>
      <c r="L97" s="220"/>
      <c r="M97" s="25"/>
      <c r="N97" s="164" t="s">
        <v>2153</v>
      </c>
      <c r="O97" s="159" t="s">
        <v>182</v>
      </c>
      <c r="P97" s="160"/>
      <c r="W97" s="152"/>
      <c r="X97" s="23"/>
      <c r="AC97" s="152"/>
      <c r="AE97" s="246" t="str">
        <f>Inventario!B97</f>
        <v xml:space="preserve">Banda Esmeril P/Cortadora de Esponja </v>
      </c>
      <c r="AF97" s="247" t="str">
        <f>Inventario!D97</f>
        <v xml:space="preserve">Banda Esmeril P/Cortadora de Esponja </v>
      </c>
      <c r="AG97" s="247" t="str">
        <f>Inventario!E97</f>
        <v>Abrasivos</v>
      </c>
      <c r="AH97" s="247">
        <f>Inventario!F97</f>
        <v>0</v>
      </c>
      <c r="AI97" s="247" t="str">
        <f>Inventario!G97</f>
        <v>unidades</v>
      </c>
      <c r="AJ97" s="248">
        <f>Inventario!J97</f>
        <v>0</v>
      </c>
      <c r="AK97" s="249">
        <f>Inventario!K97</f>
        <v>0</v>
      </c>
      <c r="AL97" s="25"/>
      <c r="AM97" s="11"/>
    </row>
    <row r="98" spans="1:39" ht="13.5" customHeight="1" x14ac:dyDescent="0.25">
      <c r="A98" s="54">
        <v>43748</v>
      </c>
      <c r="B98" s="175"/>
      <c r="C98" s="174" t="s">
        <v>2140</v>
      </c>
      <c r="D98" s="98" t="str">
        <f t="shared" si="4"/>
        <v>Tape Transparente 2"x 109.3 yadas</v>
      </c>
      <c r="E98" s="98" t="str">
        <f t="shared" si="5"/>
        <v>Material Empaque</v>
      </c>
      <c r="G98" s="98" t="str">
        <f t="shared" si="6"/>
        <v>unidades</v>
      </c>
      <c r="H98" s="30">
        <v>5</v>
      </c>
      <c r="I98" s="28">
        <v>500</v>
      </c>
      <c r="J98" s="28">
        <f t="shared" si="7"/>
        <v>100</v>
      </c>
      <c r="K98" s="28"/>
      <c r="L98" s="220"/>
      <c r="M98" s="25"/>
      <c r="N98" s="164" t="s">
        <v>2153</v>
      </c>
      <c r="O98" s="159" t="s">
        <v>182</v>
      </c>
      <c r="P98" s="160"/>
      <c r="W98" s="152"/>
      <c r="X98" s="23"/>
      <c r="AC98" s="152"/>
      <c r="AE98" s="246" t="str">
        <f>Inventario!B98</f>
        <v>Tornillo Phillips #10 x 3-1/2"</v>
      </c>
      <c r="AF98" s="247" t="str">
        <f>Inventario!D98</f>
        <v>Tornillo Phillips #10 x 3-1/2"</v>
      </c>
      <c r="AG98" s="247" t="str">
        <f>Inventario!E98</f>
        <v>Clavos y Tornillos</v>
      </c>
      <c r="AH98" s="247">
        <f>Inventario!F98</f>
        <v>0</v>
      </c>
      <c r="AI98" s="247" t="str">
        <f>Inventario!G98</f>
        <v>unidades</v>
      </c>
      <c r="AJ98" s="248">
        <f>Inventario!J98</f>
        <v>2812</v>
      </c>
      <c r="AK98" s="249">
        <f>Inventario!K98</f>
        <v>7</v>
      </c>
      <c r="AL98" s="25"/>
      <c r="AM98" s="11"/>
    </row>
    <row r="99" spans="1:39" ht="13.5" customHeight="1" x14ac:dyDescent="0.25">
      <c r="A99" s="54">
        <v>43748</v>
      </c>
      <c r="B99" s="175" t="s">
        <v>2395</v>
      </c>
      <c r="C99" s="174" t="s">
        <v>2154</v>
      </c>
      <c r="D99" s="98" t="str">
        <f t="shared" si="4"/>
        <v>Pintura Gold Acrilica Blanca Cubeta (Klebe)</v>
      </c>
      <c r="E99" s="98" t="str">
        <f t="shared" si="5"/>
        <v>Pinturas y Quimicos</v>
      </c>
      <c r="G99" s="98" t="str">
        <f t="shared" si="6"/>
        <v>cubetas</v>
      </c>
      <c r="H99" s="30">
        <v>1</v>
      </c>
      <c r="I99" s="28">
        <v>1340</v>
      </c>
      <c r="J99" s="28">
        <f t="shared" si="7"/>
        <v>1340</v>
      </c>
      <c r="K99" s="28"/>
      <c r="L99" s="28"/>
      <c r="M99" s="25"/>
      <c r="N99" s="164" t="s">
        <v>2156</v>
      </c>
      <c r="O99" s="159" t="s">
        <v>74</v>
      </c>
      <c r="P99" s="160"/>
      <c r="W99" s="152"/>
      <c r="X99" s="23"/>
      <c r="AC99" s="152"/>
      <c r="AE99" s="246" t="str">
        <f>Inventario!B99</f>
        <v>Tornillo Phillips #10 x 1-1/2"</v>
      </c>
      <c r="AF99" s="247" t="str">
        <f>Inventario!D99</f>
        <v>Tornillo Phillips #10 x 1-1/2"</v>
      </c>
      <c r="AG99" s="247" t="str">
        <f>Inventario!E99</f>
        <v>Clavos y Tornillos</v>
      </c>
      <c r="AH99" s="247">
        <f>Inventario!F99</f>
        <v>0</v>
      </c>
      <c r="AI99" s="247" t="str">
        <f>Inventario!G99</f>
        <v>unidades</v>
      </c>
      <c r="AJ99" s="248">
        <f>Inventario!J99</f>
        <v>1052</v>
      </c>
      <c r="AK99" s="249">
        <f>Inventario!K99</f>
        <v>0.750888023972067</v>
      </c>
      <c r="AL99" s="25"/>
      <c r="AM99" s="11"/>
    </row>
    <row r="100" spans="1:39" ht="13.5" customHeight="1" x14ac:dyDescent="0.25">
      <c r="A100" s="54">
        <v>43748</v>
      </c>
      <c r="B100" s="175"/>
      <c r="C100" s="174" t="s">
        <v>1457</v>
      </c>
      <c r="D100" s="98" t="str">
        <f t="shared" si="4"/>
        <v>Brocha 3"</v>
      </c>
      <c r="E100" s="98" t="str">
        <f t="shared" si="5"/>
        <v>Materiales Varios</v>
      </c>
      <c r="G100" s="98" t="str">
        <f t="shared" si="6"/>
        <v>unidades</v>
      </c>
      <c r="H100" s="30">
        <v>2</v>
      </c>
      <c r="I100" s="28">
        <v>59.57</v>
      </c>
      <c r="J100" s="28">
        <f t="shared" si="7"/>
        <v>29.785</v>
      </c>
      <c r="K100" s="28"/>
      <c r="L100" s="28"/>
      <c r="M100" s="25"/>
      <c r="N100" s="164" t="s">
        <v>2156</v>
      </c>
      <c r="O100" s="159" t="s">
        <v>74</v>
      </c>
      <c r="P100" s="160"/>
      <c r="W100" s="152"/>
      <c r="X100" s="23"/>
      <c r="AC100" s="152"/>
      <c r="AE100" s="246" t="str">
        <f>Inventario!B100</f>
        <v>Tornillo Phillips #10x 3"</v>
      </c>
      <c r="AF100" s="247" t="str">
        <f>Inventario!D100</f>
        <v>Tornillo Phillips #10x 3"</v>
      </c>
      <c r="AG100" s="247" t="str">
        <f>Inventario!E100</f>
        <v>Clavos y Tornillos</v>
      </c>
      <c r="AH100" s="247">
        <f>Inventario!F100</f>
        <v>0</v>
      </c>
      <c r="AI100" s="247" t="str">
        <f>Inventario!G100</f>
        <v>unidades</v>
      </c>
      <c r="AJ100" s="248">
        <f>Inventario!J100</f>
        <v>818</v>
      </c>
      <c r="AK100" s="249">
        <f>Inventario!K100</f>
        <v>2.94</v>
      </c>
      <c r="AL100" s="25"/>
      <c r="AM100" s="11"/>
    </row>
    <row r="101" spans="1:39" ht="13.5" customHeight="1" x14ac:dyDescent="0.25">
      <c r="A101" s="54">
        <v>43748</v>
      </c>
      <c r="B101" s="175" t="s">
        <v>2395</v>
      </c>
      <c r="C101" s="174" t="s">
        <v>2155</v>
      </c>
      <c r="D101" s="98" t="str">
        <f t="shared" si="4"/>
        <v>Pega Blanca (Klebe)</v>
      </c>
      <c r="E101" s="98" t="str">
        <f t="shared" si="5"/>
        <v>Pinturas y Quimicos</v>
      </c>
      <c r="G101" s="98" t="str">
        <f t="shared" si="6"/>
        <v>galon</v>
      </c>
      <c r="H101" s="30">
        <v>2</v>
      </c>
      <c r="I101" s="28">
        <v>697.3</v>
      </c>
      <c r="J101" s="28">
        <f t="shared" si="7"/>
        <v>348.65</v>
      </c>
      <c r="K101" s="28"/>
      <c r="L101" s="28"/>
      <c r="M101" s="25"/>
      <c r="N101" s="164" t="s">
        <v>2156</v>
      </c>
      <c r="O101" s="159" t="s">
        <v>74</v>
      </c>
      <c r="P101" s="160"/>
      <c r="W101" s="152"/>
      <c r="X101" s="23"/>
      <c r="AC101" s="152"/>
      <c r="AE101" s="246" t="str">
        <f>Inventario!B101</f>
        <v>Tornillo Phillips #10x 1"</v>
      </c>
      <c r="AF101" s="247" t="str">
        <f>Inventario!D101</f>
        <v>Tornillo Phillips #10x 1"</v>
      </c>
      <c r="AG101" s="247" t="str">
        <f>Inventario!E101</f>
        <v>Clavos y Tornillos</v>
      </c>
      <c r="AH101" s="247">
        <f>Inventario!F101</f>
        <v>0</v>
      </c>
      <c r="AI101" s="247" t="str">
        <f>Inventario!G101</f>
        <v>unidades</v>
      </c>
      <c r="AJ101" s="248">
        <f>Inventario!J101</f>
        <v>12503</v>
      </c>
      <c r="AK101" s="249">
        <f>Inventario!K101</f>
        <v>0.75750800996796008</v>
      </c>
      <c r="AL101" s="25"/>
      <c r="AM101" s="11"/>
    </row>
    <row r="102" spans="1:39" ht="13.5" customHeight="1" x14ac:dyDescent="0.25">
      <c r="A102" s="54">
        <v>43747</v>
      </c>
      <c r="B102" s="175" t="s">
        <v>2397</v>
      </c>
      <c r="C102" s="174" t="s">
        <v>2160</v>
      </c>
      <c r="D102" s="98" t="str">
        <f t="shared" si="4"/>
        <v>Lapicero</v>
      </c>
      <c r="E102" s="98" t="str">
        <f t="shared" si="5"/>
        <v>Materiales Varios</v>
      </c>
      <c r="G102" s="98" t="str">
        <f t="shared" si="6"/>
        <v>unidades</v>
      </c>
      <c r="H102" s="30">
        <v>10</v>
      </c>
      <c r="I102" s="28">
        <v>46.9</v>
      </c>
      <c r="J102" s="28">
        <f t="shared" si="7"/>
        <v>4.6899999999999995</v>
      </c>
      <c r="K102" s="28"/>
      <c r="L102" s="28"/>
      <c r="M102" s="25"/>
      <c r="N102" s="164" t="s">
        <v>2131</v>
      </c>
      <c r="O102" s="159" t="s">
        <v>78</v>
      </c>
      <c r="P102" s="160"/>
      <c r="W102" s="152"/>
      <c r="X102" s="23"/>
      <c r="AC102" s="152"/>
      <c r="AE102" s="246" t="str">
        <f>Inventario!B102</f>
        <v>Tornillo Phillips punta de broca #8x2"</v>
      </c>
      <c r="AF102" s="247" t="str">
        <f>Inventario!D102</f>
        <v>Tornillo Phillips punta de broca #8x2"</v>
      </c>
      <c r="AG102" s="247" t="str">
        <f>Inventario!E102</f>
        <v>Clavos y Tornillos</v>
      </c>
      <c r="AH102" s="247">
        <f>Inventario!F102</f>
        <v>0</v>
      </c>
      <c r="AI102" s="247" t="str">
        <f>Inventario!G102</f>
        <v>unidades</v>
      </c>
      <c r="AJ102" s="248">
        <f>Inventario!J102</f>
        <v>160</v>
      </c>
      <c r="AK102" s="249">
        <f>Inventario!K102</f>
        <v>0</v>
      </c>
      <c r="AL102" s="25"/>
      <c r="AM102" s="11"/>
    </row>
    <row r="103" spans="1:39" ht="13.5" customHeight="1" x14ac:dyDescent="0.25">
      <c r="A103" s="54">
        <v>43747</v>
      </c>
      <c r="B103" s="175"/>
      <c r="C103" s="174" t="s">
        <v>1137</v>
      </c>
      <c r="D103" s="98" t="str">
        <f t="shared" si="4"/>
        <v>Lapiz de grafito</v>
      </c>
      <c r="E103" s="98" t="str">
        <f t="shared" si="5"/>
        <v>Materiales Varios</v>
      </c>
      <c r="G103" s="98" t="str">
        <f t="shared" si="6"/>
        <v>unidades</v>
      </c>
      <c r="H103" s="30">
        <v>10</v>
      </c>
      <c r="I103" s="28">
        <v>49.7</v>
      </c>
      <c r="J103" s="28">
        <f t="shared" si="7"/>
        <v>4.9700000000000006</v>
      </c>
      <c r="K103" s="28"/>
      <c r="L103" s="28"/>
      <c r="M103" s="25"/>
      <c r="N103" s="164" t="s">
        <v>2131</v>
      </c>
      <c r="O103" s="159" t="s">
        <v>78</v>
      </c>
      <c r="P103" s="160"/>
      <c r="W103" s="152"/>
      <c r="X103" s="23"/>
      <c r="AC103" s="152"/>
      <c r="AE103" s="246" t="str">
        <f>Inventario!B103</f>
        <v>Goloso de techo de 2 1/2"</v>
      </c>
      <c r="AF103" s="247" t="str">
        <f>Inventario!D103</f>
        <v>Goloso de techo de 2 1/2"</v>
      </c>
      <c r="AG103" s="247" t="str">
        <f>Inventario!E103</f>
        <v>Clavos y Tornillos</v>
      </c>
      <c r="AH103" s="247">
        <f>Inventario!F103</f>
        <v>0</v>
      </c>
      <c r="AI103" s="247" t="str">
        <f>Inventario!G103</f>
        <v>unidades</v>
      </c>
      <c r="AJ103" s="248">
        <f>Inventario!J103</f>
        <v>143</v>
      </c>
      <c r="AK103" s="249">
        <f>Inventario!K103</f>
        <v>2.86</v>
      </c>
      <c r="AL103" s="25"/>
      <c r="AM103" s="11"/>
    </row>
    <row r="104" spans="1:39" ht="13.5" customHeight="1" x14ac:dyDescent="0.25">
      <c r="A104" s="54">
        <v>43748</v>
      </c>
      <c r="B104" s="175"/>
      <c r="C104" s="174" t="s">
        <v>1182</v>
      </c>
      <c r="D104" s="98" t="str">
        <f t="shared" si="4"/>
        <v>Fondo Poliuretano Catalizado E65FSA5</v>
      </c>
      <c r="E104" s="98" t="str">
        <f t="shared" si="5"/>
        <v>Pinturas y Quimicos</v>
      </c>
      <c r="G104" s="98" t="str">
        <f t="shared" si="6"/>
        <v>galon</v>
      </c>
      <c r="H104" s="30">
        <v>7</v>
      </c>
      <c r="I104" s="28">
        <v>8748.3641000000007</v>
      </c>
      <c r="J104" s="28">
        <f t="shared" si="7"/>
        <v>1249.7663</v>
      </c>
      <c r="K104" s="28"/>
      <c r="L104" s="28"/>
      <c r="M104" s="25"/>
      <c r="N104" s="164" t="s">
        <v>2169</v>
      </c>
      <c r="O104" s="159" t="s">
        <v>94</v>
      </c>
      <c r="P104" s="160"/>
      <c r="W104" s="152"/>
      <c r="X104" s="23"/>
      <c r="AC104" s="152"/>
      <c r="AE104" s="246" t="str">
        <f>Inventario!B104</f>
        <v>Tornillo Phillips flathead #9-10x3"</v>
      </c>
      <c r="AF104" s="247" t="str">
        <f>Inventario!D104</f>
        <v>Tornillo Phillips flathead #9-10x3"</v>
      </c>
      <c r="AG104" s="247" t="str">
        <f>Inventario!E104</f>
        <v>Clavos y Tornillos</v>
      </c>
      <c r="AH104" s="247">
        <f>Inventario!F104</f>
        <v>0</v>
      </c>
      <c r="AI104" s="247" t="str">
        <f>Inventario!G104</f>
        <v>unidades</v>
      </c>
      <c r="AJ104" s="248">
        <f>Inventario!J104</f>
        <v>18998</v>
      </c>
      <c r="AK104" s="249">
        <f>Inventario!K104</f>
        <v>2.5</v>
      </c>
      <c r="AL104" s="25"/>
      <c r="AM104" s="11"/>
    </row>
    <row r="105" spans="1:39" ht="13.5" customHeight="1" x14ac:dyDescent="0.25">
      <c r="A105" s="54">
        <v>43748</v>
      </c>
      <c r="B105" s="175"/>
      <c r="C105" s="174" t="s">
        <v>1067</v>
      </c>
      <c r="D105" s="98" t="str">
        <f t="shared" si="4"/>
        <v xml:space="preserve">Solvente SA6 R8KSA6-1 SW </v>
      </c>
      <c r="E105" s="98" t="str">
        <f t="shared" si="5"/>
        <v>Pinturas y Quimicos</v>
      </c>
      <c r="G105" s="98" t="str">
        <f t="shared" si="6"/>
        <v>galon</v>
      </c>
      <c r="H105" s="30">
        <v>11</v>
      </c>
      <c r="I105" s="28">
        <v>7082.1244999999999</v>
      </c>
      <c r="J105" s="28">
        <f t="shared" si="7"/>
        <v>643.82949999999994</v>
      </c>
      <c r="K105" s="28"/>
      <c r="L105" s="28"/>
      <c r="M105" s="25"/>
      <c r="N105" s="164" t="s">
        <v>2169</v>
      </c>
      <c r="O105" s="159" t="s">
        <v>94</v>
      </c>
      <c r="P105" s="160"/>
      <c r="W105" s="152"/>
      <c r="X105" s="23"/>
      <c r="AC105" s="152"/>
      <c r="AE105" s="246" t="str">
        <f>Inventario!B105</f>
        <v>Tornillo Phillips #8 x 1-1/4"</v>
      </c>
      <c r="AF105" s="247" t="str">
        <f>Inventario!D105</f>
        <v>Tornillo Phillips #8 x 1-1/4"</v>
      </c>
      <c r="AG105" s="247" t="str">
        <f>Inventario!E105</f>
        <v>Clavos y Tornillos</v>
      </c>
      <c r="AH105" s="247">
        <f>Inventario!F105</f>
        <v>0</v>
      </c>
      <c r="AI105" s="247" t="str">
        <f>Inventario!G105</f>
        <v>unidades</v>
      </c>
      <c r="AJ105" s="248">
        <f>Inventario!J105</f>
        <v>0</v>
      </c>
      <c r="AK105" s="249">
        <f>Inventario!K105</f>
        <v>0</v>
      </c>
      <c r="AL105" s="25"/>
      <c r="AM105" s="11"/>
    </row>
    <row r="106" spans="1:39" ht="13.5" customHeight="1" x14ac:dyDescent="0.25">
      <c r="A106" s="54">
        <v>43748</v>
      </c>
      <c r="B106" s="175"/>
      <c r="C106" s="174" t="s">
        <v>1478</v>
      </c>
      <c r="D106" s="98" t="str">
        <f t="shared" si="4"/>
        <v>Marmol</v>
      </c>
      <c r="E106" s="98" t="str">
        <f t="shared" si="5"/>
        <v>Materiales Varios</v>
      </c>
      <c r="G106" s="98" t="str">
        <f t="shared" si="6"/>
        <v>unidades</v>
      </c>
      <c r="H106" s="30">
        <v>1</v>
      </c>
      <c r="I106" s="28">
        <v>5543.55</v>
      </c>
      <c r="J106" s="28">
        <f t="shared" si="7"/>
        <v>5543.55</v>
      </c>
      <c r="K106" s="28"/>
      <c r="L106" s="28"/>
      <c r="M106" s="25"/>
      <c r="N106" s="164" t="s">
        <v>2172</v>
      </c>
      <c r="O106" s="159" t="s">
        <v>2173</v>
      </c>
      <c r="P106" s="160"/>
      <c r="W106" s="152"/>
      <c r="X106" s="23"/>
      <c r="AC106" s="152"/>
      <c r="AE106" s="246" t="str">
        <f>Inventario!B106</f>
        <v>Tornillo Phillips #6x1/2"</v>
      </c>
      <c r="AF106" s="247" t="str">
        <f>Inventario!D106</f>
        <v>Tornillo Phillips #6x1/2"</v>
      </c>
      <c r="AG106" s="247" t="str">
        <f>Inventario!E106</f>
        <v>Clavos y Tornillos</v>
      </c>
      <c r="AH106" s="247">
        <f>Inventario!F106</f>
        <v>0</v>
      </c>
      <c r="AI106" s="247" t="str">
        <f>Inventario!G106</f>
        <v>unidades</v>
      </c>
      <c r="AJ106" s="248">
        <f>Inventario!J106</f>
        <v>11039</v>
      </c>
      <c r="AK106" s="249">
        <f>Inventario!K106</f>
        <v>0.45</v>
      </c>
      <c r="AL106" s="25"/>
      <c r="AM106" s="11"/>
    </row>
    <row r="107" spans="1:39" ht="13.5" customHeight="1" x14ac:dyDescent="0.25">
      <c r="A107" s="54">
        <v>43748</v>
      </c>
      <c r="B107" s="175" t="s">
        <v>2398</v>
      </c>
      <c r="C107" s="24" t="s">
        <v>2174</v>
      </c>
      <c r="D107" s="98" t="str">
        <f t="shared" si="4"/>
        <v>Perno Hexagonal 1/4" x 2-1/2" Inox</v>
      </c>
      <c r="E107" s="98" t="str">
        <f t="shared" si="5"/>
        <v>Clavos y Tornillos</v>
      </c>
      <c r="G107" s="98" t="str">
        <f t="shared" si="6"/>
        <v>unidades</v>
      </c>
      <c r="H107" s="30">
        <v>33</v>
      </c>
      <c r="I107" s="28">
        <v>625.35</v>
      </c>
      <c r="J107" s="28">
        <f t="shared" si="7"/>
        <v>18.95</v>
      </c>
      <c r="K107" s="28"/>
      <c r="L107" s="28"/>
      <c r="M107" s="25"/>
      <c r="N107" s="164" t="s">
        <v>2175</v>
      </c>
      <c r="O107" s="159" t="s">
        <v>2147</v>
      </c>
      <c r="P107" s="160"/>
      <c r="W107" s="152"/>
      <c r="X107" s="23"/>
      <c r="AC107" s="152"/>
      <c r="AE107" s="246" t="str">
        <f>Inventario!B107</f>
        <v>Tornillo Phillips #8x1"</v>
      </c>
      <c r="AF107" s="247" t="str">
        <f>Inventario!D107</f>
        <v>Tornillo Phillips #8x1"</v>
      </c>
      <c r="AG107" s="247" t="str">
        <f>Inventario!E107</f>
        <v>Clavos y Tornillos</v>
      </c>
      <c r="AH107" s="247">
        <f>Inventario!F107</f>
        <v>0</v>
      </c>
      <c r="AI107" s="247" t="str">
        <f>Inventario!G107</f>
        <v>unidades</v>
      </c>
      <c r="AJ107" s="248">
        <f>Inventario!J107</f>
        <v>896</v>
      </c>
      <c r="AK107" s="249">
        <f>Inventario!K107</f>
        <v>0.4</v>
      </c>
      <c r="AL107" s="25"/>
      <c r="AM107" s="11"/>
    </row>
    <row r="108" spans="1:39" ht="13.5" customHeight="1" x14ac:dyDescent="0.25">
      <c r="A108" s="54">
        <v>43748</v>
      </c>
      <c r="B108" s="175" t="s">
        <v>2398</v>
      </c>
      <c r="C108" s="174" t="s">
        <v>2179</v>
      </c>
      <c r="D108" s="98" t="str">
        <f t="shared" si="4"/>
        <v>Tornillo Panhead phillips #8"x1"</v>
      </c>
      <c r="E108" s="98" t="str">
        <f t="shared" si="5"/>
        <v>Clavos y Tornillos</v>
      </c>
      <c r="G108" s="98" t="str">
        <f t="shared" si="6"/>
        <v>unidades</v>
      </c>
      <c r="H108" s="30">
        <v>100</v>
      </c>
      <c r="I108" s="28">
        <v>40</v>
      </c>
      <c r="J108" s="28">
        <f t="shared" si="7"/>
        <v>0.4</v>
      </c>
      <c r="K108" s="28"/>
      <c r="L108" s="28"/>
      <c r="M108" s="25"/>
      <c r="N108" s="164" t="s">
        <v>2175</v>
      </c>
      <c r="O108" s="159" t="s">
        <v>2147</v>
      </c>
      <c r="P108" s="160"/>
      <c r="W108" s="152"/>
      <c r="X108" s="23"/>
      <c r="AC108" s="152"/>
      <c r="AE108" s="246" t="str">
        <f>Inventario!B108</f>
        <v>Tornillo Avellanado #10 x 2-1/2"</v>
      </c>
      <c r="AF108" s="247" t="str">
        <f>Inventario!D108</f>
        <v>Tornillo Avellanado #10 x 2-1/2"</v>
      </c>
      <c r="AG108" s="247" t="str">
        <f>Inventario!E108</f>
        <v>Clavos y Tornillos</v>
      </c>
      <c r="AH108" s="247">
        <f>Inventario!F108</f>
        <v>0</v>
      </c>
      <c r="AI108" s="247" t="str">
        <f>Inventario!G108</f>
        <v>unidades</v>
      </c>
      <c r="AJ108" s="248">
        <f>Inventario!J108</f>
        <v>640</v>
      </c>
      <c r="AK108" s="249">
        <f>Inventario!K108</f>
        <v>0</v>
      </c>
      <c r="AL108" s="25"/>
      <c r="AM108" s="11"/>
    </row>
    <row r="109" spans="1:39" ht="13.5" customHeight="1" x14ac:dyDescent="0.25">
      <c r="A109" s="54">
        <v>43748</v>
      </c>
      <c r="B109" s="175" t="s">
        <v>2398</v>
      </c>
      <c r="C109" s="174" t="s">
        <v>2176</v>
      </c>
      <c r="D109" s="98" t="str">
        <f t="shared" si="4"/>
        <v>Perno Allen 1/4"x1"</v>
      </c>
      <c r="E109" s="98" t="str">
        <f t="shared" si="5"/>
        <v>Clavos y Tornillos</v>
      </c>
      <c r="G109" s="98" t="str">
        <f t="shared" si="6"/>
        <v>unidades</v>
      </c>
      <c r="H109" s="30">
        <v>30</v>
      </c>
      <c r="I109" s="28">
        <v>153</v>
      </c>
      <c r="J109" s="28">
        <f t="shared" si="7"/>
        <v>5.0999999999999996</v>
      </c>
      <c r="K109" s="28"/>
      <c r="L109" s="28"/>
      <c r="M109" s="25"/>
      <c r="N109" s="164" t="s">
        <v>2175</v>
      </c>
      <c r="O109" s="159" t="s">
        <v>2147</v>
      </c>
      <c r="P109" s="160"/>
      <c r="W109" s="152"/>
      <c r="X109" s="23"/>
      <c r="AC109" s="152"/>
      <c r="AE109" s="246" t="str">
        <f>Inventario!B109</f>
        <v>Tornillo cabeza cuadrada #8x1-5/8"</v>
      </c>
      <c r="AF109" s="247" t="str">
        <f>Inventario!D109</f>
        <v>Tornillo cabeza cuadrada #8x1-5/8"</v>
      </c>
      <c r="AG109" s="247" t="str">
        <f>Inventario!E109</f>
        <v>Clavos y Tornillos</v>
      </c>
      <c r="AH109" s="247">
        <f>Inventario!F109</f>
        <v>0</v>
      </c>
      <c r="AI109" s="247" t="str">
        <f>Inventario!G109</f>
        <v>unidades</v>
      </c>
      <c r="AJ109" s="248">
        <f>Inventario!J109</f>
        <v>2956</v>
      </c>
      <c r="AK109" s="249">
        <f>Inventario!K109</f>
        <v>1.3399999999999999</v>
      </c>
      <c r="AL109" s="25"/>
      <c r="AM109" s="11"/>
    </row>
    <row r="110" spans="1:39" ht="13.5" customHeight="1" x14ac:dyDescent="0.25">
      <c r="A110" s="54">
        <v>43748</v>
      </c>
      <c r="B110" s="175" t="s">
        <v>2398</v>
      </c>
      <c r="C110" s="174" t="s">
        <v>2177</v>
      </c>
      <c r="D110" s="98" t="str">
        <f t="shared" si="4"/>
        <v>Tornillo Flat phillips #8x3/4"Inox</v>
      </c>
      <c r="E110" s="98" t="str">
        <f t="shared" si="5"/>
        <v>Clavos y Tornillos</v>
      </c>
      <c r="G110" s="98" t="str">
        <f t="shared" si="6"/>
        <v>unidades</v>
      </c>
      <c r="H110" s="30">
        <v>60</v>
      </c>
      <c r="I110" s="28">
        <v>437.4</v>
      </c>
      <c r="J110" s="28">
        <f t="shared" si="7"/>
        <v>7.29</v>
      </c>
      <c r="K110" s="28"/>
      <c r="L110" s="28"/>
      <c r="M110" s="25"/>
      <c r="N110" s="164" t="s">
        <v>2175</v>
      </c>
      <c r="O110" s="159" t="s">
        <v>2147</v>
      </c>
      <c r="P110" s="160"/>
      <c r="W110" s="152"/>
      <c r="X110" s="23"/>
      <c r="AC110" s="152"/>
      <c r="AE110" s="246" t="str">
        <f>Inventario!B110</f>
        <v>Perno Hexagonal 5/8"x1-1/2"</v>
      </c>
      <c r="AF110" s="247" t="str">
        <f>Inventario!D110</f>
        <v>Perno Hexagonal 5/8"x1-1/2"</v>
      </c>
      <c r="AG110" s="247" t="str">
        <f>Inventario!E110</f>
        <v>Clavos y Tornillos</v>
      </c>
      <c r="AH110" s="247">
        <f>Inventario!F110</f>
        <v>0</v>
      </c>
      <c r="AI110" s="247" t="str">
        <f>Inventario!G110</f>
        <v>unidades</v>
      </c>
      <c r="AJ110" s="248">
        <f>Inventario!J110</f>
        <v>275</v>
      </c>
      <c r="AK110" s="249">
        <f>Inventario!K110</f>
        <v>4.68</v>
      </c>
      <c r="AL110" s="25"/>
      <c r="AM110" s="11"/>
    </row>
    <row r="111" spans="1:39" ht="13.5" customHeight="1" x14ac:dyDescent="0.25">
      <c r="A111" s="54">
        <v>43748</v>
      </c>
      <c r="B111" s="175" t="s">
        <v>2398</v>
      </c>
      <c r="C111" s="174" t="s">
        <v>2178</v>
      </c>
      <c r="D111" s="98" t="str">
        <f t="shared" si="4"/>
        <v>Tornillo Panhead phillips #8"x2"</v>
      </c>
      <c r="E111" s="98" t="str">
        <f t="shared" si="5"/>
        <v>Clavos y Tornillos</v>
      </c>
      <c r="G111" s="98" t="str">
        <f t="shared" si="6"/>
        <v>unidades</v>
      </c>
      <c r="H111" s="30">
        <v>100</v>
      </c>
      <c r="I111" s="28">
        <v>81</v>
      </c>
      <c r="J111" s="28">
        <f t="shared" si="7"/>
        <v>0.81</v>
      </c>
      <c r="K111" s="28"/>
      <c r="L111" s="28"/>
      <c r="M111" s="25"/>
      <c r="N111" s="164" t="s">
        <v>2175</v>
      </c>
      <c r="O111" s="159" t="s">
        <v>2147</v>
      </c>
      <c r="P111" s="160"/>
      <c r="W111" s="152"/>
      <c r="X111" s="23"/>
      <c r="AC111" s="152"/>
      <c r="AE111" s="246" t="str">
        <f>Inventario!B111</f>
        <v>Tornillo Phillips #4x1/4"</v>
      </c>
      <c r="AF111" s="247" t="str">
        <f>Inventario!D111</f>
        <v>Tornillo Phillips #4x1/4"</v>
      </c>
      <c r="AG111" s="247" t="str">
        <f>Inventario!E111</f>
        <v>Clavos y Tornillos</v>
      </c>
      <c r="AH111" s="247">
        <f>Inventario!F111</f>
        <v>0</v>
      </c>
      <c r="AI111" s="247" t="str">
        <f>Inventario!G111</f>
        <v>unidades</v>
      </c>
      <c r="AJ111" s="248">
        <f>Inventario!J111</f>
        <v>7590</v>
      </c>
      <c r="AK111" s="249">
        <f>Inventario!K111</f>
        <v>0</v>
      </c>
      <c r="AL111" s="25"/>
      <c r="AM111" s="11"/>
    </row>
    <row r="112" spans="1:39" ht="13.5" customHeight="1" x14ac:dyDescent="0.25">
      <c r="A112" s="54">
        <v>43748</v>
      </c>
      <c r="B112" s="175"/>
      <c r="C112" s="174" t="s">
        <v>965</v>
      </c>
      <c r="D112" s="98" t="str">
        <f t="shared" si="4"/>
        <v>Poroplast 3/4" x 24 "x 48</v>
      </c>
      <c r="E112" s="98" t="str">
        <f t="shared" si="5"/>
        <v>Material Empaque</v>
      </c>
      <c r="G112" s="98" t="str">
        <f t="shared" si="6"/>
        <v>unidades</v>
      </c>
      <c r="H112" s="30">
        <v>6</v>
      </c>
      <c r="I112" s="28">
        <v>300.72000000000003</v>
      </c>
      <c r="J112" s="28">
        <f t="shared" si="7"/>
        <v>50.120000000000005</v>
      </c>
      <c r="K112" s="28"/>
      <c r="L112" s="28"/>
      <c r="M112" s="25"/>
      <c r="N112" s="164" t="s">
        <v>2180</v>
      </c>
      <c r="O112" s="159" t="s">
        <v>78</v>
      </c>
      <c r="P112" s="160"/>
      <c r="W112" s="152"/>
      <c r="X112" s="23"/>
      <c r="AC112" s="152"/>
      <c r="AE112" s="246" t="str">
        <f>Inventario!B112</f>
        <v>Tornillo Phillips #8x2"</v>
      </c>
      <c r="AF112" s="247" t="str">
        <f>Inventario!D112</f>
        <v>Tornillo Phillips #8x2"</v>
      </c>
      <c r="AG112" s="247" t="str">
        <f>Inventario!E112</f>
        <v>Clavos y Tornillos</v>
      </c>
      <c r="AH112" s="247">
        <f>Inventario!F112</f>
        <v>0</v>
      </c>
      <c r="AI112" s="247" t="str">
        <f>Inventario!G112</f>
        <v>unidades</v>
      </c>
      <c r="AJ112" s="248">
        <f>Inventario!J112</f>
        <v>0</v>
      </c>
      <c r="AK112" s="249">
        <f>Inventario!K112</f>
        <v>0</v>
      </c>
      <c r="AL112" s="25"/>
      <c r="AM112" s="11"/>
    </row>
    <row r="113" spans="1:39" ht="13.5" customHeight="1" x14ac:dyDescent="0.25">
      <c r="A113" s="54">
        <v>43748</v>
      </c>
      <c r="B113" s="175"/>
      <c r="C113" s="174" t="s">
        <v>1371</v>
      </c>
      <c r="D113" s="98" t="str">
        <f t="shared" si="4"/>
        <v>Lamina de Fibran 3/4"</v>
      </c>
      <c r="E113" s="98" t="str">
        <f t="shared" si="5"/>
        <v>Plywood</v>
      </c>
      <c r="G113" s="98" t="str">
        <f t="shared" si="6"/>
        <v>unidades</v>
      </c>
      <c r="H113" s="30">
        <v>2</v>
      </c>
      <c r="I113" s="28">
        <v>1573.92</v>
      </c>
      <c r="J113" s="28">
        <f t="shared" si="7"/>
        <v>786.96</v>
      </c>
      <c r="K113" s="28"/>
      <c r="L113" s="28"/>
      <c r="M113" s="25"/>
      <c r="N113" s="164" t="s">
        <v>2181</v>
      </c>
      <c r="O113" s="159" t="s">
        <v>65</v>
      </c>
      <c r="P113" s="160"/>
      <c r="W113" s="152"/>
      <c r="X113" s="23"/>
      <c r="AC113" s="152"/>
      <c r="AE113" s="246" t="str">
        <f>Inventario!B113</f>
        <v>Cap nuts 1/4"</v>
      </c>
      <c r="AF113" s="247" t="str">
        <f>Inventario!D113</f>
        <v>Cap nuts 1/4"</v>
      </c>
      <c r="AG113" s="247" t="str">
        <f>Inventario!E113</f>
        <v>Clavos y Tornillos</v>
      </c>
      <c r="AH113" s="247">
        <f>Inventario!F113</f>
        <v>0</v>
      </c>
      <c r="AI113" s="247" t="str">
        <f>Inventario!G113</f>
        <v>unidades</v>
      </c>
      <c r="AJ113" s="248">
        <f>Inventario!J113</f>
        <v>902</v>
      </c>
      <c r="AK113" s="249">
        <f>Inventario!K113</f>
        <v>0</v>
      </c>
      <c r="AL113" s="25"/>
      <c r="AM113" s="11"/>
    </row>
    <row r="114" spans="1:39" ht="13.5" customHeight="1" x14ac:dyDescent="0.25">
      <c r="A114" s="54">
        <v>43749</v>
      </c>
      <c r="B114" s="175"/>
      <c r="C114" s="21" t="s">
        <v>1111</v>
      </c>
      <c r="D114" s="98" t="str">
        <f t="shared" si="4"/>
        <v>Lamina de plywood corriente 1/2"</v>
      </c>
      <c r="E114" s="98" t="str">
        <f t="shared" si="5"/>
        <v>Plywood</v>
      </c>
      <c r="G114" s="98" t="str">
        <f t="shared" si="6"/>
        <v>unidades</v>
      </c>
      <c r="H114" s="30">
        <v>2</v>
      </c>
      <c r="I114" s="28">
        <v>1504.7</v>
      </c>
      <c r="J114" s="28">
        <f t="shared" si="7"/>
        <v>752.35</v>
      </c>
      <c r="K114" s="28"/>
      <c r="L114" s="28"/>
      <c r="M114" s="25"/>
      <c r="N114" s="164" t="s">
        <v>2181</v>
      </c>
      <c r="O114" s="159" t="s">
        <v>65</v>
      </c>
      <c r="P114" s="160"/>
      <c r="W114" s="152"/>
      <c r="X114" s="23"/>
      <c r="AC114" s="152"/>
      <c r="AE114" s="246" t="str">
        <f>Inventario!B114</f>
        <v>Perno Allen 1/2" x 1-1/2"</v>
      </c>
      <c r="AF114" s="247" t="str">
        <f>Inventario!D114</f>
        <v>Perno Allen 1/2" x 1-1/2"</v>
      </c>
      <c r="AG114" s="247" t="str">
        <f>Inventario!E114</f>
        <v>Clavos y Tornillos</v>
      </c>
      <c r="AH114" s="247">
        <f>Inventario!F114</f>
        <v>0</v>
      </c>
      <c r="AI114" s="247" t="str">
        <f>Inventario!G114</f>
        <v>unidades</v>
      </c>
      <c r="AJ114" s="248">
        <f>Inventario!J114</f>
        <v>9</v>
      </c>
      <c r="AK114" s="249">
        <f>Inventario!K114</f>
        <v>0</v>
      </c>
      <c r="AL114" s="25"/>
      <c r="AM114" s="11"/>
    </row>
    <row r="115" spans="1:39" ht="13.5" customHeight="1" x14ac:dyDescent="0.25">
      <c r="A115" s="54">
        <v>43749</v>
      </c>
      <c r="B115" s="175"/>
      <c r="C115" s="174" t="s">
        <v>1148</v>
      </c>
      <c r="D115" s="98" t="str">
        <f t="shared" si="4"/>
        <v xml:space="preserve">Carbones </v>
      </c>
      <c r="E115" s="98" t="str">
        <f t="shared" si="5"/>
        <v>Repuestos y Partes</v>
      </c>
      <c r="G115" s="98" t="str">
        <f t="shared" si="6"/>
        <v>unidades</v>
      </c>
      <c r="H115" s="30">
        <v>2</v>
      </c>
      <c r="I115" s="28">
        <v>295.64</v>
      </c>
      <c r="J115" s="28">
        <f t="shared" si="7"/>
        <v>147.82</v>
      </c>
      <c r="K115" s="28"/>
      <c r="L115" s="28"/>
      <c r="M115" s="25"/>
      <c r="N115" s="164" t="s">
        <v>2182</v>
      </c>
      <c r="O115" s="159" t="s">
        <v>2183</v>
      </c>
      <c r="P115" s="160"/>
      <c r="W115" s="152"/>
      <c r="X115" s="23"/>
      <c r="AC115" s="152"/>
      <c r="AE115" s="246" t="str">
        <f>Inventario!B115</f>
        <v>Perno Allen 1/2" x 1-3/4"</v>
      </c>
      <c r="AF115" s="247" t="str">
        <f>Inventario!D115</f>
        <v>Perno Allen 1/2" x 1-3/4"</v>
      </c>
      <c r="AG115" s="247" t="str">
        <f>Inventario!E115</f>
        <v>Clavos y Tornillos</v>
      </c>
      <c r="AH115" s="247">
        <f>Inventario!F115</f>
        <v>0</v>
      </c>
      <c r="AI115" s="247" t="str">
        <f>Inventario!G115</f>
        <v>unidades</v>
      </c>
      <c r="AJ115" s="248">
        <f>Inventario!J115</f>
        <v>8</v>
      </c>
      <c r="AK115" s="249">
        <f>Inventario!K115</f>
        <v>0</v>
      </c>
      <c r="AL115" s="25"/>
      <c r="AM115" s="11"/>
    </row>
    <row r="116" spans="1:39" ht="13.5" customHeight="1" x14ac:dyDescent="0.25">
      <c r="A116" s="54">
        <v>43750</v>
      </c>
      <c r="B116" s="175"/>
      <c r="C116" s="174" t="s">
        <v>1203</v>
      </c>
      <c r="D116" s="98" t="str">
        <f t="shared" si="4"/>
        <v>Acabado poliuretano catalizado para exterior galon</v>
      </c>
      <c r="E116" s="98" t="str">
        <f t="shared" si="5"/>
        <v>Pinturas y Quimicos</v>
      </c>
      <c r="G116" s="98" t="str">
        <f t="shared" si="6"/>
        <v>galon</v>
      </c>
      <c r="H116" s="30">
        <v>2</v>
      </c>
      <c r="I116" s="28">
        <v>2898.3116</v>
      </c>
      <c r="J116" s="28">
        <f t="shared" si="7"/>
        <v>1449.1558</v>
      </c>
      <c r="K116" s="28"/>
      <c r="L116" s="28"/>
      <c r="M116" s="25"/>
      <c r="N116" s="164" t="s">
        <v>2184</v>
      </c>
      <c r="O116" s="159" t="s">
        <v>94</v>
      </c>
      <c r="P116" s="160"/>
      <c r="W116" s="152"/>
      <c r="X116" s="23"/>
      <c r="AC116" s="152"/>
      <c r="AE116" s="246" t="str">
        <f>Inventario!B116</f>
        <v>Perno Allen 1/2" x 1-5/8"</v>
      </c>
      <c r="AF116" s="247" t="str">
        <f>Inventario!D116</f>
        <v>Perno Allen 1/2" x 1-5/8"</v>
      </c>
      <c r="AG116" s="247" t="str">
        <f>Inventario!E116</f>
        <v>Clavos y Tornillos</v>
      </c>
      <c r="AH116" s="247">
        <f>Inventario!F116</f>
        <v>0</v>
      </c>
      <c r="AI116" s="247" t="str">
        <f>Inventario!G116</f>
        <v>unidades</v>
      </c>
      <c r="AJ116" s="248">
        <f>Inventario!J116</f>
        <v>241</v>
      </c>
      <c r="AK116" s="249">
        <f>Inventario!K116</f>
        <v>17.649999999999999</v>
      </c>
      <c r="AL116" s="25"/>
      <c r="AM116" s="11"/>
    </row>
    <row r="117" spans="1:39" ht="13.5" customHeight="1" x14ac:dyDescent="0.25">
      <c r="A117" s="54">
        <v>43750</v>
      </c>
      <c r="B117" s="175"/>
      <c r="C117" s="174" t="s">
        <v>1182</v>
      </c>
      <c r="D117" s="98" t="str">
        <f t="shared" si="4"/>
        <v>Fondo Poliuretano Catalizado E65FSA5</v>
      </c>
      <c r="E117" s="98" t="str">
        <f t="shared" si="5"/>
        <v>Pinturas y Quimicos</v>
      </c>
      <c r="G117" s="98" t="str">
        <f t="shared" si="6"/>
        <v>galon</v>
      </c>
      <c r="H117" s="30">
        <v>1</v>
      </c>
      <c r="I117" s="28">
        <v>1249.7663</v>
      </c>
      <c r="J117" s="28">
        <f t="shared" si="7"/>
        <v>1249.7663</v>
      </c>
      <c r="K117" s="28"/>
      <c r="L117" s="28"/>
      <c r="M117" s="25"/>
      <c r="N117" s="164" t="s">
        <v>2184</v>
      </c>
      <c r="O117" s="159" t="s">
        <v>94</v>
      </c>
      <c r="P117" s="160"/>
      <c r="W117" s="152"/>
      <c r="X117" s="23"/>
      <c r="AC117" s="152"/>
      <c r="AE117" s="246" t="str">
        <f>Inventario!B117</f>
        <v>Perno Knapp 9/16"x1-3/4"</v>
      </c>
      <c r="AF117" s="247" t="str">
        <f>Inventario!D117</f>
        <v>Perno Knapp 9/16"x1-3/4"</v>
      </c>
      <c r="AG117" s="247" t="str">
        <f>Inventario!E117</f>
        <v>Clavos y Tornillos</v>
      </c>
      <c r="AH117" s="247">
        <f>Inventario!F117</f>
        <v>0</v>
      </c>
      <c r="AI117" s="247" t="str">
        <f>Inventario!G117</f>
        <v>unidades</v>
      </c>
      <c r="AJ117" s="248">
        <f>Inventario!J117</f>
        <v>20</v>
      </c>
      <c r="AK117" s="249">
        <f>Inventario!K117</f>
        <v>0</v>
      </c>
      <c r="AL117" s="25"/>
      <c r="AM117" s="11"/>
    </row>
    <row r="118" spans="1:39" ht="13.5" customHeight="1" x14ac:dyDescent="0.25">
      <c r="A118" s="54">
        <v>43750</v>
      </c>
      <c r="B118" s="175"/>
      <c r="C118" s="174" t="s">
        <v>829</v>
      </c>
      <c r="D118" s="98" t="str">
        <f t="shared" si="4"/>
        <v>Thinner Poliuretano R8K5A5</v>
      </c>
      <c r="E118" s="98" t="str">
        <f t="shared" si="5"/>
        <v>Pinturas y Quimicos</v>
      </c>
      <c r="G118" s="98" t="str">
        <f t="shared" si="6"/>
        <v>galones</v>
      </c>
      <c r="H118" s="30">
        <v>4</v>
      </c>
      <c r="I118" s="28">
        <v>2575.3180000000002</v>
      </c>
      <c r="J118" s="28">
        <f>IF(I118=0,"",I118/H118)</f>
        <v>643.82950000000005</v>
      </c>
      <c r="K118" s="28"/>
      <c r="L118" s="28"/>
      <c r="M118" s="25"/>
      <c r="N118" s="164" t="s">
        <v>2184</v>
      </c>
      <c r="O118" s="159" t="s">
        <v>94</v>
      </c>
      <c r="P118" s="160"/>
      <c r="W118" s="152"/>
      <c r="X118" s="23"/>
      <c r="AC118" s="152"/>
      <c r="AE118" s="246" t="str">
        <f>Inventario!B118</f>
        <v>Perno Knapp 3/4"x 3"</v>
      </c>
      <c r="AF118" s="247" t="str">
        <f>Inventario!D118</f>
        <v>Perno Knapp 3/4"x 3"</v>
      </c>
      <c r="AG118" s="247" t="str">
        <f>Inventario!E118</f>
        <v>Clavos y Tornillos</v>
      </c>
      <c r="AH118" s="247">
        <f>Inventario!F118</f>
        <v>0</v>
      </c>
      <c r="AI118" s="247" t="str">
        <f>Inventario!G118</f>
        <v>unidades</v>
      </c>
      <c r="AJ118" s="248">
        <f>Inventario!J118</f>
        <v>10</v>
      </c>
      <c r="AK118" s="249">
        <f>Inventario!K118</f>
        <v>0</v>
      </c>
      <c r="AL118" s="25"/>
      <c r="AM118" s="11"/>
    </row>
    <row r="119" spans="1:39" ht="13.5" customHeight="1" x14ac:dyDescent="0.25">
      <c r="A119" s="54">
        <v>43750</v>
      </c>
      <c r="B119" s="175"/>
      <c r="C119" s="174" t="s">
        <v>1067</v>
      </c>
      <c r="D119" s="98" t="str">
        <f t="shared" si="4"/>
        <v xml:space="preserve">Solvente SA6 R8KSA6-1 SW </v>
      </c>
      <c r="E119" s="98" t="str">
        <f t="shared" si="5"/>
        <v>Pinturas y Quimicos</v>
      </c>
      <c r="G119" s="98" t="str">
        <f t="shared" si="6"/>
        <v>galon</v>
      </c>
      <c r="H119" s="30">
        <v>1</v>
      </c>
      <c r="I119" s="28">
        <v>643.82950000000005</v>
      </c>
      <c r="J119" s="28">
        <f t="shared" si="7"/>
        <v>643.82950000000005</v>
      </c>
      <c r="K119" s="28"/>
      <c r="L119" s="28"/>
      <c r="M119" s="25"/>
      <c r="N119" s="164" t="s">
        <v>2184</v>
      </c>
      <c r="O119" s="159" t="s">
        <v>94</v>
      </c>
      <c r="P119" s="160"/>
      <c r="W119" s="152"/>
      <c r="X119" s="23"/>
      <c r="AC119" s="152"/>
      <c r="AE119" s="246" t="str">
        <f>Inventario!B119</f>
        <v>Tuerca con nylon al interior  #8-32</v>
      </c>
      <c r="AF119" s="247" t="str">
        <f>Inventario!D119</f>
        <v>Tuerca con nylon al interior  #8-32</v>
      </c>
      <c r="AG119" s="247" t="str">
        <f>Inventario!E119</f>
        <v>Clavos y Tornillos</v>
      </c>
      <c r="AH119" s="247">
        <f>Inventario!F119</f>
        <v>0</v>
      </c>
      <c r="AI119" s="247" t="str">
        <f>Inventario!G119</f>
        <v>unidades</v>
      </c>
      <c r="AJ119" s="248">
        <f>Inventario!J119</f>
        <v>808</v>
      </c>
      <c r="AK119" s="249">
        <f>Inventario!K119</f>
        <v>0</v>
      </c>
      <c r="AL119" s="25"/>
      <c r="AM119" s="11"/>
    </row>
    <row r="120" spans="1:39" ht="13.5" customHeight="1" x14ac:dyDescent="0.25">
      <c r="A120" s="54">
        <v>43750</v>
      </c>
      <c r="B120" s="175"/>
      <c r="C120" s="174" t="s">
        <v>845</v>
      </c>
      <c r="D120" s="98" t="str">
        <f t="shared" si="4"/>
        <v>Catalizador poliester HS  para acabado V54VSA4-1</v>
      </c>
      <c r="E120" s="98" t="str">
        <f t="shared" si="5"/>
        <v>Pinturas y Quimicos</v>
      </c>
      <c r="G120" s="98" t="str">
        <f t="shared" si="6"/>
        <v>galones</v>
      </c>
      <c r="H120" s="30">
        <v>2</v>
      </c>
      <c r="I120" s="28">
        <v>2925.9326000000001</v>
      </c>
      <c r="J120" s="28">
        <f t="shared" si="7"/>
        <v>1462.9663</v>
      </c>
      <c r="K120" s="28"/>
      <c r="L120" s="167"/>
      <c r="M120" s="28">
        <f>L120*K120</f>
        <v>0</v>
      </c>
      <c r="N120" s="164" t="s">
        <v>2184</v>
      </c>
      <c r="O120" s="159" t="s">
        <v>94</v>
      </c>
      <c r="P120" s="160"/>
      <c r="W120" s="152"/>
      <c r="X120" s="23"/>
      <c r="AC120" s="152"/>
      <c r="AE120" s="246" t="str">
        <f>Inventario!B120</f>
        <v>Tuerca con nylon al interior  #6-1/4"</v>
      </c>
      <c r="AF120" s="247" t="str">
        <f>Inventario!D120</f>
        <v>Tuerca con nylon al interior  #6-1/4"</v>
      </c>
      <c r="AG120" s="247" t="str">
        <f>Inventario!E120</f>
        <v>Clavos y Tornillos</v>
      </c>
      <c r="AH120" s="247">
        <f>Inventario!F120</f>
        <v>0</v>
      </c>
      <c r="AI120" s="247" t="str">
        <f>Inventario!G120</f>
        <v>unidades</v>
      </c>
      <c r="AJ120" s="248">
        <f>Inventario!J120</f>
        <v>97</v>
      </c>
      <c r="AK120" s="249">
        <f>Inventario!K120</f>
        <v>0</v>
      </c>
      <c r="AL120" s="25"/>
      <c r="AM120" s="11"/>
    </row>
    <row r="121" spans="1:39" ht="13.5" customHeight="1" x14ac:dyDescent="0.25">
      <c r="A121" s="54">
        <v>43750</v>
      </c>
      <c r="B121" s="175"/>
      <c r="C121" s="174" t="s">
        <v>836</v>
      </c>
      <c r="D121" s="98" t="str">
        <f t="shared" si="4"/>
        <v>Acabado Poliester HS Mate F64FSA2-1</v>
      </c>
      <c r="E121" s="98" t="str">
        <f t="shared" si="5"/>
        <v>Pinturas y Quimicos</v>
      </c>
      <c r="G121" s="98" t="str">
        <f t="shared" si="6"/>
        <v>galones</v>
      </c>
      <c r="H121" s="30">
        <v>2</v>
      </c>
      <c r="I121" s="28">
        <v>2668.7116000000001</v>
      </c>
      <c r="J121" s="28">
        <f t="shared" si="7"/>
        <v>1334.3558</v>
      </c>
      <c r="K121" s="28"/>
      <c r="L121" s="167"/>
      <c r="M121" s="28">
        <f t="shared" ref="M121:M153" si="8">L121*K121</f>
        <v>0</v>
      </c>
      <c r="N121" s="164" t="s">
        <v>2184</v>
      </c>
      <c r="O121" s="159" t="s">
        <v>94</v>
      </c>
      <c r="P121" s="160"/>
      <c r="W121" s="152"/>
      <c r="X121" s="23"/>
      <c r="AC121" s="152"/>
      <c r="AE121" s="246" t="str">
        <f>Inventario!B121</f>
        <v>Perno Knapp 9/16"x 3"</v>
      </c>
      <c r="AF121" s="247" t="str">
        <f>Inventario!D121</f>
        <v>Perno Knapp 9/16"x 3"</v>
      </c>
      <c r="AG121" s="247" t="str">
        <f>Inventario!E121</f>
        <v>Clavos y Tornillos</v>
      </c>
      <c r="AH121" s="247">
        <f>Inventario!F121</f>
        <v>0</v>
      </c>
      <c r="AI121" s="247" t="str">
        <f>Inventario!G121</f>
        <v>unidades</v>
      </c>
      <c r="AJ121" s="248">
        <f>Inventario!J121</f>
        <v>259</v>
      </c>
      <c r="AK121" s="249">
        <f>Inventario!K121</f>
        <v>0</v>
      </c>
      <c r="AL121" s="25"/>
      <c r="AM121" s="11"/>
    </row>
    <row r="122" spans="1:39" ht="13.5" customHeight="1" x14ac:dyDescent="0.25">
      <c r="A122" s="54">
        <v>43750</v>
      </c>
      <c r="B122" s="175"/>
      <c r="C122" s="174" t="s">
        <v>1184</v>
      </c>
      <c r="D122" s="98" t="str">
        <f t="shared" si="4"/>
        <v>Catalizador poliuretano para sellador V54VSA1-1/4</v>
      </c>
      <c r="E122" s="98" t="str">
        <f t="shared" si="5"/>
        <v>Pinturas y Quimicos</v>
      </c>
      <c r="G122" s="98" t="str">
        <f t="shared" si="6"/>
        <v>1/4  de Galon</v>
      </c>
      <c r="H122" s="30">
        <v>4</v>
      </c>
      <c r="I122" s="28">
        <v>1290.9398000000001</v>
      </c>
      <c r="J122" s="28">
        <f t="shared" si="7"/>
        <v>322.73495000000003</v>
      </c>
      <c r="K122" s="28"/>
      <c r="L122" s="167"/>
      <c r="M122" s="28">
        <f t="shared" si="8"/>
        <v>0</v>
      </c>
      <c r="N122" s="164" t="s">
        <v>2184</v>
      </c>
      <c r="O122" s="159" t="s">
        <v>94</v>
      </c>
      <c r="P122" s="160"/>
      <c r="W122" s="152"/>
      <c r="X122" s="23"/>
      <c r="AC122" s="152"/>
      <c r="AE122" s="246" t="str">
        <f>Inventario!B122</f>
        <v>Tornillo Phillips #8x 3-1/2"</v>
      </c>
      <c r="AF122" s="247" t="str">
        <f>Inventario!D122</f>
        <v>Tornillo Phillips #8x 3-1/2"</v>
      </c>
      <c r="AG122" s="247" t="str">
        <f>Inventario!E122</f>
        <v>Clavos y Tornillos</v>
      </c>
      <c r="AH122" s="247">
        <f>Inventario!F122</f>
        <v>0</v>
      </c>
      <c r="AI122" s="247" t="str">
        <f>Inventario!G122</f>
        <v>unidades</v>
      </c>
      <c r="AJ122" s="248">
        <f>Inventario!J122</f>
        <v>8974</v>
      </c>
      <c r="AK122" s="249">
        <f>Inventario!K122</f>
        <v>1.77</v>
      </c>
      <c r="AL122" s="25"/>
      <c r="AM122" s="11"/>
    </row>
    <row r="123" spans="1:39" ht="13.5" customHeight="1" x14ac:dyDescent="0.25">
      <c r="A123" s="54">
        <v>43750</v>
      </c>
      <c r="B123" s="175"/>
      <c r="C123" s="174" t="s">
        <v>1186</v>
      </c>
      <c r="D123" s="98" t="str">
        <f t="shared" si="4"/>
        <v>Catalizador Multiusos Poliuretano V54VSA3-1/8</v>
      </c>
      <c r="E123" s="98" t="str">
        <f t="shared" si="5"/>
        <v>Pinturas y Quimicos</v>
      </c>
      <c r="G123" s="98">
        <f t="shared" si="6"/>
        <v>0</v>
      </c>
      <c r="H123" s="30">
        <v>8</v>
      </c>
      <c r="I123" s="28">
        <v>2512.8256000000001</v>
      </c>
      <c r="J123" s="28">
        <f t="shared" si="7"/>
        <v>314.10320000000002</v>
      </c>
      <c r="K123" s="28"/>
      <c r="L123" s="167"/>
      <c r="M123" s="28">
        <f t="shared" si="8"/>
        <v>0</v>
      </c>
      <c r="N123" s="164" t="s">
        <v>2184</v>
      </c>
      <c r="O123" s="159" t="s">
        <v>94</v>
      </c>
      <c r="P123" s="160"/>
      <c r="W123" s="152"/>
      <c r="X123" s="23"/>
      <c r="AC123" s="152"/>
      <c r="AE123" s="246" t="str">
        <f>Inventario!B123</f>
        <v>Tornillo Phillips #10 x 3"</v>
      </c>
      <c r="AF123" s="247" t="str">
        <f>Inventario!D123</f>
        <v>Tornillo Phillips #10 x 3"</v>
      </c>
      <c r="AG123" s="247" t="str">
        <f>Inventario!E123</f>
        <v>Clavos y Tornillos</v>
      </c>
      <c r="AH123" s="247">
        <f>Inventario!F123</f>
        <v>0</v>
      </c>
      <c r="AI123" s="247" t="str">
        <f>Inventario!G123</f>
        <v>unidades</v>
      </c>
      <c r="AJ123" s="248">
        <f>Inventario!J123</f>
        <v>10471</v>
      </c>
      <c r="AK123" s="249">
        <f>Inventario!K123</f>
        <v>1.9985295469166438</v>
      </c>
      <c r="AL123" s="25"/>
      <c r="AM123" s="11"/>
    </row>
    <row r="124" spans="1:39" ht="13.5" customHeight="1" x14ac:dyDescent="0.25">
      <c r="A124" s="54">
        <v>43752</v>
      </c>
      <c r="B124" s="175"/>
      <c r="C124" s="174" t="s">
        <v>1182</v>
      </c>
      <c r="D124" s="98" t="str">
        <f t="shared" si="4"/>
        <v>Fondo Poliuretano Catalizado E65FSA5</v>
      </c>
      <c r="E124" s="98" t="str">
        <f t="shared" si="5"/>
        <v>Pinturas y Quimicos</v>
      </c>
      <c r="G124" s="98" t="str">
        <f t="shared" si="6"/>
        <v>galon</v>
      </c>
      <c r="H124" s="30">
        <v>1</v>
      </c>
      <c r="I124" s="28">
        <v>1249.76</v>
      </c>
      <c r="J124" s="28">
        <f t="shared" si="7"/>
        <v>1249.76</v>
      </c>
      <c r="K124" s="28"/>
      <c r="L124" s="167"/>
      <c r="M124" s="28">
        <f t="shared" si="8"/>
        <v>0</v>
      </c>
      <c r="N124" s="164" t="s">
        <v>2185</v>
      </c>
      <c r="O124" s="159" t="s">
        <v>94</v>
      </c>
      <c r="P124" s="160"/>
      <c r="W124" s="152"/>
      <c r="X124" s="23"/>
      <c r="AC124" s="152"/>
      <c r="AE124" s="246" t="str">
        <f>Inventario!B124</f>
        <v>Tornillo Phillips #8 x3"</v>
      </c>
      <c r="AF124" s="247" t="str">
        <f>Inventario!D124</f>
        <v>Tornillo Phillips #8 x3"</v>
      </c>
      <c r="AG124" s="247" t="str">
        <f>Inventario!E124</f>
        <v>Clavos y Tornillos</v>
      </c>
      <c r="AH124" s="247">
        <f>Inventario!F124</f>
        <v>0</v>
      </c>
      <c r="AI124" s="247" t="str">
        <f>Inventario!G124</f>
        <v>unidades</v>
      </c>
      <c r="AJ124" s="248">
        <f>Inventario!J124</f>
        <v>1342</v>
      </c>
      <c r="AK124" s="249">
        <f>Inventario!K124</f>
        <v>1.0900000000000001</v>
      </c>
      <c r="AL124" s="25"/>
      <c r="AM124" s="11"/>
    </row>
    <row r="125" spans="1:39" ht="13.5" customHeight="1" x14ac:dyDescent="0.25">
      <c r="A125" s="54">
        <v>43752</v>
      </c>
      <c r="B125" s="175"/>
      <c r="C125" s="174" t="s">
        <v>1696</v>
      </c>
      <c r="D125" s="98" t="str">
        <f t="shared" si="4"/>
        <v>Fusibles 12K</v>
      </c>
      <c r="E125" s="98" t="str">
        <f t="shared" si="5"/>
        <v>Material Electrico</v>
      </c>
      <c r="G125" s="98" t="str">
        <f t="shared" si="6"/>
        <v>unidades</v>
      </c>
      <c r="H125" s="30">
        <v>12</v>
      </c>
      <c r="I125" s="28">
        <v>120</v>
      </c>
      <c r="J125" s="28">
        <f t="shared" si="7"/>
        <v>10</v>
      </c>
      <c r="K125" s="28"/>
      <c r="L125" s="167"/>
      <c r="M125" s="28">
        <f t="shared" si="8"/>
        <v>0</v>
      </c>
      <c r="N125" s="164" t="s">
        <v>2186</v>
      </c>
      <c r="O125" s="159" t="s">
        <v>2187</v>
      </c>
      <c r="P125" s="160"/>
      <c r="W125" s="152"/>
      <c r="X125" s="23"/>
      <c r="AC125" s="152"/>
      <c r="AE125" s="246" t="str">
        <f>Inventario!B125</f>
        <v>Tornillo Phillips #8 x 1/2"</v>
      </c>
      <c r="AF125" s="247" t="str">
        <f>Inventario!D125</f>
        <v>Tornillo Phillips #8 x 1/2"</v>
      </c>
      <c r="AG125" s="247" t="str">
        <f>Inventario!E125</f>
        <v>Clavos y Tornillos</v>
      </c>
      <c r="AH125" s="247">
        <f>Inventario!F125</f>
        <v>0</v>
      </c>
      <c r="AI125" s="247" t="str">
        <f>Inventario!G125</f>
        <v>unidades</v>
      </c>
      <c r="AJ125" s="248">
        <f>Inventario!J125</f>
        <v>805</v>
      </c>
      <c r="AK125" s="249">
        <f>Inventario!K125</f>
        <v>0.36</v>
      </c>
      <c r="AL125" s="25"/>
      <c r="AM125" s="11"/>
    </row>
    <row r="126" spans="1:39" ht="13.5" customHeight="1" x14ac:dyDescent="0.25">
      <c r="A126" s="54">
        <v>43752</v>
      </c>
      <c r="B126" s="175"/>
      <c r="C126" s="174" t="s">
        <v>1192</v>
      </c>
      <c r="D126" s="98" t="str">
        <f t="shared" si="4"/>
        <v>Disco de Pulir Metal 4-1/2" grano 60</v>
      </c>
      <c r="E126" s="98" t="str">
        <f t="shared" si="5"/>
        <v>Abrasivos</v>
      </c>
      <c r="G126" s="98" t="str">
        <f t="shared" si="6"/>
        <v>unidades</v>
      </c>
      <c r="H126" s="30">
        <v>27</v>
      </c>
      <c r="I126" s="28">
        <v>2331.15</v>
      </c>
      <c r="J126" s="28">
        <f t="shared" si="7"/>
        <v>86.338888888888889</v>
      </c>
      <c r="K126" s="28"/>
      <c r="L126" s="167"/>
      <c r="M126" s="28">
        <f t="shared" si="8"/>
        <v>0</v>
      </c>
      <c r="N126" s="164" t="s">
        <v>2188</v>
      </c>
      <c r="O126" s="159" t="s">
        <v>2189</v>
      </c>
      <c r="P126" s="160"/>
      <c r="W126" s="152"/>
      <c r="X126" s="23"/>
      <c r="AC126" s="152"/>
      <c r="AE126" s="246" t="str">
        <f>Inventario!B126</f>
        <v>Tornillo Phillips #10x 1-1/4"</v>
      </c>
      <c r="AF126" s="247" t="str">
        <f>Inventario!D126</f>
        <v>Tornillo Phillips #10x 1-1/4"</v>
      </c>
      <c r="AG126" s="247" t="str">
        <f>Inventario!E126</f>
        <v>Clavos y Tornillos</v>
      </c>
      <c r="AH126" s="247">
        <f>Inventario!F126</f>
        <v>0</v>
      </c>
      <c r="AI126" s="247" t="str">
        <f>Inventario!G126</f>
        <v>unidades</v>
      </c>
      <c r="AJ126" s="248">
        <f>Inventario!J126</f>
        <v>0</v>
      </c>
      <c r="AK126" s="249">
        <f>Inventario!K126</f>
        <v>0</v>
      </c>
      <c r="AL126" s="25"/>
      <c r="AM126" s="11"/>
    </row>
    <row r="127" spans="1:39" ht="13.5" customHeight="1" x14ac:dyDescent="0.25">
      <c r="A127" s="54">
        <v>43752</v>
      </c>
      <c r="B127" s="175"/>
      <c r="C127" s="174" t="s">
        <v>1194</v>
      </c>
      <c r="D127" s="98" t="str">
        <f t="shared" si="4"/>
        <v>Disco Corte Metal 14x1/8x1</v>
      </c>
      <c r="E127" s="98" t="str">
        <f t="shared" si="5"/>
        <v>Abrasivos</v>
      </c>
      <c r="G127" s="98" t="str">
        <f t="shared" si="6"/>
        <v>unidades</v>
      </c>
      <c r="H127" s="30">
        <v>4</v>
      </c>
      <c r="I127" s="28">
        <v>369.54</v>
      </c>
      <c r="J127" s="28">
        <f t="shared" si="7"/>
        <v>92.385000000000005</v>
      </c>
      <c r="K127" s="28"/>
      <c r="L127" s="167"/>
      <c r="M127" s="28">
        <f t="shared" si="8"/>
        <v>0</v>
      </c>
      <c r="N127" s="164" t="s">
        <v>2188</v>
      </c>
      <c r="O127" s="159" t="s">
        <v>2189</v>
      </c>
      <c r="P127" s="160"/>
      <c r="W127" s="152"/>
      <c r="X127" s="23"/>
      <c r="AC127" s="152"/>
      <c r="AE127" s="246" t="str">
        <f>Inventario!B127</f>
        <v>Perno Hexagonal 5/8"x2-1/2"</v>
      </c>
      <c r="AF127" s="247" t="str">
        <f>Inventario!D127</f>
        <v>Perno Hexagonal 5/8"x2-1/2"</v>
      </c>
      <c r="AG127" s="247" t="str">
        <f>Inventario!E127</f>
        <v>Clavos y Tornillos</v>
      </c>
      <c r="AH127" s="247">
        <f>Inventario!F127</f>
        <v>0</v>
      </c>
      <c r="AI127" s="247" t="str">
        <f>Inventario!G127</f>
        <v>unidades</v>
      </c>
      <c r="AJ127" s="248">
        <f>Inventario!J127</f>
        <v>424</v>
      </c>
      <c r="AK127" s="249">
        <f>Inventario!K127</f>
        <v>0</v>
      </c>
      <c r="AL127" s="25"/>
      <c r="AM127" s="11"/>
    </row>
    <row r="128" spans="1:39" ht="13.5" customHeight="1" x14ac:dyDescent="0.25">
      <c r="A128" s="54">
        <v>43753</v>
      </c>
      <c r="B128" s="175"/>
      <c r="C128" s="174" t="s">
        <v>836</v>
      </c>
      <c r="D128" s="98" t="str">
        <f t="shared" si="4"/>
        <v>Acabado Poliester HS Mate F64FSA2-1</v>
      </c>
      <c r="E128" s="98" t="str">
        <f t="shared" si="5"/>
        <v>Pinturas y Quimicos</v>
      </c>
      <c r="G128" s="98" t="str">
        <f t="shared" si="6"/>
        <v>galones</v>
      </c>
      <c r="H128" s="30">
        <v>1</v>
      </c>
      <c r="I128" s="28">
        <v>1334.3558</v>
      </c>
      <c r="J128" s="28">
        <f t="shared" si="7"/>
        <v>1334.3558</v>
      </c>
      <c r="K128" s="28"/>
      <c r="L128" s="167"/>
      <c r="M128" s="28">
        <f t="shared" si="8"/>
        <v>0</v>
      </c>
      <c r="N128" s="164" t="s">
        <v>2190</v>
      </c>
      <c r="O128" s="159" t="s">
        <v>94</v>
      </c>
      <c r="P128" s="160"/>
      <c r="W128" s="152"/>
      <c r="X128" s="23"/>
      <c r="AC128" s="152"/>
      <c r="AE128" s="246" t="str">
        <f>Inventario!B128</f>
        <v>Goloso de techo de 4"</v>
      </c>
      <c r="AF128" s="247" t="str">
        <f>Inventario!D128</f>
        <v>Goloso de techo de 4"</v>
      </c>
      <c r="AG128" s="247" t="str">
        <f>Inventario!E128</f>
        <v>Clavos y Tornillos</v>
      </c>
      <c r="AH128" s="247">
        <f>Inventario!F128</f>
        <v>0</v>
      </c>
      <c r="AI128" s="247" t="str">
        <f>Inventario!G128</f>
        <v>unidades</v>
      </c>
      <c r="AJ128" s="248">
        <f>Inventario!J128</f>
        <v>1145</v>
      </c>
      <c r="AK128" s="249">
        <f>Inventario!K128</f>
        <v>2</v>
      </c>
      <c r="AL128" s="25"/>
      <c r="AM128" s="11"/>
    </row>
    <row r="129" spans="1:39" ht="13.5" customHeight="1" x14ac:dyDescent="0.25">
      <c r="A129" s="54">
        <v>43753</v>
      </c>
      <c r="B129" s="175"/>
      <c r="C129" s="174" t="s">
        <v>845</v>
      </c>
      <c r="D129" s="98" t="str">
        <f t="shared" si="4"/>
        <v>Catalizador poliester HS  para acabado V54VSA4-1</v>
      </c>
      <c r="E129" s="98" t="str">
        <f t="shared" si="5"/>
        <v>Pinturas y Quimicos</v>
      </c>
      <c r="G129" s="98" t="str">
        <f t="shared" si="6"/>
        <v>galones</v>
      </c>
      <c r="H129" s="30">
        <v>1</v>
      </c>
      <c r="I129" s="28">
        <v>1462.9663</v>
      </c>
      <c r="J129" s="28">
        <f t="shared" si="7"/>
        <v>1462.9663</v>
      </c>
      <c r="K129" s="28"/>
      <c r="L129" s="167"/>
      <c r="M129" s="28">
        <f t="shared" si="8"/>
        <v>0</v>
      </c>
      <c r="N129" s="164" t="s">
        <v>2190</v>
      </c>
      <c r="O129" s="159" t="s">
        <v>94</v>
      </c>
      <c r="P129" s="160"/>
      <c r="W129" s="152"/>
      <c r="X129" s="23"/>
      <c r="AC129" s="152"/>
      <c r="AE129" s="246" t="str">
        <f>Inventario!B129</f>
        <v>Tornillo Phillips punta de broca #12x2-1/2"</v>
      </c>
      <c r="AF129" s="247" t="str">
        <f>Inventario!D129</f>
        <v>Tornillo Phillips punta de broca #12x2-1/2"</v>
      </c>
      <c r="AG129" s="247" t="str">
        <f>Inventario!E129</f>
        <v>Clavos y Tornillos</v>
      </c>
      <c r="AH129" s="247">
        <f>Inventario!F129</f>
        <v>0</v>
      </c>
      <c r="AI129" s="247" t="str">
        <f>Inventario!G129</f>
        <v>unidades</v>
      </c>
      <c r="AJ129" s="248">
        <f>Inventario!J129</f>
        <v>190</v>
      </c>
      <c r="AK129" s="249">
        <f>Inventario!K129</f>
        <v>2.4300000000000002</v>
      </c>
      <c r="AL129" s="25"/>
      <c r="AM129" s="11"/>
    </row>
    <row r="130" spans="1:39" ht="13.5" customHeight="1" x14ac:dyDescent="0.25">
      <c r="A130" s="54">
        <v>43753</v>
      </c>
      <c r="B130" s="175"/>
      <c r="C130" s="174" t="s">
        <v>1067</v>
      </c>
      <c r="D130" s="98" t="str">
        <f t="shared" si="4"/>
        <v xml:space="preserve">Solvente SA6 R8KSA6-1 SW </v>
      </c>
      <c r="E130" s="98" t="str">
        <f t="shared" si="5"/>
        <v>Pinturas y Quimicos</v>
      </c>
      <c r="G130" s="98" t="str">
        <f t="shared" si="6"/>
        <v>galon</v>
      </c>
      <c r="H130" s="30">
        <v>1</v>
      </c>
      <c r="I130" s="28">
        <v>643.82950000000005</v>
      </c>
      <c r="J130" s="28">
        <f t="shared" si="7"/>
        <v>643.82950000000005</v>
      </c>
      <c r="K130" s="28"/>
      <c r="L130" s="167"/>
      <c r="M130" s="28">
        <f t="shared" si="8"/>
        <v>0</v>
      </c>
      <c r="N130" s="164" t="s">
        <v>2190</v>
      </c>
      <c r="O130" s="159" t="s">
        <v>94</v>
      </c>
      <c r="P130" s="160"/>
      <c r="W130" s="152"/>
      <c r="X130" s="23"/>
      <c r="AC130" s="152"/>
      <c r="AE130" s="246" t="str">
        <f>Inventario!B130</f>
        <v>Kit de tuercas, pernos y cap nuts</v>
      </c>
      <c r="AF130" s="247" t="str">
        <f>Inventario!D130</f>
        <v>Kit de tuercas, pernos y cap nuts</v>
      </c>
      <c r="AG130" s="247" t="str">
        <f>Inventario!E130</f>
        <v>Clavos y Tornillos</v>
      </c>
      <c r="AH130" s="247">
        <f>Inventario!F130</f>
        <v>0</v>
      </c>
      <c r="AI130" s="247" t="str">
        <f>Inventario!G130</f>
        <v>kits</v>
      </c>
      <c r="AJ130" s="248">
        <f>Inventario!J130</f>
        <v>18</v>
      </c>
      <c r="AK130" s="249">
        <f>Inventario!K130</f>
        <v>0</v>
      </c>
      <c r="AL130" s="25"/>
      <c r="AM130" s="11"/>
    </row>
    <row r="131" spans="1:39" ht="13.5" customHeight="1" x14ac:dyDescent="0.25">
      <c r="A131" s="54">
        <v>43753</v>
      </c>
      <c r="B131" s="175"/>
      <c r="C131" s="174" t="s">
        <v>826</v>
      </c>
      <c r="D131" s="98" t="str">
        <f t="shared" si="4"/>
        <v>Cedro A448NSA41-1</v>
      </c>
      <c r="E131" s="98" t="str">
        <f t="shared" si="5"/>
        <v>Pinturas y Quimicos</v>
      </c>
      <c r="G131" s="98" t="str">
        <f t="shared" si="6"/>
        <v>galones</v>
      </c>
      <c r="H131" s="30">
        <v>1</v>
      </c>
      <c r="I131" s="28">
        <v>1059.0083999999999</v>
      </c>
      <c r="J131" s="28">
        <f t="shared" si="7"/>
        <v>1059.0083999999999</v>
      </c>
      <c r="K131" s="28"/>
      <c r="L131" s="167"/>
      <c r="M131" s="28">
        <f t="shared" si="8"/>
        <v>0</v>
      </c>
      <c r="N131" s="164" t="s">
        <v>2190</v>
      </c>
      <c r="O131" s="159" t="s">
        <v>94</v>
      </c>
      <c r="P131" s="160"/>
      <c r="W131" s="152"/>
      <c r="X131" s="23"/>
      <c r="AC131" s="152"/>
      <c r="AE131" s="246" t="str">
        <f>Inventario!B131</f>
        <v>Tornillo cabeza cuadrada #8 x1-1/4"</v>
      </c>
      <c r="AF131" s="247" t="str">
        <f>Inventario!D131</f>
        <v>Tornillo cabeza cuadrada #8 x1-1/4"</v>
      </c>
      <c r="AG131" s="247" t="str">
        <f>Inventario!E131</f>
        <v>Clavos y Tornillos</v>
      </c>
      <c r="AH131" s="247">
        <f>Inventario!F131</f>
        <v>0</v>
      </c>
      <c r="AI131" s="247" t="str">
        <f>Inventario!G131</f>
        <v>unidades</v>
      </c>
      <c r="AJ131" s="248">
        <f>Inventario!J131</f>
        <v>2632</v>
      </c>
      <c r="AK131" s="249">
        <f>Inventario!K131</f>
        <v>1.59</v>
      </c>
      <c r="AL131" s="25"/>
      <c r="AM131" s="11"/>
    </row>
    <row r="132" spans="1:39" ht="13.5" customHeight="1" x14ac:dyDescent="0.25">
      <c r="A132" s="54">
        <v>43753</v>
      </c>
      <c r="B132" s="175"/>
      <c r="C132" s="174" t="s">
        <v>1833</v>
      </c>
      <c r="D132" s="98" t="str">
        <f t="shared" si="4"/>
        <v>Tubo Cuadrado 1"x1.20mm  x 6 mtrs</v>
      </c>
      <c r="E132" s="98" t="str">
        <f t="shared" si="5"/>
        <v>Metales</v>
      </c>
      <c r="G132" s="98" t="str">
        <f t="shared" si="6"/>
        <v>mts</v>
      </c>
      <c r="H132" s="30">
        <v>12</v>
      </c>
      <c r="I132" s="28">
        <v>391.09701600000005</v>
      </c>
      <c r="J132" s="28">
        <f t="shared" si="7"/>
        <v>32.591418000000004</v>
      </c>
      <c r="K132" s="28"/>
      <c r="L132" s="167"/>
      <c r="M132" s="28">
        <f t="shared" si="8"/>
        <v>0</v>
      </c>
      <c r="N132" s="164" t="s">
        <v>2191</v>
      </c>
      <c r="O132" s="159" t="s">
        <v>2056</v>
      </c>
      <c r="P132" s="160"/>
      <c r="W132" s="152"/>
      <c r="X132" s="23"/>
      <c r="AC132" s="152"/>
      <c r="AE132" s="246" t="str">
        <f>Inventario!B132</f>
        <v>Tornillo gypsum #8 x 1-1/4"</v>
      </c>
      <c r="AF132" s="247" t="str">
        <f>Inventario!D132</f>
        <v>Tornillo gypsum #8 x 1-1/4"</v>
      </c>
      <c r="AG132" s="247" t="str">
        <f>Inventario!E132</f>
        <v>Clavos y Tornillos</v>
      </c>
      <c r="AH132" s="247">
        <f>Inventario!F132</f>
        <v>0</v>
      </c>
      <c r="AI132" s="247" t="str">
        <f>Inventario!G132</f>
        <v>unidades</v>
      </c>
      <c r="AJ132" s="248">
        <f>Inventario!J132</f>
        <v>183</v>
      </c>
      <c r="AK132" s="249">
        <f>Inventario!K132</f>
        <v>1.06</v>
      </c>
      <c r="AL132" s="25"/>
      <c r="AM132" s="11"/>
    </row>
    <row r="133" spans="1:39" ht="13.5" customHeight="1" x14ac:dyDescent="0.25">
      <c r="A133" s="54">
        <v>43753</v>
      </c>
      <c r="B133" s="175"/>
      <c r="C133" s="174" t="s">
        <v>1834</v>
      </c>
      <c r="D133" s="98" t="str">
        <f t="shared" si="4"/>
        <v>Tubo Rectangular 1"x2"x1.20mm x 6mtrs</v>
      </c>
      <c r="E133" s="98" t="str">
        <f t="shared" si="5"/>
        <v>Metales</v>
      </c>
      <c r="G133" s="98" t="str">
        <f t="shared" si="6"/>
        <v>mts</v>
      </c>
      <c r="H133" s="30">
        <v>6</v>
      </c>
      <c r="I133" s="28">
        <v>299.70664800000003</v>
      </c>
      <c r="J133" s="28">
        <f t="shared" si="7"/>
        <v>49.951108000000005</v>
      </c>
      <c r="K133" s="28"/>
      <c r="L133" s="167"/>
      <c r="M133" s="28">
        <f t="shared" si="8"/>
        <v>0</v>
      </c>
      <c r="N133" s="164" t="s">
        <v>2191</v>
      </c>
      <c r="O133" s="159" t="s">
        <v>2056</v>
      </c>
      <c r="P133" s="160"/>
      <c r="W133" s="152"/>
      <c r="X133" s="23"/>
      <c r="AC133" s="152"/>
      <c r="AE133" s="246" t="str">
        <f>Inventario!B133</f>
        <v>Tornillo Phillips #8x1-1/4"</v>
      </c>
      <c r="AF133" s="247" t="str">
        <f>Inventario!D133</f>
        <v>Tornillo Phillips #8x1-1/4"</v>
      </c>
      <c r="AG133" s="247" t="str">
        <f>Inventario!E133</f>
        <v>Clavos y Tornillos</v>
      </c>
      <c r="AH133" s="247">
        <f>Inventario!F133</f>
        <v>0</v>
      </c>
      <c r="AI133" s="247" t="str">
        <f>Inventario!G133</f>
        <v>unidades</v>
      </c>
      <c r="AJ133" s="248">
        <f>Inventario!J133</f>
        <v>277</v>
      </c>
      <c r="AK133" s="249">
        <f>Inventario!K133</f>
        <v>7.1428571428571425E-2</v>
      </c>
      <c r="AL133" s="25"/>
      <c r="AM133" s="11"/>
    </row>
    <row r="134" spans="1:39" ht="13.5" customHeight="1" x14ac:dyDescent="0.25">
      <c r="A134" s="54">
        <v>43753</v>
      </c>
      <c r="B134" s="175"/>
      <c r="C134" s="174" t="s">
        <v>2006</v>
      </c>
      <c r="D134" s="98" t="str">
        <f t="shared" ref="D134:D197" si="9">VLOOKUP($C134,$AE$6:$AK$2025,2,FALSE)</f>
        <v>Tubo Cañeria 1 1/2" x 2.38 mmx 6mtrs</v>
      </c>
      <c r="E134" s="98" t="str">
        <f t="shared" ref="E134:E197" si="10">VLOOKUP($C134,$AE$6:$AK$2025,3,FALSE)</f>
        <v>Metales</v>
      </c>
      <c r="G134" s="98" t="str">
        <f t="shared" ref="G134:G197" si="11">VLOOKUP($C134,$AE$6:$AK$2025,5,FALSE)</f>
        <v>mts</v>
      </c>
      <c r="H134" s="30">
        <v>6</v>
      </c>
      <c r="I134" s="28">
        <v>582.94959000000006</v>
      </c>
      <c r="J134" s="28">
        <f t="shared" ref="J134:J225" si="12">IF(I134=0,"",I134/H134)</f>
        <v>97.158265000000014</v>
      </c>
      <c r="K134" s="28"/>
      <c r="L134" s="167"/>
      <c r="M134" s="28">
        <f t="shared" si="8"/>
        <v>0</v>
      </c>
      <c r="N134" s="164" t="s">
        <v>2191</v>
      </c>
      <c r="O134" s="159" t="s">
        <v>2056</v>
      </c>
      <c r="P134" s="160"/>
      <c r="W134" s="152"/>
      <c r="X134" s="23"/>
      <c r="AC134" s="152"/>
      <c r="AE134" s="246" t="str">
        <f>Inventario!B134</f>
        <v>Tornillo Phillips  #10 x 1-1/8"</v>
      </c>
      <c r="AF134" s="247" t="str">
        <f>Inventario!D134</f>
        <v>Tornillo Phillips  #10 x 1-1/8"</v>
      </c>
      <c r="AG134" s="247" t="str">
        <f>Inventario!E134</f>
        <v>Clavos y Tornillos</v>
      </c>
      <c r="AH134" s="247">
        <f>Inventario!F134</f>
        <v>0</v>
      </c>
      <c r="AI134" s="247" t="str">
        <f>Inventario!G134</f>
        <v>unidades</v>
      </c>
      <c r="AJ134" s="248">
        <f>Inventario!J134</f>
        <v>3086</v>
      </c>
      <c r="AK134" s="249">
        <f>Inventario!K134</f>
        <v>0</v>
      </c>
      <c r="AL134" s="25"/>
      <c r="AM134" s="11"/>
    </row>
    <row r="135" spans="1:39" ht="13.5" customHeight="1" x14ac:dyDescent="0.25">
      <c r="A135" s="54">
        <v>43753</v>
      </c>
      <c r="B135" s="175"/>
      <c r="C135" s="174" t="s">
        <v>702</v>
      </c>
      <c r="D135" s="98" t="str">
        <f t="shared" si="9"/>
        <v>Papel Kraft</v>
      </c>
      <c r="E135" s="98" t="str">
        <f t="shared" si="10"/>
        <v>Material Empaque</v>
      </c>
      <c r="G135" s="98" t="str">
        <f t="shared" si="11"/>
        <v>Rollo</v>
      </c>
      <c r="H135" s="30">
        <v>1</v>
      </c>
      <c r="I135" s="28">
        <v>1151.07</v>
      </c>
      <c r="J135" s="28">
        <f t="shared" si="7"/>
        <v>1151.07</v>
      </c>
      <c r="K135" s="28"/>
      <c r="L135" s="167"/>
      <c r="M135" s="28">
        <f t="shared" si="8"/>
        <v>0</v>
      </c>
      <c r="N135" s="164" t="s">
        <v>2192</v>
      </c>
      <c r="O135" s="159" t="s">
        <v>2193</v>
      </c>
      <c r="P135" s="160"/>
      <c r="W135" s="152"/>
      <c r="X135" s="23"/>
      <c r="AC135" s="152"/>
      <c r="AE135" s="246" t="str">
        <f>Inventario!B135</f>
        <v>Tornillo gypsum #8 x 2"</v>
      </c>
      <c r="AF135" s="247" t="str">
        <f>Inventario!D135</f>
        <v>Tornillo gypsum #8 x 2"</v>
      </c>
      <c r="AG135" s="247" t="str">
        <f>Inventario!E135</f>
        <v>Clavos y Tornillos</v>
      </c>
      <c r="AH135" s="247">
        <f>Inventario!F135</f>
        <v>0</v>
      </c>
      <c r="AI135" s="247" t="str">
        <f>Inventario!G135</f>
        <v>unidades</v>
      </c>
      <c r="AJ135" s="248">
        <f>Inventario!J135</f>
        <v>0</v>
      </c>
      <c r="AK135" s="249">
        <f>Inventario!K135</f>
        <v>0</v>
      </c>
      <c r="AL135" s="25"/>
      <c r="AM135" s="11"/>
    </row>
    <row r="136" spans="1:39" ht="13.5" customHeight="1" x14ac:dyDescent="0.25">
      <c r="A136" s="54">
        <v>43753</v>
      </c>
      <c r="B136" s="175"/>
      <c r="C136" s="174" t="s">
        <v>702</v>
      </c>
      <c r="D136" s="98" t="str">
        <f t="shared" si="9"/>
        <v>Papel Kraft</v>
      </c>
      <c r="E136" s="98" t="str">
        <f t="shared" si="10"/>
        <v>Material Empaque</v>
      </c>
      <c r="G136" s="98" t="str">
        <f t="shared" si="11"/>
        <v>Rollo</v>
      </c>
      <c r="H136" s="30">
        <v>1</v>
      </c>
      <c r="I136" s="28">
        <v>1151.07</v>
      </c>
      <c r="J136" s="28">
        <f t="shared" si="12"/>
        <v>1151.07</v>
      </c>
      <c r="K136" s="28"/>
      <c r="L136" s="167"/>
      <c r="M136" s="28">
        <f t="shared" si="8"/>
        <v>0</v>
      </c>
      <c r="N136" s="164" t="s">
        <v>2194</v>
      </c>
      <c r="O136" s="159" t="s">
        <v>2193</v>
      </c>
      <c r="P136" s="160"/>
      <c r="W136" s="152"/>
      <c r="X136" s="23"/>
      <c r="AC136" s="152"/>
      <c r="AE136" s="246" t="str">
        <f>Inventario!B136</f>
        <v>Tornillo panhead #7x 5/8"</v>
      </c>
      <c r="AF136" s="247" t="str">
        <f>Inventario!D136</f>
        <v>Tornillo panhead #7x 5/8"</v>
      </c>
      <c r="AG136" s="247" t="str">
        <f>Inventario!E136</f>
        <v>Clavos y Tornillos</v>
      </c>
      <c r="AH136" s="247">
        <f>Inventario!F136</f>
        <v>0</v>
      </c>
      <c r="AI136" s="247" t="str">
        <f>Inventario!G136</f>
        <v>unidades</v>
      </c>
      <c r="AJ136" s="248">
        <f>Inventario!J136</f>
        <v>1798</v>
      </c>
      <c r="AK136" s="249">
        <f>Inventario!K136</f>
        <v>1.5</v>
      </c>
      <c r="AL136" s="25"/>
      <c r="AM136" s="11"/>
    </row>
    <row r="137" spans="1:39" ht="13.5" customHeight="1" x14ac:dyDescent="0.25">
      <c r="A137" s="54">
        <v>43753</v>
      </c>
      <c r="B137" s="175"/>
      <c r="C137" s="174" t="s">
        <v>702</v>
      </c>
      <c r="D137" s="98" t="str">
        <f t="shared" si="9"/>
        <v>Papel Kraft</v>
      </c>
      <c r="E137" s="98" t="str">
        <f t="shared" si="10"/>
        <v>Material Empaque</v>
      </c>
      <c r="G137" s="98" t="str">
        <f t="shared" si="11"/>
        <v>Rollo</v>
      </c>
      <c r="H137" s="30">
        <v>1</v>
      </c>
      <c r="I137" s="28">
        <v>1151.07</v>
      </c>
      <c r="J137" s="28">
        <f t="shared" si="12"/>
        <v>1151.07</v>
      </c>
      <c r="K137" s="28"/>
      <c r="L137" s="167"/>
      <c r="M137" s="28">
        <f t="shared" si="8"/>
        <v>0</v>
      </c>
      <c r="N137" s="164" t="s">
        <v>2195</v>
      </c>
      <c r="O137" s="159" t="s">
        <v>2193</v>
      </c>
      <c r="P137" s="160"/>
      <c r="W137" s="152"/>
      <c r="X137" s="23"/>
      <c r="AC137" s="152"/>
      <c r="AE137" s="246" t="str">
        <f>Inventario!B137</f>
        <v>Tornillo panhead #8x 3/8"</v>
      </c>
      <c r="AF137" s="247" t="str">
        <f>Inventario!D137</f>
        <v>Tornillo panhead #8x 3/8"</v>
      </c>
      <c r="AG137" s="247" t="str">
        <f>Inventario!E137</f>
        <v>Clavos y Tornillos</v>
      </c>
      <c r="AH137" s="247">
        <f>Inventario!F137</f>
        <v>0</v>
      </c>
      <c r="AI137" s="247" t="str">
        <f>Inventario!G137</f>
        <v>unidades</v>
      </c>
      <c r="AJ137" s="248">
        <f>Inventario!J137</f>
        <v>262</v>
      </c>
      <c r="AK137" s="249">
        <f>Inventario!K137</f>
        <v>2.71</v>
      </c>
      <c r="AL137" s="25"/>
      <c r="AM137" s="11"/>
    </row>
    <row r="138" spans="1:39" ht="13.5" customHeight="1" x14ac:dyDescent="0.25">
      <c r="A138" s="54">
        <v>43753</v>
      </c>
      <c r="B138" s="175"/>
      <c r="C138" s="174" t="s">
        <v>702</v>
      </c>
      <c r="D138" s="98" t="str">
        <f t="shared" si="9"/>
        <v>Papel Kraft</v>
      </c>
      <c r="E138" s="98" t="str">
        <f t="shared" si="10"/>
        <v>Material Empaque</v>
      </c>
      <c r="G138" s="98" t="str">
        <f t="shared" si="11"/>
        <v>Rollo</v>
      </c>
      <c r="H138" s="30">
        <v>2</v>
      </c>
      <c r="I138" s="28">
        <v>2302.14</v>
      </c>
      <c r="J138" s="28">
        <f t="shared" si="12"/>
        <v>1151.07</v>
      </c>
      <c r="K138" s="28"/>
      <c r="L138" s="167"/>
      <c r="M138" s="28">
        <f t="shared" si="8"/>
        <v>0</v>
      </c>
      <c r="N138" s="164" t="s">
        <v>2196</v>
      </c>
      <c r="O138" s="159" t="s">
        <v>2193</v>
      </c>
      <c r="P138" s="160"/>
      <c r="W138" s="152"/>
      <c r="X138" s="23"/>
      <c r="AC138" s="152"/>
      <c r="AE138" s="246" t="str">
        <f>Inventario!B138</f>
        <v>Tornillo panhead #7x 1-1/4"</v>
      </c>
      <c r="AF138" s="247" t="str">
        <f>Inventario!D138</f>
        <v>Tornillo panhead #7x 1-1/4"</v>
      </c>
      <c r="AG138" s="247" t="str">
        <f>Inventario!E138</f>
        <v>Clavos y Tornillos</v>
      </c>
      <c r="AH138" s="247">
        <f>Inventario!F138</f>
        <v>0</v>
      </c>
      <c r="AI138" s="247" t="str">
        <f>Inventario!G138</f>
        <v>unidades</v>
      </c>
      <c r="AJ138" s="248">
        <f>Inventario!J138</f>
        <v>200</v>
      </c>
      <c r="AK138" s="249">
        <f>Inventario!K138</f>
        <v>0</v>
      </c>
      <c r="AL138" s="25"/>
      <c r="AM138" s="11"/>
    </row>
    <row r="139" spans="1:39" ht="13.5" customHeight="1" x14ac:dyDescent="0.25">
      <c r="A139" s="54">
        <v>43753</v>
      </c>
      <c r="B139" s="175"/>
      <c r="C139" s="174" t="s">
        <v>968</v>
      </c>
      <c r="D139" s="98" t="str">
        <f t="shared" si="9"/>
        <v>Guata</v>
      </c>
      <c r="E139" s="98" t="str">
        <f t="shared" si="10"/>
        <v>Tapiceria</v>
      </c>
      <c r="G139" s="98" t="str">
        <f t="shared" si="11"/>
        <v>Yardas</v>
      </c>
      <c r="H139" s="30">
        <v>7</v>
      </c>
      <c r="I139" s="28">
        <v>770</v>
      </c>
      <c r="J139" s="28">
        <f t="shared" si="12"/>
        <v>110</v>
      </c>
      <c r="K139" s="28"/>
      <c r="L139" s="167"/>
      <c r="M139" s="28">
        <f t="shared" si="8"/>
        <v>0</v>
      </c>
      <c r="N139" s="164" t="s">
        <v>2197</v>
      </c>
      <c r="O139" s="164" t="s">
        <v>2198</v>
      </c>
      <c r="P139" s="160"/>
      <c r="W139" s="152"/>
      <c r="X139" s="23"/>
      <c r="AC139" s="152"/>
      <c r="AE139" s="246" t="str">
        <f>Inventario!B139</f>
        <v>Goloso de techo de 2"</v>
      </c>
      <c r="AF139" s="247" t="str">
        <f>Inventario!D139</f>
        <v>Goloso de techo de 2"</v>
      </c>
      <c r="AG139" s="247" t="str">
        <f>Inventario!E139</f>
        <v>Clavos y Tornillos</v>
      </c>
      <c r="AH139" s="247">
        <f>Inventario!F139</f>
        <v>0</v>
      </c>
      <c r="AI139" s="247" t="str">
        <f>Inventario!G139</f>
        <v>unidades</v>
      </c>
      <c r="AJ139" s="248">
        <f>Inventario!J139</f>
        <v>349</v>
      </c>
      <c r="AK139" s="249">
        <f>Inventario!K139</f>
        <v>2</v>
      </c>
      <c r="AL139" s="25"/>
      <c r="AM139" s="11"/>
    </row>
    <row r="140" spans="1:39" ht="13.5" customHeight="1" x14ac:dyDescent="0.25">
      <c r="A140" s="54">
        <v>43753</v>
      </c>
      <c r="B140" s="175" t="s">
        <v>2397</v>
      </c>
      <c r="C140" s="174" t="s">
        <v>2199</v>
      </c>
      <c r="D140" s="98" t="str">
        <f t="shared" si="9"/>
        <v xml:space="preserve">Abrazadera 3/4" </v>
      </c>
      <c r="E140" s="98" t="str">
        <f t="shared" si="10"/>
        <v>Materiales Varios</v>
      </c>
      <c r="G140" s="98" t="str">
        <f t="shared" si="11"/>
        <v>unidades</v>
      </c>
      <c r="H140" s="30">
        <v>10</v>
      </c>
      <c r="I140" s="28">
        <v>362.98</v>
      </c>
      <c r="J140" s="28">
        <f t="shared" si="12"/>
        <v>36.298000000000002</v>
      </c>
      <c r="K140" s="28"/>
      <c r="L140" s="167"/>
      <c r="M140" s="28">
        <f t="shared" si="8"/>
        <v>0</v>
      </c>
      <c r="N140" s="164" t="s">
        <v>2248</v>
      </c>
      <c r="O140" s="164" t="s">
        <v>74</v>
      </c>
      <c r="P140" s="160"/>
      <c r="W140" s="152"/>
      <c r="X140" s="23"/>
      <c r="AC140" s="152"/>
      <c r="AE140" s="246" t="str">
        <f>Inventario!B140</f>
        <v>Tornillo Phillips Slot #7x1-1/8"</v>
      </c>
      <c r="AF140" s="247" t="str">
        <f>Inventario!D140</f>
        <v>Tornillo Phillips Slot #7x1-1/8"</v>
      </c>
      <c r="AG140" s="247" t="str">
        <f>Inventario!E140</f>
        <v>Clavos y Tornillos</v>
      </c>
      <c r="AH140" s="247">
        <f>Inventario!F140</f>
        <v>0</v>
      </c>
      <c r="AI140" s="247" t="str">
        <f>Inventario!G140</f>
        <v>unidades</v>
      </c>
      <c r="AJ140" s="248">
        <f>Inventario!J140</f>
        <v>1905</v>
      </c>
      <c r="AK140" s="249">
        <f>Inventario!K140</f>
        <v>0.65</v>
      </c>
      <c r="AL140" s="25"/>
      <c r="AM140" s="11"/>
    </row>
    <row r="141" spans="1:39" ht="13.5" customHeight="1" x14ac:dyDescent="0.25">
      <c r="A141" s="54">
        <v>43754</v>
      </c>
      <c r="B141" s="175" t="s">
        <v>2399</v>
      </c>
      <c r="C141" s="174" t="s">
        <v>2171</v>
      </c>
      <c r="D141" s="98" t="str">
        <f t="shared" si="9"/>
        <v xml:space="preserve">Lamina Aluminio Lisa 4 x 8 x 1/4" </v>
      </c>
      <c r="E141" s="98" t="str">
        <f t="shared" si="10"/>
        <v>Metales</v>
      </c>
      <c r="G141" s="98" t="str">
        <f t="shared" si="11"/>
        <v>unidades</v>
      </c>
      <c r="H141" s="30">
        <v>1</v>
      </c>
      <c r="I141" s="28">
        <v>16021.667442</v>
      </c>
      <c r="J141" s="28">
        <f t="shared" si="12"/>
        <v>16021.667442</v>
      </c>
      <c r="K141" s="28"/>
      <c r="L141" s="167"/>
      <c r="M141" s="28">
        <f t="shared" si="8"/>
        <v>0</v>
      </c>
      <c r="N141" s="164" t="s">
        <v>2200</v>
      </c>
      <c r="O141" s="164" t="s">
        <v>2201</v>
      </c>
      <c r="P141" s="160"/>
      <c r="W141" s="152"/>
      <c r="X141" s="23"/>
      <c r="AC141" s="152"/>
      <c r="AE141" s="246" t="str">
        <f>Inventario!B141</f>
        <v>Tornillo Phillips Slot #10x1-1/8"</v>
      </c>
      <c r="AF141" s="247" t="str">
        <f>Inventario!D141</f>
        <v>Tornillo Phillips Slot #10x1-1/8"</v>
      </c>
      <c r="AG141" s="247" t="str">
        <f>Inventario!E141</f>
        <v>Clavos y Tornillos</v>
      </c>
      <c r="AH141" s="247">
        <f>Inventario!F141</f>
        <v>0</v>
      </c>
      <c r="AI141" s="247" t="str">
        <f>Inventario!G141</f>
        <v>unidades</v>
      </c>
      <c r="AJ141" s="248">
        <f>Inventario!J141</f>
        <v>1774</v>
      </c>
      <c r="AK141" s="249">
        <f>Inventario!K141</f>
        <v>0</v>
      </c>
      <c r="AL141" s="25"/>
      <c r="AM141" s="11"/>
    </row>
    <row r="142" spans="1:39" ht="13.5" customHeight="1" x14ac:dyDescent="0.25">
      <c r="A142" s="54">
        <v>43754</v>
      </c>
      <c r="B142" s="175"/>
      <c r="C142" s="174" t="s">
        <v>1495</v>
      </c>
      <c r="D142" s="98" t="str">
        <f t="shared" si="9"/>
        <v>Lamina de carton reciclado</v>
      </c>
      <c r="E142" s="98" t="str">
        <f t="shared" si="10"/>
        <v>Material Empaque</v>
      </c>
      <c r="G142" s="98" t="str">
        <f t="shared" si="11"/>
        <v>unidades</v>
      </c>
      <c r="H142" s="30">
        <v>55</v>
      </c>
      <c r="I142" s="28">
        <v>1100</v>
      </c>
      <c r="J142" s="28">
        <f t="shared" si="12"/>
        <v>20</v>
      </c>
      <c r="K142" s="28"/>
      <c r="L142" s="167"/>
      <c r="M142" s="28">
        <f t="shared" si="8"/>
        <v>0</v>
      </c>
      <c r="N142" s="164" t="s">
        <v>2202</v>
      </c>
      <c r="O142" s="164" t="s">
        <v>2203</v>
      </c>
      <c r="P142" s="160"/>
      <c r="W142" s="152"/>
      <c r="X142" s="23"/>
      <c r="AC142" s="152"/>
      <c r="AE142" s="246" t="str">
        <f>Inventario!B142</f>
        <v>Tornillo Phillips Slot #7x5/8"</v>
      </c>
      <c r="AF142" s="247" t="str">
        <f>Inventario!D142</f>
        <v>Tornillo Phillips Slot #7x5/8"</v>
      </c>
      <c r="AG142" s="247" t="str">
        <f>Inventario!E142</f>
        <v>Clavos y Tornillos</v>
      </c>
      <c r="AH142" s="247">
        <f>Inventario!F142</f>
        <v>0</v>
      </c>
      <c r="AI142" s="247" t="str">
        <f>Inventario!G142</f>
        <v>unidades</v>
      </c>
      <c r="AJ142" s="248">
        <f>Inventario!J142</f>
        <v>25</v>
      </c>
      <c r="AK142" s="249">
        <f>Inventario!K142</f>
        <v>0</v>
      </c>
      <c r="AL142" s="25"/>
      <c r="AM142" s="11"/>
    </row>
    <row r="143" spans="1:39" ht="13.5" customHeight="1" x14ac:dyDescent="0.25">
      <c r="A143" s="54">
        <v>43753</v>
      </c>
      <c r="B143" s="175" t="s">
        <v>2400</v>
      </c>
      <c r="C143" s="174" t="s">
        <v>2204</v>
      </c>
      <c r="D143" s="98" t="str">
        <f t="shared" si="9"/>
        <v>Cuerina Pranna Ceniza</v>
      </c>
      <c r="E143" s="98" t="str">
        <f t="shared" si="10"/>
        <v>Tapiceria</v>
      </c>
      <c r="G143" s="98" t="str">
        <f t="shared" si="11"/>
        <v>Yardas</v>
      </c>
      <c r="H143" s="30">
        <v>7</v>
      </c>
      <c r="I143" s="28">
        <v>2465.19</v>
      </c>
      <c r="J143" s="28">
        <f t="shared" si="12"/>
        <v>352.17</v>
      </c>
      <c r="K143" s="28"/>
      <c r="L143" s="167"/>
      <c r="M143" s="28">
        <f t="shared" si="8"/>
        <v>0</v>
      </c>
      <c r="N143" s="164" t="s">
        <v>2206</v>
      </c>
      <c r="O143" s="164" t="s">
        <v>2207</v>
      </c>
      <c r="P143" s="160"/>
      <c r="W143" s="152"/>
      <c r="X143" s="23"/>
      <c r="AC143" s="152"/>
      <c r="AE143" s="246" t="str">
        <f>Inventario!B143</f>
        <v>Tornillo Phillips Flat head #9 x 1-3/4"</v>
      </c>
      <c r="AF143" s="247" t="str">
        <f>Inventario!D143</f>
        <v>Tornillo Phillips Flat head #9 x 1-3/4"</v>
      </c>
      <c r="AG143" s="247" t="str">
        <f>Inventario!E143</f>
        <v>Clavos y Tornillos</v>
      </c>
      <c r="AH143" s="247">
        <f>Inventario!F143</f>
        <v>0</v>
      </c>
      <c r="AI143" s="247" t="str">
        <f>Inventario!G143</f>
        <v>unidades</v>
      </c>
      <c r="AJ143" s="248">
        <f>Inventario!J143</f>
        <v>47</v>
      </c>
      <c r="AK143" s="249">
        <f>Inventario!K143</f>
        <v>3.27</v>
      </c>
      <c r="AL143" s="25"/>
      <c r="AM143" s="11"/>
    </row>
    <row r="144" spans="1:39" ht="13.5" customHeight="1" x14ac:dyDescent="0.25">
      <c r="A144" s="54">
        <v>43753</v>
      </c>
      <c r="B144" s="175"/>
      <c r="C144" s="24" t="s">
        <v>1722</v>
      </c>
      <c r="D144" s="98" t="str">
        <f t="shared" si="9"/>
        <v>Tela Galleta</v>
      </c>
      <c r="E144" s="98" t="str">
        <f t="shared" si="10"/>
        <v>Tapiceria</v>
      </c>
      <c r="G144" s="98" t="str">
        <f t="shared" si="11"/>
        <v>Yardas</v>
      </c>
      <c r="H144" s="30">
        <v>7</v>
      </c>
      <c r="I144" s="28">
        <v>210</v>
      </c>
      <c r="J144" s="28">
        <f t="shared" si="12"/>
        <v>30</v>
      </c>
      <c r="K144" s="28"/>
      <c r="L144" s="167"/>
      <c r="M144" s="28">
        <f t="shared" si="8"/>
        <v>0</v>
      </c>
      <c r="N144" s="164" t="s">
        <v>2206</v>
      </c>
      <c r="O144" s="164" t="s">
        <v>2207</v>
      </c>
      <c r="P144" s="160"/>
      <c r="W144" s="152"/>
      <c r="X144" s="23"/>
      <c r="AC144" s="152"/>
      <c r="AE144" s="246" t="str">
        <f>Inventario!B144</f>
        <v>Tornillo Phillips Flat head #7 x 1"</v>
      </c>
      <c r="AF144" s="247" t="str">
        <f>Inventario!D144</f>
        <v>Tornillo Phillips Flat head #7 x 1"</v>
      </c>
      <c r="AG144" s="247" t="str">
        <f>Inventario!E144</f>
        <v>Clavos y Tornillos</v>
      </c>
      <c r="AH144" s="247">
        <f>Inventario!F144</f>
        <v>0</v>
      </c>
      <c r="AI144" s="247" t="str">
        <f>Inventario!G144</f>
        <v>unidades</v>
      </c>
      <c r="AJ144" s="248">
        <f>Inventario!J144</f>
        <v>11309</v>
      </c>
      <c r="AK144" s="249">
        <f>Inventario!K144</f>
        <v>0</v>
      </c>
      <c r="AL144" s="25"/>
      <c r="AM144" s="11"/>
    </row>
    <row r="145" spans="1:39" ht="13.5" customHeight="1" x14ac:dyDescent="0.25">
      <c r="A145" s="54">
        <v>43753</v>
      </c>
      <c r="B145" s="175" t="s">
        <v>2400</v>
      </c>
      <c r="C145" s="24" t="s">
        <v>2205</v>
      </c>
      <c r="D145" s="98" t="str">
        <f t="shared" si="9"/>
        <v>Cuero Sassiri Chesnut  (mtr2)</v>
      </c>
      <c r="E145" s="98" t="str">
        <f t="shared" si="10"/>
        <v>Tapiceria</v>
      </c>
      <c r="G145" s="98" t="str">
        <f t="shared" si="11"/>
        <v>mts</v>
      </c>
      <c r="H145" s="30">
        <v>31.25</v>
      </c>
      <c r="I145" s="28">
        <v>2625.121122</v>
      </c>
      <c r="J145" s="28">
        <f t="shared" si="12"/>
        <v>84.003875903999997</v>
      </c>
      <c r="K145" s="28"/>
      <c r="L145" s="167"/>
      <c r="M145" s="28">
        <f t="shared" si="8"/>
        <v>0</v>
      </c>
      <c r="N145" s="164" t="s">
        <v>2082</v>
      </c>
      <c r="O145" s="164" t="s">
        <v>2082</v>
      </c>
      <c r="P145" s="160" t="s">
        <v>2208</v>
      </c>
      <c r="W145" s="152"/>
      <c r="X145" s="23"/>
      <c r="AC145" s="152"/>
      <c r="AE145" s="246" t="str">
        <f>Inventario!B145</f>
        <v>Clavo de acero de 1"</v>
      </c>
      <c r="AF145" s="247" t="str">
        <f>Inventario!D145</f>
        <v>Clavo de acero de 1"</v>
      </c>
      <c r="AG145" s="247" t="str">
        <f>Inventario!E145</f>
        <v>Clavos y Tornillos</v>
      </c>
      <c r="AH145" s="247">
        <f>Inventario!F145</f>
        <v>0</v>
      </c>
      <c r="AI145" s="247" t="str">
        <f>Inventario!G145</f>
        <v>unidades</v>
      </c>
      <c r="AJ145" s="248">
        <f>Inventario!J145</f>
        <v>193</v>
      </c>
      <c r="AK145" s="249">
        <f>Inventario!K145</f>
        <v>0</v>
      </c>
      <c r="AL145" s="25"/>
      <c r="AM145" s="11"/>
    </row>
    <row r="146" spans="1:39" ht="13.5" customHeight="1" x14ac:dyDescent="0.25">
      <c r="A146" s="54">
        <v>43755</v>
      </c>
      <c r="B146" s="175"/>
      <c r="C146" s="174" t="s">
        <v>271</v>
      </c>
      <c r="D146" s="98" t="str">
        <f t="shared" si="9"/>
        <v>Lija disco stickit grano #150</v>
      </c>
      <c r="E146" s="98" t="str">
        <f t="shared" si="10"/>
        <v>Abrasivos</v>
      </c>
      <c r="G146" s="98" t="str">
        <f t="shared" si="11"/>
        <v>unidades</v>
      </c>
      <c r="H146" s="30">
        <v>1000</v>
      </c>
      <c r="I146" s="28">
        <v>8560</v>
      </c>
      <c r="J146" s="28">
        <f t="shared" si="12"/>
        <v>8.56</v>
      </c>
      <c r="K146" s="28"/>
      <c r="L146" s="167"/>
      <c r="M146" s="28">
        <f t="shared" si="8"/>
        <v>0</v>
      </c>
      <c r="N146" s="164" t="s">
        <v>2209</v>
      </c>
      <c r="O146" s="164" t="s">
        <v>2210</v>
      </c>
      <c r="P146" s="160"/>
      <c r="W146" s="152"/>
      <c r="X146" s="23"/>
      <c r="AC146" s="152"/>
      <c r="AE146" s="246" t="str">
        <f>Inventario!B146</f>
        <v>Tornillo Phillips Flathead #8x1"</v>
      </c>
      <c r="AF146" s="247" t="str">
        <f>Inventario!D146</f>
        <v>Tornillo Phillips Flathead #8x1"</v>
      </c>
      <c r="AG146" s="247" t="str">
        <f>Inventario!E146</f>
        <v>Clavos y Tornillos</v>
      </c>
      <c r="AH146" s="247">
        <f>Inventario!F146</f>
        <v>0</v>
      </c>
      <c r="AI146" s="247" t="str">
        <f>Inventario!G146</f>
        <v>unidades</v>
      </c>
      <c r="AJ146" s="248">
        <f>Inventario!J146</f>
        <v>978</v>
      </c>
      <c r="AK146" s="249">
        <f>Inventario!K146</f>
        <v>0</v>
      </c>
      <c r="AL146" s="25"/>
      <c r="AM146" s="11"/>
    </row>
    <row r="147" spans="1:39" ht="13.5" customHeight="1" x14ac:dyDescent="0.25">
      <c r="A147" s="54">
        <v>43755</v>
      </c>
      <c r="B147" s="175"/>
      <c r="C147" s="174" t="s">
        <v>272</v>
      </c>
      <c r="D147" s="98" t="str">
        <f t="shared" si="9"/>
        <v>Lija disco stickit grano #180</v>
      </c>
      <c r="E147" s="98" t="str">
        <f t="shared" si="10"/>
        <v>Abrasivos</v>
      </c>
      <c r="G147" s="98" t="str">
        <f t="shared" si="11"/>
        <v>unidades</v>
      </c>
      <c r="H147" s="30">
        <v>1000</v>
      </c>
      <c r="I147" s="28">
        <v>8560</v>
      </c>
      <c r="J147" s="28">
        <f t="shared" si="12"/>
        <v>8.56</v>
      </c>
      <c r="K147" s="28"/>
      <c r="L147" s="167"/>
      <c r="M147" s="28">
        <f t="shared" si="8"/>
        <v>0</v>
      </c>
      <c r="N147" s="164" t="s">
        <v>2209</v>
      </c>
      <c r="O147" s="164" t="s">
        <v>2210</v>
      </c>
      <c r="P147" s="160"/>
      <c r="W147" s="152"/>
      <c r="X147" s="23"/>
      <c r="AC147" s="152"/>
      <c r="AE147" s="246" t="str">
        <f>Inventario!B147</f>
        <v>Tornillo Phillips flathead #7x3"</v>
      </c>
      <c r="AF147" s="247" t="str">
        <f>Inventario!D147</f>
        <v>Tornillo Phillips flathead #7x3"</v>
      </c>
      <c r="AG147" s="247" t="str">
        <f>Inventario!E147</f>
        <v>Clavos y Tornillos</v>
      </c>
      <c r="AH147" s="247">
        <f>Inventario!F147</f>
        <v>0</v>
      </c>
      <c r="AI147" s="247" t="str">
        <f>Inventario!G147</f>
        <v>unidades</v>
      </c>
      <c r="AJ147" s="248">
        <f>Inventario!J147</f>
        <v>45</v>
      </c>
      <c r="AK147" s="249">
        <f>Inventario!K147</f>
        <v>0</v>
      </c>
      <c r="AL147" s="25"/>
      <c r="AM147" s="11"/>
    </row>
    <row r="148" spans="1:39" ht="13.5" customHeight="1" x14ac:dyDescent="0.25">
      <c r="A148" s="54">
        <v>43755</v>
      </c>
      <c r="B148" s="175" t="s">
        <v>2397</v>
      </c>
      <c r="C148" s="24" t="s">
        <v>2211</v>
      </c>
      <c r="D148" s="98" t="str">
        <f t="shared" si="9"/>
        <v>Aislante  8mm x 1.2 m x 30 m (mtr2)</v>
      </c>
      <c r="E148" s="98" t="str">
        <f t="shared" si="10"/>
        <v>Materiales Varios</v>
      </c>
      <c r="G148" s="98" t="str">
        <f t="shared" si="11"/>
        <v>mts</v>
      </c>
      <c r="H148" s="30">
        <v>450</v>
      </c>
      <c r="I148" s="28">
        <v>40837.5</v>
      </c>
      <c r="J148" s="28">
        <f t="shared" si="12"/>
        <v>90.75</v>
      </c>
      <c r="K148" s="28"/>
      <c r="L148" s="167"/>
      <c r="M148" s="28">
        <f t="shared" si="8"/>
        <v>0</v>
      </c>
      <c r="N148" s="164" t="s">
        <v>2213</v>
      </c>
      <c r="O148" s="164" t="s">
        <v>2214</v>
      </c>
      <c r="P148" s="160"/>
      <c r="W148" s="152"/>
      <c r="X148" s="23"/>
      <c r="AC148" s="152"/>
      <c r="AE148" s="246" t="str">
        <f>Inventario!B148</f>
        <v>Tornillo Phillips Flat head #7 x 1-1/4""</v>
      </c>
      <c r="AF148" s="247" t="str">
        <f>Inventario!D148</f>
        <v>Tornillo Phillips Flat head #7 x 1-1/4""</v>
      </c>
      <c r="AG148" s="247" t="str">
        <f>Inventario!E148</f>
        <v>Clavos y Tornillos</v>
      </c>
      <c r="AH148" s="247">
        <f>Inventario!F148</f>
        <v>0</v>
      </c>
      <c r="AI148" s="247" t="str">
        <f>Inventario!G148</f>
        <v>unidades</v>
      </c>
      <c r="AJ148" s="248">
        <f>Inventario!J148</f>
        <v>1057</v>
      </c>
      <c r="AK148" s="249">
        <f>Inventario!K148</f>
        <v>2.94</v>
      </c>
      <c r="AL148" s="25"/>
      <c r="AM148" s="11"/>
    </row>
    <row r="149" spans="1:39" ht="13.5" customHeight="1" x14ac:dyDescent="0.25">
      <c r="A149" s="54">
        <v>43755</v>
      </c>
      <c r="B149" s="175" t="s">
        <v>2397</v>
      </c>
      <c r="C149" s="174" t="s">
        <v>2212</v>
      </c>
      <c r="D149" s="98" t="str">
        <f t="shared" si="9"/>
        <v>Sargento</v>
      </c>
      <c r="E149" s="98" t="str">
        <f t="shared" si="10"/>
        <v>Materiales Varios</v>
      </c>
      <c r="G149" s="98" t="str">
        <f t="shared" si="11"/>
        <v>unidades</v>
      </c>
      <c r="H149" s="30">
        <v>22</v>
      </c>
      <c r="I149" s="28">
        <v>9174.7099999999991</v>
      </c>
      <c r="J149" s="28">
        <f t="shared" si="12"/>
        <v>417.0322727272727</v>
      </c>
      <c r="K149" s="28"/>
      <c r="L149" s="167"/>
      <c r="M149" s="28">
        <f t="shared" si="8"/>
        <v>0</v>
      </c>
      <c r="N149" s="164" t="s">
        <v>2215</v>
      </c>
      <c r="O149" s="164" t="s">
        <v>74</v>
      </c>
      <c r="P149" s="160"/>
      <c r="W149" s="152"/>
      <c r="X149" s="23"/>
      <c r="AC149" s="152"/>
      <c r="AE149" s="246" t="str">
        <f>Inventario!B149</f>
        <v>Tornillo Phillips Flat head #7x 3/4"</v>
      </c>
      <c r="AF149" s="247" t="str">
        <f>Inventario!D149</f>
        <v>Tornillo Phillips Flat head #7x 3/4"</v>
      </c>
      <c r="AG149" s="247" t="str">
        <f>Inventario!E149</f>
        <v>Clavos y Tornillos</v>
      </c>
      <c r="AH149" s="247">
        <f>Inventario!F149</f>
        <v>0</v>
      </c>
      <c r="AI149" s="247" t="str">
        <f>Inventario!G149</f>
        <v>unidades</v>
      </c>
      <c r="AJ149" s="248">
        <f>Inventario!J149</f>
        <v>1214</v>
      </c>
      <c r="AK149" s="249">
        <f>Inventario!K149</f>
        <v>1.96</v>
      </c>
      <c r="AL149" s="25"/>
      <c r="AM149" s="11"/>
    </row>
    <row r="150" spans="1:39" ht="13.5" customHeight="1" x14ac:dyDescent="0.25">
      <c r="A150" s="54">
        <v>43755</v>
      </c>
      <c r="B150" s="175"/>
      <c r="C150" s="174" t="s">
        <v>1967</v>
      </c>
      <c r="D150" s="98" t="str">
        <f t="shared" si="9"/>
        <v xml:space="preserve">Lijadora Orbital </v>
      </c>
      <c r="E150" s="98" t="str">
        <f t="shared" si="10"/>
        <v>Herramienta</v>
      </c>
      <c r="G150" s="98" t="str">
        <f t="shared" si="11"/>
        <v>unidades</v>
      </c>
      <c r="H150" s="30">
        <v>6</v>
      </c>
      <c r="I150" s="28">
        <v>21173.292000000001</v>
      </c>
      <c r="J150" s="28">
        <f t="shared" si="12"/>
        <v>3528.8820000000001</v>
      </c>
      <c r="K150" s="203"/>
      <c r="L150" s="167"/>
      <c r="M150" s="28">
        <f t="shared" si="8"/>
        <v>0</v>
      </c>
      <c r="N150" s="164" t="s">
        <v>2216</v>
      </c>
      <c r="O150" s="159" t="s">
        <v>2189</v>
      </c>
      <c r="P150" s="160"/>
      <c r="W150" s="152"/>
      <c r="X150" s="23"/>
      <c r="AC150" s="152"/>
      <c r="AE150" s="246" t="str">
        <f>Inventario!B150</f>
        <v>Tornillo con arandela integrada #8x 5/8"</v>
      </c>
      <c r="AF150" s="247" t="str">
        <f>Inventario!D150</f>
        <v>Tornillo con arandela integrada #8x 5/8"</v>
      </c>
      <c r="AG150" s="247" t="str">
        <f>Inventario!E150</f>
        <v>Clavos y Tornillos</v>
      </c>
      <c r="AH150" s="247">
        <f>Inventario!F150</f>
        <v>0</v>
      </c>
      <c r="AI150" s="247" t="str">
        <f>Inventario!G150</f>
        <v>unidades</v>
      </c>
      <c r="AJ150" s="248">
        <f>Inventario!J150</f>
        <v>101</v>
      </c>
      <c r="AK150" s="249">
        <f>Inventario!K150</f>
        <v>0</v>
      </c>
      <c r="AL150" s="25"/>
      <c r="AM150" s="11"/>
    </row>
    <row r="151" spans="1:39" ht="13.5" customHeight="1" x14ac:dyDescent="0.25">
      <c r="A151" s="54">
        <v>43755</v>
      </c>
      <c r="B151" s="175"/>
      <c r="C151" s="174" t="s">
        <v>1773</v>
      </c>
      <c r="D151" s="98" t="str">
        <f t="shared" si="9"/>
        <v>Marcador Permanente</v>
      </c>
      <c r="E151" s="98" t="str">
        <f t="shared" si="10"/>
        <v>Materiales Varios</v>
      </c>
      <c r="G151" s="98" t="str">
        <f t="shared" si="11"/>
        <v>unidades</v>
      </c>
      <c r="H151" s="30">
        <v>24</v>
      </c>
      <c r="I151" s="28">
        <v>274.08</v>
      </c>
      <c r="J151" s="28">
        <f t="shared" si="12"/>
        <v>11.42</v>
      </c>
      <c r="K151" s="203"/>
      <c r="L151" s="167"/>
      <c r="M151" s="28">
        <f t="shared" si="8"/>
        <v>0</v>
      </c>
      <c r="N151" s="164" t="s">
        <v>2217</v>
      </c>
      <c r="O151" s="159" t="s">
        <v>2193</v>
      </c>
      <c r="P151" s="160"/>
      <c r="W151" s="152"/>
      <c r="X151" s="23"/>
      <c r="AC151" s="152"/>
      <c r="AE151" s="246" t="str">
        <f>Inventario!B151</f>
        <v>Tornillo Panhead #7x 2"</v>
      </c>
      <c r="AF151" s="247" t="str">
        <f>Inventario!D151</f>
        <v>Tornillo Panhead #7x 2"</v>
      </c>
      <c r="AG151" s="247" t="str">
        <f>Inventario!E151</f>
        <v>Clavos y Tornillos</v>
      </c>
      <c r="AH151" s="247">
        <f>Inventario!F151</f>
        <v>0</v>
      </c>
      <c r="AI151" s="247" t="str">
        <f>Inventario!G151</f>
        <v>unidades</v>
      </c>
      <c r="AJ151" s="248">
        <f>Inventario!J151</f>
        <v>382</v>
      </c>
      <c r="AK151" s="249">
        <f>Inventario!K151</f>
        <v>0</v>
      </c>
      <c r="AL151" s="25"/>
      <c r="AM151" s="11"/>
    </row>
    <row r="152" spans="1:39" ht="13.5" customHeight="1" x14ac:dyDescent="0.25">
      <c r="A152" s="54">
        <v>43756</v>
      </c>
      <c r="B152" s="175"/>
      <c r="C152" s="174" t="s">
        <v>1947</v>
      </c>
      <c r="D152" s="98" t="str">
        <f t="shared" si="9"/>
        <v>Pintura en Spray</v>
      </c>
      <c r="E152" s="98" t="str">
        <f t="shared" si="10"/>
        <v>Pinturas y Quimicos</v>
      </c>
      <c r="G152" s="98" t="str">
        <f t="shared" si="11"/>
        <v>unidades</v>
      </c>
      <c r="H152" s="30">
        <v>4</v>
      </c>
      <c r="I152" s="28">
        <v>257.24</v>
      </c>
      <c r="J152" s="28">
        <f t="shared" si="12"/>
        <v>64.31</v>
      </c>
      <c r="K152" s="203"/>
      <c r="L152" s="167"/>
      <c r="M152" s="28">
        <f t="shared" si="8"/>
        <v>0</v>
      </c>
      <c r="N152" s="164" t="s">
        <v>2218</v>
      </c>
      <c r="O152" s="164" t="s">
        <v>74</v>
      </c>
      <c r="P152" s="160"/>
      <c r="W152" s="152"/>
      <c r="X152" s="23"/>
      <c r="AC152" s="152"/>
      <c r="AE152" s="246" t="str">
        <f>Inventario!B152</f>
        <v>Clavo galvanizado #5 x1-1/4"</v>
      </c>
      <c r="AF152" s="247" t="str">
        <f>Inventario!D152</f>
        <v>Clavo galvanizado #5 x1-1/4"</v>
      </c>
      <c r="AG152" s="247" t="str">
        <f>Inventario!E152</f>
        <v>Clavos y Tornillos</v>
      </c>
      <c r="AH152" s="247">
        <f>Inventario!F152</f>
        <v>0</v>
      </c>
      <c r="AI152" s="247" t="str">
        <f>Inventario!G152</f>
        <v>unidades</v>
      </c>
      <c r="AJ152" s="248">
        <f>Inventario!J152</f>
        <v>2872</v>
      </c>
      <c r="AK152" s="249">
        <f>Inventario!K152</f>
        <v>0</v>
      </c>
      <c r="AL152" s="25"/>
      <c r="AM152" s="11"/>
    </row>
    <row r="153" spans="1:39" ht="13.5" customHeight="1" x14ac:dyDescent="0.25">
      <c r="A153" s="54">
        <v>43756</v>
      </c>
      <c r="B153" s="175"/>
      <c r="C153" s="174" t="s">
        <v>1924</v>
      </c>
      <c r="D153" s="98" t="str">
        <f t="shared" si="9"/>
        <v xml:space="preserve">Fresa Metalica Forma L </v>
      </c>
      <c r="E153" s="98" t="str">
        <f t="shared" si="10"/>
        <v>Herramienta</v>
      </c>
      <c r="G153" s="98" t="str">
        <f t="shared" si="11"/>
        <v>unidades</v>
      </c>
      <c r="H153" s="30">
        <v>6</v>
      </c>
      <c r="I153" s="28">
        <v>1411.38</v>
      </c>
      <c r="J153" s="28">
        <f t="shared" si="12"/>
        <v>235.23000000000002</v>
      </c>
      <c r="K153" s="203"/>
      <c r="L153" s="167"/>
      <c r="M153" s="28">
        <f t="shared" si="8"/>
        <v>0</v>
      </c>
      <c r="N153" s="164" t="s">
        <v>2219</v>
      </c>
      <c r="O153" s="164" t="s">
        <v>2134</v>
      </c>
      <c r="P153" s="160"/>
      <c r="W153" s="152"/>
      <c r="X153" s="23"/>
      <c r="AC153" s="152"/>
      <c r="AE153" s="246" t="str">
        <f>Inventario!B153</f>
        <v>Tornillo Phillips flathead #10 x 3-1/2" (quickscrew)</v>
      </c>
      <c r="AF153" s="247" t="str">
        <f>Inventario!D153</f>
        <v>Tornillo Phillips flathead #10 x 3-1/2" (quickscrew)</v>
      </c>
      <c r="AG153" s="247" t="str">
        <f>Inventario!E153</f>
        <v>Clavos y Tornillos</v>
      </c>
      <c r="AH153" s="247">
        <f>Inventario!F153</f>
        <v>0</v>
      </c>
      <c r="AI153" s="247" t="str">
        <f>Inventario!G153</f>
        <v>unidades</v>
      </c>
      <c r="AJ153" s="248">
        <f>Inventario!J153</f>
        <v>765</v>
      </c>
      <c r="AK153" s="249">
        <f>Inventario!K153</f>
        <v>0</v>
      </c>
      <c r="AL153" s="25"/>
      <c r="AM153" s="11"/>
    </row>
    <row r="154" spans="1:39" ht="13.5" customHeight="1" x14ac:dyDescent="0.25">
      <c r="A154" s="54">
        <v>43756</v>
      </c>
      <c r="B154" s="175"/>
      <c r="C154" s="174" t="s">
        <v>1919</v>
      </c>
      <c r="D154" s="98" t="str">
        <f t="shared" si="9"/>
        <v>Disco Corte Metal  7"x 1/16"x 7/8"</v>
      </c>
      <c r="E154" s="98" t="str">
        <f t="shared" si="10"/>
        <v>Abrasivos</v>
      </c>
      <c r="G154" s="98" t="str">
        <f t="shared" si="11"/>
        <v>unidades</v>
      </c>
      <c r="H154" s="30">
        <v>10</v>
      </c>
      <c r="I154" s="28">
        <v>526.4</v>
      </c>
      <c r="J154" s="28">
        <f t="shared" si="12"/>
        <v>52.64</v>
      </c>
      <c r="K154" s="28"/>
      <c r="L154" s="167"/>
      <c r="M154" s="28">
        <f>L154*K154</f>
        <v>0</v>
      </c>
      <c r="N154" s="164" t="s">
        <v>2220</v>
      </c>
      <c r="O154" s="164" t="s">
        <v>76</v>
      </c>
      <c r="P154" s="160"/>
      <c r="W154" s="152"/>
      <c r="X154" s="23"/>
      <c r="AC154" s="152"/>
      <c r="AE154" s="246" t="str">
        <f>Inventario!B154</f>
        <v>Tornillo Panhead acabado negro #6x3/4"</v>
      </c>
      <c r="AF154" s="247" t="str">
        <f>Inventario!D154</f>
        <v>Tornillo Panhead acabado negro #6x3/4"</v>
      </c>
      <c r="AG154" s="247" t="str">
        <f>Inventario!E154</f>
        <v>Clavos y Tornillos</v>
      </c>
      <c r="AH154" s="247">
        <f>Inventario!F154</f>
        <v>0</v>
      </c>
      <c r="AI154" s="247" t="str">
        <f>Inventario!G154</f>
        <v>unidades</v>
      </c>
      <c r="AJ154" s="248">
        <f>Inventario!J154</f>
        <v>983</v>
      </c>
      <c r="AK154" s="249">
        <f>Inventario!K154</f>
        <v>0</v>
      </c>
      <c r="AL154" s="25"/>
      <c r="AM154" s="11"/>
    </row>
    <row r="155" spans="1:39" ht="13.5" customHeight="1" x14ac:dyDescent="0.25">
      <c r="A155" s="54">
        <v>43756</v>
      </c>
      <c r="B155" s="175" t="s">
        <v>2401</v>
      </c>
      <c r="C155" s="174" t="s">
        <v>2224</v>
      </c>
      <c r="D155" s="98" t="str">
        <f t="shared" si="9"/>
        <v>Cautin Electrico</v>
      </c>
      <c r="E155" s="98" t="str">
        <f t="shared" si="10"/>
        <v>Material Electrico</v>
      </c>
      <c r="G155" s="98" t="str">
        <f t="shared" si="11"/>
        <v>unidades</v>
      </c>
      <c r="H155" s="30">
        <v>1</v>
      </c>
      <c r="I155" s="28">
        <v>250.04</v>
      </c>
      <c r="J155" s="28">
        <f t="shared" si="12"/>
        <v>250.04</v>
      </c>
      <c r="K155" s="28"/>
      <c r="L155" s="167"/>
      <c r="M155" s="28"/>
      <c r="N155" s="164" t="s">
        <v>2225</v>
      </c>
      <c r="O155" s="159" t="s">
        <v>134</v>
      </c>
      <c r="P155" s="160"/>
      <c r="W155" s="152"/>
      <c r="X155" s="23"/>
      <c r="AC155" s="152"/>
      <c r="AE155" s="246" t="str">
        <f>Inventario!B155</f>
        <v>Tornillo Phillips #8x3"</v>
      </c>
      <c r="AF155" s="247" t="str">
        <f>Inventario!D155</f>
        <v>Tornillo Phillips #8x3"</v>
      </c>
      <c r="AG155" s="247" t="str">
        <f>Inventario!E155</f>
        <v>Clavos y Tornillos</v>
      </c>
      <c r="AH155" s="247">
        <f>Inventario!F155</f>
        <v>0</v>
      </c>
      <c r="AI155" s="247" t="str">
        <f>Inventario!G155</f>
        <v>unidades</v>
      </c>
      <c r="AJ155" s="248">
        <f>Inventario!J155</f>
        <v>75</v>
      </c>
      <c r="AK155" s="249">
        <f>Inventario!K155</f>
        <v>0</v>
      </c>
      <c r="AL155" s="25"/>
      <c r="AM155" s="11"/>
    </row>
    <row r="156" spans="1:39" ht="13.5" customHeight="1" x14ac:dyDescent="0.25">
      <c r="A156" s="54">
        <v>43756</v>
      </c>
      <c r="B156" s="175"/>
      <c r="C156" s="174" t="s">
        <v>1909</v>
      </c>
      <c r="D156" s="98" t="str">
        <f t="shared" si="9"/>
        <v>Piedra Esmeril 150*25*32  AG0M</v>
      </c>
      <c r="E156" s="98" t="str">
        <f t="shared" si="10"/>
        <v>Repuestos y Partes</v>
      </c>
      <c r="G156" s="98" t="str">
        <f t="shared" si="11"/>
        <v>unidades</v>
      </c>
      <c r="H156" s="30">
        <v>1</v>
      </c>
      <c r="I156" s="28">
        <v>188.29</v>
      </c>
      <c r="J156" s="28">
        <f t="shared" si="12"/>
        <v>188.29</v>
      </c>
      <c r="K156" s="28"/>
      <c r="L156" s="167"/>
      <c r="M156" s="28"/>
      <c r="N156" s="164" t="s">
        <v>2226</v>
      </c>
      <c r="O156" s="159" t="s">
        <v>134</v>
      </c>
      <c r="P156" s="160"/>
      <c r="W156" s="152"/>
      <c r="X156" s="23"/>
      <c r="AC156" s="152"/>
      <c r="AE156" s="246" t="str">
        <f>Inventario!B156</f>
        <v>Tornillo Phillips #7 x 1/2"</v>
      </c>
      <c r="AF156" s="247" t="str">
        <f>Inventario!D156</f>
        <v>Tornillo Phillips #7 x 1/2"</v>
      </c>
      <c r="AG156" s="247" t="str">
        <f>Inventario!E156</f>
        <v>Clavos y Tornillos</v>
      </c>
      <c r="AH156" s="247">
        <f>Inventario!F156</f>
        <v>0</v>
      </c>
      <c r="AI156" s="247" t="str">
        <f>Inventario!G156</f>
        <v>unidades</v>
      </c>
      <c r="AJ156" s="248">
        <f>Inventario!J156</f>
        <v>2171</v>
      </c>
      <c r="AK156" s="249">
        <f>Inventario!K156</f>
        <v>0.73</v>
      </c>
      <c r="AL156" s="25"/>
      <c r="AM156" s="11"/>
    </row>
    <row r="157" spans="1:39" ht="13.5" customHeight="1" x14ac:dyDescent="0.25">
      <c r="A157" s="54">
        <v>43756</v>
      </c>
      <c r="B157" s="175"/>
      <c r="C157" s="174" t="s">
        <v>1909</v>
      </c>
      <c r="D157" s="98" t="str">
        <f t="shared" si="9"/>
        <v>Piedra Esmeril 150*25*32  AG0M</v>
      </c>
      <c r="E157" s="98" t="str">
        <f t="shared" si="10"/>
        <v>Repuestos y Partes</v>
      </c>
      <c r="G157" s="98" t="str">
        <f t="shared" si="11"/>
        <v>unidades</v>
      </c>
      <c r="H157" s="30">
        <v>1</v>
      </c>
      <c r="I157" s="28">
        <v>190.29</v>
      </c>
      <c r="J157" s="28">
        <f t="shared" si="12"/>
        <v>190.29</v>
      </c>
      <c r="K157" s="28"/>
      <c r="L157" s="167"/>
      <c r="M157" s="28"/>
      <c r="N157" s="164" t="s">
        <v>2226</v>
      </c>
      <c r="O157" s="159" t="s">
        <v>134</v>
      </c>
      <c r="P157" s="160"/>
      <c r="W157" s="152"/>
      <c r="X157" s="23"/>
      <c r="AC157" s="152"/>
      <c r="AE157" s="246" t="str">
        <f>Inventario!B157</f>
        <v>Tornillo Rojo 16 x10"</v>
      </c>
      <c r="AF157" s="247" t="str">
        <f>Inventario!D157</f>
        <v>Tornillo Rojo 16 x10"</v>
      </c>
      <c r="AG157" s="247" t="str">
        <f>Inventario!E157</f>
        <v>Clavos y Tornillos</v>
      </c>
      <c r="AH157" s="247">
        <f>Inventario!F157</f>
        <v>0</v>
      </c>
      <c r="AI157" s="247" t="str">
        <f>Inventario!G157</f>
        <v>unidades</v>
      </c>
      <c r="AJ157" s="248">
        <f>Inventario!J157</f>
        <v>612</v>
      </c>
      <c r="AK157" s="249">
        <f>Inventario!K157</f>
        <v>0</v>
      </c>
      <c r="AL157" s="25"/>
      <c r="AM157" s="11"/>
    </row>
    <row r="158" spans="1:39" ht="13.5" customHeight="1" x14ac:dyDescent="0.25">
      <c r="A158" s="54">
        <v>43747</v>
      </c>
      <c r="B158" s="175"/>
      <c r="C158" s="174" t="s">
        <v>925</v>
      </c>
      <c r="D158" s="98" t="str">
        <f t="shared" si="9"/>
        <v>Espejo 77.5cm x 187.8cm</v>
      </c>
      <c r="E158" s="98" t="str">
        <f t="shared" si="10"/>
        <v>Vidrios y Espejos</v>
      </c>
      <c r="G158" s="98" t="str">
        <f t="shared" si="11"/>
        <v>unidades</v>
      </c>
      <c r="H158" s="30">
        <v>6</v>
      </c>
      <c r="I158" s="28">
        <v>5223.1899999999996</v>
      </c>
      <c r="J158" s="28">
        <f t="shared" si="12"/>
        <v>870.53166666666664</v>
      </c>
      <c r="K158" s="28"/>
      <c r="L158" s="167"/>
      <c r="M158" s="28"/>
      <c r="N158" s="164" t="s">
        <v>2227</v>
      </c>
      <c r="O158" s="164" t="s">
        <v>2228</v>
      </c>
      <c r="P158" s="160"/>
      <c r="W158" s="152"/>
      <c r="X158" s="23"/>
      <c r="AC158" s="152"/>
      <c r="AE158" s="246" t="str">
        <f>Inventario!B158</f>
        <v>Tornillo Panhead #10 x 3"</v>
      </c>
      <c r="AF158" s="247" t="str">
        <f>Inventario!D158</f>
        <v>Tornillo Panhead #10 x 3"</v>
      </c>
      <c r="AG158" s="247" t="str">
        <f>Inventario!E158</f>
        <v>Clavos y Tornillos</v>
      </c>
      <c r="AH158" s="247">
        <f>Inventario!F158</f>
        <v>0</v>
      </c>
      <c r="AI158" s="247" t="str">
        <f>Inventario!G158</f>
        <v>unidades</v>
      </c>
      <c r="AJ158" s="248">
        <f>Inventario!J158</f>
        <v>200</v>
      </c>
      <c r="AK158" s="249">
        <f>Inventario!K158</f>
        <v>0</v>
      </c>
      <c r="AL158" s="25"/>
      <c r="AM158" s="11"/>
    </row>
    <row r="159" spans="1:39" ht="13.5" customHeight="1" x14ac:dyDescent="0.25">
      <c r="A159" s="54">
        <v>43752</v>
      </c>
      <c r="B159" s="175" t="s">
        <v>2393</v>
      </c>
      <c r="C159" s="174" t="s">
        <v>2229</v>
      </c>
      <c r="D159" s="98" t="str">
        <f t="shared" si="9"/>
        <v>Empaque Oring 2-213</v>
      </c>
      <c r="E159" s="98" t="str">
        <f t="shared" si="10"/>
        <v>Repuestos y Partes</v>
      </c>
      <c r="G159" s="98" t="str">
        <f t="shared" si="11"/>
        <v>unidades</v>
      </c>
      <c r="H159" s="30">
        <v>4</v>
      </c>
      <c r="I159" s="28">
        <v>69.56</v>
      </c>
      <c r="J159" s="28">
        <f t="shared" si="12"/>
        <v>17.39</v>
      </c>
      <c r="K159" s="28"/>
      <c r="L159" s="167"/>
      <c r="M159" s="28"/>
      <c r="N159" s="164" t="s">
        <v>2234</v>
      </c>
      <c r="O159" s="164" t="s">
        <v>2235</v>
      </c>
      <c r="P159" s="160"/>
      <c r="W159" s="152"/>
      <c r="X159" s="23"/>
      <c r="AC159" s="152"/>
      <c r="AE159" s="246" t="str">
        <f>Inventario!B159</f>
        <v>Tornillo Phillips #10 x 2-1/2"</v>
      </c>
      <c r="AF159" s="247" t="str">
        <f>Inventario!D159</f>
        <v>Tornillo Phillips #10 x 2-1/2"</v>
      </c>
      <c r="AG159" s="247" t="str">
        <f>Inventario!E159</f>
        <v>Clavos y Tornillos</v>
      </c>
      <c r="AH159" s="247">
        <f>Inventario!F159</f>
        <v>0</v>
      </c>
      <c r="AI159" s="247" t="str">
        <f>Inventario!G159</f>
        <v>unidades</v>
      </c>
      <c r="AJ159" s="248">
        <f>Inventario!J159</f>
        <v>867</v>
      </c>
      <c r="AK159" s="249">
        <f>Inventario!K159</f>
        <v>1.2195496438553164</v>
      </c>
      <c r="AL159" s="25"/>
      <c r="AM159" s="11"/>
    </row>
    <row r="160" spans="1:39" ht="13.5" customHeight="1" x14ac:dyDescent="0.25">
      <c r="A160" s="54">
        <v>43752</v>
      </c>
      <c r="B160" s="175" t="s">
        <v>2393</v>
      </c>
      <c r="C160" s="174" t="s">
        <v>2230</v>
      </c>
      <c r="D160" s="98" t="str">
        <f t="shared" si="9"/>
        <v>Oring 3.0 x 55 mm</v>
      </c>
      <c r="E160" s="98" t="str">
        <f t="shared" si="10"/>
        <v>Repuestos y Partes</v>
      </c>
      <c r="G160" s="98" t="str">
        <f t="shared" si="11"/>
        <v>unidades</v>
      </c>
      <c r="H160" s="30">
        <v>8</v>
      </c>
      <c r="I160" s="28">
        <v>173.92</v>
      </c>
      <c r="J160" s="28">
        <f t="shared" si="12"/>
        <v>21.74</v>
      </c>
      <c r="K160" s="28"/>
      <c r="L160" s="167"/>
      <c r="M160" s="28"/>
      <c r="N160" s="164" t="s">
        <v>2234</v>
      </c>
      <c r="O160" s="164" t="s">
        <v>2235</v>
      </c>
      <c r="P160" s="160"/>
      <c r="W160" s="152"/>
      <c r="X160" s="23"/>
      <c r="AC160" s="152"/>
      <c r="AE160" s="246" t="str">
        <f>Inventario!B160</f>
        <v>Tornillo Panhead #8x 2-1/2"</v>
      </c>
      <c r="AF160" s="247" t="str">
        <f>Inventario!D160</f>
        <v>Tornillo Panhead #8x 2-1/2"</v>
      </c>
      <c r="AG160" s="247" t="str">
        <f>Inventario!E160</f>
        <v>Clavos y Tornillos</v>
      </c>
      <c r="AH160" s="247">
        <f>Inventario!F160</f>
        <v>0</v>
      </c>
      <c r="AI160" s="247" t="str">
        <f>Inventario!G160</f>
        <v>unidades</v>
      </c>
      <c r="AJ160" s="248">
        <f>Inventario!J160</f>
        <v>400</v>
      </c>
      <c r="AK160" s="249">
        <f>Inventario!K160</f>
        <v>1.45</v>
      </c>
      <c r="AL160" s="25"/>
      <c r="AM160" s="11"/>
    </row>
    <row r="161" spans="1:39" ht="13.5" customHeight="1" x14ac:dyDescent="0.25">
      <c r="A161" s="54">
        <v>43752</v>
      </c>
      <c r="B161" s="175" t="s">
        <v>2393</v>
      </c>
      <c r="C161" s="174" t="s">
        <v>2231</v>
      </c>
      <c r="D161" s="98" t="str">
        <f t="shared" si="9"/>
        <v>Sello 25 x 33 x 5</v>
      </c>
      <c r="E161" s="98" t="str">
        <f t="shared" si="10"/>
        <v>Repuestos y Partes</v>
      </c>
      <c r="G161" s="98" t="str">
        <f t="shared" si="11"/>
        <v>unidades</v>
      </c>
      <c r="H161" s="30">
        <v>4</v>
      </c>
      <c r="I161" s="28">
        <v>560</v>
      </c>
      <c r="J161" s="28">
        <f t="shared" si="12"/>
        <v>140</v>
      </c>
      <c r="K161" s="28"/>
      <c r="L161" s="167"/>
      <c r="M161" s="28"/>
      <c r="N161" s="164" t="s">
        <v>2234</v>
      </c>
      <c r="O161" s="164" t="s">
        <v>2235</v>
      </c>
      <c r="P161" s="160"/>
      <c r="W161" s="152"/>
      <c r="X161" s="23"/>
      <c r="AC161" s="152"/>
      <c r="AE161" s="246" t="str">
        <f>Inventario!B161</f>
        <v>Tornillo Panhead #8 x 1-/4"</v>
      </c>
      <c r="AF161" s="247" t="str">
        <f>Inventario!D161</f>
        <v>Tornillo Panhead #8 x 1-/4"</v>
      </c>
      <c r="AG161" s="247" t="str">
        <f>Inventario!E161</f>
        <v>Clavos y Tornillos</v>
      </c>
      <c r="AH161" s="247">
        <f>Inventario!F161</f>
        <v>0</v>
      </c>
      <c r="AI161" s="247" t="str">
        <f>Inventario!G161</f>
        <v>unidades</v>
      </c>
      <c r="AJ161" s="248">
        <f>Inventario!J161</f>
        <v>114</v>
      </c>
      <c r="AK161" s="249">
        <f>Inventario!K161</f>
        <v>0</v>
      </c>
      <c r="AL161" s="25"/>
      <c r="AM161" s="11"/>
    </row>
    <row r="162" spans="1:39" ht="13.5" customHeight="1" x14ac:dyDescent="0.25">
      <c r="A162" s="54">
        <v>43752</v>
      </c>
      <c r="B162" s="175" t="s">
        <v>2393</v>
      </c>
      <c r="C162" s="174" t="s">
        <v>2232</v>
      </c>
      <c r="D162" s="98" t="str">
        <f t="shared" si="9"/>
        <v>Sello 53 x 63 x 6</v>
      </c>
      <c r="E162" s="98" t="str">
        <f t="shared" si="10"/>
        <v>Repuestos y Partes</v>
      </c>
      <c r="G162" s="98" t="str">
        <f t="shared" si="11"/>
        <v>unidades</v>
      </c>
      <c r="H162" s="30">
        <v>8</v>
      </c>
      <c r="I162" s="28">
        <v>2240</v>
      </c>
      <c r="J162" s="28">
        <f t="shared" si="12"/>
        <v>280</v>
      </c>
      <c r="K162" s="28"/>
      <c r="L162" s="167"/>
      <c r="M162" s="28"/>
      <c r="N162" s="164" t="s">
        <v>2234</v>
      </c>
      <c r="O162" s="164" t="s">
        <v>2235</v>
      </c>
      <c r="P162" s="160"/>
      <c r="W162" s="152"/>
      <c r="X162" s="23"/>
      <c r="AC162" s="152"/>
      <c r="AE162" s="246" t="str">
        <f>Inventario!B162</f>
        <v>Tornillo gypsum #7 x 1/2"</v>
      </c>
      <c r="AF162" s="247" t="str">
        <f>Inventario!D162</f>
        <v>Tornillo gypsum #7 x 1/2"</v>
      </c>
      <c r="AG162" s="247" t="str">
        <f>Inventario!E162</f>
        <v>Clavos y Tornillos</v>
      </c>
      <c r="AH162" s="247">
        <f>Inventario!F162</f>
        <v>0</v>
      </c>
      <c r="AI162" s="247" t="str">
        <f>Inventario!G162</f>
        <v>unidades</v>
      </c>
      <c r="AJ162" s="248">
        <f>Inventario!J162</f>
        <v>961</v>
      </c>
      <c r="AK162" s="249">
        <f>Inventario!K162</f>
        <v>0</v>
      </c>
      <c r="AL162" s="25"/>
      <c r="AM162" s="11"/>
    </row>
    <row r="163" spans="1:39" ht="13.5" customHeight="1" x14ac:dyDescent="0.25">
      <c r="A163" s="54">
        <v>43752</v>
      </c>
      <c r="B163" s="175" t="s">
        <v>2393</v>
      </c>
      <c r="C163" s="174" t="s">
        <v>2233</v>
      </c>
      <c r="D163" s="98" t="str">
        <f t="shared" si="9"/>
        <v xml:space="preserve">Wiper 25 x 33 x 5 </v>
      </c>
      <c r="E163" s="98" t="str">
        <f t="shared" si="10"/>
        <v>Repuestos y Partes</v>
      </c>
      <c r="G163" s="98" t="str">
        <f t="shared" si="11"/>
        <v>unidades</v>
      </c>
      <c r="H163" s="30">
        <v>4</v>
      </c>
      <c r="I163" s="28">
        <v>520</v>
      </c>
      <c r="J163" s="28">
        <f t="shared" si="12"/>
        <v>130</v>
      </c>
      <c r="K163" s="28"/>
      <c r="L163" s="167"/>
      <c r="M163" s="28"/>
      <c r="N163" s="164" t="s">
        <v>2234</v>
      </c>
      <c r="O163" s="164" t="s">
        <v>2235</v>
      </c>
      <c r="P163" s="160"/>
      <c r="W163" s="152"/>
      <c r="X163" s="23"/>
      <c r="AC163" s="152"/>
      <c r="AE163" s="246" t="str">
        <f>Inventario!B163</f>
        <v>Tornillo flathead #7 x 1/2"</v>
      </c>
      <c r="AF163" s="247" t="str">
        <f>Inventario!D163</f>
        <v>Tornillo flathead #7 x 1/2"</v>
      </c>
      <c r="AG163" s="247" t="str">
        <f>Inventario!E163</f>
        <v>Clavos y Tornillos</v>
      </c>
      <c r="AH163" s="247">
        <f>Inventario!F163</f>
        <v>0</v>
      </c>
      <c r="AI163" s="247" t="str">
        <f>Inventario!G163</f>
        <v>unidades</v>
      </c>
      <c r="AJ163" s="248">
        <f>Inventario!J163</f>
        <v>951</v>
      </c>
      <c r="AK163" s="249">
        <f>Inventario!K163</f>
        <v>2</v>
      </c>
      <c r="AL163" s="25"/>
      <c r="AM163" s="11"/>
    </row>
    <row r="164" spans="1:39" ht="13.5" customHeight="1" x14ac:dyDescent="0.25">
      <c r="A164" s="54">
        <v>43756</v>
      </c>
      <c r="B164" s="175"/>
      <c r="C164" s="174" t="s">
        <v>702</v>
      </c>
      <c r="D164" s="98" t="str">
        <f t="shared" si="9"/>
        <v>Papel Kraft</v>
      </c>
      <c r="E164" s="98" t="str">
        <f t="shared" si="10"/>
        <v>Material Empaque</v>
      </c>
      <c r="G164" s="98" t="str">
        <f t="shared" si="11"/>
        <v>Rollo</v>
      </c>
      <c r="H164" s="30">
        <v>5</v>
      </c>
      <c r="I164" s="28">
        <v>5755.35</v>
      </c>
      <c r="J164" s="28">
        <f t="shared" si="12"/>
        <v>1151.0700000000002</v>
      </c>
      <c r="K164" s="28"/>
      <c r="L164" s="167"/>
      <c r="M164" s="28"/>
      <c r="N164" s="164" t="s">
        <v>2236</v>
      </c>
      <c r="O164" s="164" t="s">
        <v>2193</v>
      </c>
      <c r="P164" s="160"/>
      <c r="W164" s="152"/>
      <c r="X164" s="23"/>
      <c r="AC164" s="152"/>
      <c r="AE164" s="246" t="str">
        <f>Inventario!B164</f>
        <v>Tornillo gypsum #7 x 3/4"</v>
      </c>
      <c r="AF164" s="247" t="str">
        <f>Inventario!D164</f>
        <v>Tornillo gypsum #7 x 3/4"</v>
      </c>
      <c r="AG164" s="247" t="str">
        <f>Inventario!E164</f>
        <v>Clavos y Tornillos</v>
      </c>
      <c r="AH164" s="247">
        <f>Inventario!F164</f>
        <v>0</v>
      </c>
      <c r="AI164" s="247" t="str">
        <f>Inventario!G164</f>
        <v>unidades</v>
      </c>
      <c r="AJ164" s="248">
        <f>Inventario!J164</f>
        <v>752</v>
      </c>
      <c r="AK164" s="249">
        <f>Inventario!K164</f>
        <v>0</v>
      </c>
      <c r="AL164" s="25"/>
      <c r="AM164" s="11"/>
    </row>
    <row r="165" spans="1:39" ht="13.5" customHeight="1" x14ac:dyDescent="0.25">
      <c r="A165" s="54">
        <v>43756</v>
      </c>
      <c r="B165" s="175"/>
      <c r="C165" s="174" t="s">
        <v>1193</v>
      </c>
      <c r="D165" s="98" t="str">
        <f t="shared" si="9"/>
        <v>Disco Desbaste Metal 7x1/4x7/8</v>
      </c>
      <c r="E165" s="98" t="str">
        <f t="shared" si="10"/>
        <v>Abrasivos</v>
      </c>
      <c r="G165" s="98" t="str">
        <f t="shared" si="11"/>
        <v>unidades</v>
      </c>
      <c r="H165" s="30">
        <v>10</v>
      </c>
      <c r="I165" s="28">
        <v>526.4</v>
      </c>
      <c r="J165" s="28">
        <f t="shared" si="12"/>
        <v>52.64</v>
      </c>
      <c r="K165" s="28"/>
      <c r="L165" s="167"/>
      <c r="M165" s="28"/>
      <c r="N165" s="164" t="s">
        <v>2237</v>
      </c>
      <c r="O165" s="164" t="s">
        <v>76</v>
      </c>
      <c r="P165" s="160"/>
      <c r="W165" s="152"/>
      <c r="X165" s="23"/>
      <c r="AC165" s="152"/>
      <c r="AE165" s="246" t="str">
        <f>Inventario!B165</f>
        <v>Tornillo punta broca #10 x 3/4"</v>
      </c>
      <c r="AF165" s="247" t="str">
        <f>Inventario!D165</f>
        <v>Tornillo punta broca #10 x 3/4"</v>
      </c>
      <c r="AG165" s="247" t="str">
        <f>Inventario!E165</f>
        <v>Clavos y Tornillos</v>
      </c>
      <c r="AH165" s="247">
        <f>Inventario!F165</f>
        <v>0</v>
      </c>
      <c r="AI165" s="247" t="str">
        <f>Inventario!G165</f>
        <v>unidades</v>
      </c>
      <c r="AJ165" s="248">
        <f>Inventario!J165</f>
        <v>192</v>
      </c>
      <c r="AK165" s="249">
        <f>Inventario!K165</f>
        <v>1.06</v>
      </c>
      <c r="AL165" s="25"/>
      <c r="AM165" s="11"/>
    </row>
    <row r="166" spans="1:39" ht="13.5" customHeight="1" x14ac:dyDescent="0.25">
      <c r="A166" s="54">
        <v>43756</v>
      </c>
      <c r="B166" s="175" t="s">
        <v>2399</v>
      </c>
      <c r="C166" s="174" t="s">
        <v>2238</v>
      </c>
      <c r="D166" s="98" t="str">
        <f t="shared" si="9"/>
        <v>Tubo Negro 3/4" Ced 40 x 6mts</v>
      </c>
      <c r="E166" s="98" t="str">
        <f t="shared" si="10"/>
        <v>Metales</v>
      </c>
      <c r="G166" s="98" t="str">
        <f t="shared" si="11"/>
        <v>mts</v>
      </c>
      <c r="H166" s="30">
        <v>36</v>
      </c>
      <c r="I166" s="28">
        <v>3120</v>
      </c>
      <c r="J166" s="28">
        <f t="shared" si="12"/>
        <v>86.666666666666671</v>
      </c>
      <c r="K166" s="28"/>
      <c r="L166" s="167"/>
      <c r="M166" s="28"/>
      <c r="N166" s="164" t="s">
        <v>2239</v>
      </c>
      <c r="O166" s="159" t="s">
        <v>84</v>
      </c>
      <c r="P166" s="160"/>
      <c r="W166" s="152"/>
      <c r="X166" s="23"/>
      <c r="AC166" s="152"/>
      <c r="AE166" s="246" t="str">
        <f>Inventario!B166</f>
        <v>Tornillo gypsum punta broca #8 x 1-1/4"</v>
      </c>
      <c r="AF166" s="247" t="str">
        <f>Inventario!D166</f>
        <v>Tornillo gypsum punta broca #8 x 1-1/4"</v>
      </c>
      <c r="AG166" s="247" t="str">
        <f>Inventario!E166</f>
        <v>Clavos y Tornillos</v>
      </c>
      <c r="AH166" s="247">
        <f>Inventario!F166</f>
        <v>0</v>
      </c>
      <c r="AI166" s="247" t="str">
        <f>Inventario!G166</f>
        <v>unidades</v>
      </c>
      <c r="AJ166" s="248">
        <f>Inventario!J166</f>
        <v>2100</v>
      </c>
      <c r="AK166" s="249">
        <f>Inventario!K166</f>
        <v>1.06</v>
      </c>
      <c r="AL166" s="25"/>
      <c r="AM166" s="11"/>
    </row>
    <row r="167" spans="1:39" ht="13.5" customHeight="1" x14ac:dyDescent="0.25">
      <c r="A167" s="54">
        <v>43756</v>
      </c>
      <c r="B167" s="175"/>
      <c r="C167" s="174" t="s">
        <v>1141</v>
      </c>
      <c r="D167" s="98" t="str">
        <f t="shared" si="9"/>
        <v>Kinepox 26</v>
      </c>
      <c r="E167" s="98" t="str">
        <f t="shared" si="10"/>
        <v>Pinturas y Quimicos</v>
      </c>
      <c r="G167" s="98" t="str">
        <f t="shared" si="11"/>
        <v>galon</v>
      </c>
      <c r="H167" s="30">
        <v>1</v>
      </c>
      <c r="I167" s="28">
        <v>1142.3800000000001</v>
      </c>
      <c r="J167" s="28">
        <f t="shared" si="12"/>
        <v>1142.3800000000001</v>
      </c>
      <c r="K167" s="28"/>
      <c r="L167" s="167"/>
      <c r="M167" s="28"/>
      <c r="N167" s="164" t="s">
        <v>2240</v>
      </c>
      <c r="O167" s="159" t="s">
        <v>42</v>
      </c>
      <c r="P167" s="160"/>
      <c r="W167" s="152"/>
      <c r="X167" s="23"/>
      <c r="AC167" s="152"/>
      <c r="AE167" s="246" t="str">
        <f>Inventario!B167</f>
        <v>Tornillo Panhead #7x1-3/8"</v>
      </c>
      <c r="AF167" s="247" t="str">
        <f>Inventario!D167</f>
        <v>Tornillo Panhead #7x1-3/8"</v>
      </c>
      <c r="AG167" s="247" t="str">
        <f>Inventario!E167</f>
        <v>Clavos y Tornillos</v>
      </c>
      <c r="AH167" s="247">
        <f>Inventario!F167</f>
        <v>0</v>
      </c>
      <c r="AI167" s="247" t="str">
        <f>Inventario!G167</f>
        <v>unidades</v>
      </c>
      <c r="AJ167" s="248">
        <f>Inventario!J167</f>
        <v>184</v>
      </c>
      <c r="AK167" s="249">
        <f>Inventario!K167</f>
        <v>0</v>
      </c>
      <c r="AL167" s="25"/>
      <c r="AM167" s="11"/>
    </row>
    <row r="168" spans="1:39" ht="13.5" customHeight="1" x14ac:dyDescent="0.25">
      <c r="A168" s="54">
        <v>43756</v>
      </c>
      <c r="B168" s="176"/>
      <c r="C168" s="174" t="s">
        <v>1142</v>
      </c>
      <c r="D168" s="98" t="str">
        <f t="shared" si="9"/>
        <v>Kinecure 626</v>
      </c>
      <c r="E168" s="98" t="str">
        <f t="shared" si="10"/>
        <v>Pinturas y Quimicos</v>
      </c>
      <c r="G168" s="98" t="str">
        <f t="shared" si="11"/>
        <v>1/4  de Galon</v>
      </c>
      <c r="H168" s="30">
        <v>2</v>
      </c>
      <c r="I168" s="28">
        <v>1909.12</v>
      </c>
      <c r="J168" s="28">
        <f t="shared" si="12"/>
        <v>954.56</v>
      </c>
      <c r="K168" s="28"/>
      <c r="L168" s="167"/>
      <c r="M168" s="28"/>
      <c r="N168" s="164" t="s">
        <v>2240</v>
      </c>
      <c r="O168" s="159" t="s">
        <v>42</v>
      </c>
      <c r="P168" s="160"/>
      <c r="W168" s="152"/>
      <c r="X168" s="23"/>
      <c r="AC168" s="152"/>
      <c r="AE168" s="246" t="str">
        <f>Inventario!B168</f>
        <v>Tornillo Slotted #5 x 5/8"</v>
      </c>
      <c r="AF168" s="247" t="str">
        <f>Inventario!D168</f>
        <v>Tornillo Slotted #5 x 5/8"</v>
      </c>
      <c r="AG168" s="247" t="str">
        <f>Inventario!E168</f>
        <v>Clavos y Tornillos</v>
      </c>
      <c r="AH168" s="247">
        <f>Inventario!F168</f>
        <v>0</v>
      </c>
      <c r="AI168" s="247" t="str">
        <f>Inventario!G168</f>
        <v>unidades</v>
      </c>
      <c r="AJ168" s="248">
        <f>Inventario!J168</f>
        <v>743</v>
      </c>
      <c r="AK168" s="249">
        <f>Inventario!K168</f>
        <v>0</v>
      </c>
      <c r="AL168" s="25"/>
      <c r="AM168" s="11"/>
    </row>
    <row r="169" spans="1:39" ht="13.5" customHeight="1" x14ac:dyDescent="0.25">
      <c r="A169" s="54">
        <v>43756</v>
      </c>
      <c r="B169" s="176"/>
      <c r="C169" s="174" t="s">
        <v>1141</v>
      </c>
      <c r="D169" s="98" t="str">
        <f t="shared" si="9"/>
        <v>Kinepox 26</v>
      </c>
      <c r="E169" s="98" t="str">
        <f t="shared" si="10"/>
        <v>Pinturas y Quimicos</v>
      </c>
      <c r="G169" s="98" t="str">
        <f t="shared" si="11"/>
        <v>galon</v>
      </c>
      <c r="H169" s="30">
        <v>1</v>
      </c>
      <c r="I169" s="28">
        <v>1142.3800000000001</v>
      </c>
      <c r="J169" s="28">
        <f t="shared" si="12"/>
        <v>1142.3800000000001</v>
      </c>
      <c r="K169" s="28"/>
      <c r="L169" s="167"/>
      <c r="M169" s="28"/>
      <c r="N169" s="164" t="s">
        <v>2241</v>
      </c>
      <c r="O169" s="159" t="s">
        <v>42</v>
      </c>
      <c r="P169" s="160"/>
      <c r="W169" s="152"/>
      <c r="X169" s="23"/>
      <c r="AC169" s="152"/>
      <c r="AE169" s="246" t="str">
        <f>Inventario!B169</f>
        <v>Tornillo Slotted #4 x 1/2"</v>
      </c>
      <c r="AF169" s="247" t="str">
        <f>Inventario!D169</f>
        <v>Tornillo Slotted #4 x 1/2"</v>
      </c>
      <c r="AG169" s="247" t="str">
        <f>Inventario!E169</f>
        <v>Clavos y Tornillos</v>
      </c>
      <c r="AH169" s="247">
        <f>Inventario!F169</f>
        <v>0</v>
      </c>
      <c r="AI169" s="247" t="str">
        <f>Inventario!G169</f>
        <v>unidades</v>
      </c>
      <c r="AJ169" s="248">
        <f>Inventario!J169</f>
        <v>3766</v>
      </c>
      <c r="AK169" s="249">
        <f>Inventario!K169</f>
        <v>0</v>
      </c>
      <c r="AL169" s="25"/>
      <c r="AM169" s="11"/>
    </row>
    <row r="170" spans="1:39" ht="13.5" customHeight="1" x14ac:dyDescent="0.25">
      <c r="A170" s="54">
        <v>43756</v>
      </c>
      <c r="B170" s="176"/>
      <c r="C170" s="174" t="s">
        <v>1142</v>
      </c>
      <c r="D170" s="98" t="str">
        <f t="shared" si="9"/>
        <v>Kinecure 626</v>
      </c>
      <c r="E170" s="98" t="str">
        <f t="shared" si="10"/>
        <v>Pinturas y Quimicos</v>
      </c>
      <c r="G170" s="98" t="str">
        <f t="shared" si="11"/>
        <v>1/4  de Galon</v>
      </c>
      <c r="H170" s="30">
        <v>2</v>
      </c>
      <c r="I170" s="28">
        <v>1909.12</v>
      </c>
      <c r="J170" s="28">
        <f t="shared" si="12"/>
        <v>954.56</v>
      </c>
      <c r="K170" s="28"/>
      <c r="L170" s="167"/>
      <c r="M170" s="28"/>
      <c r="N170" s="164" t="s">
        <v>2241</v>
      </c>
      <c r="O170" s="159" t="s">
        <v>42</v>
      </c>
      <c r="P170" s="160"/>
      <c r="W170" s="152"/>
      <c r="X170" s="23"/>
      <c r="AC170" s="152"/>
      <c r="AE170" s="246" t="str">
        <f>Inventario!B170</f>
        <v>Tornillo Slotted #5 x 3/4"</v>
      </c>
      <c r="AF170" s="247" t="str">
        <f>Inventario!D170</f>
        <v>Tornillo Slotted #5 x 3/4"</v>
      </c>
      <c r="AG170" s="247" t="str">
        <f>Inventario!E170</f>
        <v>Clavos y Tornillos</v>
      </c>
      <c r="AH170" s="247">
        <f>Inventario!F170</f>
        <v>0</v>
      </c>
      <c r="AI170" s="247" t="str">
        <f>Inventario!G170</f>
        <v>unidades</v>
      </c>
      <c r="AJ170" s="248">
        <f>Inventario!J170</f>
        <v>509</v>
      </c>
      <c r="AK170" s="249">
        <f>Inventario!K170</f>
        <v>7.0000000000000007E-2</v>
      </c>
      <c r="AL170" s="25"/>
      <c r="AM170" s="11"/>
    </row>
    <row r="171" spans="1:39" ht="13.5" customHeight="1" x14ac:dyDescent="0.25">
      <c r="A171" s="54">
        <v>43756</v>
      </c>
      <c r="B171" s="176"/>
      <c r="C171" s="174" t="s">
        <v>1474</v>
      </c>
      <c r="D171" s="98" t="str">
        <f t="shared" si="9"/>
        <v>Duro tint negro galon</v>
      </c>
      <c r="E171" s="98" t="str">
        <f t="shared" si="10"/>
        <v>Pinturas y Quimicos</v>
      </c>
      <c r="G171" s="98" t="str">
        <f t="shared" si="11"/>
        <v>galon</v>
      </c>
      <c r="H171" s="30">
        <v>1</v>
      </c>
      <c r="I171" s="28">
        <v>1295.55</v>
      </c>
      <c r="J171" s="28">
        <f t="shared" si="12"/>
        <v>1295.55</v>
      </c>
      <c r="K171" s="28"/>
      <c r="L171" s="167"/>
      <c r="M171" s="28"/>
      <c r="N171" s="164" t="s">
        <v>2242</v>
      </c>
      <c r="O171" s="159" t="s">
        <v>42</v>
      </c>
      <c r="P171" s="160"/>
      <c r="W171" s="152"/>
      <c r="X171" s="23"/>
      <c r="AC171" s="152"/>
      <c r="AE171" s="246" t="str">
        <f>Inventario!B171</f>
        <v>Tornillo decorativo M4 (hafele)</v>
      </c>
      <c r="AF171" s="247" t="str">
        <f>Inventario!D171</f>
        <v>Tornillo decorativo M4 (hafele)</v>
      </c>
      <c r="AG171" s="247" t="str">
        <f>Inventario!E171</f>
        <v>Clavos y Tornillos</v>
      </c>
      <c r="AH171" s="247">
        <f>Inventario!F171</f>
        <v>0</v>
      </c>
      <c r="AI171" s="247" t="str">
        <f>Inventario!G171</f>
        <v>unidades</v>
      </c>
      <c r="AJ171" s="248">
        <f>Inventario!J171</f>
        <v>44</v>
      </c>
      <c r="AK171" s="249">
        <f>Inventario!K171</f>
        <v>0</v>
      </c>
      <c r="AL171" s="25"/>
      <c r="AM171" s="11"/>
    </row>
    <row r="172" spans="1:39" ht="13.5" customHeight="1" x14ac:dyDescent="0.25">
      <c r="A172" s="54">
        <v>43756</v>
      </c>
      <c r="B172" s="176"/>
      <c r="C172" s="174" t="s">
        <v>1471</v>
      </c>
      <c r="D172" s="98" t="str">
        <f t="shared" si="9"/>
        <v>Acabado mate para exteriores transparente Sur galon</v>
      </c>
      <c r="E172" s="98" t="str">
        <f t="shared" si="10"/>
        <v>Pinturas y Quimicos</v>
      </c>
      <c r="G172" s="98" t="str">
        <f t="shared" si="11"/>
        <v>galon</v>
      </c>
      <c r="H172" s="30">
        <v>2</v>
      </c>
      <c r="I172" s="28">
        <v>3082.18</v>
      </c>
      <c r="J172" s="28">
        <f t="shared" si="12"/>
        <v>1541.09</v>
      </c>
      <c r="K172" s="28"/>
      <c r="L172" s="167"/>
      <c r="M172" s="28"/>
      <c r="N172" s="164" t="s">
        <v>2242</v>
      </c>
      <c r="O172" s="159" t="s">
        <v>42</v>
      </c>
      <c r="P172" s="160"/>
      <c r="W172" s="152"/>
      <c r="X172" s="23"/>
      <c r="AC172" s="152"/>
      <c r="AE172" s="246" t="str">
        <f>Inventario!B172</f>
        <v>Kits de tornillo phillip slot 3/8" x 1"</v>
      </c>
      <c r="AF172" s="247" t="str">
        <f>Inventario!D172</f>
        <v>Kits de tornillo phillip slot 3/8" x 1"</v>
      </c>
      <c r="AG172" s="247" t="str">
        <f>Inventario!E172</f>
        <v>Clavos y Tornillos</v>
      </c>
      <c r="AH172" s="247">
        <f>Inventario!F172</f>
        <v>0</v>
      </c>
      <c r="AI172" s="247" t="str">
        <f>Inventario!G172</f>
        <v>kits</v>
      </c>
      <c r="AJ172" s="248">
        <f>Inventario!J172</f>
        <v>51</v>
      </c>
      <c r="AK172" s="249">
        <f>Inventario!K172</f>
        <v>0</v>
      </c>
      <c r="AL172" s="25"/>
      <c r="AM172" s="11"/>
    </row>
    <row r="173" spans="1:39" ht="13.5" customHeight="1" x14ac:dyDescent="0.25">
      <c r="A173" s="54">
        <v>43756</v>
      </c>
      <c r="B173" s="176"/>
      <c r="C173" s="174" t="s">
        <v>1469</v>
      </c>
      <c r="D173" s="98" t="str">
        <f t="shared" si="9"/>
        <v>Fondo Lijable para exteriores transparente Sur galon</v>
      </c>
      <c r="E173" s="98" t="str">
        <f t="shared" si="10"/>
        <v>Pinturas y Quimicos</v>
      </c>
      <c r="G173" s="98" t="str">
        <f t="shared" si="11"/>
        <v>galon</v>
      </c>
      <c r="H173" s="30">
        <v>2</v>
      </c>
      <c r="I173" s="28">
        <v>2465.7600000000002</v>
      </c>
      <c r="J173" s="28">
        <f t="shared" si="12"/>
        <v>1232.8800000000001</v>
      </c>
      <c r="K173" s="28"/>
      <c r="L173" s="167"/>
      <c r="M173" s="28"/>
      <c r="N173" s="164" t="s">
        <v>2242</v>
      </c>
      <c r="O173" s="159" t="s">
        <v>42</v>
      </c>
      <c r="P173" s="160"/>
      <c r="W173" s="152"/>
      <c r="X173" s="23"/>
      <c r="AC173" s="152"/>
      <c r="AE173" s="246" t="str">
        <f>Inventario!B173</f>
        <v>Tornillo Slotted #5 x 1/2"</v>
      </c>
      <c r="AF173" s="247" t="str">
        <f>Inventario!D173</f>
        <v>Tornillo Slotted #5 x 1/2"</v>
      </c>
      <c r="AG173" s="247" t="str">
        <f>Inventario!E173</f>
        <v>Clavos y Tornillos</v>
      </c>
      <c r="AH173" s="247">
        <f>Inventario!F173</f>
        <v>0</v>
      </c>
      <c r="AI173" s="247" t="str">
        <f>Inventario!G173</f>
        <v>unidades</v>
      </c>
      <c r="AJ173" s="248">
        <f>Inventario!J173</f>
        <v>4730</v>
      </c>
      <c r="AK173" s="249">
        <f>Inventario!K173</f>
        <v>0</v>
      </c>
      <c r="AL173" s="25"/>
      <c r="AM173" s="11"/>
    </row>
    <row r="174" spans="1:39" ht="13.5" customHeight="1" x14ac:dyDescent="0.25">
      <c r="A174" s="54">
        <v>43756</v>
      </c>
      <c r="B174" s="176"/>
      <c r="C174" s="174" t="s">
        <v>1454</v>
      </c>
      <c r="D174" s="98" t="str">
        <f t="shared" si="9"/>
        <v>Componente B 730  Sur galon</v>
      </c>
      <c r="E174" s="98" t="str">
        <f t="shared" si="10"/>
        <v>Pinturas y Quimicos</v>
      </c>
      <c r="G174" s="98" t="str">
        <f t="shared" si="11"/>
        <v>galon</v>
      </c>
      <c r="H174" s="30">
        <v>2</v>
      </c>
      <c r="I174" s="28">
        <v>3082.18</v>
      </c>
      <c r="J174" s="28">
        <f t="shared" si="12"/>
        <v>1541.09</v>
      </c>
      <c r="K174" s="28"/>
      <c r="L174" s="167"/>
      <c r="M174" s="28"/>
      <c r="N174" s="164" t="s">
        <v>2242</v>
      </c>
      <c r="O174" s="159" t="s">
        <v>42</v>
      </c>
      <c r="P174" s="160"/>
      <c r="W174" s="152"/>
      <c r="X174" s="23"/>
      <c r="AC174" s="152"/>
      <c r="AE174" s="246" t="str">
        <f>Inventario!B174</f>
        <v>Tornillo Slotted #6 x 7/8"</v>
      </c>
      <c r="AF174" s="247" t="str">
        <f>Inventario!D174</f>
        <v>Tornillo Slotted #6 x 7/8"</v>
      </c>
      <c r="AG174" s="247" t="str">
        <f>Inventario!E174</f>
        <v>Clavos y Tornillos</v>
      </c>
      <c r="AH174" s="247">
        <f>Inventario!F174</f>
        <v>0</v>
      </c>
      <c r="AI174" s="247" t="str">
        <f>Inventario!G174</f>
        <v>unidades</v>
      </c>
      <c r="AJ174" s="248">
        <f>Inventario!J174</f>
        <v>122</v>
      </c>
      <c r="AK174" s="249">
        <f>Inventario!K174</f>
        <v>0</v>
      </c>
      <c r="AL174" s="25"/>
      <c r="AM174" s="11"/>
    </row>
    <row r="175" spans="1:39" ht="13.5" customHeight="1" x14ac:dyDescent="0.25">
      <c r="A175" s="54">
        <v>43756</v>
      </c>
      <c r="B175" s="176"/>
      <c r="C175" s="174" t="s">
        <v>1455</v>
      </c>
      <c r="D175" s="98" t="str">
        <f t="shared" si="9"/>
        <v>Diluyente 411 Sur galon</v>
      </c>
      <c r="E175" s="98" t="str">
        <f t="shared" si="10"/>
        <v>Pinturas y Quimicos</v>
      </c>
      <c r="G175" s="98" t="str">
        <f t="shared" si="11"/>
        <v>galon</v>
      </c>
      <c r="H175" s="30">
        <v>4</v>
      </c>
      <c r="I175" s="28">
        <v>3206.47</v>
      </c>
      <c r="J175" s="28">
        <f t="shared" si="12"/>
        <v>801.61749999999995</v>
      </c>
      <c r="K175" s="28"/>
      <c r="L175" s="167"/>
      <c r="M175" s="28"/>
      <c r="N175" s="164" t="s">
        <v>2242</v>
      </c>
      <c r="O175" s="159" t="s">
        <v>42</v>
      </c>
      <c r="P175" s="160"/>
      <c r="W175" s="152"/>
      <c r="X175" s="23"/>
      <c r="AC175" s="152"/>
      <c r="AE175" s="246" t="str">
        <f>Inventario!B175</f>
        <v>Tornillo Slotted #4 x 1/4"</v>
      </c>
      <c r="AF175" s="247" t="str">
        <f>Inventario!D175</f>
        <v>Tornillo Slotted #4 x 1/4"</v>
      </c>
      <c r="AG175" s="247" t="str">
        <f>Inventario!E175</f>
        <v>Clavos y Tornillos</v>
      </c>
      <c r="AH175" s="247">
        <f>Inventario!F175</f>
        <v>0</v>
      </c>
      <c r="AI175" s="247" t="str">
        <f>Inventario!G175</f>
        <v>unidades</v>
      </c>
      <c r="AJ175" s="248">
        <f>Inventario!J175</f>
        <v>683</v>
      </c>
      <c r="AK175" s="249">
        <f>Inventario!K175</f>
        <v>0</v>
      </c>
      <c r="AL175" s="25"/>
      <c r="AM175" s="11"/>
    </row>
    <row r="176" spans="1:39" ht="13.5" customHeight="1" x14ac:dyDescent="0.25">
      <c r="A176" s="54">
        <v>43756</v>
      </c>
      <c r="B176" s="176"/>
      <c r="C176" s="174" t="s">
        <v>1195</v>
      </c>
      <c r="D176" s="98" t="str">
        <f t="shared" si="9"/>
        <v>Duro tint negro cuarto</v>
      </c>
      <c r="E176" s="98" t="str">
        <f t="shared" si="10"/>
        <v>Pinturas y Quimicos</v>
      </c>
      <c r="G176" s="98" t="str">
        <f t="shared" si="11"/>
        <v>1/4  de Galon</v>
      </c>
      <c r="H176" s="30">
        <v>4</v>
      </c>
      <c r="I176" s="28">
        <v>1582.2</v>
      </c>
      <c r="J176" s="28">
        <f t="shared" si="12"/>
        <v>395.55</v>
      </c>
      <c r="K176" s="28"/>
      <c r="L176" s="167"/>
      <c r="M176" s="28"/>
      <c r="N176" s="164" t="s">
        <v>2242</v>
      </c>
      <c r="O176" s="159" t="s">
        <v>42</v>
      </c>
      <c r="P176" s="160"/>
      <c r="W176" s="152"/>
      <c r="X176" s="23"/>
      <c r="AC176" s="152"/>
      <c r="AE176" s="246" t="str">
        <f>Inventario!B176</f>
        <v>Tornillo Panhead #10 x 2"</v>
      </c>
      <c r="AF176" s="247" t="str">
        <f>Inventario!D176</f>
        <v>Tornillo Panhead #10 x 2"</v>
      </c>
      <c r="AG176" s="247" t="str">
        <f>Inventario!E176</f>
        <v>Clavos y Tornillos</v>
      </c>
      <c r="AH176" s="247">
        <f>Inventario!F176</f>
        <v>0</v>
      </c>
      <c r="AI176" s="247" t="str">
        <f>Inventario!G176</f>
        <v>unidades</v>
      </c>
      <c r="AJ176" s="248">
        <f>Inventario!J176</f>
        <v>113</v>
      </c>
      <c r="AK176" s="249">
        <f>Inventario!K176</f>
        <v>0</v>
      </c>
      <c r="AL176" s="25"/>
      <c r="AM176" s="11"/>
    </row>
    <row r="177" spans="1:39" ht="13.5" customHeight="1" x14ac:dyDescent="0.25">
      <c r="A177" s="54">
        <v>43756</v>
      </c>
      <c r="B177" s="176"/>
      <c r="C177" s="174" t="s">
        <v>1141</v>
      </c>
      <c r="D177" s="98" t="str">
        <f t="shared" si="9"/>
        <v>Kinepox 26</v>
      </c>
      <c r="E177" s="98" t="str">
        <f t="shared" si="10"/>
        <v>Pinturas y Quimicos</v>
      </c>
      <c r="G177" s="98" t="str">
        <f t="shared" si="11"/>
        <v>galon</v>
      </c>
      <c r="H177" s="30">
        <v>3</v>
      </c>
      <c r="I177" s="28">
        <v>3424.83</v>
      </c>
      <c r="J177" s="28">
        <f t="shared" si="12"/>
        <v>1141.6099999999999</v>
      </c>
      <c r="K177" s="28"/>
      <c r="L177" s="167"/>
      <c r="M177" s="28"/>
      <c r="N177" s="164" t="s">
        <v>2243</v>
      </c>
      <c r="O177" s="159" t="s">
        <v>42</v>
      </c>
      <c r="P177" s="160"/>
      <c r="W177" s="152"/>
      <c r="X177" s="23"/>
      <c r="AC177" s="152"/>
      <c r="AE177" s="246" t="str">
        <f>Inventario!B177</f>
        <v>Tornillo Panhead #7 x 2"</v>
      </c>
      <c r="AF177" s="247" t="str">
        <f>Inventario!D177</f>
        <v>Tornillo Panhead #7 x 2"</v>
      </c>
      <c r="AG177" s="247" t="str">
        <f>Inventario!E177</f>
        <v>Clavos y Tornillos</v>
      </c>
      <c r="AH177" s="247">
        <f>Inventario!F177</f>
        <v>0</v>
      </c>
      <c r="AI177" s="247" t="str">
        <f>Inventario!G177</f>
        <v>unidades</v>
      </c>
      <c r="AJ177" s="248">
        <f>Inventario!J177</f>
        <v>611</v>
      </c>
      <c r="AK177" s="249">
        <f>Inventario!K177</f>
        <v>2</v>
      </c>
      <c r="AL177" s="25"/>
      <c r="AM177" s="11"/>
    </row>
    <row r="178" spans="1:39" ht="13.5" customHeight="1" x14ac:dyDescent="0.25">
      <c r="A178" s="54">
        <v>43756</v>
      </c>
      <c r="B178" s="176"/>
      <c r="C178" s="174" t="s">
        <v>1142</v>
      </c>
      <c r="D178" s="98" t="str">
        <f t="shared" si="9"/>
        <v>Kinecure 626</v>
      </c>
      <c r="E178" s="98" t="str">
        <f t="shared" si="10"/>
        <v>Pinturas y Quimicos</v>
      </c>
      <c r="G178" s="98" t="str">
        <f t="shared" si="11"/>
        <v>1/4  de Galon</v>
      </c>
      <c r="H178" s="30">
        <v>6</v>
      </c>
      <c r="I178" s="28">
        <v>5723.52</v>
      </c>
      <c r="J178" s="28">
        <f t="shared" si="12"/>
        <v>953.92000000000007</v>
      </c>
      <c r="K178" s="28"/>
      <c r="L178" s="167"/>
      <c r="M178" s="28"/>
      <c r="N178" s="164" t="s">
        <v>2243</v>
      </c>
      <c r="O178" s="159" t="s">
        <v>42</v>
      </c>
      <c r="P178" s="160"/>
      <c r="W178" s="152"/>
      <c r="X178" s="23"/>
      <c r="AC178" s="152"/>
      <c r="AE178" s="246" t="str">
        <f>Inventario!B178</f>
        <v>Perno Knapp 3/8" x 3"</v>
      </c>
      <c r="AF178" s="247" t="str">
        <f>Inventario!D178</f>
        <v>Perno Knapp 3/8" x 3"</v>
      </c>
      <c r="AG178" s="247" t="str">
        <f>Inventario!E178</f>
        <v>Clavos y Tornillos</v>
      </c>
      <c r="AH178" s="247">
        <f>Inventario!F178</f>
        <v>0</v>
      </c>
      <c r="AI178" s="247" t="str">
        <f>Inventario!G178</f>
        <v>unidades</v>
      </c>
      <c r="AJ178" s="248">
        <f>Inventario!J178</f>
        <v>1015</v>
      </c>
      <c r="AK178" s="249">
        <f>Inventario!K178</f>
        <v>0</v>
      </c>
      <c r="AL178" s="25"/>
      <c r="AM178" s="11"/>
    </row>
    <row r="179" spans="1:39" ht="13.5" customHeight="1" x14ac:dyDescent="0.25">
      <c r="A179" s="54">
        <v>43756</v>
      </c>
      <c r="B179" s="176"/>
      <c r="C179" s="174" t="s">
        <v>939</v>
      </c>
      <c r="D179" s="98" t="str">
        <f t="shared" si="9"/>
        <v>Fondo Lijable para exteriores transparente Sur cuarto</v>
      </c>
      <c r="E179" s="98" t="str">
        <f t="shared" si="10"/>
        <v>Pinturas y Quimicos</v>
      </c>
      <c r="G179" s="98" t="str">
        <f t="shared" si="11"/>
        <v>1/4  de Galon</v>
      </c>
      <c r="H179" s="30">
        <v>1</v>
      </c>
      <c r="I179" s="28">
        <v>356.17</v>
      </c>
      <c r="J179" s="28">
        <f t="shared" si="12"/>
        <v>356.17</v>
      </c>
      <c r="K179" s="28"/>
      <c r="L179" s="167"/>
      <c r="M179" s="28"/>
      <c r="N179" s="164" t="s">
        <v>2243</v>
      </c>
      <c r="O179" s="159" t="s">
        <v>42</v>
      </c>
      <c r="P179" s="160"/>
      <c r="W179" s="152"/>
      <c r="X179" s="23"/>
      <c r="AC179" s="152"/>
      <c r="AE179" s="246" t="str">
        <f>Inventario!B179</f>
        <v>Tornillo quickscrew #10 x 3-1/2"</v>
      </c>
      <c r="AF179" s="247" t="str">
        <f>Inventario!D179</f>
        <v>Tornillo quickscrew #10 x 3-1/2"</v>
      </c>
      <c r="AG179" s="247" t="str">
        <f>Inventario!E179</f>
        <v>Clavos y Tornillos</v>
      </c>
      <c r="AH179" s="247">
        <f>Inventario!F179</f>
        <v>0</v>
      </c>
      <c r="AI179" s="247" t="str">
        <f>Inventario!G179</f>
        <v>unidades</v>
      </c>
      <c r="AJ179" s="248">
        <f>Inventario!J179</f>
        <v>22</v>
      </c>
      <c r="AK179" s="249">
        <f>Inventario!K179</f>
        <v>0</v>
      </c>
      <c r="AL179" s="25"/>
      <c r="AM179" s="11"/>
    </row>
    <row r="180" spans="1:39" ht="13.5" customHeight="1" x14ac:dyDescent="0.25">
      <c r="A180" s="54">
        <v>43756</v>
      </c>
      <c r="B180" s="176"/>
      <c r="C180" s="174" t="s">
        <v>940</v>
      </c>
      <c r="D180" s="98" t="str">
        <f t="shared" si="9"/>
        <v>Acabado mate para exteriores transparente Sur cuarto</v>
      </c>
      <c r="E180" s="98" t="str">
        <f t="shared" si="10"/>
        <v>Pinturas y Quimicos</v>
      </c>
      <c r="G180" s="98" t="str">
        <f t="shared" si="11"/>
        <v>1/4  de Galon</v>
      </c>
      <c r="H180" s="30">
        <v>1</v>
      </c>
      <c r="I180" s="28">
        <v>438.36</v>
      </c>
      <c r="J180" s="28">
        <f t="shared" si="12"/>
        <v>438.36</v>
      </c>
      <c r="K180" s="28"/>
      <c r="L180" s="167"/>
      <c r="M180" s="28"/>
      <c r="N180" s="164" t="s">
        <v>2243</v>
      </c>
      <c r="O180" s="159" t="s">
        <v>42</v>
      </c>
      <c r="P180" s="160"/>
      <c r="W180" s="152"/>
      <c r="X180" s="23"/>
      <c r="AC180" s="152"/>
      <c r="AE180" s="246" t="str">
        <f>Inventario!B180</f>
        <v>Tornillo quickscrew #9 x 3-1/2"</v>
      </c>
      <c r="AF180" s="247" t="str">
        <f>Inventario!D180</f>
        <v>Tornillo quickscrew #9 x 3-1/2"</v>
      </c>
      <c r="AG180" s="247" t="str">
        <f>Inventario!E180</f>
        <v>Clavos y Tornillos</v>
      </c>
      <c r="AH180" s="247">
        <f>Inventario!F180</f>
        <v>0</v>
      </c>
      <c r="AI180" s="247" t="str">
        <f>Inventario!G180</f>
        <v>unidades</v>
      </c>
      <c r="AJ180" s="248">
        <f>Inventario!J180</f>
        <v>23</v>
      </c>
      <c r="AK180" s="249">
        <f>Inventario!K180</f>
        <v>0</v>
      </c>
      <c r="AL180" s="25"/>
      <c r="AM180" s="11"/>
    </row>
    <row r="181" spans="1:39" ht="13.5" customHeight="1" x14ac:dyDescent="0.25">
      <c r="A181" s="54">
        <v>43756</v>
      </c>
      <c r="B181" s="176"/>
      <c r="C181" s="174" t="s">
        <v>941</v>
      </c>
      <c r="D181" s="98" t="str">
        <f t="shared" si="9"/>
        <v>Componente B 730  Sur cuarto</v>
      </c>
      <c r="E181" s="98" t="str">
        <f t="shared" si="10"/>
        <v>Pinturas y Quimicos</v>
      </c>
      <c r="G181" s="98" t="str">
        <f t="shared" si="11"/>
        <v>1/4  de Galon</v>
      </c>
      <c r="H181" s="30">
        <v>1</v>
      </c>
      <c r="I181" s="28">
        <v>554.79</v>
      </c>
      <c r="J181" s="28">
        <f t="shared" si="12"/>
        <v>554.79</v>
      </c>
      <c r="K181" s="28"/>
      <c r="L181" s="167"/>
      <c r="M181" s="28"/>
      <c r="N181" s="164" t="s">
        <v>2243</v>
      </c>
      <c r="O181" s="159" t="s">
        <v>42</v>
      </c>
      <c r="P181" s="160"/>
      <c r="W181" s="152"/>
      <c r="X181" s="23"/>
      <c r="AC181" s="152"/>
      <c r="AE181" s="246" t="str">
        <f>Inventario!B181</f>
        <v>Clavo 1-1/2"</v>
      </c>
      <c r="AF181" s="247" t="str">
        <f>Inventario!D181</f>
        <v>Clavo 1-1/2"</v>
      </c>
      <c r="AG181" s="247" t="str">
        <f>Inventario!E181</f>
        <v>Clavos y Tornillos</v>
      </c>
      <c r="AH181" s="247">
        <f>Inventario!F181</f>
        <v>0</v>
      </c>
      <c r="AI181" s="247" t="str">
        <f>Inventario!G181</f>
        <v>unidades</v>
      </c>
      <c r="AJ181" s="248">
        <f>Inventario!J181</f>
        <v>319</v>
      </c>
      <c r="AK181" s="249">
        <f>Inventario!K181</f>
        <v>0.22559999999999997</v>
      </c>
      <c r="AL181" s="25"/>
      <c r="AM181" s="11"/>
    </row>
    <row r="182" spans="1:39" ht="13.5" customHeight="1" x14ac:dyDescent="0.25">
      <c r="A182" s="54">
        <v>43756</v>
      </c>
      <c r="B182" s="176"/>
      <c r="C182" s="174" t="s">
        <v>944</v>
      </c>
      <c r="D182" s="98" t="str">
        <f t="shared" si="9"/>
        <v>Diluyente 411 Sur cuarto</v>
      </c>
      <c r="E182" s="98" t="str">
        <f t="shared" si="10"/>
        <v>Pinturas y Quimicos</v>
      </c>
      <c r="G182" s="98" t="str">
        <f t="shared" si="11"/>
        <v>1/4  de Galon</v>
      </c>
      <c r="H182" s="30">
        <v>1</v>
      </c>
      <c r="I182" s="28">
        <v>253.42</v>
      </c>
      <c r="J182" s="28">
        <f t="shared" si="12"/>
        <v>253.42</v>
      </c>
      <c r="K182" s="28"/>
      <c r="L182" s="167"/>
      <c r="M182" s="28"/>
      <c r="N182" s="164" t="s">
        <v>2243</v>
      </c>
      <c r="O182" s="159" t="s">
        <v>42</v>
      </c>
      <c r="P182" s="160"/>
      <c r="W182" s="152"/>
      <c r="X182" s="23"/>
      <c r="AC182" s="152"/>
      <c r="AE182" s="246" t="str">
        <f>Inventario!B182</f>
        <v>Tornillo Slotted #3 x 1/2"</v>
      </c>
      <c r="AF182" s="247" t="str">
        <f>Inventario!D182</f>
        <v>Tornillo Slotted #3 x 1/2"</v>
      </c>
      <c r="AG182" s="247" t="str">
        <f>Inventario!E182</f>
        <v>Clavos y Tornillos</v>
      </c>
      <c r="AH182" s="247">
        <f>Inventario!F182</f>
        <v>0</v>
      </c>
      <c r="AI182" s="247" t="str">
        <f>Inventario!G182</f>
        <v>unidades</v>
      </c>
      <c r="AJ182" s="248">
        <f>Inventario!J182</f>
        <v>1140</v>
      </c>
      <c r="AK182" s="249">
        <f>Inventario!K182</f>
        <v>0</v>
      </c>
      <c r="AL182" s="25"/>
      <c r="AM182" s="11"/>
    </row>
    <row r="183" spans="1:39" ht="13.5" customHeight="1" x14ac:dyDescent="0.25">
      <c r="A183" s="54">
        <v>43756</v>
      </c>
      <c r="B183" s="176"/>
      <c r="C183" s="174" t="s">
        <v>1196</v>
      </c>
      <c r="D183" s="98" t="str">
        <f t="shared" si="9"/>
        <v>Duro tint nogal claro cuarto</v>
      </c>
      <c r="E183" s="98" t="str">
        <f t="shared" si="10"/>
        <v>Pinturas y Quimicos</v>
      </c>
      <c r="G183" s="98" t="str">
        <f t="shared" si="11"/>
        <v>1/4  de Galon</v>
      </c>
      <c r="H183" s="30">
        <v>1</v>
      </c>
      <c r="I183" s="28">
        <v>421.92</v>
      </c>
      <c r="J183" s="28">
        <f t="shared" si="12"/>
        <v>421.92</v>
      </c>
      <c r="K183" s="28"/>
      <c r="L183" s="167"/>
      <c r="M183" s="28">
        <f>L183*K183</f>
        <v>0</v>
      </c>
      <c r="N183" s="164" t="s">
        <v>2243</v>
      </c>
      <c r="O183" s="159" t="s">
        <v>42</v>
      </c>
      <c r="P183" s="160"/>
      <c r="W183" s="152"/>
      <c r="X183" s="23"/>
      <c r="AC183" s="152"/>
      <c r="AE183" s="246" t="str">
        <f>Inventario!B183</f>
        <v>Clavo 1-1/4"</v>
      </c>
      <c r="AF183" s="247" t="str">
        <f>Inventario!D183</f>
        <v>Clavo 1-1/4"</v>
      </c>
      <c r="AG183" s="247" t="str">
        <f>Inventario!E183</f>
        <v>Clavos y Tornillos</v>
      </c>
      <c r="AH183" s="247">
        <f>Inventario!F183</f>
        <v>0</v>
      </c>
      <c r="AI183" s="247" t="str">
        <f>Inventario!G183</f>
        <v>unidades</v>
      </c>
      <c r="AJ183" s="248">
        <f>Inventario!J183</f>
        <v>6400</v>
      </c>
      <c r="AK183" s="249">
        <f>Inventario!K183</f>
        <v>0</v>
      </c>
      <c r="AL183" s="25"/>
      <c r="AM183" s="11"/>
    </row>
    <row r="184" spans="1:39" ht="13.5" customHeight="1" x14ac:dyDescent="0.25">
      <c r="A184" s="54">
        <v>43756</v>
      </c>
      <c r="B184" s="176"/>
      <c r="C184" s="174" t="s">
        <v>1346</v>
      </c>
      <c r="D184" s="98" t="str">
        <f t="shared" si="9"/>
        <v>N.O.S Top Coat Finish</v>
      </c>
      <c r="E184" s="98" t="str">
        <f t="shared" si="10"/>
        <v>Pinturas y Quimicos</v>
      </c>
      <c r="G184" s="98" t="str">
        <f t="shared" si="11"/>
        <v>unidades</v>
      </c>
      <c r="H184" s="30">
        <v>5</v>
      </c>
      <c r="I184" s="28">
        <v>5676.72</v>
      </c>
      <c r="J184" s="28">
        <f t="shared" si="12"/>
        <v>1135.3440000000001</v>
      </c>
      <c r="K184" s="28"/>
      <c r="L184" s="167"/>
      <c r="M184" s="28">
        <f t="shared" ref="M184:M194" si="13">L184*K184</f>
        <v>0</v>
      </c>
      <c r="N184" s="164" t="s">
        <v>2243</v>
      </c>
      <c r="O184" s="159" t="s">
        <v>42</v>
      </c>
      <c r="P184" s="160"/>
      <c r="W184" s="152"/>
      <c r="X184" s="23"/>
      <c r="AC184" s="152"/>
      <c r="AE184" s="246" t="str">
        <f>Inventario!B184</f>
        <v>Tornillo Panhead #8 x 1- 1/2"</v>
      </c>
      <c r="AF184" s="247" t="str">
        <f>Inventario!D184</f>
        <v>Tornillo Panhead #8 x 1- 1/2"</v>
      </c>
      <c r="AG184" s="247" t="str">
        <f>Inventario!E184</f>
        <v>Clavos y Tornillos</v>
      </c>
      <c r="AH184" s="247">
        <f>Inventario!F184</f>
        <v>0</v>
      </c>
      <c r="AI184" s="247" t="str">
        <f>Inventario!G184</f>
        <v>unidades</v>
      </c>
      <c r="AJ184" s="248">
        <f>Inventario!J184</f>
        <v>1</v>
      </c>
      <c r="AK184" s="249">
        <f>Inventario!K184</f>
        <v>2.2799999999999998</v>
      </c>
      <c r="AL184" s="25"/>
      <c r="AM184" s="11"/>
    </row>
    <row r="185" spans="1:39" ht="13.5" customHeight="1" x14ac:dyDescent="0.25">
      <c r="A185" s="54">
        <v>43756</v>
      </c>
      <c r="B185" s="176"/>
      <c r="C185" s="174" t="s">
        <v>1345</v>
      </c>
      <c r="D185" s="98" t="str">
        <f t="shared" si="9"/>
        <v>N.O.S Base Coat Tranparente</v>
      </c>
      <c r="E185" s="98" t="str">
        <f t="shared" si="10"/>
        <v>Pinturas y Quimicos</v>
      </c>
      <c r="G185" s="98" t="str">
        <f t="shared" si="11"/>
        <v>unidades</v>
      </c>
      <c r="H185" s="30">
        <v>3</v>
      </c>
      <c r="I185" s="28">
        <v>2980.28</v>
      </c>
      <c r="J185" s="28">
        <f t="shared" si="12"/>
        <v>993.42666666666673</v>
      </c>
      <c r="K185" s="28"/>
      <c r="L185" s="167"/>
      <c r="M185" s="28">
        <f t="shared" si="13"/>
        <v>0</v>
      </c>
      <c r="N185" s="164" t="s">
        <v>2243</v>
      </c>
      <c r="O185" s="159" t="s">
        <v>42</v>
      </c>
      <c r="P185" s="160"/>
      <c r="W185" s="152"/>
      <c r="X185" s="23"/>
      <c r="AC185" s="152"/>
      <c r="AE185" s="246" t="str">
        <f>Inventario!B185</f>
        <v>Tornillo Panhead #10 x 2"</v>
      </c>
      <c r="AF185" s="247" t="str">
        <f>Inventario!D185</f>
        <v>Tornillo Panhead #10 x 2"</v>
      </c>
      <c r="AG185" s="247" t="str">
        <f>Inventario!E185</f>
        <v>Clavos y Tornillos</v>
      </c>
      <c r="AH185" s="247">
        <f>Inventario!F185</f>
        <v>0</v>
      </c>
      <c r="AI185" s="247" t="str">
        <f>Inventario!G185</f>
        <v>unidades</v>
      </c>
      <c r="AJ185" s="248">
        <f>Inventario!J185</f>
        <v>44</v>
      </c>
      <c r="AK185" s="249">
        <f>Inventario!K185</f>
        <v>0</v>
      </c>
      <c r="AL185" s="25"/>
      <c r="AM185" s="11"/>
    </row>
    <row r="186" spans="1:39" ht="13.5" customHeight="1" x14ac:dyDescent="0.25">
      <c r="A186" s="54">
        <v>43756</v>
      </c>
      <c r="B186" s="176"/>
      <c r="C186" s="174" t="s">
        <v>1141</v>
      </c>
      <c r="D186" s="98" t="str">
        <f t="shared" si="9"/>
        <v>Kinepox 26</v>
      </c>
      <c r="E186" s="98" t="str">
        <f t="shared" si="10"/>
        <v>Pinturas y Quimicos</v>
      </c>
      <c r="G186" s="98" t="str">
        <f t="shared" si="11"/>
        <v>galon</v>
      </c>
      <c r="H186" s="30">
        <v>2</v>
      </c>
      <c r="I186" s="28">
        <v>2286.9</v>
      </c>
      <c r="J186" s="28">
        <f t="shared" si="12"/>
        <v>1143.45</v>
      </c>
      <c r="K186" s="28"/>
      <c r="L186" s="167"/>
      <c r="M186" s="28">
        <f t="shared" si="13"/>
        <v>0</v>
      </c>
      <c r="N186" s="164" t="s">
        <v>2244</v>
      </c>
      <c r="O186" s="159" t="s">
        <v>42</v>
      </c>
      <c r="P186" s="160"/>
      <c r="W186" s="152"/>
      <c r="X186" s="23"/>
      <c r="AC186" s="152"/>
      <c r="AE186" s="246" t="str">
        <f>Inventario!B186</f>
        <v>Tornillo Phillips #3 x 3/8"</v>
      </c>
      <c r="AF186" s="247" t="str">
        <f>Inventario!D186</f>
        <v>Tornillo Phillips #3 x 3/8"</v>
      </c>
      <c r="AG186" s="247" t="str">
        <f>Inventario!E186</f>
        <v>Clavos y Tornillos</v>
      </c>
      <c r="AH186" s="247">
        <f>Inventario!F186</f>
        <v>0</v>
      </c>
      <c r="AI186" s="247" t="str">
        <f>Inventario!G186</f>
        <v>unidades</v>
      </c>
      <c r="AJ186" s="248">
        <f>Inventario!J186</f>
        <v>351</v>
      </c>
      <c r="AK186" s="249">
        <f>Inventario!K186</f>
        <v>0</v>
      </c>
      <c r="AL186" s="25"/>
      <c r="AM186" s="11"/>
    </row>
    <row r="187" spans="1:39" ht="13.5" customHeight="1" x14ac:dyDescent="0.25">
      <c r="A187" s="54">
        <v>43756</v>
      </c>
      <c r="B187" s="176"/>
      <c r="C187" s="174" t="s">
        <v>1142</v>
      </c>
      <c r="D187" s="98" t="str">
        <f t="shared" si="9"/>
        <v>Kinecure 626</v>
      </c>
      <c r="E187" s="98" t="str">
        <f t="shared" si="10"/>
        <v>Pinturas y Quimicos</v>
      </c>
      <c r="G187" s="98" t="str">
        <f t="shared" si="11"/>
        <v>1/4  de Galon</v>
      </c>
      <c r="H187" s="30">
        <v>4</v>
      </c>
      <c r="I187" s="28">
        <v>3821.8</v>
      </c>
      <c r="J187" s="28">
        <f t="shared" si="12"/>
        <v>955.45</v>
      </c>
      <c r="K187" s="28"/>
      <c r="L187" s="167"/>
      <c r="M187" s="28">
        <f t="shared" si="13"/>
        <v>0</v>
      </c>
      <c r="N187" s="164" t="s">
        <v>2244</v>
      </c>
      <c r="O187" s="159" t="s">
        <v>42</v>
      </c>
      <c r="P187" s="160"/>
      <c r="W187" s="152"/>
      <c r="X187" s="23"/>
      <c r="AC187" s="152"/>
      <c r="AE187" s="246" t="str">
        <f>Inventario!B187</f>
        <v>Tornillo Panhead #8 x 1-5/8"</v>
      </c>
      <c r="AF187" s="247" t="str">
        <f>Inventario!D187</f>
        <v>Tornillo Panhead #8 x 1-5/8"</v>
      </c>
      <c r="AG187" s="247" t="str">
        <f>Inventario!E187</f>
        <v>Clavos y Tornillos</v>
      </c>
      <c r="AH187" s="247">
        <f>Inventario!F187</f>
        <v>0</v>
      </c>
      <c r="AI187" s="247" t="str">
        <f>Inventario!G187</f>
        <v>unidades</v>
      </c>
      <c r="AJ187" s="248">
        <f>Inventario!J187</f>
        <v>502</v>
      </c>
      <c r="AK187" s="249">
        <f>Inventario!K187</f>
        <v>0</v>
      </c>
      <c r="AL187" s="25"/>
      <c r="AM187" s="11"/>
    </row>
    <row r="188" spans="1:39" ht="13.5" customHeight="1" x14ac:dyDescent="0.25">
      <c r="A188" s="54">
        <v>43753</v>
      </c>
      <c r="B188" s="175" t="s">
        <v>2393</v>
      </c>
      <c r="C188" s="174" t="s">
        <v>2249</v>
      </c>
      <c r="D188" s="98" t="str">
        <f t="shared" si="9"/>
        <v>Filtros Plastico Para Pistola De Gravedad</v>
      </c>
      <c r="E188" s="98" t="str">
        <f t="shared" si="10"/>
        <v>Repuestos y Partes</v>
      </c>
      <c r="G188" s="98" t="str">
        <f t="shared" si="11"/>
        <v>unidades</v>
      </c>
      <c r="H188" s="30">
        <v>6</v>
      </c>
      <c r="I188" s="28">
        <v>329.03</v>
      </c>
      <c r="J188" s="28">
        <f t="shared" si="12"/>
        <v>54.838333333333331</v>
      </c>
      <c r="K188" s="28"/>
      <c r="L188" s="167"/>
      <c r="M188" s="28">
        <f t="shared" si="13"/>
        <v>0</v>
      </c>
      <c r="N188" s="164" t="s">
        <v>2250</v>
      </c>
      <c r="O188" s="159" t="s">
        <v>74</v>
      </c>
      <c r="P188" s="160"/>
      <c r="W188" s="152"/>
      <c r="X188" s="23"/>
      <c r="AC188" s="152"/>
      <c r="AE188" s="246" t="str">
        <f>Inventario!B188</f>
        <v>Clavo para construccion 1/2" x 6-1/2"</v>
      </c>
      <c r="AF188" s="247" t="str">
        <f>Inventario!D188</f>
        <v>Clavo para construccion 1/2" x 6-1/2"</v>
      </c>
      <c r="AG188" s="247" t="str">
        <f>Inventario!E188</f>
        <v>Clavos y Tornillos</v>
      </c>
      <c r="AH188" s="247">
        <f>Inventario!F188</f>
        <v>0</v>
      </c>
      <c r="AI188" s="247" t="str">
        <f>Inventario!G188</f>
        <v>unidades</v>
      </c>
      <c r="AJ188" s="248">
        <f>Inventario!J188</f>
        <v>129</v>
      </c>
      <c r="AK188" s="249">
        <f>Inventario!K188</f>
        <v>2</v>
      </c>
      <c r="AL188" s="25"/>
      <c r="AM188" s="11"/>
    </row>
    <row r="189" spans="1:39" ht="13.5" customHeight="1" x14ac:dyDescent="0.25">
      <c r="A189" s="54">
        <v>43759</v>
      </c>
      <c r="B189" s="176"/>
      <c r="C189" s="174" t="s">
        <v>1216</v>
      </c>
      <c r="D189" s="98" t="str">
        <f t="shared" si="9"/>
        <v>Lamina plywood Fenolico 3/4"</v>
      </c>
      <c r="E189" s="98" t="str">
        <f t="shared" si="10"/>
        <v>Plywood</v>
      </c>
      <c r="G189" s="98" t="str">
        <f t="shared" si="11"/>
        <v>unidades</v>
      </c>
      <c r="H189" s="30">
        <v>65</v>
      </c>
      <c r="I189" s="28">
        <v>77965.55</v>
      </c>
      <c r="J189" s="28">
        <f t="shared" si="12"/>
        <v>1199.47</v>
      </c>
      <c r="K189" s="28"/>
      <c r="L189" s="167"/>
      <c r="M189" s="28">
        <f t="shared" si="13"/>
        <v>0</v>
      </c>
      <c r="N189" s="164" t="s">
        <v>2251</v>
      </c>
      <c r="O189" s="159" t="s">
        <v>2214</v>
      </c>
      <c r="P189" s="160"/>
      <c r="W189" s="152"/>
      <c r="X189" s="23"/>
      <c r="AC189" s="152"/>
      <c r="AE189" s="246" t="str">
        <f>Inventario!B189</f>
        <v>Tornillo azul #8 x 2-3/8"</v>
      </c>
      <c r="AF189" s="247" t="str">
        <f>Inventario!D189</f>
        <v>Tornillo azul #8 x 2-3/8"</v>
      </c>
      <c r="AG189" s="247" t="str">
        <f>Inventario!E189</f>
        <v>Clavos y Tornillos</v>
      </c>
      <c r="AH189" s="247">
        <f>Inventario!F189</f>
        <v>0</v>
      </c>
      <c r="AI189" s="247" t="str">
        <f>Inventario!G189</f>
        <v>unidades</v>
      </c>
      <c r="AJ189" s="248">
        <f>Inventario!J189</f>
        <v>49</v>
      </c>
      <c r="AK189" s="249">
        <f>Inventario!K189</f>
        <v>0</v>
      </c>
      <c r="AL189" s="25"/>
      <c r="AM189" s="11"/>
    </row>
    <row r="190" spans="1:39" ht="13.5" customHeight="1" x14ac:dyDescent="0.25">
      <c r="A190" s="54">
        <v>43760</v>
      </c>
      <c r="B190" s="176"/>
      <c r="C190" s="174" t="s">
        <v>701</v>
      </c>
      <c r="D190" s="98" t="str">
        <f t="shared" si="9"/>
        <v>Empaletizador</v>
      </c>
      <c r="E190" s="98" t="str">
        <f t="shared" si="10"/>
        <v>Material Empaque</v>
      </c>
      <c r="G190" s="98" t="str">
        <f t="shared" si="11"/>
        <v>Rollo</v>
      </c>
      <c r="H190" s="30">
        <v>1</v>
      </c>
      <c r="I190" s="28">
        <v>326</v>
      </c>
      <c r="J190" s="28">
        <f t="shared" si="12"/>
        <v>326</v>
      </c>
      <c r="K190" s="28"/>
      <c r="L190" s="167"/>
      <c r="M190" s="28">
        <f t="shared" si="13"/>
        <v>0</v>
      </c>
      <c r="N190" s="164" t="s">
        <v>2252</v>
      </c>
      <c r="O190" s="159" t="s">
        <v>142</v>
      </c>
      <c r="P190" s="160"/>
      <c r="W190" s="152"/>
      <c r="X190" s="23"/>
      <c r="AC190" s="152"/>
      <c r="AE190" s="246" t="str">
        <f>Inventario!B190</f>
        <v>Tornillo Panheadpunta broca  #7 x 3/8"</v>
      </c>
      <c r="AF190" s="247" t="str">
        <f>Inventario!D190</f>
        <v>Tornillo Panheadpunta broca  #7 x 3/8"</v>
      </c>
      <c r="AG190" s="247" t="str">
        <f>Inventario!E190</f>
        <v>Clavos y Tornillos</v>
      </c>
      <c r="AH190" s="247">
        <f>Inventario!F190</f>
        <v>0</v>
      </c>
      <c r="AI190" s="247" t="str">
        <f>Inventario!G190</f>
        <v>unidades</v>
      </c>
      <c r="AJ190" s="248">
        <f>Inventario!J190</f>
        <v>314</v>
      </c>
      <c r="AK190" s="249">
        <f>Inventario!K190</f>
        <v>0</v>
      </c>
      <c r="AL190" s="25"/>
      <c r="AM190" s="11"/>
    </row>
    <row r="191" spans="1:39" ht="13.5" customHeight="1" x14ac:dyDescent="0.25">
      <c r="A191" s="54">
        <v>43760</v>
      </c>
      <c r="B191" s="176"/>
      <c r="C191" s="174" t="s">
        <v>967</v>
      </c>
      <c r="D191" s="98" t="str">
        <f t="shared" si="9"/>
        <v>Tape Oscuro 2"x 110 yadas</v>
      </c>
      <c r="E191" s="98" t="str">
        <f t="shared" si="10"/>
        <v>Material Empaque</v>
      </c>
      <c r="G191" s="98" t="str">
        <f t="shared" si="11"/>
        <v>unidades</v>
      </c>
      <c r="H191" s="30">
        <v>1</v>
      </c>
      <c r="I191" s="28">
        <v>49.703299999999999</v>
      </c>
      <c r="J191" s="28">
        <f t="shared" si="12"/>
        <v>49.703299999999999</v>
      </c>
      <c r="K191" s="28"/>
      <c r="L191" s="167"/>
      <c r="M191" s="28">
        <f t="shared" si="13"/>
        <v>0</v>
      </c>
      <c r="N191" s="164" t="s">
        <v>2253</v>
      </c>
      <c r="O191" s="159" t="s">
        <v>142</v>
      </c>
      <c r="P191" s="160"/>
      <c r="W191" s="152"/>
      <c r="X191" s="23"/>
      <c r="AC191" s="152"/>
      <c r="AE191" s="246" t="str">
        <f>Inventario!B191</f>
        <v>Tornillo Phillips #7 x 3"</v>
      </c>
      <c r="AF191" s="247" t="str">
        <f>Inventario!D191</f>
        <v>Tornillo Phillips #7 x 3"</v>
      </c>
      <c r="AG191" s="247" t="str">
        <f>Inventario!E191</f>
        <v>Clavos y Tornillos</v>
      </c>
      <c r="AH191" s="247">
        <f>Inventario!F191</f>
        <v>0</v>
      </c>
      <c r="AI191" s="247" t="str">
        <f>Inventario!G191</f>
        <v>unidades</v>
      </c>
      <c r="AJ191" s="248">
        <f>Inventario!J191</f>
        <v>2015</v>
      </c>
      <c r="AK191" s="249">
        <f>Inventario!K191</f>
        <v>0</v>
      </c>
      <c r="AL191" s="25"/>
      <c r="AM191" s="11"/>
    </row>
    <row r="192" spans="1:39" ht="13.5" customHeight="1" x14ac:dyDescent="0.25">
      <c r="A192" s="54">
        <v>43760</v>
      </c>
      <c r="B192" s="176"/>
      <c r="C192" s="174" t="s">
        <v>701</v>
      </c>
      <c r="D192" s="98" t="str">
        <f t="shared" si="9"/>
        <v>Empaletizador</v>
      </c>
      <c r="E192" s="98" t="str">
        <f t="shared" si="10"/>
        <v>Material Empaque</v>
      </c>
      <c r="G192" s="98" t="str">
        <f t="shared" si="11"/>
        <v>Rollo</v>
      </c>
      <c r="H192" s="30">
        <v>2</v>
      </c>
      <c r="I192" s="28">
        <v>666.98159999999996</v>
      </c>
      <c r="J192" s="28">
        <f t="shared" si="12"/>
        <v>333.49079999999998</v>
      </c>
      <c r="K192" s="28"/>
      <c r="L192" s="167"/>
      <c r="M192" s="28">
        <f t="shared" si="13"/>
        <v>0</v>
      </c>
      <c r="N192" s="164" t="s">
        <v>2253</v>
      </c>
      <c r="O192" s="159" t="s">
        <v>142</v>
      </c>
      <c r="P192" s="160"/>
      <c r="W192" s="152"/>
      <c r="X192" s="23"/>
      <c r="AC192" s="152"/>
      <c r="AE192" s="246" t="str">
        <f>Inventario!B192</f>
        <v>Tornillo Camo para deck 2-3/8"</v>
      </c>
      <c r="AF192" s="247" t="str">
        <f>Inventario!D192</f>
        <v>Tornillo Camo para deck 2-3/8"</v>
      </c>
      <c r="AG192" s="247" t="str">
        <f>Inventario!E192</f>
        <v>Clavos y Tornillos</v>
      </c>
      <c r="AH192" s="247">
        <f>Inventario!F192</f>
        <v>0</v>
      </c>
      <c r="AI192" s="247" t="str">
        <f>Inventario!G192</f>
        <v>unidades</v>
      </c>
      <c r="AJ192" s="248">
        <f>Inventario!J192</f>
        <v>3499</v>
      </c>
      <c r="AK192" s="249">
        <f>Inventario!K192</f>
        <v>3.2099999999999995</v>
      </c>
      <c r="AL192" s="25"/>
      <c r="AM192" s="11"/>
    </row>
    <row r="193" spans="1:39" ht="13.5" customHeight="1" x14ac:dyDescent="0.25">
      <c r="A193" s="54">
        <v>43760</v>
      </c>
      <c r="B193" s="176"/>
      <c r="C193" s="174" t="s">
        <v>701</v>
      </c>
      <c r="D193" s="98" t="str">
        <f t="shared" si="9"/>
        <v>Empaletizador</v>
      </c>
      <c r="E193" s="98" t="str">
        <f t="shared" si="10"/>
        <v>Material Empaque</v>
      </c>
      <c r="G193" s="98" t="str">
        <f t="shared" si="11"/>
        <v>Rollo</v>
      </c>
      <c r="H193" s="30">
        <v>8</v>
      </c>
      <c r="I193" s="28">
        <v>2608</v>
      </c>
      <c r="J193" s="28">
        <f t="shared" si="12"/>
        <v>326</v>
      </c>
      <c r="K193" s="28"/>
      <c r="L193" s="167"/>
      <c r="M193" s="28">
        <f t="shared" si="13"/>
        <v>0</v>
      </c>
      <c r="N193" s="164" t="s">
        <v>2254</v>
      </c>
      <c r="O193" s="159" t="s">
        <v>142</v>
      </c>
      <c r="P193" s="160"/>
      <c r="W193" s="152"/>
      <c r="X193" s="23"/>
      <c r="AC193" s="152"/>
      <c r="AE193" s="246" t="str">
        <f>Inventario!B193</f>
        <v>Tornillo Camo para deck 1-7/8"</v>
      </c>
      <c r="AF193" s="247" t="str">
        <f>Inventario!D193</f>
        <v>Tornillo Camo para deck 1-7/8"</v>
      </c>
      <c r="AG193" s="247" t="str">
        <f>Inventario!E193</f>
        <v>Clavos y Tornillos</v>
      </c>
      <c r="AH193" s="247">
        <f>Inventario!F193</f>
        <v>0</v>
      </c>
      <c r="AI193" s="247" t="str">
        <f>Inventario!G193</f>
        <v>unidades</v>
      </c>
      <c r="AJ193" s="248">
        <f>Inventario!J193</f>
        <v>0</v>
      </c>
      <c r="AK193" s="249">
        <f>Inventario!K193</f>
        <v>0</v>
      </c>
      <c r="AL193" s="25"/>
      <c r="AM193" s="11"/>
    </row>
    <row r="194" spans="1:39" ht="13.5" customHeight="1" x14ac:dyDescent="0.25">
      <c r="A194" s="54">
        <v>43760</v>
      </c>
      <c r="B194" s="176"/>
      <c r="C194" s="174" t="s">
        <v>967</v>
      </c>
      <c r="D194" s="98" t="str">
        <f t="shared" si="9"/>
        <v>Tape Oscuro 2"x 110 yadas</v>
      </c>
      <c r="E194" s="98" t="str">
        <f t="shared" si="10"/>
        <v>Material Empaque</v>
      </c>
      <c r="G194" s="98" t="str">
        <f t="shared" si="11"/>
        <v>unidades</v>
      </c>
      <c r="H194" s="30">
        <v>11</v>
      </c>
      <c r="I194" s="28">
        <v>549.97810000000004</v>
      </c>
      <c r="J194" s="28">
        <f t="shared" si="12"/>
        <v>49.998009090909093</v>
      </c>
      <c r="K194" s="28"/>
      <c r="L194" s="167"/>
      <c r="M194" s="28">
        <f t="shared" si="13"/>
        <v>0</v>
      </c>
      <c r="N194" s="164" t="s">
        <v>2254</v>
      </c>
      <c r="O194" s="159" t="s">
        <v>142</v>
      </c>
      <c r="P194" s="160"/>
      <c r="U194" s="151">
        <v>739.5</v>
      </c>
      <c r="W194" s="152"/>
      <c r="X194" s="23"/>
      <c r="AC194" s="152"/>
      <c r="AE194" s="246" t="str">
        <f>Inventario!B194</f>
        <v>Tornillo Slotted #8 x 1-1/4"</v>
      </c>
      <c r="AF194" s="247" t="str">
        <f>Inventario!D194</f>
        <v>Tornillo Slotted #8 x 1-1/4"</v>
      </c>
      <c r="AG194" s="247" t="str">
        <f>Inventario!E194</f>
        <v>Clavos y Tornillos</v>
      </c>
      <c r="AH194" s="247">
        <f>Inventario!F194</f>
        <v>0</v>
      </c>
      <c r="AI194" s="247" t="str">
        <f>Inventario!G194</f>
        <v>unidades</v>
      </c>
      <c r="AJ194" s="248">
        <f>Inventario!J194</f>
        <v>263</v>
      </c>
      <c r="AK194" s="249">
        <f>Inventario!K194</f>
        <v>0</v>
      </c>
      <c r="AL194" s="25"/>
      <c r="AM194" s="11"/>
    </row>
    <row r="195" spans="1:39" ht="13.5" customHeight="1" x14ac:dyDescent="0.25">
      <c r="A195" s="54">
        <v>43760</v>
      </c>
      <c r="B195" s="176"/>
      <c r="C195" s="174" t="s">
        <v>2052</v>
      </c>
      <c r="D195" s="98" t="str">
        <f t="shared" si="9"/>
        <v>Pega loca</v>
      </c>
      <c r="E195" s="98" t="str">
        <f t="shared" si="10"/>
        <v>Materiales Varios</v>
      </c>
      <c r="G195" s="98" t="str">
        <f t="shared" si="11"/>
        <v>unidades</v>
      </c>
      <c r="H195" s="30">
        <v>264</v>
      </c>
      <c r="I195" s="28">
        <v>726</v>
      </c>
      <c r="J195" s="28">
        <f t="shared" si="12"/>
        <v>2.75</v>
      </c>
      <c r="K195" s="28"/>
      <c r="L195" s="167"/>
      <c r="M195" s="28">
        <f t="shared" ref="M195:M202" si="14">L195*K195</f>
        <v>0</v>
      </c>
      <c r="N195" s="164" t="s">
        <v>2255</v>
      </c>
      <c r="O195" s="159" t="s">
        <v>2256</v>
      </c>
      <c r="P195" s="160"/>
      <c r="U195" s="151">
        <f>U194*4</f>
        <v>2958</v>
      </c>
      <c r="W195" s="152"/>
      <c r="X195" s="23"/>
      <c r="AC195" s="152"/>
      <c r="AE195" s="246" t="str">
        <f>Inventario!B195</f>
        <v>Tornillo flathead #7 x 1-1/4"</v>
      </c>
      <c r="AF195" s="247" t="str">
        <f>Inventario!D195</f>
        <v>Tornillo flathead #7 x 1-1/4"</v>
      </c>
      <c r="AG195" s="247" t="str">
        <f>Inventario!E195</f>
        <v>Clavos y Tornillos</v>
      </c>
      <c r="AH195" s="247">
        <f>Inventario!F195</f>
        <v>0</v>
      </c>
      <c r="AI195" s="247" t="str">
        <f>Inventario!G195</f>
        <v>unidades</v>
      </c>
      <c r="AJ195" s="248">
        <f>Inventario!J195</f>
        <v>79</v>
      </c>
      <c r="AK195" s="249">
        <f>Inventario!K195</f>
        <v>1.4</v>
      </c>
      <c r="AL195" s="25"/>
      <c r="AM195" s="11"/>
    </row>
    <row r="196" spans="1:39" ht="13.5" customHeight="1" x14ac:dyDescent="0.25">
      <c r="A196" s="54">
        <v>43760</v>
      </c>
      <c r="B196" s="176"/>
      <c r="C196" s="174" t="s">
        <v>2052</v>
      </c>
      <c r="D196" s="98" t="str">
        <f t="shared" si="9"/>
        <v>Pega loca</v>
      </c>
      <c r="E196" s="98" t="str">
        <f t="shared" si="10"/>
        <v>Materiales Varios</v>
      </c>
      <c r="G196" s="98" t="str">
        <f t="shared" si="11"/>
        <v>unidades</v>
      </c>
      <c r="H196" s="30">
        <v>276</v>
      </c>
      <c r="I196" s="28">
        <v>759</v>
      </c>
      <c r="J196" s="28">
        <f t="shared" si="12"/>
        <v>2.75</v>
      </c>
      <c r="K196" s="28"/>
      <c r="L196" s="167"/>
      <c r="M196" s="28">
        <f t="shared" si="14"/>
        <v>0</v>
      </c>
      <c r="N196" s="164" t="s">
        <v>2257</v>
      </c>
      <c r="O196" s="159" t="s">
        <v>2256</v>
      </c>
      <c r="P196" s="160"/>
      <c r="W196" s="152"/>
      <c r="X196" s="23"/>
      <c r="AC196" s="152"/>
      <c r="AE196" s="246" t="str">
        <f>Inventario!B196</f>
        <v>Tornillo Flathead #10 x 2-1/2"</v>
      </c>
      <c r="AF196" s="247" t="str">
        <f>Inventario!D196</f>
        <v>Tornillo Flathead #10 x 2-1/2"</v>
      </c>
      <c r="AG196" s="247" t="str">
        <f>Inventario!E196</f>
        <v>Clavos y Tornillos</v>
      </c>
      <c r="AH196" s="247">
        <f>Inventario!F196</f>
        <v>0</v>
      </c>
      <c r="AI196" s="247" t="str">
        <f>Inventario!G196</f>
        <v>unidades</v>
      </c>
      <c r="AJ196" s="248">
        <f>Inventario!J196</f>
        <v>68</v>
      </c>
      <c r="AK196" s="249">
        <f>Inventario!K196</f>
        <v>0</v>
      </c>
      <c r="AL196" s="25"/>
      <c r="AM196" s="11"/>
    </row>
    <row r="197" spans="1:39" ht="13.5" customHeight="1" x14ac:dyDescent="0.25">
      <c r="A197" s="54">
        <v>43760</v>
      </c>
      <c r="B197" s="176"/>
      <c r="C197" s="174" t="s">
        <v>1443</v>
      </c>
      <c r="D197" s="98" t="str">
        <f t="shared" si="9"/>
        <v>Polifibra</v>
      </c>
      <c r="E197" s="98" t="str">
        <f t="shared" si="10"/>
        <v>Tapiceria</v>
      </c>
      <c r="G197" s="98" t="str">
        <f t="shared" si="11"/>
        <v>lbs</v>
      </c>
      <c r="H197" s="30">
        <v>46</v>
      </c>
      <c r="I197" s="28">
        <v>3680</v>
      </c>
      <c r="J197" s="28">
        <f t="shared" si="12"/>
        <v>80</v>
      </c>
      <c r="K197" s="28"/>
      <c r="L197" s="167"/>
      <c r="M197" s="28">
        <f t="shared" si="14"/>
        <v>0</v>
      </c>
      <c r="N197" s="164" t="s">
        <v>2258</v>
      </c>
      <c r="O197" s="159" t="s">
        <v>2198</v>
      </c>
      <c r="P197" s="160"/>
      <c r="W197" s="152"/>
      <c r="X197" s="23"/>
      <c r="AC197" s="152"/>
      <c r="AE197" s="246" t="str">
        <f>Inventario!B197</f>
        <v>Clavos #4 x 1-1/2"</v>
      </c>
      <c r="AF197" s="247" t="str">
        <f>Inventario!D197</f>
        <v>Clavos #4 x 1-1/2"</v>
      </c>
      <c r="AG197" s="247" t="str">
        <f>Inventario!E197</f>
        <v>Clavos y Tornillos</v>
      </c>
      <c r="AH197" s="247">
        <f>Inventario!F197</f>
        <v>0</v>
      </c>
      <c r="AI197" s="247" t="str">
        <f>Inventario!G197</f>
        <v>unidades</v>
      </c>
      <c r="AJ197" s="248">
        <f>Inventario!J197</f>
        <v>19870</v>
      </c>
      <c r="AK197" s="249">
        <f>Inventario!K197</f>
        <v>0</v>
      </c>
      <c r="AL197" s="25"/>
      <c r="AM197" s="11"/>
    </row>
    <row r="198" spans="1:39" ht="13.5" customHeight="1" x14ac:dyDescent="0.25">
      <c r="A198" s="54">
        <v>43760</v>
      </c>
      <c r="B198" s="176"/>
      <c r="C198" s="174" t="s">
        <v>968</v>
      </c>
      <c r="D198" s="98" t="str">
        <f t="shared" ref="D198:D261" si="15">VLOOKUP($C198,$AE$6:$AK$2025,2,FALSE)</f>
        <v>Guata</v>
      </c>
      <c r="E198" s="98" t="str">
        <f t="shared" ref="E198:E261" si="16">VLOOKUP($C198,$AE$6:$AK$2025,3,FALSE)</f>
        <v>Tapiceria</v>
      </c>
      <c r="G198" s="98" t="str">
        <f t="shared" ref="G198:G261" si="17">VLOOKUP($C198,$AE$6:$AK$2025,5,FALSE)</f>
        <v>Yardas</v>
      </c>
      <c r="H198" s="30">
        <v>56</v>
      </c>
      <c r="I198" s="28">
        <v>6160</v>
      </c>
      <c r="J198" s="28">
        <f t="shared" si="12"/>
        <v>110</v>
      </c>
      <c r="K198" s="28"/>
      <c r="L198" s="167"/>
      <c r="M198" s="28">
        <f t="shared" si="14"/>
        <v>0</v>
      </c>
      <c r="N198" s="164" t="s">
        <v>2258</v>
      </c>
      <c r="O198" s="159" t="s">
        <v>2198</v>
      </c>
      <c r="P198" s="160"/>
      <c r="X198" s="23"/>
      <c r="AC198" s="225"/>
      <c r="AE198" s="246" t="str">
        <f>Inventario!B198</f>
        <v>Tornillo Slotted #5 x 7/8"</v>
      </c>
      <c r="AF198" s="247" t="str">
        <f>Inventario!D198</f>
        <v>Tornillo Slotted #5 x 7/8"</v>
      </c>
      <c r="AG198" s="247" t="str">
        <f>Inventario!E198</f>
        <v>Clavos y Tornillos</v>
      </c>
      <c r="AH198" s="247">
        <f>Inventario!F198</f>
        <v>0</v>
      </c>
      <c r="AI198" s="247" t="str">
        <f>Inventario!G198</f>
        <v>unidades</v>
      </c>
      <c r="AJ198" s="248">
        <f>Inventario!J198</f>
        <v>400</v>
      </c>
      <c r="AK198" s="249">
        <f>Inventario!K198</f>
        <v>0</v>
      </c>
      <c r="AL198" s="25"/>
      <c r="AM198" s="11"/>
    </row>
    <row r="199" spans="1:39" ht="13.5" customHeight="1" x14ac:dyDescent="0.25">
      <c r="A199" s="54">
        <v>43760</v>
      </c>
      <c r="B199" s="176"/>
      <c r="C199" s="174" t="s">
        <v>2266</v>
      </c>
      <c r="D199" s="98" t="str">
        <f t="shared" si="15"/>
        <v xml:space="preserve">Velcro 1" </v>
      </c>
      <c r="E199" s="98" t="str">
        <f t="shared" si="16"/>
        <v>Tapiceria</v>
      </c>
      <c r="G199" s="98" t="str">
        <f t="shared" si="17"/>
        <v>Yardas</v>
      </c>
      <c r="H199" s="30">
        <v>15</v>
      </c>
      <c r="I199" s="28">
        <v>135</v>
      </c>
      <c r="J199" s="28">
        <f t="shared" si="12"/>
        <v>9</v>
      </c>
      <c r="K199" s="28"/>
      <c r="L199" s="167"/>
      <c r="M199" s="28">
        <f t="shared" si="14"/>
        <v>0</v>
      </c>
      <c r="N199" s="164" t="s">
        <v>2258</v>
      </c>
      <c r="O199" s="159" t="s">
        <v>2198</v>
      </c>
      <c r="P199" s="160"/>
      <c r="X199" s="23"/>
      <c r="AC199" s="225"/>
      <c r="AE199" s="246" t="str">
        <f>Inventario!B199</f>
        <v>Clavo para concreto 2-1/2"</v>
      </c>
      <c r="AF199" s="247" t="str">
        <f>Inventario!D199</f>
        <v>Clavo para concreto 2-1/2"</v>
      </c>
      <c r="AG199" s="247" t="str">
        <f>Inventario!E199</f>
        <v>Clavos y Tornillos</v>
      </c>
      <c r="AH199" s="247">
        <f>Inventario!F199</f>
        <v>0</v>
      </c>
      <c r="AI199" s="247" t="str">
        <f>Inventario!G199</f>
        <v>unidades</v>
      </c>
      <c r="AJ199" s="248">
        <f>Inventario!J199</f>
        <v>1256</v>
      </c>
      <c r="AK199" s="249">
        <f>Inventario!K199</f>
        <v>3</v>
      </c>
      <c r="AL199" s="25"/>
      <c r="AM199" s="11"/>
    </row>
    <row r="200" spans="1:39" ht="13.5" customHeight="1" x14ac:dyDescent="0.25">
      <c r="A200" s="54">
        <v>43760</v>
      </c>
      <c r="B200" s="176"/>
      <c r="C200" s="174" t="s">
        <v>2259</v>
      </c>
      <c r="D200" s="98" t="str">
        <f t="shared" si="15"/>
        <v>Disco Norton P/Afilado</v>
      </c>
      <c r="E200" s="98" t="str">
        <f t="shared" si="16"/>
        <v>Repuestos y Partes</v>
      </c>
      <c r="G200" s="98" t="str">
        <f t="shared" si="17"/>
        <v>unidades</v>
      </c>
      <c r="H200" s="30">
        <v>1</v>
      </c>
      <c r="I200" s="28">
        <v>1900</v>
      </c>
      <c r="J200" s="28">
        <f t="shared" si="12"/>
        <v>1900</v>
      </c>
      <c r="K200" s="28"/>
      <c r="L200" s="167"/>
      <c r="M200" s="28">
        <f t="shared" si="14"/>
        <v>0</v>
      </c>
      <c r="N200" s="164" t="s">
        <v>2263</v>
      </c>
      <c r="O200" s="164" t="s">
        <v>2261</v>
      </c>
      <c r="P200" s="160"/>
      <c r="X200" s="23"/>
      <c r="AC200" s="225"/>
      <c r="AE200" s="246" t="str">
        <f>Inventario!B200</f>
        <v>Clavos #8 x 4-3/4"</v>
      </c>
      <c r="AF200" s="247" t="str">
        <f>Inventario!D200</f>
        <v>Clavos #8 x 4-3/4"</v>
      </c>
      <c r="AG200" s="247" t="str">
        <f>Inventario!E200</f>
        <v>Clavos y Tornillos</v>
      </c>
      <c r="AH200" s="247">
        <f>Inventario!F200</f>
        <v>0</v>
      </c>
      <c r="AI200" s="247" t="str">
        <f>Inventario!G200</f>
        <v>unidades</v>
      </c>
      <c r="AJ200" s="248">
        <f>Inventario!J200</f>
        <v>956</v>
      </c>
      <c r="AK200" s="249">
        <f>Inventario!K200</f>
        <v>0</v>
      </c>
      <c r="AL200" s="25"/>
      <c r="AM200" s="11"/>
    </row>
    <row r="201" spans="1:39" ht="13.5" customHeight="1" x14ac:dyDescent="0.25">
      <c r="A201" s="54">
        <v>43759</v>
      </c>
      <c r="B201" s="176"/>
      <c r="C201" s="174" t="s">
        <v>2260</v>
      </c>
      <c r="D201" s="98" t="str">
        <f t="shared" si="15"/>
        <v>Mecate Cabulla de 5/8"</v>
      </c>
      <c r="E201" s="98" t="str">
        <f t="shared" si="16"/>
        <v>Materiales Varios</v>
      </c>
      <c r="G201" s="98" t="str">
        <f t="shared" si="17"/>
        <v>mts</v>
      </c>
      <c r="H201" s="30">
        <v>30</v>
      </c>
      <c r="I201" s="28">
        <v>1200</v>
      </c>
      <c r="J201" s="28">
        <f t="shared" si="12"/>
        <v>40</v>
      </c>
      <c r="K201" s="28"/>
      <c r="L201" s="167"/>
      <c r="M201" s="28">
        <f t="shared" si="14"/>
        <v>0</v>
      </c>
      <c r="N201" s="164" t="s">
        <v>2264</v>
      </c>
      <c r="O201" s="164" t="s">
        <v>2262</v>
      </c>
      <c r="P201" s="160"/>
      <c r="X201" s="23"/>
      <c r="AC201" s="225"/>
      <c r="AE201" s="246" t="str">
        <f>Inventario!B201</f>
        <v>Clavo 1/8" x 3"</v>
      </c>
      <c r="AF201" s="247" t="str">
        <f>Inventario!D201</f>
        <v>Clavo 1/8" x 3"</v>
      </c>
      <c r="AG201" s="247" t="str">
        <f>Inventario!E201</f>
        <v>Clavos y Tornillos</v>
      </c>
      <c r="AH201" s="247">
        <f>Inventario!F201</f>
        <v>0</v>
      </c>
      <c r="AI201" s="247" t="str">
        <f>Inventario!G201</f>
        <v>unidades</v>
      </c>
      <c r="AJ201" s="248">
        <f>Inventario!J201</f>
        <v>303</v>
      </c>
      <c r="AK201" s="249">
        <f>Inventario!K201</f>
        <v>0</v>
      </c>
      <c r="AL201" s="25"/>
      <c r="AM201" s="11"/>
    </row>
    <row r="202" spans="1:39" ht="13.5" customHeight="1" x14ac:dyDescent="0.25">
      <c r="A202" s="54">
        <v>43759</v>
      </c>
      <c r="B202" s="176"/>
      <c r="C202" s="174" t="s">
        <v>2260</v>
      </c>
      <c r="D202" s="98" t="str">
        <f t="shared" si="15"/>
        <v>Mecate Cabulla de 5/8"</v>
      </c>
      <c r="E202" s="98" t="str">
        <f t="shared" si="16"/>
        <v>Materiales Varios</v>
      </c>
      <c r="G202" s="98" t="str">
        <f t="shared" si="17"/>
        <v>mts</v>
      </c>
      <c r="H202" s="30">
        <v>32</v>
      </c>
      <c r="I202" s="28">
        <v>1280</v>
      </c>
      <c r="J202" s="28">
        <f t="shared" si="12"/>
        <v>40</v>
      </c>
      <c r="K202" s="28"/>
      <c r="L202" s="167"/>
      <c r="M202" s="28">
        <f t="shared" si="14"/>
        <v>0</v>
      </c>
      <c r="N202" s="164" t="s">
        <v>2265</v>
      </c>
      <c r="O202" s="164" t="s">
        <v>2262</v>
      </c>
      <c r="P202" s="160"/>
      <c r="X202" s="23"/>
      <c r="AC202" s="225"/>
      <c r="AE202" s="246" t="str">
        <f>Inventario!B202</f>
        <v>Tornillo Slotted azul 1/4" x 3/4"</v>
      </c>
      <c r="AF202" s="247" t="str">
        <f>Inventario!D202</f>
        <v>Tornillo Slotted azul 1/4" x 3/4"</v>
      </c>
      <c r="AG202" s="247" t="str">
        <f>Inventario!E202</f>
        <v>Clavos y Tornillos</v>
      </c>
      <c r="AH202" s="247">
        <f>Inventario!F202</f>
        <v>0</v>
      </c>
      <c r="AI202" s="247" t="str">
        <f>Inventario!G202</f>
        <v>unidades</v>
      </c>
      <c r="AJ202" s="248">
        <f>Inventario!J202</f>
        <v>89</v>
      </c>
      <c r="AK202" s="249">
        <f>Inventario!K202</f>
        <v>0</v>
      </c>
      <c r="AL202" s="25"/>
      <c r="AM202" s="11"/>
    </row>
    <row r="203" spans="1:39" ht="13.5" customHeight="1" x14ac:dyDescent="0.25">
      <c r="A203" s="54">
        <v>43759</v>
      </c>
      <c r="B203" s="176"/>
      <c r="C203" s="174" t="s">
        <v>962</v>
      </c>
      <c r="D203" s="98" t="str">
        <f t="shared" si="15"/>
        <v>Esponja Fina 2604</v>
      </c>
      <c r="E203" s="98" t="str">
        <f t="shared" si="16"/>
        <v>Abrasivos</v>
      </c>
      <c r="G203" s="98" t="str">
        <f t="shared" si="17"/>
        <v>unidades</v>
      </c>
      <c r="H203" s="30">
        <v>100</v>
      </c>
      <c r="I203" s="28">
        <v>5829</v>
      </c>
      <c r="J203" s="28">
        <f t="shared" si="12"/>
        <v>58.29</v>
      </c>
      <c r="K203" s="28"/>
      <c r="L203" s="28"/>
      <c r="M203" s="25"/>
      <c r="N203" s="164" t="s">
        <v>2267</v>
      </c>
      <c r="O203" s="159" t="s">
        <v>86</v>
      </c>
      <c r="P203" s="160"/>
      <c r="X203" s="23"/>
      <c r="AC203" s="225"/>
      <c r="AE203" s="246" t="str">
        <f>Inventario!B203</f>
        <v>Tornillo Slotted azul 1/4" x 2-7/8"</v>
      </c>
      <c r="AF203" s="247" t="str">
        <f>Inventario!D203</f>
        <v>Tornillo Slotted azul 1/4" x 2-7/8"</v>
      </c>
      <c r="AG203" s="247" t="str">
        <f>Inventario!E203</f>
        <v>Clavos y Tornillos</v>
      </c>
      <c r="AH203" s="247">
        <f>Inventario!F203</f>
        <v>0</v>
      </c>
      <c r="AI203" s="247" t="str">
        <f>Inventario!G203</f>
        <v>unidades</v>
      </c>
      <c r="AJ203" s="248">
        <f>Inventario!J203</f>
        <v>114</v>
      </c>
      <c r="AK203" s="249">
        <f>Inventario!K203</f>
        <v>0</v>
      </c>
      <c r="AL203" s="25"/>
      <c r="AM203" s="11"/>
    </row>
    <row r="204" spans="1:39" ht="13.5" customHeight="1" x14ac:dyDescent="0.25">
      <c r="A204" s="54">
        <v>43759</v>
      </c>
      <c r="B204" s="176"/>
      <c r="C204" s="174" t="s">
        <v>1112</v>
      </c>
      <c r="D204" s="98" t="str">
        <f t="shared" si="15"/>
        <v>Masking Tape Verde 3/4"</v>
      </c>
      <c r="E204" s="98" t="str">
        <f t="shared" si="16"/>
        <v>Materiales Varios</v>
      </c>
      <c r="G204" s="98" t="str">
        <f t="shared" si="17"/>
        <v>unidades</v>
      </c>
      <c r="H204" s="30">
        <v>4</v>
      </c>
      <c r="I204" s="28">
        <v>400</v>
      </c>
      <c r="J204" s="28">
        <f t="shared" si="12"/>
        <v>100</v>
      </c>
      <c r="K204" s="28"/>
      <c r="L204" s="28"/>
      <c r="M204" s="25"/>
      <c r="N204" s="164" t="s">
        <v>2268</v>
      </c>
      <c r="O204" s="159" t="s">
        <v>86</v>
      </c>
      <c r="P204" s="160"/>
      <c r="X204" s="23"/>
      <c r="AC204" s="225"/>
      <c r="AE204" s="246" t="str">
        <f>Inventario!B204</f>
        <v>Tornillo slotted azull 1/4" x 2-1/2"</v>
      </c>
      <c r="AF204" s="247" t="str">
        <f>Inventario!D204</f>
        <v>Tornillo slotted azull 1/4" x 2-1/2"</v>
      </c>
      <c r="AG204" s="247" t="str">
        <f>Inventario!E204</f>
        <v>Clavos y Tornillos</v>
      </c>
      <c r="AH204" s="247">
        <f>Inventario!F204</f>
        <v>0</v>
      </c>
      <c r="AI204" s="247" t="str">
        <f>Inventario!G204</f>
        <v>unidades</v>
      </c>
      <c r="AJ204" s="248">
        <f>Inventario!J204</f>
        <v>40</v>
      </c>
      <c r="AK204" s="249">
        <f>Inventario!K204</f>
        <v>0</v>
      </c>
      <c r="AL204" s="25"/>
      <c r="AM204" s="11"/>
    </row>
    <row r="205" spans="1:39" ht="13.5" customHeight="1" x14ac:dyDescent="0.25">
      <c r="A205" s="54">
        <v>43759</v>
      </c>
      <c r="B205" s="176"/>
      <c r="C205" s="174" t="s">
        <v>1124</v>
      </c>
      <c r="D205" s="98" t="str">
        <f t="shared" si="15"/>
        <v>Masking Tape Blanco 3/4"</v>
      </c>
      <c r="E205" s="98" t="str">
        <f t="shared" si="16"/>
        <v>Materiales Varios</v>
      </c>
      <c r="G205" s="98" t="str">
        <f t="shared" si="17"/>
        <v>unidades</v>
      </c>
      <c r="H205" s="30">
        <v>20</v>
      </c>
      <c r="I205" s="28">
        <v>539</v>
      </c>
      <c r="J205" s="28">
        <f t="shared" si="12"/>
        <v>26.95</v>
      </c>
      <c r="K205" s="28"/>
      <c r="L205" s="28"/>
      <c r="M205" s="25"/>
      <c r="N205" s="164" t="s">
        <v>2270</v>
      </c>
      <c r="O205" s="159" t="s">
        <v>86</v>
      </c>
      <c r="P205" s="160"/>
      <c r="X205" s="23"/>
      <c r="AC205" s="225"/>
      <c r="AE205" s="246" t="str">
        <f>Inventario!B205</f>
        <v>Tornillo Phillips slot #5 x 3/4"</v>
      </c>
      <c r="AF205" s="247" t="str">
        <f>Inventario!D205</f>
        <v>Tornillo Phillips slot #5 x 3/4"</v>
      </c>
      <c r="AG205" s="247" t="str">
        <f>Inventario!E205</f>
        <v>Clavos y Tornillos</v>
      </c>
      <c r="AH205" s="247">
        <f>Inventario!F205</f>
        <v>0</v>
      </c>
      <c r="AI205" s="247" t="str">
        <f>Inventario!G205</f>
        <v>unidades</v>
      </c>
      <c r="AJ205" s="248">
        <f>Inventario!J205</f>
        <v>206</v>
      </c>
      <c r="AK205" s="249">
        <f>Inventario!K205</f>
        <v>0</v>
      </c>
      <c r="AL205" s="25"/>
      <c r="AM205" s="11"/>
    </row>
    <row r="206" spans="1:39" ht="13.5" customHeight="1" x14ac:dyDescent="0.25">
      <c r="A206" s="54">
        <v>43759</v>
      </c>
      <c r="B206" s="176"/>
      <c r="C206" s="174" t="s">
        <v>1117</v>
      </c>
      <c r="D206" s="98" t="str">
        <f t="shared" si="15"/>
        <v>Brocha 2"</v>
      </c>
      <c r="E206" s="98" t="str">
        <f t="shared" si="16"/>
        <v>Materiales Varios</v>
      </c>
      <c r="G206" s="98" t="str">
        <f t="shared" si="17"/>
        <v>unidades</v>
      </c>
      <c r="H206" s="30">
        <v>5</v>
      </c>
      <c r="I206" s="28">
        <v>169.6</v>
      </c>
      <c r="J206" s="28">
        <f t="shared" si="12"/>
        <v>33.92</v>
      </c>
      <c r="K206" s="28"/>
      <c r="L206" s="28"/>
      <c r="M206" s="25"/>
      <c r="N206" s="164" t="s">
        <v>2270</v>
      </c>
      <c r="O206" s="159" t="s">
        <v>86</v>
      </c>
      <c r="P206" s="160"/>
      <c r="X206" s="23"/>
      <c r="AC206" s="225"/>
      <c r="AE206" s="246" t="str">
        <f>Inventario!B206</f>
        <v>Tornillo Phillips slot #5x1</v>
      </c>
      <c r="AF206" s="247" t="str">
        <f>Inventario!D206</f>
        <v>Tornillo Phillips slot #5x1</v>
      </c>
      <c r="AG206" s="247" t="str">
        <f>Inventario!E206</f>
        <v>Clavos y Tornillos</v>
      </c>
      <c r="AH206" s="247">
        <f>Inventario!F206</f>
        <v>0</v>
      </c>
      <c r="AI206" s="247" t="str">
        <f>Inventario!G206</f>
        <v>unidades</v>
      </c>
      <c r="AJ206" s="248">
        <f>Inventario!J206</f>
        <v>87</v>
      </c>
      <c r="AK206" s="249">
        <f>Inventario!K206</f>
        <v>0</v>
      </c>
      <c r="AL206" s="25"/>
      <c r="AM206" s="11"/>
    </row>
    <row r="207" spans="1:39" ht="13.5" customHeight="1" x14ac:dyDescent="0.25">
      <c r="A207" s="54">
        <v>43759</v>
      </c>
      <c r="B207" s="176"/>
      <c r="C207" s="174" t="s">
        <v>1828</v>
      </c>
      <c r="D207" s="98" t="str">
        <f t="shared" si="15"/>
        <v>Brocha 4"</v>
      </c>
      <c r="E207" s="98" t="str">
        <f t="shared" si="16"/>
        <v>Materiales Varios</v>
      </c>
      <c r="G207" s="98" t="str">
        <f t="shared" si="17"/>
        <v>unidades</v>
      </c>
      <c r="H207" s="30">
        <v>5</v>
      </c>
      <c r="I207" s="28">
        <v>365.2</v>
      </c>
      <c r="J207" s="28">
        <f t="shared" si="12"/>
        <v>73.039999999999992</v>
      </c>
      <c r="K207" s="28"/>
      <c r="L207" s="28"/>
      <c r="M207" s="25"/>
      <c r="N207" s="164" t="s">
        <v>2270</v>
      </c>
      <c r="O207" s="159" t="s">
        <v>86</v>
      </c>
      <c r="P207" s="160"/>
      <c r="X207" s="23"/>
      <c r="AC207" s="225"/>
      <c r="AE207" s="246" t="str">
        <f>Inventario!B207</f>
        <v>Clavo de acero de 1/4" x 1-1/2"</v>
      </c>
      <c r="AF207" s="247" t="str">
        <f>Inventario!D207</f>
        <v>Clavo de acero de 1/4" x 1-1/2"</v>
      </c>
      <c r="AG207" s="247" t="str">
        <f>Inventario!E207</f>
        <v>Clavos y Tornillos</v>
      </c>
      <c r="AH207" s="247">
        <f>Inventario!F207</f>
        <v>0</v>
      </c>
      <c r="AI207" s="247" t="str">
        <f>Inventario!G207</f>
        <v>unidades</v>
      </c>
      <c r="AJ207" s="248">
        <f>Inventario!J207</f>
        <v>896</v>
      </c>
      <c r="AK207" s="249">
        <f>Inventario!K207</f>
        <v>0</v>
      </c>
      <c r="AL207" s="25"/>
      <c r="AM207" s="11"/>
    </row>
    <row r="208" spans="1:39" ht="13.5" customHeight="1" x14ac:dyDescent="0.25">
      <c r="A208" s="54">
        <v>43759</v>
      </c>
      <c r="B208" s="176"/>
      <c r="C208" s="174" t="s">
        <v>1138</v>
      </c>
      <c r="D208" s="98" t="str">
        <f t="shared" si="15"/>
        <v>Platos para Orbital</v>
      </c>
      <c r="E208" s="98" t="str">
        <f t="shared" si="16"/>
        <v>Repuestos y Partes</v>
      </c>
      <c r="G208" s="98" t="str">
        <f t="shared" si="17"/>
        <v>unidades</v>
      </c>
      <c r="H208" s="30">
        <v>7</v>
      </c>
      <c r="I208" s="28">
        <v>3834.81</v>
      </c>
      <c r="J208" s="28">
        <f t="shared" si="12"/>
        <v>547.83000000000004</v>
      </c>
      <c r="K208" s="28"/>
      <c r="L208" s="28"/>
      <c r="M208" s="25"/>
      <c r="N208" s="164" t="s">
        <v>2270</v>
      </c>
      <c r="O208" s="159" t="s">
        <v>86</v>
      </c>
      <c r="P208" s="160"/>
      <c r="X208" s="23"/>
      <c r="AC208" s="225"/>
      <c r="AE208" s="246" t="str">
        <f>Inventario!B208</f>
        <v>Tornillo Phillips #8 x 1-1/2"</v>
      </c>
      <c r="AF208" s="247" t="str">
        <f>Inventario!D208</f>
        <v>Tornillo Phillips #8 x 1-1/2"</v>
      </c>
      <c r="AG208" s="247" t="str">
        <f>Inventario!E208</f>
        <v>Clavos y Tornillos</v>
      </c>
      <c r="AH208" s="247">
        <f>Inventario!F208</f>
        <v>0</v>
      </c>
      <c r="AI208" s="247" t="str">
        <f>Inventario!G208</f>
        <v>unidades</v>
      </c>
      <c r="AJ208" s="248">
        <f>Inventario!J208</f>
        <v>822</v>
      </c>
      <c r="AK208" s="249">
        <f>Inventario!K208</f>
        <v>1.6812572533849126</v>
      </c>
      <c r="AL208" s="25"/>
      <c r="AM208" s="11"/>
    </row>
    <row r="209" spans="1:39" ht="13.5" customHeight="1" x14ac:dyDescent="0.25">
      <c r="A209" s="54">
        <v>43759</v>
      </c>
      <c r="B209" s="261"/>
      <c r="C209" s="260" t="s">
        <v>1138</v>
      </c>
      <c r="D209" s="262" t="str">
        <f t="shared" si="15"/>
        <v>Platos para Orbital</v>
      </c>
      <c r="E209" s="262" t="str">
        <f t="shared" si="16"/>
        <v>Repuestos y Partes</v>
      </c>
      <c r="F209" s="263"/>
      <c r="G209" s="262" t="str">
        <f t="shared" si="17"/>
        <v>unidades</v>
      </c>
      <c r="H209" s="264">
        <v>7</v>
      </c>
      <c r="I209" s="265"/>
      <c r="J209" s="265" t="str">
        <f t="shared" si="12"/>
        <v/>
      </c>
      <c r="K209" s="265"/>
      <c r="L209" s="265"/>
      <c r="M209" s="266"/>
      <c r="N209" s="267"/>
      <c r="O209" s="268"/>
      <c r="P209" s="269" t="s">
        <v>2269</v>
      </c>
      <c r="X209" s="23"/>
      <c r="AC209" s="225"/>
      <c r="AE209" s="246" t="str">
        <f>Inventario!B209</f>
        <v>Clavo #5 x 1-3/8"</v>
      </c>
      <c r="AF209" s="247" t="str">
        <f>Inventario!D209</f>
        <v>Clavo #5 x 1-3/8"</v>
      </c>
      <c r="AG209" s="247" t="str">
        <f>Inventario!E209</f>
        <v>Clavos y Tornillos</v>
      </c>
      <c r="AH209" s="247">
        <f>Inventario!F209</f>
        <v>0</v>
      </c>
      <c r="AI209" s="247" t="str">
        <f>Inventario!G209</f>
        <v>unidades</v>
      </c>
      <c r="AJ209" s="248">
        <f>Inventario!J209</f>
        <v>2584</v>
      </c>
      <c r="AK209" s="249">
        <f>Inventario!K209</f>
        <v>0</v>
      </c>
      <c r="AL209" s="25"/>
      <c r="AM209" s="11"/>
    </row>
    <row r="210" spans="1:39" ht="13.5" customHeight="1" x14ac:dyDescent="0.25">
      <c r="A210" s="54">
        <v>43759</v>
      </c>
      <c r="B210" s="176"/>
      <c r="C210" s="174" t="s">
        <v>1111</v>
      </c>
      <c r="D210" s="98" t="str">
        <f t="shared" si="15"/>
        <v>Lamina de plywood corriente 1/2"</v>
      </c>
      <c r="E210" s="98" t="str">
        <f t="shared" si="16"/>
        <v>Plywood</v>
      </c>
      <c r="G210" s="98" t="str">
        <f t="shared" si="17"/>
        <v>unidades</v>
      </c>
      <c r="H210" s="30">
        <v>10</v>
      </c>
      <c r="I210" s="28">
        <v>7097.2</v>
      </c>
      <c r="J210" s="28">
        <f t="shared" si="12"/>
        <v>709.72</v>
      </c>
      <c r="K210" s="28"/>
      <c r="L210" s="28"/>
      <c r="M210" s="25"/>
      <c r="N210" s="164" t="s">
        <v>2271</v>
      </c>
      <c r="O210" s="159" t="s">
        <v>1041</v>
      </c>
      <c r="P210" s="160"/>
      <c r="X210" s="23"/>
      <c r="AC210" s="225"/>
      <c r="AE210" s="246" t="str">
        <f>Inventario!B210</f>
        <v>Tornillo Flathead Phillps #7 x 1"</v>
      </c>
      <c r="AF210" s="247" t="str">
        <f>Inventario!D210</f>
        <v>Tornillo Flathead Phillps #7 x 1"</v>
      </c>
      <c r="AG210" s="247" t="str">
        <f>Inventario!E210</f>
        <v>Clavos y Tornillos</v>
      </c>
      <c r="AH210" s="247">
        <f>Inventario!F210</f>
        <v>0</v>
      </c>
      <c r="AI210" s="247" t="str">
        <f>Inventario!G210</f>
        <v>unidades</v>
      </c>
      <c r="AJ210" s="248">
        <f>Inventario!J210</f>
        <v>10960</v>
      </c>
      <c r="AK210" s="249">
        <f>Inventario!K210</f>
        <v>0.73</v>
      </c>
      <c r="AL210" s="25"/>
      <c r="AM210" s="11"/>
    </row>
    <row r="211" spans="1:39" ht="13.5" customHeight="1" x14ac:dyDescent="0.25">
      <c r="A211" s="54">
        <v>43759</v>
      </c>
      <c r="B211" s="176"/>
      <c r="C211" s="174" t="s">
        <v>1218</v>
      </c>
      <c r="D211" s="98" t="str">
        <f t="shared" si="15"/>
        <v>Lamina de plywood corriente 1/4"</v>
      </c>
      <c r="E211" s="98" t="str">
        <f t="shared" si="16"/>
        <v>Plywood</v>
      </c>
      <c r="G211" s="98" t="str">
        <f t="shared" si="17"/>
        <v>unidades</v>
      </c>
      <c r="H211" s="30">
        <v>4</v>
      </c>
      <c r="I211" s="28">
        <v>1507.96</v>
      </c>
      <c r="J211" s="28">
        <f t="shared" si="12"/>
        <v>376.99</v>
      </c>
      <c r="K211" s="28"/>
      <c r="L211" s="28"/>
      <c r="M211" s="25"/>
      <c r="N211" s="164" t="s">
        <v>2271</v>
      </c>
      <c r="O211" s="159" t="s">
        <v>1041</v>
      </c>
      <c r="P211" s="160"/>
      <c r="X211" s="23"/>
      <c r="AC211" s="225"/>
      <c r="AE211" s="246" t="str">
        <f>Inventario!B211</f>
        <v>Clavo de concreto 2-1/2"</v>
      </c>
      <c r="AF211" s="247" t="str">
        <f>Inventario!D211</f>
        <v>Clavo de concreto 2-1/2"</v>
      </c>
      <c r="AG211" s="247" t="str">
        <f>Inventario!E211</f>
        <v>Clavos y Tornillos</v>
      </c>
      <c r="AH211" s="247">
        <f>Inventario!F211</f>
        <v>0</v>
      </c>
      <c r="AI211" s="247" t="str">
        <f>Inventario!G211</f>
        <v>unidades</v>
      </c>
      <c r="AJ211" s="248">
        <f>Inventario!J211</f>
        <v>1256</v>
      </c>
      <c r="AK211" s="249">
        <f>Inventario!K211</f>
        <v>0</v>
      </c>
      <c r="AL211" s="25"/>
      <c r="AM211" s="11"/>
    </row>
    <row r="212" spans="1:39" ht="13.5" customHeight="1" x14ac:dyDescent="0.25">
      <c r="A212" s="54">
        <v>43761</v>
      </c>
      <c r="B212" s="176"/>
      <c r="C212" s="174" t="s">
        <v>1111</v>
      </c>
      <c r="D212" s="98" t="str">
        <f t="shared" si="15"/>
        <v>Lamina de plywood corriente 1/2"</v>
      </c>
      <c r="E212" s="98" t="str">
        <f t="shared" si="16"/>
        <v>Plywood</v>
      </c>
      <c r="G212" s="98" t="str">
        <f t="shared" si="17"/>
        <v>unidades</v>
      </c>
      <c r="H212" s="30">
        <v>6</v>
      </c>
      <c r="I212" s="28">
        <v>4514.09</v>
      </c>
      <c r="J212" s="28">
        <f t="shared" si="12"/>
        <v>752.34833333333336</v>
      </c>
      <c r="K212" s="28"/>
      <c r="L212" s="28"/>
      <c r="M212" s="25"/>
      <c r="N212" s="164" t="s">
        <v>2272</v>
      </c>
      <c r="O212" s="159" t="s">
        <v>65</v>
      </c>
      <c r="P212" s="160"/>
      <c r="X212" s="23"/>
      <c r="AC212" s="225"/>
      <c r="AE212" s="246" t="str">
        <f>Inventario!B212</f>
        <v>Tornillo Phillips #10 x 2"</v>
      </c>
      <c r="AF212" s="247" t="str">
        <f>Inventario!D212</f>
        <v>Tornillo Phillips #10 x 2"</v>
      </c>
      <c r="AG212" s="247" t="str">
        <f>Inventario!E212</f>
        <v>Clavos y Tornillos</v>
      </c>
      <c r="AH212" s="247">
        <f>Inventario!F212</f>
        <v>0</v>
      </c>
      <c r="AI212" s="247" t="str">
        <f>Inventario!G212</f>
        <v>unidades</v>
      </c>
      <c r="AJ212" s="248">
        <f>Inventario!J212</f>
        <v>70</v>
      </c>
      <c r="AK212" s="249">
        <f>Inventario!K212</f>
        <v>0.89</v>
      </c>
      <c r="AL212" s="25"/>
      <c r="AM212" s="11"/>
    </row>
    <row r="213" spans="1:39" ht="13.5" customHeight="1" x14ac:dyDescent="0.25">
      <c r="A213" s="54">
        <v>43761</v>
      </c>
      <c r="B213" s="176"/>
      <c r="C213" s="174" t="s">
        <v>1370</v>
      </c>
      <c r="D213" s="98" t="str">
        <f t="shared" si="15"/>
        <v>Lamina Plywood Corriente 3/4"</v>
      </c>
      <c r="E213" s="98" t="str">
        <f t="shared" si="16"/>
        <v>Plywood</v>
      </c>
      <c r="G213" s="98" t="str">
        <f t="shared" si="17"/>
        <v>unidades</v>
      </c>
      <c r="H213" s="30">
        <v>1</v>
      </c>
      <c r="I213" s="28">
        <v>914.87</v>
      </c>
      <c r="J213" s="28">
        <f t="shared" si="12"/>
        <v>914.87</v>
      </c>
      <c r="K213" s="28"/>
      <c r="L213" s="28"/>
      <c r="M213" s="25"/>
      <c r="N213" s="164" t="s">
        <v>2273</v>
      </c>
      <c r="O213" s="159" t="s">
        <v>65</v>
      </c>
      <c r="P213" s="160"/>
      <c r="X213" s="23"/>
      <c r="AC213" s="225"/>
      <c r="AE213" s="246" t="str">
        <f>Inventario!B213</f>
        <v>Tornillo gypsum #8 x 3/4"</v>
      </c>
      <c r="AF213" s="247" t="str">
        <f>Inventario!D213</f>
        <v>Tornillo gypsum #8 x 3/4"</v>
      </c>
      <c r="AG213" s="247" t="str">
        <f>Inventario!E213</f>
        <v>Clavos y Tornillos</v>
      </c>
      <c r="AH213" s="247">
        <f>Inventario!F213</f>
        <v>0</v>
      </c>
      <c r="AI213" s="247" t="str">
        <f>Inventario!G213</f>
        <v>unidades</v>
      </c>
      <c r="AJ213" s="248">
        <f>Inventario!J213</f>
        <v>390</v>
      </c>
      <c r="AK213" s="249">
        <f>Inventario!K213</f>
        <v>0</v>
      </c>
      <c r="AL213" s="25"/>
      <c r="AM213" s="11"/>
    </row>
    <row r="214" spans="1:39" ht="13.5" customHeight="1" x14ac:dyDescent="0.25">
      <c r="A214" s="54">
        <v>43761</v>
      </c>
      <c r="B214" s="176"/>
      <c r="C214" s="174" t="s">
        <v>2274</v>
      </c>
      <c r="D214" s="98" t="str">
        <f t="shared" si="15"/>
        <v>Lamina Formica</v>
      </c>
      <c r="E214" s="98" t="str">
        <f t="shared" si="16"/>
        <v>Plywood</v>
      </c>
      <c r="G214" s="98" t="str">
        <f t="shared" si="17"/>
        <v>unidades</v>
      </c>
      <c r="H214" s="30">
        <v>1</v>
      </c>
      <c r="I214" s="28">
        <v>395.9</v>
      </c>
      <c r="J214" s="28">
        <f t="shared" si="12"/>
        <v>395.9</v>
      </c>
      <c r="K214" s="28"/>
      <c r="L214" s="28"/>
      <c r="M214" s="25"/>
      <c r="N214" s="164" t="s">
        <v>2275</v>
      </c>
      <c r="O214" s="159" t="s">
        <v>65</v>
      </c>
      <c r="P214" s="160"/>
      <c r="X214" s="23"/>
      <c r="AC214" s="225"/>
      <c r="AE214" s="246" t="str">
        <f>Inventario!B214</f>
        <v>Tornillo gypsum #8 x 1"</v>
      </c>
      <c r="AF214" s="247" t="str">
        <f>Inventario!D214</f>
        <v>Tornillo gypsum #8 x 1"</v>
      </c>
      <c r="AG214" s="247" t="str">
        <f>Inventario!E214</f>
        <v>Clavos y Tornillos</v>
      </c>
      <c r="AH214" s="247">
        <f>Inventario!F214</f>
        <v>0</v>
      </c>
      <c r="AI214" s="247" t="str">
        <f>Inventario!G214</f>
        <v>unidades</v>
      </c>
      <c r="AJ214" s="248">
        <f>Inventario!J214</f>
        <v>228</v>
      </c>
      <c r="AK214" s="249">
        <f>Inventario!K214</f>
        <v>0.86742424242424243</v>
      </c>
      <c r="AL214" s="25"/>
      <c r="AM214" s="11"/>
    </row>
    <row r="215" spans="1:39" ht="13.5" customHeight="1" x14ac:dyDescent="0.25">
      <c r="A215" s="54">
        <v>43761</v>
      </c>
      <c r="B215" s="176"/>
      <c r="C215" s="174" t="s">
        <v>1083</v>
      </c>
      <c r="D215" s="98" t="str">
        <f t="shared" si="15"/>
        <v>Lamina de plywood corriente 1/8</v>
      </c>
      <c r="E215" s="98" t="str">
        <f t="shared" si="16"/>
        <v>Plywood</v>
      </c>
      <c r="G215" s="98" t="str">
        <f t="shared" si="17"/>
        <v>unidades</v>
      </c>
      <c r="H215" s="30">
        <v>1</v>
      </c>
      <c r="I215" s="28">
        <v>248.42</v>
      </c>
      <c r="J215" s="28">
        <f t="shared" si="12"/>
        <v>248.42</v>
      </c>
      <c r="K215" s="28"/>
      <c r="L215" s="28"/>
      <c r="M215" s="25"/>
      <c r="N215" s="164" t="s">
        <v>2276</v>
      </c>
      <c r="O215" s="159" t="s">
        <v>65</v>
      </c>
      <c r="P215" s="160"/>
      <c r="X215" s="23"/>
      <c r="AC215" s="225"/>
      <c r="AE215" s="246" t="str">
        <f>Inventario!B215</f>
        <v>Clavos para cerco 1-1/4"</v>
      </c>
      <c r="AF215" s="247" t="str">
        <f>Inventario!D215</f>
        <v>Clavos para cerco 1-1/4"</v>
      </c>
      <c r="AG215" s="247" t="str">
        <f>Inventario!E215</f>
        <v>Clavos y Tornillos</v>
      </c>
      <c r="AH215" s="247">
        <f>Inventario!F215</f>
        <v>0</v>
      </c>
      <c r="AI215" s="247" t="str">
        <f>Inventario!G215</f>
        <v>unidades</v>
      </c>
      <c r="AJ215" s="248">
        <f>Inventario!J215</f>
        <v>32</v>
      </c>
      <c r="AK215" s="249">
        <f>Inventario!K215</f>
        <v>0</v>
      </c>
      <c r="AL215" s="25"/>
      <c r="AM215" s="11"/>
    </row>
    <row r="216" spans="1:39" ht="13.5" customHeight="1" x14ac:dyDescent="0.25">
      <c r="A216" s="54">
        <v>43761</v>
      </c>
      <c r="B216" s="176"/>
      <c r="C216" s="174" t="s">
        <v>1218</v>
      </c>
      <c r="D216" s="98" t="str">
        <f t="shared" si="15"/>
        <v>Lamina de plywood corriente 1/4"</v>
      </c>
      <c r="E216" s="98" t="str">
        <f t="shared" si="16"/>
        <v>Plywood</v>
      </c>
      <c r="G216" s="98" t="str">
        <f t="shared" si="17"/>
        <v>unidades</v>
      </c>
      <c r="H216" s="30">
        <v>1</v>
      </c>
      <c r="I216" s="28">
        <v>410.25</v>
      </c>
      <c r="J216" s="28">
        <f t="shared" si="12"/>
        <v>410.25</v>
      </c>
      <c r="K216" s="28"/>
      <c r="L216" s="28"/>
      <c r="M216" s="25"/>
      <c r="N216" s="164" t="s">
        <v>2276</v>
      </c>
      <c r="O216" s="159" t="s">
        <v>65</v>
      </c>
      <c r="P216" s="160"/>
      <c r="X216" s="23"/>
      <c r="AC216" s="225"/>
      <c r="AE216" s="246" t="str">
        <f>Inventario!B216</f>
        <v>Tornillo Phillip #9 x 5/8"</v>
      </c>
      <c r="AF216" s="247" t="str">
        <f>Inventario!D216</f>
        <v>Tornillo Phillip #9 x 5/8"</v>
      </c>
      <c r="AG216" s="247" t="str">
        <f>Inventario!E216</f>
        <v>Clavos y Tornillos</v>
      </c>
      <c r="AH216" s="247">
        <f>Inventario!F216</f>
        <v>0</v>
      </c>
      <c r="AI216" s="247" t="str">
        <f>Inventario!G216</f>
        <v>unidades</v>
      </c>
      <c r="AJ216" s="248">
        <f>Inventario!J216</f>
        <v>0</v>
      </c>
      <c r="AK216" s="249">
        <f>Inventario!K216</f>
        <v>0</v>
      </c>
      <c r="AL216" s="25"/>
      <c r="AM216" s="11"/>
    </row>
    <row r="217" spans="1:39" ht="13.5" customHeight="1" x14ac:dyDescent="0.25">
      <c r="A217" s="54">
        <v>43761</v>
      </c>
      <c r="B217" s="176"/>
      <c r="C217" s="174" t="s">
        <v>967</v>
      </c>
      <c r="D217" s="98" t="str">
        <f t="shared" si="15"/>
        <v>Tape Oscuro 2"x 110 yadas</v>
      </c>
      <c r="E217" s="98" t="str">
        <f t="shared" si="16"/>
        <v>Material Empaque</v>
      </c>
      <c r="G217" s="98" t="str">
        <f t="shared" si="17"/>
        <v>unidades</v>
      </c>
      <c r="H217" s="30">
        <v>9</v>
      </c>
      <c r="I217" s="28">
        <v>447.9975</v>
      </c>
      <c r="J217" s="28">
        <f t="shared" si="12"/>
        <v>49.777500000000003</v>
      </c>
      <c r="K217" s="28"/>
      <c r="L217" s="28"/>
      <c r="M217" s="25"/>
      <c r="N217" s="164" t="s">
        <v>2277</v>
      </c>
      <c r="O217" s="159" t="s">
        <v>142</v>
      </c>
      <c r="P217" s="160"/>
      <c r="X217" s="23"/>
      <c r="AC217" s="225"/>
      <c r="AE217" s="246" t="str">
        <f>Inventario!B217</f>
        <v>Tornillo Phillip punta broca #10 x 1"</v>
      </c>
      <c r="AF217" s="247" t="str">
        <f>Inventario!D217</f>
        <v>Tornillo Phillip punta broca #10 x 1"</v>
      </c>
      <c r="AG217" s="247" t="str">
        <f>Inventario!E217</f>
        <v>Clavos y Tornillos</v>
      </c>
      <c r="AH217" s="247">
        <f>Inventario!F217</f>
        <v>0</v>
      </c>
      <c r="AI217" s="247" t="str">
        <f>Inventario!G217</f>
        <v>unidades</v>
      </c>
      <c r="AJ217" s="248">
        <f>Inventario!J217</f>
        <v>18</v>
      </c>
      <c r="AK217" s="249">
        <f>Inventario!K217</f>
        <v>1.06</v>
      </c>
      <c r="AL217" s="25"/>
      <c r="AM217" s="11"/>
    </row>
    <row r="218" spans="1:39" ht="13.5" customHeight="1" x14ac:dyDescent="0.25">
      <c r="A218" s="54">
        <v>43761</v>
      </c>
      <c r="B218" s="176"/>
      <c r="C218" s="174" t="s">
        <v>701</v>
      </c>
      <c r="D218" s="98" t="str">
        <f t="shared" si="15"/>
        <v>Empaletizador</v>
      </c>
      <c r="E218" s="98" t="str">
        <f t="shared" si="16"/>
        <v>Material Empaque</v>
      </c>
      <c r="G218" s="98" t="str">
        <f t="shared" si="17"/>
        <v>Rollo</v>
      </c>
      <c r="H218" s="30">
        <v>11</v>
      </c>
      <c r="I218" s="28">
        <v>3586</v>
      </c>
      <c r="J218" s="28">
        <f t="shared" si="12"/>
        <v>326</v>
      </c>
      <c r="K218" s="28"/>
      <c r="L218" s="28"/>
      <c r="M218" s="25"/>
      <c r="N218" s="164" t="s">
        <v>2277</v>
      </c>
      <c r="O218" s="159" t="s">
        <v>142</v>
      </c>
      <c r="P218" s="160"/>
      <c r="X218" s="23"/>
      <c r="AC218" s="225"/>
      <c r="AE218" s="246" t="str">
        <f>Inventario!B218</f>
        <v>Tornillo phillips flathead #5 x 5/8"</v>
      </c>
      <c r="AF218" s="247" t="str">
        <f>Inventario!D218</f>
        <v>Tornillo phillips flathead #5 x 5/8"</v>
      </c>
      <c r="AG218" s="247" t="str">
        <f>Inventario!E218</f>
        <v>Clavos y Tornillos</v>
      </c>
      <c r="AH218" s="247">
        <f>Inventario!F218</f>
        <v>0</v>
      </c>
      <c r="AI218" s="247" t="str">
        <f>Inventario!G218</f>
        <v>unidades</v>
      </c>
      <c r="AJ218" s="248">
        <f>Inventario!J218</f>
        <v>0</v>
      </c>
      <c r="AK218" s="249">
        <f>Inventario!K218</f>
        <v>0</v>
      </c>
      <c r="AL218" s="25"/>
      <c r="AM218" s="11"/>
    </row>
    <row r="219" spans="1:39" ht="13.5" customHeight="1" x14ac:dyDescent="0.25">
      <c r="A219" s="54">
        <v>43761</v>
      </c>
      <c r="B219" s="176"/>
      <c r="C219" s="174" t="s">
        <v>712</v>
      </c>
      <c r="D219" s="98" t="str">
        <f t="shared" si="15"/>
        <v>Foam 2mm</v>
      </c>
      <c r="E219" s="98" t="str">
        <f t="shared" si="16"/>
        <v>Material Empaque</v>
      </c>
      <c r="G219" s="98" t="str">
        <f t="shared" si="17"/>
        <v>rollos</v>
      </c>
      <c r="H219" s="30">
        <v>2</v>
      </c>
      <c r="I219" s="28">
        <v>1317.831054</v>
      </c>
      <c r="J219" s="28">
        <f t="shared" si="12"/>
        <v>658.915527</v>
      </c>
      <c r="K219" s="28"/>
      <c r="L219" s="28"/>
      <c r="M219" s="25"/>
      <c r="N219" s="164" t="s">
        <v>2278</v>
      </c>
      <c r="O219" s="159" t="s">
        <v>2145</v>
      </c>
      <c r="P219" s="160"/>
      <c r="X219" s="23"/>
      <c r="AC219" s="225"/>
      <c r="AE219" s="246" t="str">
        <f>Inventario!B219</f>
        <v>Tornillo phillips flathead #4x 5/8"</v>
      </c>
      <c r="AF219" s="247" t="str">
        <f>Inventario!D219</f>
        <v>Tornillo phillips flathead #4x 5/8"</v>
      </c>
      <c r="AG219" s="247" t="str">
        <f>Inventario!E219</f>
        <v>Clavos y Tornillos</v>
      </c>
      <c r="AH219" s="247">
        <f>Inventario!F219</f>
        <v>0</v>
      </c>
      <c r="AI219" s="247" t="str">
        <f>Inventario!G219</f>
        <v>unidades</v>
      </c>
      <c r="AJ219" s="248">
        <f>Inventario!J219</f>
        <v>172</v>
      </c>
      <c r="AK219" s="249">
        <f>Inventario!K219</f>
        <v>1.6299999999999997</v>
      </c>
      <c r="AL219" s="25"/>
      <c r="AM219" s="11"/>
    </row>
    <row r="220" spans="1:39" ht="13.5" customHeight="1" x14ac:dyDescent="0.25">
      <c r="A220" s="54">
        <v>43761</v>
      </c>
      <c r="B220" s="176"/>
      <c r="C220" s="174" t="s">
        <v>965</v>
      </c>
      <c r="D220" s="98" t="str">
        <f t="shared" si="15"/>
        <v>Poroplast 3/4" x 24 "x 48</v>
      </c>
      <c r="E220" s="98" t="str">
        <f t="shared" si="16"/>
        <v>Material Empaque</v>
      </c>
      <c r="G220" s="98" t="str">
        <f t="shared" si="17"/>
        <v>unidades</v>
      </c>
      <c r="H220" s="30">
        <v>18</v>
      </c>
      <c r="I220" s="28">
        <v>581.217984</v>
      </c>
      <c r="J220" s="28">
        <f t="shared" si="12"/>
        <v>32.289887999999998</v>
      </c>
      <c r="K220" s="28"/>
      <c r="L220" s="28"/>
      <c r="M220" s="25"/>
      <c r="N220" s="164" t="s">
        <v>2279</v>
      </c>
      <c r="O220" s="159" t="s">
        <v>2145</v>
      </c>
      <c r="P220" s="160"/>
      <c r="X220" s="23"/>
      <c r="AC220" s="225"/>
      <c r="AE220" s="246" t="str">
        <f>Inventario!B220</f>
        <v>Clavo de acero 6"</v>
      </c>
      <c r="AF220" s="247" t="str">
        <f>Inventario!D220</f>
        <v>Clavo de acero 6"</v>
      </c>
      <c r="AG220" s="247" t="str">
        <f>Inventario!E220</f>
        <v>Clavos y Tornillos</v>
      </c>
      <c r="AH220" s="247">
        <f>Inventario!F220</f>
        <v>0</v>
      </c>
      <c r="AI220" s="247" t="str">
        <f>Inventario!G220</f>
        <v>unidades</v>
      </c>
      <c r="AJ220" s="248">
        <f>Inventario!J220</f>
        <v>24</v>
      </c>
      <c r="AK220" s="249">
        <f>Inventario!K220</f>
        <v>0</v>
      </c>
      <c r="AL220" s="25"/>
      <c r="AM220" s="11"/>
    </row>
    <row r="221" spans="1:39" ht="13.5" customHeight="1" x14ac:dyDescent="0.25">
      <c r="A221" s="54">
        <v>43761</v>
      </c>
      <c r="B221" s="176"/>
      <c r="C221" s="174" t="s">
        <v>1627</v>
      </c>
      <c r="D221" s="98" t="str">
        <f t="shared" si="15"/>
        <v>Tornillo Panhead phillips #10x2"Inox</v>
      </c>
      <c r="E221" s="98" t="str">
        <f t="shared" si="16"/>
        <v>Clavos y Tornillos</v>
      </c>
      <c r="G221" s="98" t="str">
        <f t="shared" si="17"/>
        <v>unidades</v>
      </c>
      <c r="H221" s="30">
        <v>50</v>
      </c>
      <c r="I221" s="28">
        <v>414.4</v>
      </c>
      <c r="J221" s="28">
        <f t="shared" si="12"/>
        <v>8.2880000000000003</v>
      </c>
      <c r="K221" s="28"/>
      <c r="L221" s="28"/>
      <c r="M221" s="25"/>
      <c r="N221" s="164" t="s">
        <v>2280</v>
      </c>
      <c r="O221" s="159" t="s">
        <v>2147</v>
      </c>
      <c r="P221" s="160"/>
      <c r="X221" s="23"/>
      <c r="AC221" s="225"/>
      <c r="AE221" s="246" t="str">
        <f>Inventario!B221</f>
        <v>Tornillo phillips panhead #4 x 5/8"</v>
      </c>
      <c r="AF221" s="247" t="str">
        <f>Inventario!D221</f>
        <v>Tornillo phillips panhead #4 x 5/8"</v>
      </c>
      <c r="AG221" s="247" t="str">
        <f>Inventario!E221</f>
        <v>Clavos y Tornillos</v>
      </c>
      <c r="AH221" s="247">
        <f>Inventario!F221</f>
        <v>0</v>
      </c>
      <c r="AI221" s="247" t="str">
        <f>Inventario!G221</f>
        <v>unidades</v>
      </c>
      <c r="AJ221" s="248">
        <f>Inventario!J221</f>
        <v>84</v>
      </c>
      <c r="AK221" s="249">
        <f>Inventario!K221</f>
        <v>1.63</v>
      </c>
      <c r="AL221" s="25"/>
      <c r="AM221" s="11"/>
    </row>
    <row r="222" spans="1:39" ht="13.5" customHeight="1" x14ac:dyDescent="0.25">
      <c r="A222" s="54">
        <v>43761</v>
      </c>
      <c r="B222" s="176"/>
      <c r="C222" s="174" t="s">
        <v>1226</v>
      </c>
      <c r="D222" s="98" t="str">
        <f t="shared" si="15"/>
        <v>Tornillo  flathead phillips #10x2"Inox</v>
      </c>
      <c r="E222" s="98" t="str">
        <f t="shared" si="16"/>
        <v>Clavos y Tornillos</v>
      </c>
      <c r="G222" s="98" t="str">
        <f t="shared" si="17"/>
        <v>unidades</v>
      </c>
      <c r="H222" s="30">
        <v>20</v>
      </c>
      <c r="I222" s="28">
        <v>215.68</v>
      </c>
      <c r="J222" s="28">
        <f t="shared" si="12"/>
        <v>10.784000000000001</v>
      </c>
      <c r="K222" s="28"/>
      <c r="L222" s="28"/>
      <c r="M222" s="25"/>
      <c r="N222" s="164" t="s">
        <v>2280</v>
      </c>
      <c r="O222" s="159" t="s">
        <v>2147</v>
      </c>
      <c r="P222" s="160"/>
      <c r="X222" s="23"/>
      <c r="AC222" s="225"/>
      <c r="AE222" s="246" t="str">
        <f>Inventario!B222</f>
        <v>Tornillo Slotted #8 x 3/4"</v>
      </c>
      <c r="AF222" s="247" t="str">
        <f>Inventario!D222</f>
        <v>Tornillo Slotted #8 x 3/4"</v>
      </c>
      <c r="AG222" s="247" t="str">
        <f>Inventario!E222</f>
        <v>Clavos y Tornillos</v>
      </c>
      <c r="AH222" s="247">
        <f>Inventario!F222</f>
        <v>0</v>
      </c>
      <c r="AI222" s="247" t="str">
        <f>Inventario!G222</f>
        <v>unidades</v>
      </c>
      <c r="AJ222" s="248">
        <f>Inventario!J222</f>
        <v>96</v>
      </c>
      <c r="AK222" s="249">
        <f>Inventario!K222</f>
        <v>0</v>
      </c>
      <c r="AL222" s="25"/>
      <c r="AM222" s="11"/>
    </row>
    <row r="223" spans="1:39" ht="13.5" customHeight="1" x14ac:dyDescent="0.25">
      <c r="A223" s="54">
        <v>43761</v>
      </c>
      <c r="B223" s="176"/>
      <c r="C223" s="174" t="s">
        <v>330</v>
      </c>
      <c r="D223" s="98" t="str">
        <f t="shared" si="15"/>
        <v>Tornillo Phillips #8x2"</v>
      </c>
      <c r="E223" s="98" t="str">
        <f t="shared" si="16"/>
        <v>Clavos y Tornillos</v>
      </c>
      <c r="G223" s="98" t="str">
        <f t="shared" si="17"/>
        <v>unidades</v>
      </c>
      <c r="H223" s="30">
        <v>200</v>
      </c>
      <c r="I223" s="28">
        <v>88</v>
      </c>
      <c r="J223" s="28">
        <f t="shared" si="12"/>
        <v>0.44</v>
      </c>
      <c r="K223" s="28"/>
      <c r="L223" s="28"/>
      <c r="M223" s="25"/>
      <c r="N223" s="164" t="s">
        <v>2280</v>
      </c>
      <c r="O223" s="159" t="s">
        <v>2147</v>
      </c>
      <c r="P223" s="160"/>
      <c r="X223" s="23"/>
      <c r="AC223" s="225"/>
      <c r="AE223" s="246" t="str">
        <f>Inventario!B223</f>
        <v>Tornillo phillips #9 x 1-3/8"</v>
      </c>
      <c r="AF223" s="247" t="str">
        <f>Inventario!D223</f>
        <v>Tornillo phillips #9 x 1-3/8"</v>
      </c>
      <c r="AG223" s="247" t="str">
        <f>Inventario!E223</f>
        <v>Clavos y Tornillos</v>
      </c>
      <c r="AH223" s="247">
        <f>Inventario!F223</f>
        <v>0</v>
      </c>
      <c r="AI223" s="247" t="str">
        <f>Inventario!G223</f>
        <v>unidades</v>
      </c>
      <c r="AJ223" s="248">
        <f>Inventario!J223</f>
        <v>24</v>
      </c>
      <c r="AK223" s="249">
        <f>Inventario!K223</f>
        <v>0</v>
      </c>
      <c r="AL223" s="25"/>
      <c r="AM223" s="11"/>
    </row>
    <row r="224" spans="1:39" ht="13.5" customHeight="1" x14ac:dyDescent="0.25">
      <c r="A224" s="54">
        <v>43761</v>
      </c>
      <c r="B224" s="176"/>
      <c r="C224" s="174" t="s">
        <v>2281</v>
      </c>
      <c r="D224" s="98" t="str">
        <f t="shared" si="15"/>
        <v xml:space="preserve">Unipar Removedor Diablo Sur Galon </v>
      </c>
      <c r="E224" s="98" t="str">
        <f t="shared" si="16"/>
        <v>Pinturas y Quimicos</v>
      </c>
      <c r="G224" s="98" t="str">
        <f t="shared" si="17"/>
        <v>galon</v>
      </c>
      <c r="H224" s="30">
        <v>4</v>
      </c>
      <c r="I224" s="28">
        <v>4109.6000000000004</v>
      </c>
      <c r="J224" s="28">
        <f t="shared" si="12"/>
        <v>1027.4000000000001</v>
      </c>
      <c r="K224" s="28"/>
      <c r="L224" s="28"/>
      <c r="M224" s="25"/>
      <c r="N224" s="164" t="s">
        <v>2282</v>
      </c>
      <c r="O224" s="159" t="s">
        <v>42</v>
      </c>
      <c r="P224" s="160"/>
      <c r="X224" s="23"/>
      <c r="AC224" s="225"/>
      <c r="AE224" s="246" t="str">
        <f>Inventario!B224</f>
        <v>Clavos de 2 1/4 en rollo</v>
      </c>
      <c r="AF224" s="247" t="str">
        <f>Inventario!D224</f>
        <v>Clavos de 2 1/4 en rollo</v>
      </c>
      <c r="AG224" s="247" t="str">
        <f>Inventario!E224</f>
        <v>Clavos y Tornillos</v>
      </c>
      <c r="AH224" s="247">
        <f>Inventario!F224</f>
        <v>0</v>
      </c>
      <c r="AI224" s="247" t="str">
        <f>Inventario!G224</f>
        <v>unidades</v>
      </c>
      <c r="AJ224" s="248">
        <f>Inventario!J224</f>
        <v>1</v>
      </c>
      <c r="AK224" s="249">
        <f>Inventario!K224</f>
        <v>300</v>
      </c>
      <c r="AL224" s="25"/>
      <c r="AM224" s="11"/>
    </row>
    <row r="225" spans="1:39" ht="13.5" customHeight="1" x14ac:dyDescent="0.25">
      <c r="A225" s="54">
        <v>43761</v>
      </c>
      <c r="B225" s="176"/>
      <c r="C225" s="174" t="s">
        <v>1141</v>
      </c>
      <c r="D225" s="98" t="str">
        <f t="shared" si="15"/>
        <v>Kinepox 26</v>
      </c>
      <c r="E225" s="98" t="str">
        <f t="shared" si="16"/>
        <v>Pinturas y Quimicos</v>
      </c>
      <c r="G225" s="98" t="str">
        <f t="shared" si="17"/>
        <v>galon</v>
      </c>
      <c r="H225" s="30">
        <v>4</v>
      </c>
      <c r="I225" s="28">
        <v>4574.3999999999996</v>
      </c>
      <c r="J225" s="28">
        <f t="shared" si="12"/>
        <v>1143.5999999999999</v>
      </c>
      <c r="K225" s="28"/>
      <c r="L225" s="28"/>
      <c r="M225" s="25"/>
      <c r="N225" s="164" t="s">
        <v>2282</v>
      </c>
      <c r="O225" s="159" t="s">
        <v>42</v>
      </c>
      <c r="P225" s="160"/>
      <c r="X225" s="23"/>
      <c r="AC225" s="225"/>
      <c r="AE225" s="246" t="str">
        <f>Inventario!B225</f>
        <v>Tornillo AC/INOX # 10 X 3/4"</v>
      </c>
      <c r="AF225" s="247" t="str">
        <f>Inventario!D225</f>
        <v>Tornillo AC/INOX # 10 X 3/4"</v>
      </c>
      <c r="AG225" s="247" t="str">
        <f>Inventario!E225</f>
        <v>Clavos y Tornillos</v>
      </c>
      <c r="AH225" s="247">
        <f>Inventario!F225</f>
        <v>0</v>
      </c>
      <c r="AI225" s="247" t="str">
        <f>Inventario!G225</f>
        <v>unidades</v>
      </c>
      <c r="AJ225" s="248">
        <f>Inventario!J225</f>
        <v>20</v>
      </c>
      <c r="AK225" s="249">
        <f>Inventario!K225</f>
        <v>0</v>
      </c>
      <c r="AL225" s="25"/>
      <c r="AM225" s="11"/>
    </row>
    <row r="226" spans="1:39" ht="13.5" customHeight="1" x14ac:dyDescent="0.25">
      <c r="A226" s="54">
        <v>43761</v>
      </c>
      <c r="B226" s="176"/>
      <c r="C226" s="174" t="s">
        <v>1142</v>
      </c>
      <c r="D226" s="98" t="str">
        <f t="shared" si="15"/>
        <v>Kinecure 626</v>
      </c>
      <c r="E226" s="98" t="str">
        <f t="shared" si="16"/>
        <v>Pinturas y Quimicos</v>
      </c>
      <c r="G226" s="98" t="str">
        <f t="shared" si="17"/>
        <v>1/4  de Galon</v>
      </c>
      <c r="H226" s="30">
        <v>8</v>
      </c>
      <c r="I226" s="28">
        <v>7644.64</v>
      </c>
      <c r="J226" s="28">
        <f t="shared" ref="J226:J289" si="18">IF(I226=0,"",I226/H226)</f>
        <v>955.58</v>
      </c>
      <c r="K226" s="28"/>
      <c r="L226" s="28"/>
      <c r="M226" s="25"/>
      <c r="N226" s="164" t="s">
        <v>2282</v>
      </c>
      <c r="O226" s="159" t="s">
        <v>42</v>
      </c>
      <c r="P226" s="160"/>
      <c r="X226" s="23"/>
      <c r="AC226" s="225"/>
      <c r="AE226" s="246" t="str">
        <f>Inventario!B226</f>
        <v>Perno Hexagonal 1/4 x 2"Inox</v>
      </c>
      <c r="AF226" s="247" t="str">
        <f>Inventario!D226</f>
        <v>Perno Hexagonal 1/4 x 2"Inox</v>
      </c>
      <c r="AG226" s="247" t="str">
        <f>Inventario!E226</f>
        <v>Clavos y Tornillos</v>
      </c>
      <c r="AH226" s="247">
        <f>Inventario!F226</f>
        <v>0</v>
      </c>
      <c r="AI226" s="247" t="str">
        <f>Inventario!G226</f>
        <v>unidades</v>
      </c>
      <c r="AJ226" s="248">
        <f>Inventario!J226</f>
        <v>26</v>
      </c>
      <c r="AK226" s="249">
        <f>Inventario!K226</f>
        <v>13.108671874999999</v>
      </c>
      <c r="AL226" s="25"/>
      <c r="AM226" s="11"/>
    </row>
    <row r="227" spans="1:39" ht="13.5" customHeight="1" x14ac:dyDescent="0.25">
      <c r="A227" s="54">
        <v>43761</v>
      </c>
      <c r="B227" s="176"/>
      <c r="C227" s="174" t="s">
        <v>961</v>
      </c>
      <c r="D227" s="98" t="str">
        <f t="shared" si="15"/>
        <v>Cemento de contacto</v>
      </c>
      <c r="E227" s="98" t="str">
        <f t="shared" si="16"/>
        <v>Pinturas y Quimicos</v>
      </c>
      <c r="G227" s="98" t="str">
        <f t="shared" si="17"/>
        <v>galon</v>
      </c>
      <c r="H227" s="30">
        <v>5</v>
      </c>
      <c r="I227" s="28">
        <v>2152.39</v>
      </c>
      <c r="J227" s="28">
        <f t="shared" si="18"/>
        <v>430.47799999999995</v>
      </c>
      <c r="K227" s="28"/>
      <c r="L227" s="28"/>
      <c r="M227" s="25"/>
      <c r="N227" s="164" t="s">
        <v>2282</v>
      </c>
      <c r="O227" s="159" t="s">
        <v>42</v>
      </c>
      <c r="P227" s="160"/>
      <c r="X227" s="23"/>
      <c r="AC227" s="225"/>
      <c r="AE227" s="246" t="str">
        <f>Inventario!B227</f>
        <v>Tornillo # 8x2 1/2"(Amarillo)</v>
      </c>
      <c r="AF227" s="247" t="str">
        <f>Inventario!D227</f>
        <v>Tornillo # 8x2 1/2"(Amarillo)</v>
      </c>
      <c r="AG227" s="247" t="str">
        <f>Inventario!E227</f>
        <v>Clavos y Tornillos</v>
      </c>
      <c r="AH227" s="247">
        <f>Inventario!F227</f>
        <v>0</v>
      </c>
      <c r="AI227" s="247" t="str">
        <f>Inventario!G227</f>
        <v>unidades</v>
      </c>
      <c r="AJ227" s="248">
        <f>Inventario!J227</f>
        <v>0</v>
      </c>
      <c r="AK227" s="249">
        <f>Inventario!K227</f>
        <v>0</v>
      </c>
      <c r="AL227" s="25"/>
      <c r="AM227" s="11"/>
    </row>
    <row r="228" spans="1:39" ht="13.5" customHeight="1" x14ac:dyDescent="0.25">
      <c r="A228" s="54">
        <v>43762</v>
      </c>
      <c r="B228" s="176"/>
      <c r="C228" s="174" t="s">
        <v>1418</v>
      </c>
      <c r="D228" s="98" t="str">
        <f t="shared" si="15"/>
        <v>Guantes P/Limpieza</v>
      </c>
      <c r="E228" s="98" t="str">
        <f t="shared" si="16"/>
        <v>EPP</v>
      </c>
      <c r="G228" s="98" t="str">
        <f t="shared" si="17"/>
        <v>par</v>
      </c>
      <c r="H228" s="30">
        <v>10</v>
      </c>
      <c r="I228" s="28">
        <v>654.85</v>
      </c>
      <c r="J228" s="28">
        <f t="shared" si="18"/>
        <v>65.484999999999999</v>
      </c>
      <c r="K228" s="28"/>
      <c r="L228" s="28"/>
      <c r="M228" s="25"/>
      <c r="N228" s="251" t="s">
        <v>2284</v>
      </c>
      <c r="O228" s="159" t="s">
        <v>2285</v>
      </c>
      <c r="P228" s="160"/>
      <c r="X228" s="23"/>
      <c r="AC228" s="225"/>
      <c r="AE228" s="246" t="str">
        <f>Inventario!B228</f>
        <v>Tornillo  flathead phillips #10x2"Inox</v>
      </c>
      <c r="AF228" s="247" t="str">
        <f>Inventario!D228</f>
        <v>Tornillo  flathead phillips #10x2"Inox</v>
      </c>
      <c r="AG228" s="247" t="str">
        <f>Inventario!E228</f>
        <v>Clavos y Tornillos</v>
      </c>
      <c r="AH228" s="247">
        <f>Inventario!F228</f>
        <v>0</v>
      </c>
      <c r="AI228" s="247" t="str">
        <f>Inventario!G228</f>
        <v>unidades</v>
      </c>
      <c r="AJ228" s="248">
        <f>Inventario!J228</f>
        <v>170</v>
      </c>
      <c r="AK228" s="249">
        <f>Inventario!K228</f>
        <v>10.962496732026144</v>
      </c>
      <c r="AL228" s="25"/>
      <c r="AM228" s="11"/>
    </row>
    <row r="229" spans="1:39" ht="13.5" customHeight="1" x14ac:dyDescent="0.25">
      <c r="A229" s="54">
        <v>43762</v>
      </c>
      <c r="B229" s="176"/>
      <c r="C229" s="174" t="s">
        <v>1947</v>
      </c>
      <c r="D229" s="98" t="str">
        <f t="shared" si="15"/>
        <v>Pintura en Spray</v>
      </c>
      <c r="E229" s="98" t="str">
        <f t="shared" si="16"/>
        <v>Pinturas y Quimicos</v>
      </c>
      <c r="G229" s="98" t="str">
        <f t="shared" si="17"/>
        <v>unidades</v>
      </c>
      <c r="H229" s="30">
        <v>1</v>
      </c>
      <c r="I229" s="28">
        <v>160</v>
      </c>
      <c r="J229" s="28">
        <f t="shared" si="18"/>
        <v>160</v>
      </c>
      <c r="K229" s="28"/>
      <c r="L229" s="28"/>
      <c r="M229" s="25"/>
      <c r="N229" s="251" t="s">
        <v>2287</v>
      </c>
      <c r="O229" s="159" t="s">
        <v>2283</v>
      </c>
      <c r="P229" s="160"/>
      <c r="X229" s="23"/>
      <c r="AC229" s="225"/>
      <c r="AE229" s="246" t="str">
        <f>Inventario!B229</f>
        <v>Tornillo  flathead phillips #10x3/4"Inox</v>
      </c>
      <c r="AF229" s="247" t="str">
        <f>Inventario!D229</f>
        <v>Tornillo  flathead phillips #10x3/4"Inox</v>
      </c>
      <c r="AG229" s="247" t="str">
        <f>Inventario!E229</f>
        <v>Clavos y Tornillos</v>
      </c>
      <c r="AH229" s="247">
        <f>Inventario!F229</f>
        <v>0</v>
      </c>
      <c r="AI229" s="247" t="str">
        <f>Inventario!G229</f>
        <v>unidades</v>
      </c>
      <c r="AJ229" s="248">
        <f>Inventario!J229</f>
        <v>0</v>
      </c>
      <c r="AK229" s="249">
        <f>Inventario!K229</f>
        <v>0</v>
      </c>
      <c r="AL229" s="25"/>
      <c r="AM229" s="11"/>
    </row>
    <row r="230" spans="1:39" ht="13.5" customHeight="1" x14ac:dyDescent="0.25">
      <c r="A230" s="54">
        <v>43762</v>
      </c>
      <c r="B230" s="176"/>
      <c r="C230" s="174" t="s">
        <v>2286</v>
      </c>
      <c r="D230" s="98" t="str">
        <f t="shared" si="15"/>
        <v xml:space="preserve">Espatula </v>
      </c>
      <c r="E230" s="98" t="str">
        <f t="shared" si="16"/>
        <v>Materiales Varios</v>
      </c>
      <c r="G230" s="98" t="str">
        <f t="shared" si="17"/>
        <v>unidades</v>
      </c>
      <c r="H230" s="30">
        <v>4</v>
      </c>
      <c r="I230" s="28">
        <v>187</v>
      </c>
      <c r="J230" s="28">
        <f t="shared" si="18"/>
        <v>46.75</v>
      </c>
      <c r="K230" s="28"/>
      <c r="L230" s="28"/>
      <c r="M230" s="25"/>
      <c r="N230" s="251" t="s">
        <v>2287</v>
      </c>
      <c r="O230" s="159" t="s">
        <v>2283</v>
      </c>
      <c r="P230" s="160"/>
      <c r="X230" s="23"/>
      <c r="AC230" s="225"/>
      <c r="AE230" s="246" t="str">
        <f>Inventario!B230</f>
        <v>Tornillo  flathead phillips #8x1 1/2"Inox</v>
      </c>
      <c r="AF230" s="247" t="str">
        <f>Inventario!D230</f>
        <v>Tornillo  flathead phillips #8x1 1/2"Inox</v>
      </c>
      <c r="AG230" s="247" t="str">
        <f>Inventario!E230</f>
        <v>Clavos y Tornillos</v>
      </c>
      <c r="AH230" s="247">
        <f>Inventario!F230</f>
        <v>0</v>
      </c>
      <c r="AI230" s="247" t="str">
        <f>Inventario!G230</f>
        <v>unidades</v>
      </c>
      <c r="AJ230" s="248">
        <f>Inventario!J230</f>
        <v>13</v>
      </c>
      <c r="AK230" s="249">
        <f>Inventario!K230</f>
        <v>8.8718140405790606</v>
      </c>
      <c r="AL230" s="25"/>
      <c r="AM230" s="11"/>
    </row>
    <row r="231" spans="1:39" ht="13.5" customHeight="1" x14ac:dyDescent="0.25">
      <c r="A231" s="54">
        <v>43763</v>
      </c>
      <c r="B231" s="176"/>
      <c r="C231" s="174" t="s">
        <v>1947</v>
      </c>
      <c r="D231" s="98" t="str">
        <f t="shared" si="15"/>
        <v>Pintura en Spray</v>
      </c>
      <c r="E231" s="98" t="str">
        <f t="shared" si="16"/>
        <v>Pinturas y Quimicos</v>
      </c>
      <c r="G231" s="98" t="str">
        <f t="shared" si="17"/>
        <v>unidades</v>
      </c>
      <c r="H231" s="30">
        <v>5</v>
      </c>
      <c r="I231" s="28">
        <v>321.55</v>
      </c>
      <c r="J231" s="28">
        <f t="shared" si="18"/>
        <v>64.31</v>
      </c>
      <c r="K231" s="28"/>
      <c r="L231" s="28"/>
      <c r="M231" s="25"/>
      <c r="N231" s="251" t="s">
        <v>2288</v>
      </c>
      <c r="O231" s="159" t="s">
        <v>74</v>
      </c>
      <c r="P231" s="160"/>
      <c r="X231" s="23"/>
      <c r="AC231" s="225"/>
      <c r="AE231" s="246" t="str">
        <f>Inventario!B231</f>
        <v>Goloso Hexagonal 3/8"x 4"</v>
      </c>
      <c r="AF231" s="247" t="str">
        <f>Inventario!D231</f>
        <v>Goloso Hexagonal 3/8"x 4"</v>
      </c>
      <c r="AG231" s="247" t="str">
        <f>Inventario!E231</f>
        <v>Clavos y Tornillos</v>
      </c>
      <c r="AH231" s="247">
        <f>Inventario!F231</f>
        <v>0</v>
      </c>
      <c r="AI231" s="247" t="str">
        <f>Inventario!G231</f>
        <v>unidades</v>
      </c>
      <c r="AJ231" s="248">
        <f>Inventario!J231</f>
        <v>3</v>
      </c>
      <c r="AK231" s="249">
        <f>Inventario!K231</f>
        <v>6.6478606561958529</v>
      </c>
      <c r="AL231" s="25"/>
      <c r="AM231" s="11"/>
    </row>
    <row r="232" spans="1:39" ht="13.5" customHeight="1" x14ac:dyDescent="0.25">
      <c r="A232" s="54">
        <v>43763</v>
      </c>
      <c r="B232" s="261"/>
      <c r="C232" s="174" t="s">
        <v>2148</v>
      </c>
      <c r="D232" s="98" t="str">
        <f t="shared" si="15"/>
        <v xml:space="preserve">Cipermetrina </v>
      </c>
      <c r="E232" s="98" t="str">
        <f t="shared" si="16"/>
        <v>Pinturas y Quimicos</v>
      </c>
      <c r="G232" s="98" t="str">
        <f t="shared" si="17"/>
        <v>unidades</v>
      </c>
      <c r="H232" s="30">
        <v>5</v>
      </c>
      <c r="I232" s="28">
        <v>36396.400000000001</v>
      </c>
      <c r="J232" s="28">
        <f t="shared" si="18"/>
        <v>7279.2800000000007</v>
      </c>
      <c r="K232" s="28"/>
      <c r="L232" s="28"/>
      <c r="M232" s="25"/>
      <c r="N232" s="251" t="s">
        <v>2289</v>
      </c>
      <c r="O232" s="159" t="s">
        <v>2290</v>
      </c>
      <c r="P232" s="160"/>
      <c r="X232" s="23"/>
      <c r="AC232" s="225"/>
      <c r="AE232" s="246" t="str">
        <f>Inventario!B232</f>
        <v>Goloso Hexagonal 1/4"x 4"</v>
      </c>
      <c r="AF232" s="247" t="str">
        <f>Inventario!D232</f>
        <v>Goloso Hexagonal 1/4"x 4"</v>
      </c>
      <c r="AG232" s="247" t="str">
        <f>Inventario!E232</f>
        <v>Clavos y Tornillos</v>
      </c>
      <c r="AH232" s="247">
        <f>Inventario!F232</f>
        <v>0</v>
      </c>
      <c r="AI232" s="247" t="str">
        <f>Inventario!G232</f>
        <v>unidades</v>
      </c>
      <c r="AJ232" s="248">
        <f>Inventario!J232</f>
        <v>4</v>
      </c>
      <c r="AK232" s="249">
        <f>Inventario!K232</f>
        <v>3.3279302442568892</v>
      </c>
      <c r="AL232" s="25"/>
      <c r="AM232" s="11"/>
    </row>
    <row r="233" spans="1:39" ht="13.5" customHeight="1" x14ac:dyDescent="0.25">
      <c r="A233" s="54">
        <v>43766</v>
      </c>
      <c r="B233" s="176"/>
      <c r="C233" s="174" t="s">
        <v>2291</v>
      </c>
      <c r="D233" s="98" t="str">
        <f t="shared" si="15"/>
        <v>Polea</v>
      </c>
      <c r="E233" s="98" t="str">
        <f t="shared" si="16"/>
        <v>Repuestos y Partes</v>
      </c>
      <c r="G233" s="98" t="str">
        <f t="shared" si="17"/>
        <v>unidades</v>
      </c>
      <c r="H233" s="30">
        <v>1</v>
      </c>
      <c r="I233" s="28">
        <v>1500</v>
      </c>
      <c r="J233" s="28">
        <f t="shared" si="18"/>
        <v>1500</v>
      </c>
      <c r="K233" s="28"/>
      <c r="L233" s="28"/>
      <c r="M233" s="25"/>
      <c r="N233" s="251" t="s">
        <v>2292</v>
      </c>
      <c r="O233" s="159" t="s">
        <v>2293</v>
      </c>
      <c r="P233" s="160"/>
      <c r="X233" s="23"/>
      <c r="AC233" s="225"/>
      <c r="AE233" s="246" t="str">
        <f>Inventario!B233</f>
        <v>Tuerca 5/16"-18 color negro</v>
      </c>
      <c r="AF233" s="247" t="str">
        <f>Inventario!D233</f>
        <v>Tuerca 5/16"-18 color negro</v>
      </c>
      <c r="AG233" s="247" t="str">
        <f>Inventario!E233</f>
        <v>Clavos y Tornillos</v>
      </c>
      <c r="AH233" s="247">
        <f>Inventario!F233</f>
        <v>0</v>
      </c>
      <c r="AI233" s="247" t="str">
        <f>Inventario!G233</f>
        <v>unidades</v>
      </c>
      <c r="AJ233" s="248">
        <f>Inventario!J233</f>
        <v>594</v>
      </c>
      <c r="AK233" s="249">
        <f>Inventario!K233</f>
        <v>1.102650406504065</v>
      </c>
      <c r="AL233" s="25"/>
      <c r="AM233" s="11"/>
    </row>
    <row r="234" spans="1:39" ht="13.5" customHeight="1" x14ac:dyDescent="0.25">
      <c r="A234" s="54">
        <v>43766</v>
      </c>
      <c r="B234" s="176"/>
      <c r="C234" s="174" t="s">
        <v>1055</v>
      </c>
      <c r="D234" s="98" t="str">
        <f t="shared" si="15"/>
        <v>Tinte para medera Wengue SW  Galon A48NSA17-1</v>
      </c>
      <c r="E234" s="98" t="str">
        <f t="shared" si="16"/>
        <v>Pinturas y Quimicos</v>
      </c>
      <c r="G234" s="98" t="str">
        <f t="shared" si="17"/>
        <v>galon</v>
      </c>
      <c r="H234" s="30">
        <v>1</v>
      </c>
      <c r="I234" s="28">
        <v>1059.0083999999999</v>
      </c>
      <c r="J234" s="28">
        <f t="shared" si="18"/>
        <v>1059.0083999999999</v>
      </c>
      <c r="K234" s="28"/>
      <c r="L234" s="28"/>
      <c r="M234" s="25"/>
      <c r="N234" s="251" t="s">
        <v>2294</v>
      </c>
      <c r="O234" s="159" t="s">
        <v>94</v>
      </c>
      <c r="P234" s="160"/>
      <c r="X234" s="23"/>
      <c r="AC234" s="225"/>
      <c r="AE234" s="246" t="str">
        <f>Inventario!B234</f>
        <v>Perno 5/16"-18 color nrgro</v>
      </c>
      <c r="AF234" s="247" t="str">
        <f>Inventario!D234</f>
        <v>Perno 5/16"-18 color nrgro</v>
      </c>
      <c r="AG234" s="247" t="str">
        <f>Inventario!E234</f>
        <v>Clavos y Tornillos</v>
      </c>
      <c r="AH234" s="247">
        <f>Inventario!F234</f>
        <v>0</v>
      </c>
      <c r="AI234" s="247" t="str">
        <f>Inventario!G234</f>
        <v>unidades</v>
      </c>
      <c r="AJ234" s="248">
        <f>Inventario!J234</f>
        <v>6</v>
      </c>
      <c r="AK234" s="249">
        <f>Inventario!K234</f>
        <v>13.231837398373983</v>
      </c>
      <c r="AL234" s="25"/>
      <c r="AM234" s="11"/>
    </row>
    <row r="235" spans="1:39" ht="13.5" customHeight="1" x14ac:dyDescent="0.25">
      <c r="A235" s="54">
        <v>43766</v>
      </c>
      <c r="B235" s="176"/>
      <c r="C235" s="174" t="s">
        <v>1845</v>
      </c>
      <c r="D235" s="98" t="str">
        <f t="shared" si="15"/>
        <v>Barniz Poliuretano Exterior Mate V82FSA4-1</v>
      </c>
      <c r="E235" s="98" t="str">
        <f t="shared" si="16"/>
        <v>Pinturas y Quimicos</v>
      </c>
      <c r="G235" s="98" t="str">
        <f t="shared" si="17"/>
        <v>galon</v>
      </c>
      <c r="H235" s="30">
        <v>1</v>
      </c>
      <c r="I235" s="28">
        <v>1242.8611000000001</v>
      </c>
      <c r="J235" s="28">
        <f t="shared" si="18"/>
        <v>1242.8611000000001</v>
      </c>
      <c r="K235" s="28"/>
      <c r="L235" s="28"/>
      <c r="M235" s="25"/>
      <c r="N235" s="251" t="s">
        <v>2294</v>
      </c>
      <c r="O235" s="159" t="s">
        <v>94</v>
      </c>
      <c r="P235" s="160"/>
      <c r="X235" s="23"/>
      <c r="AC235" s="225"/>
      <c r="AE235" s="246" t="str">
        <f>Inventario!B235</f>
        <v>Arandela 5/16"-18 color negro</v>
      </c>
      <c r="AF235" s="247" t="str">
        <f>Inventario!D235</f>
        <v>Arandela 5/16"-18 color negro</v>
      </c>
      <c r="AG235" s="247" t="str">
        <f>Inventario!E235</f>
        <v>Clavos y Tornillos</v>
      </c>
      <c r="AH235" s="247">
        <f>Inventario!F235</f>
        <v>0</v>
      </c>
      <c r="AI235" s="247" t="str">
        <f>Inventario!G235</f>
        <v>unidades</v>
      </c>
      <c r="AJ235" s="248">
        <f>Inventario!J235</f>
        <v>769</v>
      </c>
      <c r="AK235" s="249">
        <f>Inventario!K235</f>
        <v>3.3079590909090903</v>
      </c>
      <c r="AL235" s="25"/>
      <c r="AM235" s="11"/>
    </row>
    <row r="236" spans="1:39" ht="13.5" customHeight="1" x14ac:dyDescent="0.25">
      <c r="A236" s="54">
        <v>43766</v>
      </c>
      <c r="B236" s="176"/>
      <c r="C236" s="174" t="s">
        <v>2295</v>
      </c>
      <c r="D236" s="98" t="str">
        <f t="shared" si="15"/>
        <v>Barniz Poliuretano Exterior Mate V82FSA4-1/4</v>
      </c>
      <c r="E236" s="98" t="str">
        <f t="shared" si="16"/>
        <v>Pinturas y Quimicos</v>
      </c>
      <c r="G236" s="98" t="str">
        <f t="shared" si="17"/>
        <v>1/4  de Galon</v>
      </c>
      <c r="H236" s="30">
        <v>2</v>
      </c>
      <c r="I236" s="28">
        <v>749.04840000000002</v>
      </c>
      <c r="J236" s="28">
        <f t="shared" si="18"/>
        <v>374.52420000000001</v>
      </c>
      <c r="K236" s="28"/>
      <c r="L236" s="28"/>
      <c r="M236" s="25"/>
      <c r="N236" s="251" t="s">
        <v>2294</v>
      </c>
      <c r="O236" s="159" t="s">
        <v>94</v>
      </c>
      <c r="P236" s="160"/>
      <c r="X236" s="23"/>
      <c r="AC236" s="225"/>
      <c r="AE236" s="246" t="str">
        <f>Inventario!B236</f>
        <v>Tornillo Amarllo c/plana #6x3/4"</v>
      </c>
      <c r="AF236" s="247" t="str">
        <f>Inventario!D236</f>
        <v>Tornillo Amarllo c/plana #6x3/4"</v>
      </c>
      <c r="AG236" s="247" t="str">
        <f>Inventario!E236</f>
        <v>Clavos y Tornillos</v>
      </c>
      <c r="AH236" s="247">
        <f>Inventario!F236</f>
        <v>0</v>
      </c>
      <c r="AI236" s="247" t="str">
        <f>Inventario!G236</f>
        <v>unidades</v>
      </c>
      <c r="AJ236" s="248">
        <f>Inventario!J236</f>
        <v>50</v>
      </c>
      <c r="AK236" s="249">
        <f>Inventario!K236</f>
        <v>7.0000000000000007E-2</v>
      </c>
      <c r="AL236" s="25"/>
      <c r="AM236" s="11"/>
    </row>
    <row r="237" spans="1:39" ht="13.5" customHeight="1" x14ac:dyDescent="0.25">
      <c r="A237" s="54">
        <v>43766</v>
      </c>
      <c r="B237" s="176"/>
      <c r="C237" s="174" t="s">
        <v>832</v>
      </c>
      <c r="D237" s="98" t="str">
        <f t="shared" si="15"/>
        <v>Naphtha (Diluyente) R1K3-1</v>
      </c>
      <c r="E237" s="98" t="str">
        <f t="shared" si="16"/>
        <v>Pinturas y Quimicos</v>
      </c>
      <c r="G237" s="98" t="str">
        <f t="shared" si="17"/>
        <v>galones</v>
      </c>
      <c r="H237" s="30">
        <v>2</v>
      </c>
      <c r="I237" s="28">
        <v>706.25580000000002</v>
      </c>
      <c r="J237" s="28">
        <f t="shared" si="18"/>
        <v>353.12790000000001</v>
      </c>
      <c r="K237" s="28"/>
      <c r="L237" s="28"/>
      <c r="M237" s="25"/>
      <c r="N237" s="251" t="s">
        <v>2294</v>
      </c>
      <c r="O237" s="159" t="s">
        <v>94</v>
      </c>
      <c r="P237" s="160"/>
      <c r="X237" s="23"/>
      <c r="AC237" s="225"/>
      <c r="AE237" s="246" t="str">
        <f>Inventario!B237</f>
        <v>Tornillo Amarllo c/plana #8x3/4"</v>
      </c>
      <c r="AF237" s="247" t="str">
        <f>Inventario!D237</f>
        <v>Tornillo Amarllo c/plana #8x3/4"</v>
      </c>
      <c r="AG237" s="247" t="str">
        <f>Inventario!E237</f>
        <v>Clavos y Tornillos</v>
      </c>
      <c r="AH237" s="247">
        <f>Inventario!F237</f>
        <v>0</v>
      </c>
      <c r="AI237" s="247" t="str">
        <f>Inventario!G237</f>
        <v>unidades</v>
      </c>
      <c r="AJ237" s="248">
        <f>Inventario!J237</f>
        <v>50</v>
      </c>
      <c r="AK237" s="249">
        <f>Inventario!K237</f>
        <v>0.28999999999999998</v>
      </c>
      <c r="AL237" s="25"/>
      <c r="AM237" s="11"/>
    </row>
    <row r="238" spans="1:39" ht="13.5" customHeight="1" x14ac:dyDescent="0.25">
      <c r="A238" s="54">
        <v>43766</v>
      </c>
      <c r="B238" s="176"/>
      <c r="C238" s="174" t="s">
        <v>2296</v>
      </c>
      <c r="D238" s="98" t="str">
        <f t="shared" si="15"/>
        <v>Tinte Oil Stain SW6192</v>
      </c>
      <c r="E238" s="98" t="str">
        <f t="shared" si="16"/>
        <v>Pinturas y Quimicos</v>
      </c>
      <c r="G238" s="98" t="str">
        <f t="shared" si="17"/>
        <v>1/4  de Galon</v>
      </c>
      <c r="H238" s="30">
        <v>1</v>
      </c>
      <c r="I238" s="28">
        <v>427.9</v>
      </c>
      <c r="J238" s="28">
        <f t="shared" si="18"/>
        <v>427.9</v>
      </c>
      <c r="K238" s="28"/>
      <c r="L238" s="28"/>
      <c r="M238" s="25"/>
      <c r="N238" s="251" t="s">
        <v>2298</v>
      </c>
      <c r="O238" s="159" t="s">
        <v>94</v>
      </c>
      <c r="P238" s="160"/>
      <c r="X238" s="23"/>
      <c r="AC238" s="225"/>
      <c r="AE238" s="246" t="str">
        <f>Inventario!B238</f>
        <v xml:space="preserve">Goloso para techo 14 x 2" </v>
      </c>
      <c r="AF238" s="247" t="str">
        <f>Inventario!D238</f>
        <v xml:space="preserve">Goloso para techo 14 x 2" </v>
      </c>
      <c r="AG238" s="247" t="str">
        <f>Inventario!E238</f>
        <v>Clavos y Tornillos</v>
      </c>
      <c r="AH238" s="247">
        <f>Inventario!F238</f>
        <v>0</v>
      </c>
      <c r="AI238" s="247" t="str">
        <f>Inventario!G238</f>
        <v>unidades</v>
      </c>
      <c r="AJ238" s="248">
        <f>Inventario!J238</f>
        <v>0</v>
      </c>
      <c r="AK238" s="249">
        <f>Inventario!K238</f>
        <v>0</v>
      </c>
      <c r="AL238" s="25"/>
      <c r="AM238" s="11"/>
    </row>
    <row r="239" spans="1:39" ht="13.5" customHeight="1" x14ac:dyDescent="0.25">
      <c r="A239" s="54">
        <v>43766</v>
      </c>
      <c r="B239" s="176"/>
      <c r="C239" s="24" t="s">
        <v>2297</v>
      </c>
      <c r="D239" s="98" t="str">
        <f t="shared" si="15"/>
        <v>Tinte Oil Stain Azul Oscuro SW6510</v>
      </c>
      <c r="E239" s="98" t="str">
        <f t="shared" si="16"/>
        <v>Pinturas y Quimicos</v>
      </c>
      <c r="G239" s="98" t="str">
        <f t="shared" si="17"/>
        <v>1/4  de Galon</v>
      </c>
      <c r="H239" s="30">
        <v>1</v>
      </c>
      <c r="I239" s="28">
        <v>427.9</v>
      </c>
      <c r="J239" s="28">
        <f t="shared" si="18"/>
        <v>427.9</v>
      </c>
      <c r="K239" s="28"/>
      <c r="L239" s="28"/>
      <c r="M239" s="25"/>
      <c r="N239" s="251" t="s">
        <v>2298</v>
      </c>
      <c r="O239" s="159" t="s">
        <v>94</v>
      </c>
      <c r="P239" s="160"/>
      <c r="X239" s="23"/>
      <c r="AC239" s="225"/>
      <c r="AE239" s="246" t="str">
        <f>Inventario!B239</f>
        <v>Goloso Truss P/Broca #8x1/2"</v>
      </c>
      <c r="AF239" s="247" t="str">
        <f>Inventario!D239</f>
        <v>Goloso Truss P/Broca #8x1/2"</v>
      </c>
      <c r="AG239" s="247" t="str">
        <f>Inventario!E239</f>
        <v>Clavos y Tornillos</v>
      </c>
      <c r="AH239" s="247">
        <f>Inventario!F239</f>
        <v>0</v>
      </c>
      <c r="AI239" s="247" t="str">
        <f>Inventario!G239</f>
        <v>unidades</v>
      </c>
      <c r="AJ239" s="248">
        <f>Inventario!J239</f>
        <v>100</v>
      </c>
      <c r="AK239" s="249">
        <f>Inventario!K239</f>
        <v>0.28000000000000003</v>
      </c>
      <c r="AL239" s="25"/>
      <c r="AM239" s="11"/>
    </row>
    <row r="240" spans="1:39" ht="13.5" customHeight="1" x14ac:dyDescent="0.25">
      <c r="A240" s="54">
        <v>43766</v>
      </c>
      <c r="B240" s="176"/>
      <c r="C240" s="24" t="s">
        <v>1342</v>
      </c>
      <c r="D240" s="98" t="str">
        <f t="shared" si="15"/>
        <v>Cinta Metrica</v>
      </c>
      <c r="E240" s="98" t="str">
        <f t="shared" si="16"/>
        <v>Materiales Varios</v>
      </c>
      <c r="G240" s="98" t="str">
        <f t="shared" si="17"/>
        <v>unidades</v>
      </c>
      <c r="H240" s="30">
        <v>10</v>
      </c>
      <c r="I240" s="28">
        <v>3638.4081799999999</v>
      </c>
      <c r="J240" s="28">
        <f t="shared" si="18"/>
        <v>363.84081800000001</v>
      </c>
      <c r="K240" s="28"/>
      <c r="L240" s="28"/>
      <c r="M240" s="25"/>
      <c r="N240" s="251" t="s">
        <v>2299</v>
      </c>
      <c r="O240" s="159" t="s">
        <v>2290</v>
      </c>
      <c r="P240" s="160"/>
      <c r="X240" s="23"/>
      <c r="AC240" s="225"/>
      <c r="AE240" s="246" t="str">
        <f>Inventario!B240</f>
        <v>Tornillo gypsum punta broca #8 x 3"</v>
      </c>
      <c r="AF240" s="247" t="str">
        <f>Inventario!D240</f>
        <v>Tornillo gypsum punta broca #8 x 3"</v>
      </c>
      <c r="AG240" s="247" t="str">
        <f>Inventario!E240</f>
        <v>Clavos y Tornillos</v>
      </c>
      <c r="AH240" s="247">
        <f>Inventario!F240</f>
        <v>0</v>
      </c>
      <c r="AI240" s="247" t="str">
        <f>Inventario!G240</f>
        <v>unidades</v>
      </c>
      <c r="AJ240" s="248">
        <f>Inventario!J240</f>
        <v>0</v>
      </c>
      <c r="AK240" s="249">
        <f>Inventario!K240</f>
        <v>0</v>
      </c>
      <c r="AL240" s="25"/>
      <c r="AM240" s="11"/>
    </row>
    <row r="241" spans="1:39" ht="13.5" customHeight="1" x14ac:dyDescent="0.25">
      <c r="A241" s="54">
        <v>43766</v>
      </c>
      <c r="B241" s="176"/>
      <c r="C241" s="98" t="s">
        <v>2300</v>
      </c>
      <c r="D241" s="98" t="str">
        <f t="shared" si="15"/>
        <v>Prensa C</v>
      </c>
      <c r="E241" s="98" t="str">
        <f t="shared" si="16"/>
        <v>Herramienta</v>
      </c>
      <c r="G241" s="98" t="str">
        <f t="shared" si="17"/>
        <v>unidades</v>
      </c>
      <c r="H241" s="30">
        <v>8</v>
      </c>
      <c r="I241" s="28">
        <v>3974.313024</v>
      </c>
      <c r="J241" s="28">
        <f t="shared" si="18"/>
        <v>496.78912800000001</v>
      </c>
      <c r="K241" s="28"/>
      <c r="L241" s="28"/>
      <c r="M241" s="25"/>
      <c r="N241" s="251" t="s">
        <v>2301</v>
      </c>
      <c r="O241" s="159" t="s">
        <v>2290</v>
      </c>
      <c r="P241" s="160"/>
      <c r="X241" s="23"/>
      <c r="AC241" s="225"/>
      <c r="AE241" s="246" t="str">
        <f>Inventario!B241</f>
        <v>Tornillo Panhead phillips #10x2"Inox</v>
      </c>
      <c r="AF241" s="247" t="str">
        <f>Inventario!D241</f>
        <v>Tornillo Panhead phillips #10x2"Inox</v>
      </c>
      <c r="AG241" s="247" t="str">
        <f>Inventario!E241</f>
        <v>Clavos y Tornillos</v>
      </c>
      <c r="AH241" s="247">
        <f>Inventario!F241</f>
        <v>0</v>
      </c>
      <c r="AI241" s="247" t="str">
        <f>Inventario!G241</f>
        <v>unidades</v>
      </c>
      <c r="AJ241" s="248">
        <f>Inventario!J241</f>
        <v>10</v>
      </c>
      <c r="AK241" s="249">
        <f>Inventario!K241</f>
        <v>1</v>
      </c>
      <c r="AL241" s="25"/>
      <c r="AM241" s="11"/>
    </row>
    <row r="242" spans="1:39" ht="13.5" customHeight="1" x14ac:dyDescent="0.25">
      <c r="A242" s="54">
        <v>43763</v>
      </c>
      <c r="B242" s="176"/>
      <c r="C242" s="174" t="s">
        <v>1430</v>
      </c>
      <c r="D242" s="98" t="str">
        <f t="shared" si="15"/>
        <v>Banda A33</v>
      </c>
      <c r="E242" s="98" t="str">
        <f t="shared" si="16"/>
        <v>Repuestos y Partes</v>
      </c>
      <c r="G242" s="98" t="str">
        <f t="shared" si="17"/>
        <v>unidades</v>
      </c>
      <c r="H242" s="30">
        <v>1</v>
      </c>
      <c r="I242" s="28">
        <v>213.03</v>
      </c>
      <c r="J242" s="28">
        <f t="shared" si="18"/>
        <v>213.03</v>
      </c>
      <c r="K242" s="28"/>
      <c r="L242" s="28"/>
      <c r="M242" s="25"/>
      <c r="N242" s="251" t="s">
        <v>2314</v>
      </c>
      <c r="O242" s="159" t="s">
        <v>2315</v>
      </c>
      <c r="P242" s="160"/>
      <c r="X242" s="23"/>
      <c r="AC242" s="225"/>
      <c r="AE242" s="246" t="str">
        <f>Inventario!B242</f>
        <v>Tornillo Panhead phillips #10x1"Inox</v>
      </c>
      <c r="AF242" s="247" t="str">
        <f>Inventario!D242</f>
        <v>Tornillo Panhead phillips #10x1"Inox</v>
      </c>
      <c r="AG242" s="247" t="str">
        <f>Inventario!E242</f>
        <v>Clavos y Tornillos</v>
      </c>
      <c r="AH242" s="247">
        <f>Inventario!F242</f>
        <v>0</v>
      </c>
      <c r="AI242" s="247" t="str">
        <f>Inventario!G242</f>
        <v>unidades</v>
      </c>
      <c r="AJ242" s="248">
        <f>Inventario!J242</f>
        <v>2829</v>
      </c>
      <c r="AK242" s="249">
        <f>Inventario!K242</f>
        <v>9.2299999999999986</v>
      </c>
      <c r="AL242" s="25"/>
      <c r="AM242" s="11"/>
    </row>
    <row r="243" spans="1:39" ht="13.5" customHeight="1" x14ac:dyDescent="0.25">
      <c r="A243" s="54">
        <v>43767</v>
      </c>
      <c r="B243" s="176"/>
      <c r="C243" s="174" t="s">
        <v>1530</v>
      </c>
      <c r="D243" s="98" t="str">
        <f t="shared" si="15"/>
        <v>Escoba</v>
      </c>
      <c r="E243" s="98" t="str">
        <f t="shared" si="16"/>
        <v>Materiales Varios</v>
      </c>
      <c r="G243" s="98" t="str">
        <f t="shared" si="17"/>
        <v>unidades</v>
      </c>
      <c r="H243" s="30">
        <v>12</v>
      </c>
      <c r="I243" s="28">
        <v>1484.61</v>
      </c>
      <c r="J243" s="28">
        <f t="shared" si="18"/>
        <v>123.71749999999999</v>
      </c>
      <c r="K243" s="28"/>
      <c r="L243" s="28"/>
      <c r="M243" s="25"/>
      <c r="N243" s="251" t="s">
        <v>2304</v>
      </c>
      <c r="O243" s="159" t="s">
        <v>74</v>
      </c>
      <c r="P243" s="160"/>
      <c r="X243" s="23"/>
      <c r="AC243" s="225"/>
      <c r="AE243" s="246" t="str">
        <f>Inventario!B243</f>
        <v>Tornillo Panhead phillips #8x1"Inox</v>
      </c>
      <c r="AF243" s="247" t="str">
        <f>Inventario!D243</f>
        <v>Tornillo Panhead phillips #8x1"Inox</v>
      </c>
      <c r="AG243" s="247" t="str">
        <f>Inventario!E243</f>
        <v>Clavos y Tornillos</v>
      </c>
      <c r="AH243" s="247">
        <f>Inventario!F243</f>
        <v>0</v>
      </c>
      <c r="AI243" s="247" t="str">
        <f>Inventario!G243</f>
        <v>unidades</v>
      </c>
      <c r="AJ243" s="248">
        <f>Inventario!J243</f>
        <v>25</v>
      </c>
      <c r="AK243" s="249">
        <f>Inventario!K243</f>
        <v>4.29</v>
      </c>
      <c r="AL243" s="25"/>
      <c r="AM243" s="11"/>
    </row>
    <row r="244" spans="1:39" ht="13.5" customHeight="1" x14ac:dyDescent="0.25">
      <c r="A244" s="54">
        <v>43767</v>
      </c>
      <c r="B244" s="176"/>
      <c r="C244" s="174" t="s">
        <v>344</v>
      </c>
      <c r="D244" s="98" t="str">
        <f t="shared" si="15"/>
        <v>Tornillo Phillips #10x 1-1/4"</v>
      </c>
      <c r="E244" s="98" t="str">
        <f t="shared" si="16"/>
        <v>Clavos y Tornillos</v>
      </c>
      <c r="G244" s="98" t="str">
        <f t="shared" si="17"/>
        <v>unidades</v>
      </c>
      <c r="H244" s="30">
        <v>2000</v>
      </c>
      <c r="I244" s="28">
        <v>1018.4</v>
      </c>
      <c r="J244" s="28">
        <f t="shared" si="18"/>
        <v>0.50919999999999999</v>
      </c>
      <c r="K244" s="28"/>
      <c r="L244" s="28"/>
      <c r="M244" s="25"/>
      <c r="N244" s="251" t="s">
        <v>2305</v>
      </c>
      <c r="O244" s="159" t="s">
        <v>74</v>
      </c>
      <c r="P244" s="160"/>
      <c r="X244" s="23"/>
      <c r="AC244" s="225"/>
      <c r="AE244" s="246" t="str">
        <f>Inventario!B244</f>
        <v>Goloso P/Techo 14 x 3"</v>
      </c>
      <c r="AF244" s="247" t="str">
        <f>Inventario!D244</f>
        <v>Goloso P/Techo 14 x 3"</v>
      </c>
      <c r="AG244" s="247" t="str">
        <f>Inventario!E244</f>
        <v>Clavos y Tornillos</v>
      </c>
      <c r="AH244" s="247">
        <f>Inventario!F244</f>
        <v>0</v>
      </c>
      <c r="AI244" s="247" t="str">
        <f>Inventario!G244</f>
        <v>unidades</v>
      </c>
      <c r="AJ244" s="248">
        <f>Inventario!J244</f>
        <v>100</v>
      </c>
      <c r="AK244" s="249">
        <f>Inventario!K244</f>
        <v>2.97</v>
      </c>
      <c r="AL244" s="25"/>
      <c r="AM244" s="11"/>
    </row>
    <row r="245" spans="1:39" ht="13.5" customHeight="1" x14ac:dyDescent="0.25">
      <c r="A245" s="54">
        <v>43767</v>
      </c>
      <c r="B245" s="176"/>
      <c r="C245" s="174" t="s">
        <v>318</v>
      </c>
      <c r="D245" s="98" t="str">
        <f t="shared" si="15"/>
        <v>Tornillo Phillips #10 x 1-1/2"</v>
      </c>
      <c r="E245" s="98" t="str">
        <f t="shared" si="16"/>
        <v>Clavos y Tornillos</v>
      </c>
      <c r="G245" s="98" t="str">
        <f t="shared" si="17"/>
        <v>unidades</v>
      </c>
      <c r="H245" s="30">
        <v>2000</v>
      </c>
      <c r="I245" s="28">
        <v>1018.4</v>
      </c>
      <c r="J245" s="28">
        <f t="shared" si="18"/>
        <v>0.50919999999999999</v>
      </c>
      <c r="K245" s="28"/>
      <c r="L245" s="28"/>
      <c r="M245" s="25"/>
      <c r="N245" s="251" t="s">
        <v>2305</v>
      </c>
      <c r="O245" s="159" t="s">
        <v>74</v>
      </c>
      <c r="P245" s="160"/>
      <c r="X245" s="23"/>
      <c r="AC245" s="225"/>
      <c r="AE245" s="246" t="str">
        <f>Inventario!B245</f>
        <v>Expiche Metalico 1/2" Doble Expansion</v>
      </c>
      <c r="AF245" s="247" t="str">
        <f>Inventario!D245</f>
        <v>Expiche Metalico 1/2" Doble Expansion</v>
      </c>
      <c r="AG245" s="247" t="str">
        <f>Inventario!E245</f>
        <v>Clavos y Tornillos</v>
      </c>
      <c r="AH245" s="247">
        <f>Inventario!F245</f>
        <v>0</v>
      </c>
      <c r="AI245" s="247" t="str">
        <f>Inventario!G245</f>
        <v>unidades</v>
      </c>
      <c r="AJ245" s="248">
        <f>Inventario!J245</f>
        <v>0</v>
      </c>
      <c r="AK245" s="249">
        <f>Inventario!K245</f>
        <v>0</v>
      </c>
      <c r="AL245" s="25"/>
      <c r="AM245" s="11"/>
    </row>
    <row r="246" spans="1:39" ht="13.5" customHeight="1" x14ac:dyDescent="0.25">
      <c r="A246" s="54">
        <v>43767</v>
      </c>
      <c r="B246" s="176"/>
      <c r="C246" s="174" t="s">
        <v>428</v>
      </c>
      <c r="D246" s="98" t="str">
        <f t="shared" si="15"/>
        <v>Tornillo Phillips #10 x 2"</v>
      </c>
      <c r="E246" s="98" t="str">
        <f t="shared" si="16"/>
        <v>Clavos y Tornillos</v>
      </c>
      <c r="G246" s="98" t="str">
        <f t="shared" si="17"/>
        <v>unidades</v>
      </c>
      <c r="H246" s="30">
        <v>2000</v>
      </c>
      <c r="I246" s="28">
        <v>1018.4</v>
      </c>
      <c r="J246" s="28">
        <f t="shared" si="18"/>
        <v>0.50919999999999999</v>
      </c>
      <c r="K246" s="28"/>
      <c r="L246" s="28"/>
      <c r="M246" s="25"/>
      <c r="N246" s="251" t="s">
        <v>2305</v>
      </c>
      <c r="O246" s="159" t="s">
        <v>74</v>
      </c>
      <c r="P246" s="160"/>
      <c r="X246" s="23"/>
      <c r="AC246" s="225"/>
      <c r="AE246" s="246" t="str">
        <f>Inventario!B246</f>
        <v>Perno HX Trosc 1/2"x4</v>
      </c>
      <c r="AF246" s="247" t="str">
        <f>Inventario!D246</f>
        <v>Perno HX Trosc 1/2"x4</v>
      </c>
      <c r="AG246" s="247" t="str">
        <f>Inventario!E246</f>
        <v>Clavos y Tornillos</v>
      </c>
      <c r="AH246" s="247">
        <f>Inventario!F246</f>
        <v>0</v>
      </c>
      <c r="AI246" s="247" t="str">
        <f>Inventario!G246</f>
        <v>unidades</v>
      </c>
      <c r="AJ246" s="248">
        <f>Inventario!J246</f>
        <v>0</v>
      </c>
      <c r="AK246" s="249">
        <f>Inventario!K246</f>
        <v>0</v>
      </c>
      <c r="AL246" s="25"/>
      <c r="AM246" s="11"/>
    </row>
    <row r="247" spans="1:39" ht="13.5" customHeight="1" x14ac:dyDescent="0.25">
      <c r="A247" s="54">
        <v>43767</v>
      </c>
      <c r="B247" s="176"/>
      <c r="C247" s="174" t="s">
        <v>376</v>
      </c>
      <c r="D247" s="98" t="str">
        <f t="shared" si="15"/>
        <v>Tornillo Phillips #10 x 2-1/2"</v>
      </c>
      <c r="E247" s="98" t="str">
        <f t="shared" si="16"/>
        <v>Clavos y Tornillos</v>
      </c>
      <c r="G247" s="98" t="str">
        <f t="shared" si="17"/>
        <v>unidades</v>
      </c>
      <c r="H247" s="30">
        <v>2000</v>
      </c>
      <c r="I247" s="28">
        <v>1535.2</v>
      </c>
      <c r="J247" s="28">
        <f t="shared" si="18"/>
        <v>0.76760000000000006</v>
      </c>
      <c r="K247" s="28"/>
      <c r="L247" s="28"/>
      <c r="M247" s="25"/>
      <c r="N247" s="251" t="s">
        <v>2305</v>
      </c>
      <c r="O247" s="159" t="s">
        <v>74</v>
      </c>
      <c r="P247" s="160"/>
      <c r="X247" s="23"/>
      <c r="AC247" s="225"/>
      <c r="AE247" s="246" t="str">
        <f>Inventario!B247</f>
        <v>Tuerca Hexagonal Inox 1/2"</v>
      </c>
      <c r="AF247" s="247" t="str">
        <f>Inventario!D247</f>
        <v>Tuerca Hexagonal Inox 1/2"</v>
      </c>
      <c r="AG247" s="247" t="str">
        <f>Inventario!E247</f>
        <v>Clavos y Tornillos</v>
      </c>
      <c r="AH247" s="247">
        <f>Inventario!F247</f>
        <v>0</v>
      </c>
      <c r="AI247" s="247" t="str">
        <f>Inventario!G247</f>
        <v>unidades</v>
      </c>
      <c r="AJ247" s="248">
        <f>Inventario!J247</f>
        <v>30</v>
      </c>
      <c r="AK247" s="249">
        <f>Inventario!K247</f>
        <v>14.629999999999999</v>
      </c>
      <c r="AL247" s="25"/>
      <c r="AM247" s="11"/>
    </row>
    <row r="248" spans="1:39" ht="13.5" customHeight="1" x14ac:dyDescent="0.25">
      <c r="A248" s="54">
        <v>43767</v>
      </c>
      <c r="B248" s="176"/>
      <c r="C248" s="174" t="s">
        <v>2306</v>
      </c>
      <c r="D248" s="98" t="str">
        <f t="shared" si="15"/>
        <v>Bomba Mochila</v>
      </c>
      <c r="E248" s="98" t="str">
        <f t="shared" si="16"/>
        <v>Herramienta</v>
      </c>
      <c r="G248" s="98" t="str">
        <f t="shared" si="17"/>
        <v>unidades</v>
      </c>
      <c r="H248" s="30">
        <v>1</v>
      </c>
      <c r="I248" s="28">
        <v>1015.5</v>
      </c>
      <c r="J248" s="28">
        <f t="shared" si="18"/>
        <v>1015.5</v>
      </c>
      <c r="K248" s="28"/>
      <c r="L248" s="28"/>
      <c r="M248" s="25"/>
      <c r="N248" s="251" t="s">
        <v>2307</v>
      </c>
      <c r="O248" s="159" t="s">
        <v>74</v>
      </c>
      <c r="P248" s="160"/>
      <c r="X248" s="23"/>
      <c r="AC248" s="225"/>
      <c r="AE248" s="246" t="str">
        <f>Inventario!B248</f>
        <v>Arandela Inox 1/2"</v>
      </c>
      <c r="AF248" s="247" t="str">
        <f>Inventario!D248</f>
        <v>Arandela Inox 1/2"</v>
      </c>
      <c r="AG248" s="247" t="str">
        <f>Inventario!E248</f>
        <v>Clavos y Tornillos</v>
      </c>
      <c r="AH248" s="247">
        <f>Inventario!F248</f>
        <v>0</v>
      </c>
      <c r="AI248" s="247" t="str">
        <f>Inventario!G248</f>
        <v>unidades</v>
      </c>
      <c r="AJ248" s="248">
        <f>Inventario!J248</f>
        <v>48</v>
      </c>
      <c r="AK248" s="249">
        <f>Inventario!K248</f>
        <v>8.6199999999999992</v>
      </c>
      <c r="AL248" s="25"/>
      <c r="AM248" s="11"/>
    </row>
    <row r="249" spans="1:39" ht="13.5" customHeight="1" x14ac:dyDescent="0.25">
      <c r="A249" s="54">
        <v>43767</v>
      </c>
      <c r="B249" s="176"/>
      <c r="C249" s="174" t="s">
        <v>2089</v>
      </c>
      <c r="D249" s="98" t="str">
        <f t="shared" si="15"/>
        <v>Spray WD-40</v>
      </c>
      <c r="E249" s="98" t="str">
        <f t="shared" si="16"/>
        <v>Pinturas y Quimicos</v>
      </c>
      <c r="G249" s="98" t="str">
        <f t="shared" si="17"/>
        <v>unidades</v>
      </c>
      <c r="H249" s="30">
        <v>8</v>
      </c>
      <c r="I249" s="28">
        <v>988.5</v>
      </c>
      <c r="J249" s="28">
        <f t="shared" si="18"/>
        <v>123.5625</v>
      </c>
      <c r="K249" s="28"/>
      <c r="L249" s="28"/>
      <c r="M249" s="25"/>
      <c r="N249" s="251" t="s">
        <v>2309</v>
      </c>
      <c r="O249" s="159" t="s">
        <v>74</v>
      </c>
      <c r="P249" s="160"/>
      <c r="X249" s="23"/>
      <c r="AC249" s="225"/>
      <c r="AE249" s="246" t="str">
        <f>Inventario!B249</f>
        <v>Tornillo gypsum punta broca #8 x 2 -1/2"</v>
      </c>
      <c r="AF249" s="247" t="str">
        <f>Inventario!D249</f>
        <v>Tornillo gypsum punta broca #8 x 2 -1/2"</v>
      </c>
      <c r="AG249" s="247" t="str">
        <f>Inventario!E249</f>
        <v>Clavos y Tornillos</v>
      </c>
      <c r="AH249" s="247">
        <f>Inventario!F249</f>
        <v>0</v>
      </c>
      <c r="AI249" s="247" t="str">
        <f>Inventario!G249</f>
        <v>unidades</v>
      </c>
      <c r="AJ249" s="248">
        <f>Inventario!J249</f>
        <v>200</v>
      </c>
      <c r="AK249" s="249">
        <f>Inventario!K249</f>
        <v>0.88</v>
      </c>
      <c r="AL249" s="25"/>
      <c r="AM249" s="11"/>
    </row>
    <row r="250" spans="1:39" ht="13.5" customHeight="1" x14ac:dyDescent="0.25">
      <c r="A250" s="54">
        <v>43767</v>
      </c>
      <c r="B250" s="176"/>
      <c r="C250" s="174" t="s">
        <v>1214</v>
      </c>
      <c r="D250" s="98" t="str">
        <f t="shared" si="15"/>
        <v>Tape Electrico</v>
      </c>
      <c r="E250" s="98" t="str">
        <f t="shared" si="16"/>
        <v>Material Electrico</v>
      </c>
      <c r="G250" s="98" t="str">
        <f t="shared" si="17"/>
        <v>unidades</v>
      </c>
      <c r="H250" s="30">
        <v>2</v>
      </c>
      <c r="I250" s="28">
        <v>61.02</v>
      </c>
      <c r="J250" s="28">
        <f t="shared" si="18"/>
        <v>30.51</v>
      </c>
      <c r="K250" s="28"/>
      <c r="L250" s="28"/>
      <c r="M250" s="25"/>
      <c r="N250" s="251" t="s">
        <v>2309</v>
      </c>
      <c r="O250" s="159" t="s">
        <v>74</v>
      </c>
      <c r="P250" s="160"/>
      <c r="X250" s="23"/>
      <c r="AC250" s="225"/>
      <c r="AE250" s="246" t="str">
        <f>Inventario!B250</f>
        <v>Goloso Hexagonal  1/2"x5"</v>
      </c>
      <c r="AF250" s="247" t="str">
        <f>Inventario!D250</f>
        <v>Goloso Hexagonal  1/2"x5"</v>
      </c>
      <c r="AG250" s="247" t="str">
        <f>Inventario!E250</f>
        <v>Clavos y Tornillos</v>
      </c>
      <c r="AH250" s="247">
        <f>Inventario!F250</f>
        <v>0</v>
      </c>
      <c r="AI250" s="247" t="str">
        <f>Inventario!G250</f>
        <v>unidades</v>
      </c>
      <c r="AJ250" s="248">
        <f>Inventario!J250</f>
        <v>0</v>
      </c>
      <c r="AK250" s="249">
        <f>Inventario!K250</f>
        <v>0</v>
      </c>
      <c r="AL250" s="25"/>
      <c r="AM250" s="11"/>
    </row>
    <row r="251" spans="1:39" ht="13.5" customHeight="1" x14ac:dyDescent="0.25">
      <c r="A251" s="54">
        <v>43767</v>
      </c>
      <c r="B251" s="176"/>
      <c r="C251" s="174" t="s">
        <v>1374</v>
      </c>
      <c r="D251" s="98" t="str">
        <f t="shared" si="15"/>
        <v xml:space="preserve">Limpia Contactos </v>
      </c>
      <c r="E251" s="98" t="str">
        <f t="shared" si="16"/>
        <v>Materiales Varios</v>
      </c>
      <c r="G251" s="98" t="str">
        <f t="shared" si="17"/>
        <v>unidades</v>
      </c>
      <c r="H251" s="30">
        <v>3</v>
      </c>
      <c r="I251" s="28">
        <v>342.97</v>
      </c>
      <c r="J251" s="28">
        <f t="shared" si="18"/>
        <v>114.32333333333334</v>
      </c>
      <c r="K251" s="28"/>
      <c r="L251" s="28"/>
      <c r="M251" s="25"/>
      <c r="N251" s="251" t="s">
        <v>2309</v>
      </c>
      <c r="O251" s="159" t="s">
        <v>74</v>
      </c>
      <c r="P251" s="160"/>
      <c r="X251" s="23"/>
      <c r="AC251" s="225"/>
      <c r="AE251" s="246" t="str">
        <f>Inventario!B251</f>
        <v>Tornillo  flathead phillips #8x3/4"Inox</v>
      </c>
      <c r="AF251" s="247" t="str">
        <f>Inventario!D251</f>
        <v>Tornillo  flathead phillips #8x3/4"Inox</v>
      </c>
      <c r="AG251" s="247" t="str">
        <f>Inventario!E251</f>
        <v>Clavos y Tornillos</v>
      </c>
      <c r="AH251" s="247">
        <f>Inventario!F251</f>
        <v>0</v>
      </c>
      <c r="AI251" s="247" t="str">
        <f>Inventario!G251</f>
        <v>unidades</v>
      </c>
      <c r="AJ251" s="248">
        <f>Inventario!J251</f>
        <v>72</v>
      </c>
      <c r="AK251" s="249">
        <f>Inventario!K251</f>
        <v>7.2777777777777777</v>
      </c>
      <c r="AL251" s="25"/>
      <c r="AM251" s="11"/>
    </row>
    <row r="252" spans="1:39" ht="13.5" customHeight="1" x14ac:dyDescent="0.25">
      <c r="A252" s="54">
        <v>43767</v>
      </c>
      <c r="B252" s="176"/>
      <c r="C252" s="174" t="s">
        <v>2308</v>
      </c>
      <c r="D252" s="98" t="str">
        <f t="shared" si="15"/>
        <v>Aceita 3 en 1   (Uso Multiple)</v>
      </c>
      <c r="E252" s="98" t="str">
        <f t="shared" si="16"/>
        <v>Pinturas y Quimicos</v>
      </c>
      <c r="G252" s="98" t="str">
        <f t="shared" si="17"/>
        <v>unidades</v>
      </c>
      <c r="H252" s="30">
        <v>1</v>
      </c>
      <c r="I252" s="28">
        <v>58.58</v>
      </c>
      <c r="J252" s="28">
        <f t="shared" si="18"/>
        <v>58.58</v>
      </c>
      <c r="K252" s="28"/>
      <c r="L252" s="28"/>
      <c r="M252" s="25"/>
      <c r="N252" s="251" t="s">
        <v>2309</v>
      </c>
      <c r="O252" s="159" t="s">
        <v>74</v>
      </c>
      <c r="P252" s="160"/>
      <c r="X252" s="23"/>
      <c r="AC252" s="225"/>
      <c r="AE252" s="246" t="str">
        <f>Inventario!B252</f>
        <v>Tornillo Panhead phillips #8x3/4"Inox</v>
      </c>
      <c r="AF252" s="247" t="str">
        <f>Inventario!D252</f>
        <v>Tornillo Panhead phillips #8x3/4"Inox</v>
      </c>
      <c r="AG252" s="247" t="str">
        <f>Inventario!E252</f>
        <v>Clavos y Tornillos</v>
      </c>
      <c r="AH252" s="247">
        <f>Inventario!F252</f>
        <v>0</v>
      </c>
      <c r="AI252" s="247" t="str">
        <f>Inventario!G252</f>
        <v>unidades</v>
      </c>
      <c r="AJ252" s="248">
        <f>Inventario!J252</f>
        <v>110</v>
      </c>
      <c r="AK252" s="249">
        <f>Inventario!K252</f>
        <v>3.02</v>
      </c>
      <c r="AL252" s="25"/>
      <c r="AM252" s="11"/>
    </row>
    <row r="253" spans="1:39" ht="13.5" customHeight="1" x14ac:dyDescent="0.25">
      <c r="A253" s="54">
        <v>43767</v>
      </c>
      <c r="B253" s="176"/>
      <c r="C253" s="174" t="s">
        <v>1117</v>
      </c>
      <c r="D253" s="98" t="str">
        <f t="shared" si="15"/>
        <v>Brocha 2"</v>
      </c>
      <c r="E253" s="98" t="str">
        <f t="shared" si="16"/>
        <v>Materiales Varios</v>
      </c>
      <c r="G253" s="98" t="str">
        <f t="shared" si="17"/>
        <v>unidades</v>
      </c>
      <c r="H253" s="30">
        <v>15</v>
      </c>
      <c r="I253" s="28">
        <v>510.45</v>
      </c>
      <c r="J253" s="28">
        <f t="shared" si="18"/>
        <v>34.03</v>
      </c>
      <c r="K253" s="28"/>
      <c r="L253" s="28"/>
      <c r="M253" s="25"/>
      <c r="N253" s="251" t="s">
        <v>2310</v>
      </c>
      <c r="O253" s="159" t="s">
        <v>86</v>
      </c>
      <c r="P253" s="160"/>
      <c r="X253" s="23"/>
      <c r="AC253" s="225"/>
      <c r="AE253" s="246" t="str">
        <f>Inventario!B253</f>
        <v>Perno Allen C/Plana 1/4"x3"</v>
      </c>
      <c r="AF253" s="247" t="str">
        <f>Inventario!D253</f>
        <v>Perno Allen C/Plana 1/4"x3"</v>
      </c>
      <c r="AG253" s="247" t="str">
        <f>Inventario!E253</f>
        <v>Clavos y Tornillos</v>
      </c>
      <c r="AH253" s="247">
        <f>Inventario!F253</f>
        <v>0</v>
      </c>
      <c r="AI253" s="247" t="str">
        <f>Inventario!G253</f>
        <v>unidades</v>
      </c>
      <c r="AJ253" s="248">
        <f>Inventario!J253</f>
        <v>0</v>
      </c>
      <c r="AK253" s="249">
        <f>Inventario!K253</f>
        <v>0</v>
      </c>
      <c r="AL253" s="25"/>
      <c r="AM253" s="11"/>
    </row>
    <row r="254" spans="1:39" ht="13.5" customHeight="1" x14ac:dyDescent="0.25">
      <c r="A254" s="54">
        <v>43767</v>
      </c>
      <c r="B254" s="176"/>
      <c r="C254" s="174" t="s">
        <v>1549</v>
      </c>
      <c r="D254" s="98" t="str">
        <f t="shared" si="15"/>
        <v>Kem Anticorr Faster Dry HS Alq Mate Y24BSA1-1</v>
      </c>
      <c r="E254" s="98" t="str">
        <f t="shared" si="16"/>
        <v>Pinturas y Quimicos</v>
      </c>
      <c r="G254" s="98" t="str">
        <f t="shared" si="17"/>
        <v>galon</v>
      </c>
      <c r="H254" s="30">
        <v>2</v>
      </c>
      <c r="I254" s="28">
        <v>1796.8842</v>
      </c>
      <c r="J254" s="28">
        <f t="shared" si="18"/>
        <v>898.44209999999998</v>
      </c>
      <c r="K254" s="28"/>
      <c r="L254" s="28"/>
      <c r="M254" s="25"/>
      <c r="N254" s="251" t="s">
        <v>2311</v>
      </c>
      <c r="O254" s="159" t="s">
        <v>94</v>
      </c>
      <c r="P254" s="160"/>
      <c r="X254" s="23"/>
      <c r="AC254" s="225"/>
      <c r="AE254" s="246" t="str">
        <f>Inventario!B254</f>
        <v>Perno Hexagonal 1/4 x 2 1/2" Galv</v>
      </c>
      <c r="AF254" s="247" t="str">
        <f>Inventario!D254</f>
        <v>Perno Hexagonal 1/4 x 2 1/2" Galv</v>
      </c>
      <c r="AG254" s="247" t="str">
        <f>Inventario!E254</f>
        <v>Clavos y Tornillos</v>
      </c>
      <c r="AH254" s="247">
        <f>Inventario!F254</f>
        <v>0</v>
      </c>
      <c r="AI254" s="247" t="str">
        <f>Inventario!G254</f>
        <v>unidades</v>
      </c>
      <c r="AJ254" s="248">
        <f>Inventario!J254</f>
        <v>0</v>
      </c>
      <c r="AK254" s="249">
        <f>Inventario!K254</f>
        <v>0</v>
      </c>
      <c r="AL254" s="25"/>
      <c r="AM254" s="11"/>
    </row>
    <row r="255" spans="1:39" ht="13.5" customHeight="1" x14ac:dyDescent="0.25">
      <c r="A255" s="54">
        <v>43767</v>
      </c>
      <c r="B255" s="176"/>
      <c r="C255" s="174" t="s">
        <v>1471</v>
      </c>
      <c r="D255" s="98" t="str">
        <f t="shared" si="15"/>
        <v>Acabado mate para exteriores transparente Sur galon</v>
      </c>
      <c r="E255" s="98" t="str">
        <f t="shared" si="16"/>
        <v>Pinturas y Quimicos</v>
      </c>
      <c r="G255" s="98" t="str">
        <f t="shared" si="17"/>
        <v>galon</v>
      </c>
      <c r="H255" s="30">
        <v>2</v>
      </c>
      <c r="I255" s="28">
        <v>4109.58</v>
      </c>
      <c r="J255" s="28">
        <f t="shared" si="18"/>
        <v>2054.79</v>
      </c>
      <c r="K255" s="28"/>
      <c r="L255" s="28"/>
      <c r="M255" s="25"/>
      <c r="N255" s="251" t="s">
        <v>2312</v>
      </c>
      <c r="O255" s="159" t="s">
        <v>2283</v>
      </c>
      <c r="P255" s="160"/>
      <c r="X255" s="23"/>
      <c r="AC255" s="225"/>
      <c r="AE255" s="246" t="str">
        <f>Inventario!B255</f>
        <v>Perno Hexagonal 1/4" x 2-1/2" Inox</v>
      </c>
      <c r="AF255" s="247" t="str">
        <f>Inventario!D255</f>
        <v>Perno Hexagonal 1/4" x 2-1/2" Inox</v>
      </c>
      <c r="AG255" s="247" t="str">
        <f>Inventario!E255</f>
        <v>Clavos y Tornillos</v>
      </c>
      <c r="AH255" s="247">
        <f>Inventario!F255</f>
        <v>0</v>
      </c>
      <c r="AI255" s="247" t="str">
        <f>Inventario!G255</f>
        <v>unidades</v>
      </c>
      <c r="AJ255" s="248">
        <f>Inventario!J255</f>
        <v>0</v>
      </c>
      <c r="AK255" s="249">
        <f>Inventario!K255</f>
        <v>0</v>
      </c>
      <c r="AL255" s="25"/>
      <c r="AM255" s="11"/>
    </row>
    <row r="256" spans="1:39" ht="13.5" customHeight="1" x14ac:dyDescent="0.25">
      <c r="A256" s="54">
        <v>43739</v>
      </c>
      <c r="B256" s="176"/>
      <c r="C256" s="174" t="s">
        <v>1476</v>
      </c>
      <c r="D256" s="98" t="str">
        <f t="shared" si="15"/>
        <v>Lava Mano</v>
      </c>
      <c r="E256" s="98" t="str">
        <f t="shared" si="16"/>
        <v>Materiales Varios</v>
      </c>
      <c r="G256" s="98" t="str">
        <f t="shared" si="17"/>
        <v>unidades</v>
      </c>
      <c r="H256" s="30">
        <v>2</v>
      </c>
      <c r="I256" s="28">
        <v>4621.3434800000005</v>
      </c>
      <c r="J256" s="28">
        <f t="shared" si="18"/>
        <v>2310.6717400000002</v>
      </c>
      <c r="K256" s="28"/>
      <c r="L256" s="28"/>
      <c r="M256" s="25"/>
      <c r="N256" s="251" t="s">
        <v>2316</v>
      </c>
      <c r="O256" s="159" t="s">
        <v>2317</v>
      </c>
      <c r="P256" s="160"/>
      <c r="X256" s="23"/>
      <c r="AC256" s="225"/>
      <c r="AE256" s="246" t="str">
        <f>Inventario!B256</f>
        <v>Tornillo Panhead phillips #8"x1"</v>
      </c>
      <c r="AF256" s="247" t="str">
        <f>Inventario!D256</f>
        <v>Tornillo Panhead phillips #8"x1"</v>
      </c>
      <c r="AG256" s="247" t="str">
        <f>Inventario!E256</f>
        <v>Clavos y Tornillos</v>
      </c>
      <c r="AH256" s="247">
        <f>Inventario!F256</f>
        <v>0</v>
      </c>
      <c r="AI256" s="247" t="str">
        <f>Inventario!G256</f>
        <v>unidades</v>
      </c>
      <c r="AJ256" s="248">
        <f>Inventario!J256</f>
        <v>0</v>
      </c>
      <c r="AK256" s="249">
        <f>Inventario!K256</f>
        <v>0</v>
      </c>
      <c r="AL256" s="25"/>
      <c r="AM256" s="11"/>
    </row>
    <row r="257" spans="1:39" ht="13.5" customHeight="1" x14ac:dyDescent="0.25">
      <c r="A257" s="54">
        <v>43754</v>
      </c>
      <c r="B257" s="176"/>
      <c r="C257" s="174" t="s">
        <v>2319</v>
      </c>
      <c r="D257" s="98" t="str">
        <f t="shared" si="15"/>
        <v>Balbula Carga y Descarga</v>
      </c>
      <c r="E257" s="98" t="str">
        <f t="shared" si="16"/>
        <v>Repuestos y Partes</v>
      </c>
      <c r="G257" s="98" t="str">
        <f t="shared" si="17"/>
        <v>unidades</v>
      </c>
      <c r="H257" s="30">
        <v>1</v>
      </c>
      <c r="I257" s="28">
        <v>4368.5070000000005</v>
      </c>
      <c r="J257" s="28">
        <f t="shared" si="18"/>
        <v>4368.5070000000005</v>
      </c>
      <c r="K257" s="28"/>
      <c r="L257" s="28"/>
      <c r="M257" s="25"/>
      <c r="N257" s="251" t="s">
        <v>2320</v>
      </c>
      <c r="O257" s="159" t="s">
        <v>2321</v>
      </c>
      <c r="P257" s="160"/>
      <c r="X257" s="23"/>
      <c r="AC257" s="225"/>
      <c r="AE257" s="246" t="str">
        <f>Inventario!B257</f>
        <v>Perno Allen 1/4"x1"</v>
      </c>
      <c r="AF257" s="247" t="str">
        <f>Inventario!D257</f>
        <v>Perno Allen 1/4"x1"</v>
      </c>
      <c r="AG257" s="247" t="str">
        <f>Inventario!E257</f>
        <v>Clavos y Tornillos</v>
      </c>
      <c r="AH257" s="247">
        <f>Inventario!F257</f>
        <v>0</v>
      </c>
      <c r="AI257" s="247" t="str">
        <f>Inventario!G257</f>
        <v>unidades</v>
      </c>
      <c r="AJ257" s="248">
        <f>Inventario!J257</f>
        <v>0</v>
      </c>
      <c r="AK257" s="249">
        <f>Inventario!K257</f>
        <v>0</v>
      </c>
      <c r="AL257" s="25"/>
      <c r="AM257" s="11"/>
    </row>
    <row r="258" spans="1:39" ht="13.5" customHeight="1" x14ac:dyDescent="0.25">
      <c r="A258" s="54">
        <v>43767</v>
      </c>
      <c r="B258" s="176"/>
      <c r="C258" s="174" t="s">
        <v>1211</v>
      </c>
      <c r="D258" s="98" t="str">
        <f t="shared" si="15"/>
        <v>Perno Hexagonal 1/4 x 2"Inox</v>
      </c>
      <c r="E258" s="98" t="str">
        <f t="shared" si="16"/>
        <v>Clavos y Tornillos</v>
      </c>
      <c r="G258" s="98" t="str">
        <f t="shared" si="17"/>
        <v>unidades</v>
      </c>
      <c r="H258" s="30">
        <v>66</v>
      </c>
      <c r="I258" s="28">
        <v>807.84</v>
      </c>
      <c r="J258" s="28">
        <f t="shared" si="18"/>
        <v>12.24</v>
      </c>
      <c r="K258" s="28"/>
      <c r="L258" s="28"/>
      <c r="M258" s="25"/>
      <c r="N258" s="251" t="s">
        <v>2323</v>
      </c>
      <c r="O258" s="159" t="s">
        <v>2147</v>
      </c>
      <c r="P258" s="160"/>
      <c r="X258" s="23"/>
      <c r="AC258" s="225"/>
      <c r="AE258" s="246" t="str">
        <f>Inventario!B258</f>
        <v>Tornillo Flat phillips #8x3/4"Inox</v>
      </c>
      <c r="AF258" s="247" t="str">
        <f>Inventario!D258</f>
        <v>Tornillo Flat phillips #8x3/4"Inox</v>
      </c>
      <c r="AG258" s="247" t="str">
        <f>Inventario!E258</f>
        <v>Clavos y Tornillos</v>
      </c>
      <c r="AH258" s="247">
        <f>Inventario!F258</f>
        <v>0</v>
      </c>
      <c r="AI258" s="247" t="str">
        <f>Inventario!G258</f>
        <v>unidades</v>
      </c>
      <c r="AJ258" s="248">
        <f>Inventario!J258</f>
        <v>0</v>
      </c>
      <c r="AK258" s="249">
        <f>Inventario!K258</f>
        <v>0</v>
      </c>
      <c r="AL258" s="25"/>
      <c r="AM258" s="11"/>
    </row>
    <row r="259" spans="1:39" ht="13.5" customHeight="1" x14ac:dyDescent="0.25">
      <c r="A259" s="54">
        <v>43767</v>
      </c>
      <c r="B259" s="176"/>
      <c r="C259" s="174" t="s">
        <v>2322</v>
      </c>
      <c r="D259" s="98" t="str">
        <f t="shared" si="15"/>
        <v>Perno Allen C/Plana 1/4"x3"</v>
      </c>
      <c r="E259" s="98" t="str">
        <f t="shared" si="16"/>
        <v>Clavos y Tornillos</v>
      </c>
      <c r="G259" s="98" t="str">
        <f t="shared" si="17"/>
        <v>unidades</v>
      </c>
      <c r="H259" s="30">
        <v>74</v>
      </c>
      <c r="I259" s="28">
        <v>2412.9899999999998</v>
      </c>
      <c r="J259" s="28">
        <f t="shared" si="18"/>
        <v>32.607972972972973</v>
      </c>
      <c r="K259" s="28"/>
      <c r="L259" s="28"/>
      <c r="M259" s="25"/>
      <c r="N259" s="251" t="s">
        <v>2323</v>
      </c>
      <c r="O259" s="159" t="s">
        <v>2147</v>
      </c>
      <c r="P259" s="160"/>
      <c r="X259" s="23"/>
      <c r="AC259" s="225"/>
      <c r="AE259" s="246" t="str">
        <f>Inventario!B259</f>
        <v>Tornillo Panhead phillips #8"x2"</v>
      </c>
      <c r="AF259" s="247" t="str">
        <f>Inventario!D259</f>
        <v>Tornillo Panhead phillips #8"x2"</v>
      </c>
      <c r="AG259" s="247" t="str">
        <f>Inventario!E259</f>
        <v>Clavos y Tornillos</v>
      </c>
      <c r="AH259" s="247">
        <f>Inventario!F259</f>
        <v>0</v>
      </c>
      <c r="AI259" s="247" t="str">
        <f>Inventario!G259</f>
        <v>unidades</v>
      </c>
      <c r="AJ259" s="248">
        <f>Inventario!J259</f>
        <v>0</v>
      </c>
      <c r="AK259" s="249">
        <f>Inventario!K259</f>
        <v>0</v>
      </c>
      <c r="AL259" s="25"/>
      <c r="AM259" s="11"/>
    </row>
    <row r="260" spans="1:39" ht="13.5" customHeight="1" x14ac:dyDescent="0.25">
      <c r="A260" s="54">
        <v>43767</v>
      </c>
      <c r="B260" s="176"/>
      <c r="C260" s="174" t="s">
        <v>1959</v>
      </c>
      <c r="D260" s="98" t="str">
        <f t="shared" si="15"/>
        <v>Tornillo  flathead phillips #8x3/4"Inox</v>
      </c>
      <c r="E260" s="98" t="str">
        <f t="shared" si="16"/>
        <v>Clavos y Tornillos</v>
      </c>
      <c r="G260" s="98" t="str">
        <f t="shared" si="17"/>
        <v>unidades</v>
      </c>
      <c r="H260" s="30">
        <v>50</v>
      </c>
      <c r="I260" s="28">
        <v>15</v>
      </c>
      <c r="J260" s="28">
        <f t="shared" si="18"/>
        <v>0.3</v>
      </c>
      <c r="K260" s="28"/>
      <c r="L260" s="28"/>
      <c r="M260" s="25"/>
      <c r="N260" s="251" t="s">
        <v>2324</v>
      </c>
      <c r="O260" s="159" t="s">
        <v>2147</v>
      </c>
      <c r="P260" s="160"/>
      <c r="X260" s="23"/>
      <c r="AC260" s="225"/>
      <c r="AE260" s="246" t="str">
        <f>Inventario!B260</f>
        <v>Filtro Carbo activado</v>
      </c>
      <c r="AF260" s="247" t="str">
        <f>Inventario!D260</f>
        <v>Filtro Carbo activado</v>
      </c>
      <c r="AG260" s="247" t="str">
        <f>Inventario!E260</f>
        <v>EPP</v>
      </c>
      <c r="AH260" s="247">
        <f>Inventario!F260</f>
        <v>0</v>
      </c>
      <c r="AI260" s="247" t="str">
        <f>Inventario!G260</f>
        <v>unidades</v>
      </c>
      <c r="AJ260" s="248">
        <f>Inventario!J260</f>
        <v>1</v>
      </c>
      <c r="AK260" s="249">
        <f>Inventario!K260</f>
        <v>0</v>
      </c>
      <c r="AL260" s="25"/>
      <c r="AM260" s="11"/>
    </row>
    <row r="261" spans="1:39" ht="13.5" customHeight="1" x14ac:dyDescent="0.25">
      <c r="A261" s="54">
        <v>43764</v>
      </c>
      <c r="B261" s="176"/>
      <c r="C261" s="174" t="s">
        <v>1418</v>
      </c>
      <c r="D261" s="98" t="str">
        <f t="shared" si="15"/>
        <v>Guantes P/Limpieza</v>
      </c>
      <c r="E261" s="98" t="str">
        <f t="shared" si="16"/>
        <v>EPP</v>
      </c>
      <c r="G261" s="98" t="str">
        <f t="shared" si="17"/>
        <v>par</v>
      </c>
      <c r="H261" s="30">
        <v>10</v>
      </c>
      <c r="I261" s="28">
        <v>701.5</v>
      </c>
      <c r="J261" s="28">
        <f t="shared" si="18"/>
        <v>70.150000000000006</v>
      </c>
      <c r="K261" s="28"/>
      <c r="L261" s="28"/>
      <c r="M261" s="25"/>
      <c r="N261" s="251" t="s">
        <v>2325</v>
      </c>
      <c r="O261" s="159" t="s">
        <v>136</v>
      </c>
      <c r="P261" s="160"/>
      <c r="X261" s="23"/>
      <c r="AC261" s="225"/>
      <c r="AE261" s="246" t="str">
        <f>Inventario!B261</f>
        <v xml:space="preserve">Mascarilla desechable </v>
      </c>
      <c r="AF261" s="247" t="str">
        <f>Inventario!D261</f>
        <v xml:space="preserve">Mascarilla desechable </v>
      </c>
      <c r="AG261" s="247" t="str">
        <f>Inventario!E261</f>
        <v>EPP</v>
      </c>
      <c r="AH261" s="247">
        <f>Inventario!F261</f>
        <v>0</v>
      </c>
      <c r="AI261" s="247" t="str">
        <f>Inventario!G261</f>
        <v>unidades</v>
      </c>
      <c r="AJ261" s="248">
        <f>Inventario!J261</f>
        <v>72.5</v>
      </c>
      <c r="AK261" s="249">
        <f>Inventario!K261</f>
        <v>25.974529986969912</v>
      </c>
      <c r="AL261" s="25"/>
      <c r="AM261" s="11"/>
    </row>
    <row r="262" spans="1:39" ht="13.5" customHeight="1" x14ac:dyDescent="0.25">
      <c r="A262" s="54">
        <v>43740</v>
      </c>
      <c r="B262" s="176"/>
      <c r="C262" s="174" t="s">
        <v>1775</v>
      </c>
      <c r="D262" s="98" t="str">
        <f t="shared" ref="D262:D307" si="19">VLOOKUP($C262,$AE$6:$AK$2025,2,FALSE)</f>
        <v xml:space="preserve">Remaches de aluminio 1/4-20 </v>
      </c>
      <c r="E262" s="98" t="str">
        <f t="shared" ref="E262:E307" si="20">VLOOKUP($C262,$AE$6:$AK$2025,3,FALSE)</f>
        <v>Herrajes</v>
      </c>
      <c r="G262" s="98" t="str">
        <f t="shared" ref="G262:G307" si="21">VLOOKUP($C262,$AE$6:$AK$2025,5,FALSE)</f>
        <v>unidades</v>
      </c>
      <c r="H262" s="30">
        <v>600</v>
      </c>
      <c r="I262" s="28">
        <v>4494.84</v>
      </c>
      <c r="J262" s="28">
        <f t="shared" si="18"/>
        <v>7.4914000000000005</v>
      </c>
      <c r="K262" s="28"/>
      <c r="L262" s="28"/>
      <c r="M262" s="25"/>
      <c r="N262" s="251" t="s">
        <v>2402</v>
      </c>
      <c r="O262" s="159" t="s">
        <v>2403</v>
      </c>
      <c r="P262" s="160" t="s">
        <v>2328</v>
      </c>
      <c r="X262" s="23"/>
      <c r="AC262" s="225"/>
      <c r="AE262" s="246" t="str">
        <f>Inventario!B262</f>
        <v>Guantes Con Punto Pvc</v>
      </c>
      <c r="AF262" s="247" t="str">
        <f>Inventario!D262</f>
        <v>Guantes Con Punto Pvc</v>
      </c>
      <c r="AG262" s="247" t="str">
        <f>Inventario!E262</f>
        <v>EPP</v>
      </c>
      <c r="AH262" s="247">
        <f>Inventario!F262</f>
        <v>0</v>
      </c>
      <c r="AI262" s="247" t="str">
        <f>Inventario!G262</f>
        <v>par</v>
      </c>
      <c r="AJ262" s="248">
        <f>Inventario!J262</f>
        <v>29</v>
      </c>
      <c r="AK262" s="249">
        <f>Inventario!K262</f>
        <v>49.356153846153845</v>
      </c>
      <c r="AL262" s="25"/>
      <c r="AM262" s="11"/>
    </row>
    <row r="263" spans="1:39" ht="13.5" customHeight="1" x14ac:dyDescent="0.25">
      <c r="A263" s="54">
        <v>43740</v>
      </c>
      <c r="B263" s="176"/>
      <c r="C263" s="174" t="s">
        <v>2326</v>
      </c>
      <c r="D263" s="98" t="str">
        <f t="shared" si="19"/>
        <v>Balinera 40x68x15</v>
      </c>
      <c r="E263" s="98" t="str">
        <f t="shared" si="20"/>
        <v>Repuestos y Partes</v>
      </c>
      <c r="G263" s="98" t="str">
        <f t="shared" si="21"/>
        <v>unidades</v>
      </c>
      <c r="H263" s="30">
        <v>4</v>
      </c>
      <c r="I263" s="28">
        <v>7724.02</v>
      </c>
      <c r="J263" s="28">
        <f t="shared" si="18"/>
        <v>1931.0050000000001</v>
      </c>
      <c r="K263" s="28"/>
      <c r="L263" s="28"/>
      <c r="M263" s="25"/>
      <c r="N263" s="251" t="s">
        <v>2327</v>
      </c>
      <c r="O263" s="159" t="s">
        <v>50</v>
      </c>
      <c r="P263" s="160" t="s">
        <v>2328</v>
      </c>
      <c r="X263" s="23"/>
      <c r="AC263" s="225"/>
      <c r="AE263" s="246" t="str">
        <f>Inventario!B263</f>
        <v>Guantes Latex</v>
      </c>
      <c r="AF263" s="247" t="str">
        <f>Inventario!D263</f>
        <v>Guantes Latex</v>
      </c>
      <c r="AG263" s="247" t="str">
        <f>Inventario!E263</f>
        <v>EPP</v>
      </c>
      <c r="AH263" s="247">
        <f>Inventario!F263</f>
        <v>0</v>
      </c>
      <c r="AI263" s="247" t="str">
        <f>Inventario!G263</f>
        <v>par</v>
      </c>
      <c r="AJ263" s="248">
        <f>Inventario!J263</f>
        <v>72</v>
      </c>
      <c r="AK263" s="249">
        <f>Inventario!K263</f>
        <v>5</v>
      </c>
      <c r="AL263" s="25"/>
      <c r="AM263" s="11"/>
    </row>
    <row r="264" spans="1:39" ht="13.5" customHeight="1" x14ac:dyDescent="0.25">
      <c r="A264" s="54">
        <v>43740</v>
      </c>
      <c r="B264" s="176"/>
      <c r="C264" s="98" t="s">
        <v>2329</v>
      </c>
      <c r="D264" s="98" t="str">
        <f t="shared" si="19"/>
        <v>Resistencia de calor Uxcell a11071300ux0083  5 OHM</v>
      </c>
      <c r="E264" s="98" t="str">
        <f t="shared" si="20"/>
        <v>Repuestos y Partes</v>
      </c>
      <c r="G264" s="98" t="str">
        <f t="shared" si="21"/>
        <v>unidades</v>
      </c>
      <c r="H264" s="30">
        <v>6</v>
      </c>
      <c r="I264" s="28">
        <v>5073.3999999999996</v>
      </c>
      <c r="J264" s="28">
        <f t="shared" si="18"/>
        <v>845.56666666666661</v>
      </c>
      <c r="K264" s="28"/>
      <c r="L264" s="28"/>
      <c r="M264" s="25"/>
      <c r="N264" s="251" t="s">
        <v>2327</v>
      </c>
      <c r="O264" s="159" t="s">
        <v>50</v>
      </c>
      <c r="P264" s="160" t="s">
        <v>2328</v>
      </c>
      <c r="X264" s="23"/>
      <c r="AC264" s="225"/>
      <c r="AE264" s="246" t="str">
        <f>Inventario!B264</f>
        <v>Guantes P/Soldadura</v>
      </c>
      <c r="AF264" s="247" t="str">
        <f>Inventario!D264</f>
        <v>Guantes P/Soldadura</v>
      </c>
      <c r="AG264" s="247" t="str">
        <f>Inventario!E264</f>
        <v>EPP</v>
      </c>
      <c r="AH264" s="247">
        <f>Inventario!F264</f>
        <v>0</v>
      </c>
      <c r="AI264" s="247" t="str">
        <f>Inventario!G264</f>
        <v>par</v>
      </c>
      <c r="AJ264" s="248">
        <f>Inventario!J264</f>
        <v>0</v>
      </c>
      <c r="AK264" s="249">
        <f>Inventario!K264</f>
        <v>0</v>
      </c>
      <c r="AL264" s="25"/>
      <c r="AM264" s="11"/>
    </row>
    <row r="265" spans="1:39" ht="13.5" customHeight="1" x14ac:dyDescent="0.25">
      <c r="A265" s="54">
        <v>43740</v>
      </c>
      <c r="B265" s="176"/>
      <c r="C265" s="174" t="s">
        <v>2330</v>
      </c>
      <c r="D265" s="98" t="str">
        <f t="shared" si="19"/>
        <v xml:space="preserve">Resistencia de calor Uxcell 50W watt 2ohm high power </v>
      </c>
      <c r="E265" s="98" t="str">
        <f t="shared" si="20"/>
        <v>Repuestos y Partes</v>
      </c>
      <c r="G265" s="98" t="str">
        <f t="shared" si="21"/>
        <v>unidades</v>
      </c>
      <c r="H265" s="30">
        <v>2</v>
      </c>
      <c r="I265" s="28">
        <v>1004.51</v>
      </c>
      <c r="J265" s="28">
        <f t="shared" si="18"/>
        <v>502.255</v>
      </c>
      <c r="K265" s="28"/>
      <c r="L265" s="28"/>
      <c r="M265" s="25"/>
      <c r="N265" s="251" t="s">
        <v>2327</v>
      </c>
      <c r="O265" s="159" t="s">
        <v>50</v>
      </c>
      <c r="P265" s="160" t="s">
        <v>2328</v>
      </c>
      <c r="X265" s="23"/>
      <c r="AC265" s="225"/>
      <c r="AE265" s="246" t="str">
        <f>Inventario!B265</f>
        <v>Tapones auditivos</v>
      </c>
      <c r="AF265" s="247" t="str">
        <f>Inventario!D265</f>
        <v>Tapones auditivos</v>
      </c>
      <c r="AG265" s="247" t="str">
        <f>Inventario!E265</f>
        <v>EPP</v>
      </c>
      <c r="AH265" s="247">
        <f>Inventario!F265</f>
        <v>0</v>
      </c>
      <c r="AI265" s="247" t="str">
        <f>Inventario!G265</f>
        <v>unidades</v>
      </c>
      <c r="AJ265" s="248">
        <f>Inventario!J265</f>
        <v>0</v>
      </c>
      <c r="AK265" s="249">
        <f>Inventario!K265</f>
        <v>0</v>
      </c>
      <c r="AL265" s="25"/>
      <c r="AM265" s="11"/>
    </row>
    <row r="266" spans="1:39" ht="13.5" customHeight="1" x14ac:dyDescent="0.25">
      <c r="A266" s="54">
        <v>43740</v>
      </c>
      <c r="B266" s="176"/>
      <c r="C266" s="98" t="s">
        <v>2331</v>
      </c>
      <c r="D266" s="98" t="str">
        <f t="shared" si="19"/>
        <v xml:space="preserve">Junco plastificado 1/2" open mesh bleached 24" width,(Rollo 50 pies) </v>
      </c>
      <c r="E266" s="98" t="str">
        <f t="shared" si="20"/>
        <v>Tapiceria</v>
      </c>
      <c r="G266" s="98" t="str">
        <f t="shared" si="21"/>
        <v>unidades</v>
      </c>
      <c r="H266" s="30">
        <v>1</v>
      </c>
      <c r="I266" s="28">
        <v>20663.990000000002</v>
      </c>
      <c r="J266" s="28">
        <f t="shared" si="18"/>
        <v>20663.990000000002</v>
      </c>
      <c r="K266" s="28"/>
      <c r="L266" s="28"/>
      <c r="M266" s="25"/>
      <c r="N266" s="251" t="s">
        <v>2333</v>
      </c>
      <c r="O266" s="159" t="s">
        <v>2334</v>
      </c>
      <c r="P266" s="160" t="s">
        <v>2328</v>
      </c>
      <c r="X266" s="23"/>
      <c r="AC266" s="225"/>
      <c r="AE266" s="246" t="str">
        <f>Inventario!B266</f>
        <v>Lentes de Seguridad</v>
      </c>
      <c r="AF266" s="247" t="str">
        <f>Inventario!D266</f>
        <v>Lentes de Seguridad</v>
      </c>
      <c r="AG266" s="247" t="str">
        <f>Inventario!E266</f>
        <v>EPP</v>
      </c>
      <c r="AH266" s="247">
        <f>Inventario!F266</f>
        <v>0</v>
      </c>
      <c r="AI266" s="247" t="str">
        <f>Inventario!G266</f>
        <v>unidades</v>
      </c>
      <c r="AJ266" s="248">
        <f>Inventario!J266</f>
        <v>9</v>
      </c>
      <c r="AK266" s="249">
        <f>Inventario!K266</f>
        <v>79.303124999999994</v>
      </c>
      <c r="AL266" s="25"/>
      <c r="AM266" s="11"/>
    </row>
    <row r="267" spans="1:39" ht="13.5" customHeight="1" x14ac:dyDescent="0.25">
      <c r="A267" s="54">
        <v>43740</v>
      </c>
      <c r="B267" s="176"/>
      <c r="C267" s="98" t="s">
        <v>2332</v>
      </c>
      <c r="D267" s="98" t="str">
        <f t="shared" si="19"/>
        <v xml:space="preserve">Vena plastica/ Spline Reed #10 (Rollo de 50 pies) </v>
      </c>
      <c r="E267" s="98" t="str">
        <f t="shared" si="20"/>
        <v>Tapiceria</v>
      </c>
      <c r="G267" s="98" t="str">
        <f t="shared" si="21"/>
        <v>unidades</v>
      </c>
      <c r="H267" s="30">
        <v>4</v>
      </c>
      <c r="I267" s="252">
        <v>2369.04</v>
      </c>
      <c r="J267" s="28">
        <f t="shared" si="18"/>
        <v>592.26</v>
      </c>
      <c r="K267" s="28"/>
      <c r="L267" s="28"/>
      <c r="M267" s="25"/>
      <c r="N267" s="251" t="s">
        <v>2333</v>
      </c>
      <c r="O267" s="159" t="s">
        <v>2334</v>
      </c>
      <c r="P267" s="160" t="s">
        <v>2328</v>
      </c>
      <c r="X267" s="23"/>
      <c r="AC267" s="225"/>
      <c r="AE267" s="246" t="str">
        <f>Inventario!B267</f>
        <v xml:space="preserve">Careta protectora </v>
      </c>
      <c r="AF267" s="247" t="str">
        <f>Inventario!D267</f>
        <v xml:space="preserve">Careta protectora </v>
      </c>
      <c r="AG267" s="247" t="str">
        <f>Inventario!E267</f>
        <v>EPP</v>
      </c>
      <c r="AH267" s="247">
        <f>Inventario!F267</f>
        <v>0</v>
      </c>
      <c r="AI267" s="247" t="str">
        <f>Inventario!G267</f>
        <v>unidades</v>
      </c>
      <c r="AJ267" s="248">
        <f>Inventario!J267</f>
        <v>0</v>
      </c>
      <c r="AK267" s="249">
        <f>Inventario!K267</f>
        <v>0</v>
      </c>
      <c r="AL267" s="25"/>
      <c r="AM267" s="11"/>
    </row>
    <row r="268" spans="1:39" ht="13.5" customHeight="1" x14ac:dyDescent="0.25">
      <c r="A268" s="54">
        <v>43740</v>
      </c>
      <c r="B268" s="176"/>
      <c r="C268" s="174" t="s">
        <v>2335</v>
      </c>
      <c r="D268" s="98" t="str">
        <f t="shared" si="19"/>
        <v>Plato Giratorio 7"</v>
      </c>
      <c r="E268" s="98" t="str">
        <f t="shared" si="20"/>
        <v>Repuestos y Partes</v>
      </c>
      <c r="G268" s="98" t="str">
        <f t="shared" si="21"/>
        <v>unidades</v>
      </c>
      <c r="H268" s="30">
        <v>20</v>
      </c>
      <c r="I268" s="28">
        <v>12189.43</v>
      </c>
      <c r="J268" s="28">
        <f t="shared" si="18"/>
        <v>609.47149999999999</v>
      </c>
      <c r="K268" s="28"/>
      <c r="L268" s="28"/>
      <c r="M268" s="25"/>
      <c r="N268" s="251" t="s">
        <v>2336</v>
      </c>
      <c r="O268" s="159" t="s">
        <v>50</v>
      </c>
      <c r="P268" s="160" t="s">
        <v>2328</v>
      </c>
      <c r="X268" s="23"/>
      <c r="AC268" s="225"/>
      <c r="AE268" s="246" t="str">
        <f>Inventario!B268</f>
        <v>Guantes P/Limpieza</v>
      </c>
      <c r="AF268" s="247" t="str">
        <f>Inventario!D268</f>
        <v>Guantes P/Limpieza</v>
      </c>
      <c r="AG268" s="247" t="str">
        <f>Inventario!E268</f>
        <v>EPP</v>
      </c>
      <c r="AH268" s="247">
        <f>Inventario!F268</f>
        <v>0</v>
      </c>
      <c r="AI268" s="247" t="str">
        <f>Inventario!G268</f>
        <v>par</v>
      </c>
      <c r="AJ268" s="248">
        <f>Inventario!J268</f>
        <v>1</v>
      </c>
      <c r="AK268" s="249">
        <f>Inventario!K268</f>
        <v>40</v>
      </c>
      <c r="AL268" s="25"/>
      <c r="AM268" s="11"/>
    </row>
    <row r="269" spans="1:39" ht="13.5" customHeight="1" x14ac:dyDescent="0.25">
      <c r="A269" s="54">
        <v>43767</v>
      </c>
      <c r="B269" s="176"/>
      <c r="C269" s="98" t="s">
        <v>2337</v>
      </c>
      <c r="D269" s="98" t="str">
        <f t="shared" si="19"/>
        <v xml:space="preserve">Tubo Fluorescentes 40 Watts </v>
      </c>
      <c r="E269" s="98" t="str">
        <f t="shared" si="20"/>
        <v>Material Electrico</v>
      </c>
      <c r="G269" s="98" t="str">
        <f t="shared" si="21"/>
        <v>unidades</v>
      </c>
      <c r="H269" s="30">
        <v>20</v>
      </c>
      <c r="I269" s="28">
        <v>930</v>
      </c>
      <c r="J269" s="28">
        <f t="shared" si="18"/>
        <v>46.5</v>
      </c>
      <c r="K269" s="28"/>
      <c r="L269" s="28"/>
      <c r="M269" s="25"/>
      <c r="N269" s="251" t="s">
        <v>2338</v>
      </c>
      <c r="O269" s="159" t="s">
        <v>2339</v>
      </c>
      <c r="P269" s="160"/>
      <c r="X269" s="23"/>
      <c r="AC269" s="225"/>
      <c r="AE269" s="246" t="str">
        <f>Inventario!B269</f>
        <v xml:space="preserve">Guantes Electricos </v>
      </c>
      <c r="AF269" s="247" t="str">
        <f>Inventario!D269</f>
        <v xml:space="preserve">Guantes Electricos </v>
      </c>
      <c r="AG269" s="247" t="str">
        <f>Inventario!E269</f>
        <v>EPP</v>
      </c>
      <c r="AH269" s="247">
        <f>Inventario!F269</f>
        <v>0</v>
      </c>
      <c r="AI269" s="247" t="str">
        <f>Inventario!G269</f>
        <v>par</v>
      </c>
      <c r="AJ269" s="248">
        <f>Inventario!J269</f>
        <v>12</v>
      </c>
      <c r="AK269" s="249">
        <f>Inventario!K269</f>
        <v>160.92181818181817</v>
      </c>
      <c r="AL269" s="25"/>
      <c r="AM269" s="11"/>
    </row>
    <row r="270" spans="1:39" ht="13.5" customHeight="1" x14ac:dyDescent="0.25">
      <c r="A270" s="54">
        <v>43768</v>
      </c>
      <c r="B270" s="176"/>
      <c r="C270" s="98" t="s">
        <v>1144</v>
      </c>
      <c r="D270" s="98" t="str">
        <f t="shared" si="19"/>
        <v>Guantes Latex</v>
      </c>
      <c r="E270" s="98" t="str">
        <f t="shared" si="20"/>
        <v>EPP</v>
      </c>
      <c r="G270" s="98" t="str">
        <f t="shared" si="21"/>
        <v>par</v>
      </c>
      <c r="H270" s="30">
        <v>50</v>
      </c>
      <c r="I270" s="28">
        <v>260</v>
      </c>
      <c r="J270" s="28">
        <f t="shared" si="18"/>
        <v>5.2</v>
      </c>
      <c r="K270" s="28"/>
      <c r="L270" s="28"/>
      <c r="M270" s="25"/>
      <c r="N270" s="251" t="s">
        <v>2340</v>
      </c>
      <c r="O270" s="159" t="s">
        <v>2341</v>
      </c>
      <c r="P270" s="160"/>
      <c r="X270" s="23"/>
      <c r="AC270" s="225"/>
      <c r="AE270" s="246" t="str">
        <f>Inventario!B270</f>
        <v xml:space="preserve">Cinta de Seguridad 3"x300 mtrs </v>
      </c>
      <c r="AF270" s="247" t="str">
        <f>Inventario!D270</f>
        <v xml:space="preserve">Cinta de Seguridad 3"x300 mtrs </v>
      </c>
      <c r="AG270" s="247" t="str">
        <f>Inventario!E270</f>
        <v>EPP</v>
      </c>
      <c r="AH270" s="247">
        <f>Inventario!F270</f>
        <v>0</v>
      </c>
      <c r="AI270" s="247" t="str">
        <f>Inventario!G270</f>
        <v>unidades</v>
      </c>
      <c r="AJ270" s="248">
        <f>Inventario!J270</f>
        <v>0</v>
      </c>
      <c r="AK270" s="249">
        <f>Inventario!K270</f>
        <v>0</v>
      </c>
      <c r="AL270" s="25"/>
      <c r="AM270" s="11"/>
    </row>
    <row r="271" spans="1:39" ht="13.5" customHeight="1" x14ac:dyDescent="0.25">
      <c r="A271" s="54">
        <v>43768</v>
      </c>
      <c r="B271" s="176"/>
      <c r="C271" s="174" t="s">
        <v>1450</v>
      </c>
      <c r="D271" s="98" t="str">
        <f t="shared" si="19"/>
        <v>Banda 7420</v>
      </c>
      <c r="E271" s="98" t="str">
        <f t="shared" si="20"/>
        <v>Repuestos y Partes</v>
      </c>
      <c r="G271" s="98" t="str">
        <f t="shared" si="21"/>
        <v>unidades</v>
      </c>
      <c r="H271" s="30">
        <v>4</v>
      </c>
      <c r="I271" s="28">
        <v>1454.92</v>
      </c>
      <c r="J271" s="28">
        <f t="shared" si="18"/>
        <v>363.73</v>
      </c>
      <c r="K271" s="28"/>
      <c r="L271" s="28"/>
      <c r="M271" s="25"/>
      <c r="N271" s="251" t="s">
        <v>2342</v>
      </c>
      <c r="O271" s="159" t="s">
        <v>2315</v>
      </c>
      <c r="P271" s="160"/>
      <c r="X271" s="23"/>
      <c r="AC271" s="225"/>
      <c r="AE271" s="246" t="str">
        <f>Inventario!B271</f>
        <v>Macara Full Face 3M-6800 Doble Filtro</v>
      </c>
      <c r="AF271" s="247" t="str">
        <f>Inventario!D271</f>
        <v>Macara Full Face 3M-6800 Doble Filtro</v>
      </c>
      <c r="AG271" s="247" t="str">
        <f>Inventario!E271</f>
        <v>EPP</v>
      </c>
      <c r="AH271" s="247">
        <f>Inventario!F271</f>
        <v>0</v>
      </c>
      <c r="AI271" s="247" t="str">
        <f>Inventario!G271</f>
        <v>unidades</v>
      </c>
      <c r="AJ271" s="248">
        <f>Inventario!J271</f>
        <v>0</v>
      </c>
      <c r="AK271" s="249">
        <f>Inventario!K271</f>
        <v>0</v>
      </c>
      <c r="AL271" s="25"/>
      <c r="AM271" s="11"/>
    </row>
    <row r="272" spans="1:39" ht="13.5" customHeight="1" x14ac:dyDescent="0.25">
      <c r="A272" s="54">
        <v>43768</v>
      </c>
      <c r="B272" s="176"/>
      <c r="C272" s="174" t="s">
        <v>1455</v>
      </c>
      <c r="D272" s="98" t="str">
        <f t="shared" si="19"/>
        <v>Diluyente 411 Sur galon</v>
      </c>
      <c r="E272" s="98" t="str">
        <f t="shared" si="20"/>
        <v>Pinturas y Quimicos</v>
      </c>
      <c r="G272" s="98" t="str">
        <f t="shared" si="21"/>
        <v>galon</v>
      </c>
      <c r="H272" s="30">
        <v>2</v>
      </c>
      <c r="I272" s="28">
        <v>1643.84</v>
      </c>
      <c r="J272" s="28">
        <f t="shared" si="18"/>
        <v>821.92</v>
      </c>
      <c r="K272" s="28"/>
      <c r="L272" s="28"/>
      <c r="M272" s="25"/>
      <c r="N272" s="251" t="s">
        <v>2343</v>
      </c>
      <c r="O272" s="159" t="s">
        <v>42</v>
      </c>
      <c r="P272" s="160"/>
      <c r="X272" s="23"/>
      <c r="AC272" s="225"/>
      <c r="AE272" s="246" t="str">
        <f>Inventario!B272</f>
        <v>Trabas de presion</v>
      </c>
      <c r="AF272" s="247" t="str">
        <f>Inventario!D272</f>
        <v>Trabas de presion</v>
      </c>
      <c r="AG272" s="247" t="str">
        <f>Inventario!E272</f>
        <v>Herrajes</v>
      </c>
      <c r="AH272" s="247">
        <f>Inventario!F272</f>
        <v>0</v>
      </c>
      <c r="AI272" s="247" t="str">
        <f>Inventario!G272</f>
        <v>unidades</v>
      </c>
      <c r="AJ272" s="248">
        <f>Inventario!J272</f>
        <v>2802</v>
      </c>
      <c r="AK272" s="249">
        <f>Inventario!K272</f>
        <v>0</v>
      </c>
      <c r="AL272" s="25"/>
      <c r="AM272" s="11"/>
    </row>
    <row r="273" spans="1:39" ht="13.5" customHeight="1" x14ac:dyDescent="0.25">
      <c r="A273" s="54">
        <v>43768</v>
      </c>
      <c r="B273" s="176"/>
      <c r="C273" s="174" t="s">
        <v>1471</v>
      </c>
      <c r="D273" s="98" t="str">
        <f t="shared" si="19"/>
        <v>Acabado mate para exteriores transparente Sur galon</v>
      </c>
      <c r="E273" s="98" t="str">
        <f t="shared" si="20"/>
        <v>Pinturas y Quimicos</v>
      </c>
      <c r="G273" s="98" t="str">
        <f t="shared" si="21"/>
        <v>galon</v>
      </c>
      <c r="H273" s="30">
        <v>1</v>
      </c>
      <c r="I273" s="28">
        <v>1541.09</v>
      </c>
      <c r="J273" s="28">
        <f t="shared" si="18"/>
        <v>1541.09</v>
      </c>
      <c r="K273" s="28"/>
      <c r="L273" s="28"/>
      <c r="M273" s="25"/>
      <c r="N273" s="251" t="s">
        <v>2343</v>
      </c>
      <c r="O273" s="159" t="s">
        <v>42</v>
      </c>
      <c r="P273" s="160"/>
      <c r="X273" s="23"/>
      <c r="AC273" s="225"/>
      <c r="AE273" s="246" t="str">
        <f>Inventario!B273</f>
        <v>Resbalones de 1"</v>
      </c>
      <c r="AF273" s="247" t="str">
        <f>Inventario!D273</f>
        <v>Resbalones de 1"</v>
      </c>
      <c r="AG273" s="247" t="str">
        <f>Inventario!E273</f>
        <v>Herrajes</v>
      </c>
      <c r="AH273" s="247">
        <f>Inventario!F273</f>
        <v>0</v>
      </c>
      <c r="AI273" s="247" t="str">
        <f>Inventario!G273</f>
        <v>unidades</v>
      </c>
      <c r="AJ273" s="248">
        <f>Inventario!J273</f>
        <v>520</v>
      </c>
      <c r="AK273" s="249">
        <f>Inventario!K273</f>
        <v>0</v>
      </c>
      <c r="AL273" s="25"/>
      <c r="AM273" s="11"/>
    </row>
    <row r="274" spans="1:39" ht="13.5" customHeight="1" x14ac:dyDescent="0.25">
      <c r="A274" s="54">
        <v>43768</v>
      </c>
      <c r="B274" s="176"/>
      <c r="C274" s="98" t="s">
        <v>941</v>
      </c>
      <c r="D274" s="98" t="str">
        <f t="shared" si="19"/>
        <v>Componente B 730  Sur cuarto</v>
      </c>
      <c r="E274" s="98" t="str">
        <f t="shared" si="20"/>
        <v>Pinturas y Quimicos</v>
      </c>
      <c r="G274" s="98" t="str">
        <f t="shared" si="21"/>
        <v>1/4  de Galon</v>
      </c>
      <c r="H274" s="30">
        <v>2</v>
      </c>
      <c r="I274" s="28">
        <v>943.14</v>
      </c>
      <c r="J274" s="28">
        <f t="shared" si="18"/>
        <v>471.57</v>
      </c>
      <c r="K274" s="28"/>
      <c r="L274" s="28"/>
      <c r="M274" s="25"/>
      <c r="N274" s="251" t="s">
        <v>2343</v>
      </c>
      <c r="O274" s="159" t="s">
        <v>42</v>
      </c>
      <c r="P274" s="160"/>
      <c r="X274" s="23"/>
      <c r="AC274" s="225"/>
      <c r="AE274" s="246" t="str">
        <f>Inventario!B274</f>
        <v>Grommets de 1"</v>
      </c>
      <c r="AF274" s="247" t="str">
        <f>Inventario!D274</f>
        <v>Grommets de 1"</v>
      </c>
      <c r="AG274" s="247" t="str">
        <f>Inventario!E274</f>
        <v>Herrajes</v>
      </c>
      <c r="AH274" s="247">
        <f>Inventario!F274</f>
        <v>0</v>
      </c>
      <c r="AI274" s="247" t="str">
        <f>Inventario!G274</f>
        <v>unidades</v>
      </c>
      <c r="AJ274" s="248">
        <f>Inventario!J274</f>
        <v>88</v>
      </c>
      <c r="AK274" s="249">
        <f>Inventario!K274</f>
        <v>0</v>
      </c>
      <c r="AL274" s="25"/>
      <c r="AM274" s="11"/>
    </row>
    <row r="275" spans="1:39" ht="13.5" customHeight="1" x14ac:dyDescent="0.25">
      <c r="A275" s="54">
        <v>43768</v>
      </c>
      <c r="B275" s="176"/>
      <c r="C275" s="98" t="s">
        <v>1454</v>
      </c>
      <c r="D275" s="98" t="str">
        <f t="shared" si="19"/>
        <v>Componente B 730  Sur galon</v>
      </c>
      <c r="E275" s="98" t="str">
        <f t="shared" si="20"/>
        <v>Pinturas y Quimicos</v>
      </c>
      <c r="G275" s="98" t="str">
        <f t="shared" si="21"/>
        <v>galon</v>
      </c>
      <c r="H275" s="30">
        <v>1</v>
      </c>
      <c r="I275" s="28">
        <v>1541.09</v>
      </c>
      <c r="J275" s="28">
        <f t="shared" si="18"/>
        <v>1541.09</v>
      </c>
      <c r="K275" s="28"/>
      <c r="L275" s="28"/>
      <c r="M275" s="25"/>
      <c r="N275" s="251" t="s">
        <v>2343</v>
      </c>
      <c r="O275" s="159" t="s">
        <v>42</v>
      </c>
      <c r="P275" s="160"/>
      <c r="X275" s="23"/>
      <c r="AC275" s="225"/>
      <c r="AE275" s="246" t="str">
        <f>Inventario!B275</f>
        <v>Grommets de 2.5"</v>
      </c>
      <c r="AF275" s="247" t="str">
        <f>Inventario!D275</f>
        <v>Grommets de 2.5"</v>
      </c>
      <c r="AG275" s="247" t="str">
        <f>Inventario!E275</f>
        <v>Herrajes</v>
      </c>
      <c r="AH275" s="247">
        <f>Inventario!F275</f>
        <v>0</v>
      </c>
      <c r="AI275" s="247" t="str">
        <f>Inventario!G275</f>
        <v>unidades</v>
      </c>
      <c r="AJ275" s="248">
        <f>Inventario!J275</f>
        <v>6</v>
      </c>
      <c r="AK275" s="249">
        <f>Inventario!K275</f>
        <v>0</v>
      </c>
      <c r="AL275" s="25"/>
      <c r="AM275" s="11"/>
    </row>
    <row r="276" spans="1:39" ht="13.5" customHeight="1" x14ac:dyDescent="0.25">
      <c r="A276" s="54">
        <v>43768</v>
      </c>
      <c r="B276" s="176"/>
      <c r="C276" s="174" t="s">
        <v>2344</v>
      </c>
      <c r="D276" s="98" t="str">
        <f t="shared" si="19"/>
        <v>Aceita 15W-40</v>
      </c>
      <c r="E276" s="98" t="str">
        <f t="shared" si="20"/>
        <v>Pinturas y Quimicos</v>
      </c>
      <c r="G276" s="98" t="str">
        <f t="shared" si="21"/>
        <v>galon</v>
      </c>
      <c r="H276" s="30">
        <v>3</v>
      </c>
      <c r="I276" s="28">
        <v>1800</v>
      </c>
      <c r="J276" s="28">
        <f t="shared" si="18"/>
        <v>600</v>
      </c>
      <c r="K276" s="28"/>
      <c r="L276" s="28"/>
      <c r="M276" s="25"/>
      <c r="N276" s="251" t="s">
        <v>2345</v>
      </c>
      <c r="O276" s="159" t="s">
        <v>2346</v>
      </c>
      <c r="P276" s="160"/>
      <c r="X276" s="23"/>
      <c r="AC276" s="225"/>
      <c r="AE276" s="246" t="str">
        <f>Inventario!B276</f>
        <v>Rieles cierre suave 15"</v>
      </c>
      <c r="AF276" s="247" t="str">
        <f>Inventario!D276</f>
        <v>Rieles cierre suave 15"</v>
      </c>
      <c r="AG276" s="247" t="str">
        <f>Inventario!E276</f>
        <v>Herrajes</v>
      </c>
      <c r="AH276" s="247">
        <f>Inventario!F276</f>
        <v>0</v>
      </c>
      <c r="AI276" s="247" t="str">
        <f>Inventario!G276</f>
        <v>unidades</v>
      </c>
      <c r="AJ276" s="248">
        <f>Inventario!J276</f>
        <v>53</v>
      </c>
      <c r="AK276" s="249">
        <f>Inventario!K276</f>
        <v>120</v>
      </c>
      <c r="AL276" s="25"/>
      <c r="AM276" s="11"/>
    </row>
    <row r="277" spans="1:39" ht="13.5" customHeight="1" x14ac:dyDescent="0.25">
      <c r="A277" s="54">
        <v>43769</v>
      </c>
      <c r="B277" s="176"/>
      <c r="C277" s="98" t="s">
        <v>2347</v>
      </c>
      <c r="D277" s="98" t="str">
        <f t="shared" si="19"/>
        <v>Macara Full Face 3M-6800 Doble Filtro</v>
      </c>
      <c r="E277" s="98" t="str">
        <f t="shared" si="20"/>
        <v>EPP</v>
      </c>
      <c r="G277" s="98" t="str">
        <f t="shared" si="21"/>
        <v>unidades</v>
      </c>
      <c r="H277" s="30">
        <v>2</v>
      </c>
      <c r="I277" s="28">
        <v>8816.14</v>
      </c>
      <c r="J277" s="28">
        <f t="shared" si="18"/>
        <v>4408.07</v>
      </c>
      <c r="K277" s="28"/>
      <c r="L277" s="28"/>
      <c r="M277" s="25"/>
      <c r="N277" s="251" t="s">
        <v>2348</v>
      </c>
      <c r="O277" s="159" t="s">
        <v>2349</v>
      </c>
      <c r="P277" s="160"/>
      <c r="X277" s="23"/>
      <c r="AC277" s="225"/>
      <c r="AE277" s="246" t="str">
        <f>Inventario!B277</f>
        <v>Rieles cierre suave 12"</v>
      </c>
      <c r="AF277" s="247" t="str">
        <f>Inventario!D277</f>
        <v>Rieles cierre suave 12"</v>
      </c>
      <c r="AG277" s="247" t="str">
        <f>Inventario!E277</f>
        <v>Herrajes</v>
      </c>
      <c r="AH277" s="247">
        <f>Inventario!F277</f>
        <v>0</v>
      </c>
      <c r="AI277" s="247" t="str">
        <f>Inventario!G277</f>
        <v>unidades</v>
      </c>
      <c r="AJ277" s="248">
        <f>Inventario!J277</f>
        <v>83</v>
      </c>
      <c r="AK277" s="249">
        <f>Inventario!K277</f>
        <v>100</v>
      </c>
      <c r="AL277" s="25"/>
      <c r="AM277" s="11"/>
    </row>
    <row r="278" spans="1:39" ht="13.5" customHeight="1" x14ac:dyDescent="0.25">
      <c r="A278" s="54">
        <v>43769</v>
      </c>
      <c r="B278" s="176"/>
      <c r="C278" s="98" t="s">
        <v>1864</v>
      </c>
      <c r="D278" s="98" t="str">
        <f t="shared" si="19"/>
        <v xml:space="preserve">Cinta de Seguridad 3"x300 mtrs </v>
      </c>
      <c r="E278" s="98" t="str">
        <f t="shared" si="20"/>
        <v>EPP</v>
      </c>
      <c r="G278" s="98" t="str">
        <f t="shared" si="21"/>
        <v>unidades</v>
      </c>
      <c r="H278" s="30">
        <v>1</v>
      </c>
      <c r="I278" s="28">
        <v>223.1</v>
      </c>
      <c r="J278" s="28">
        <f t="shared" si="18"/>
        <v>223.1</v>
      </c>
      <c r="K278" s="28"/>
      <c r="L278" s="28"/>
      <c r="M278" s="25"/>
      <c r="N278" s="251" t="s">
        <v>2348</v>
      </c>
      <c r="O278" s="159" t="s">
        <v>2349</v>
      </c>
      <c r="P278" s="160"/>
      <c r="X278" s="23"/>
      <c r="AC278" s="225"/>
      <c r="AE278" s="246" t="str">
        <f>Inventario!B278</f>
        <v>Accesorios para riel Salice</v>
      </c>
      <c r="AF278" s="247" t="str">
        <f>Inventario!D278</f>
        <v>Accesorios para riel Salice</v>
      </c>
      <c r="AG278" s="247" t="str">
        <f>Inventario!E278</f>
        <v>Herrajes</v>
      </c>
      <c r="AH278" s="247">
        <f>Inventario!F278</f>
        <v>0</v>
      </c>
      <c r="AI278" s="247" t="str">
        <f>Inventario!G278</f>
        <v>unidades</v>
      </c>
      <c r="AJ278" s="248">
        <f>Inventario!J278</f>
        <v>119</v>
      </c>
      <c r="AK278" s="249">
        <f>Inventario!K278</f>
        <v>51.99</v>
      </c>
      <c r="AL278" s="25"/>
      <c r="AM278" s="11"/>
    </row>
    <row r="279" spans="1:39" ht="13.5" customHeight="1" x14ac:dyDescent="0.25">
      <c r="A279" s="54">
        <v>43769</v>
      </c>
      <c r="B279" s="176"/>
      <c r="C279" s="174" t="s">
        <v>1418</v>
      </c>
      <c r="D279" s="98" t="str">
        <f t="shared" si="19"/>
        <v>Guantes P/Limpieza</v>
      </c>
      <c r="E279" s="98" t="str">
        <f t="shared" si="20"/>
        <v>EPP</v>
      </c>
      <c r="G279" s="98" t="str">
        <f t="shared" si="21"/>
        <v>par</v>
      </c>
      <c r="H279" s="30">
        <v>4</v>
      </c>
      <c r="I279" s="28">
        <v>283.97000000000003</v>
      </c>
      <c r="J279" s="28">
        <f t="shared" si="18"/>
        <v>70.992500000000007</v>
      </c>
      <c r="K279" s="28"/>
      <c r="L279" s="28"/>
      <c r="M279" s="25"/>
      <c r="N279" s="251" t="s">
        <v>2348</v>
      </c>
      <c r="O279" s="159" t="s">
        <v>2349</v>
      </c>
      <c r="P279" s="160"/>
      <c r="X279" s="23"/>
      <c r="AC279" s="225"/>
      <c r="AE279" s="246" t="str">
        <f>Inventario!B279</f>
        <v>Resbalon con clavo 3/4"</v>
      </c>
      <c r="AF279" s="247" t="str">
        <f>Inventario!D279</f>
        <v>Resbalon con clavo 3/4"</v>
      </c>
      <c r="AG279" s="247" t="str">
        <f>Inventario!E279</f>
        <v>Herrajes</v>
      </c>
      <c r="AH279" s="247">
        <f>Inventario!F279</f>
        <v>0</v>
      </c>
      <c r="AI279" s="247" t="str">
        <f>Inventario!G279</f>
        <v>unidades</v>
      </c>
      <c r="AJ279" s="248">
        <f>Inventario!J279</f>
        <v>6409</v>
      </c>
      <c r="AK279" s="249">
        <f>Inventario!K279</f>
        <v>3.0924868282402538</v>
      </c>
      <c r="AL279" s="25"/>
      <c r="AM279" s="11"/>
    </row>
    <row r="280" spans="1:39" ht="13.5" customHeight="1" x14ac:dyDescent="0.25">
      <c r="A280" s="54">
        <v>43769</v>
      </c>
      <c r="B280" s="176"/>
      <c r="C280" s="98" t="s">
        <v>2350</v>
      </c>
      <c r="D280" s="98" t="str">
        <f t="shared" si="19"/>
        <v>Cepillo Alambre para  esmeril</v>
      </c>
      <c r="E280" s="98" t="str">
        <f t="shared" si="20"/>
        <v>Materiales Varios</v>
      </c>
      <c r="G280" s="98" t="str">
        <f t="shared" si="21"/>
        <v>unidades</v>
      </c>
      <c r="H280" s="30">
        <v>1</v>
      </c>
      <c r="I280" s="28">
        <v>200</v>
      </c>
      <c r="J280" s="28">
        <f t="shared" si="18"/>
        <v>200</v>
      </c>
      <c r="K280" s="28"/>
      <c r="L280" s="28"/>
      <c r="M280" s="25"/>
      <c r="N280" s="251" t="s">
        <v>2351</v>
      </c>
      <c r="O280" s="159" t="s">
        <v>2352</v>
      </c>
      <c r="P280" s="160"/>
      <c r="X280" s="23"/>
      <c r="AC280" s="225"/>
      <c r="AE280" s="246" t="str">
        <f>Inventario!B280</f>
        <v>Nuez con uña para nivelador M10</v>
      </c>
      <c r="AF280" s="247" t="str">
        <f>Inventario!D280</f>
        <v>Nuez con uña para nivelador M10</v>
      </c>
      <c r="AG280" s="247" t="str">
        <f>Inventario!E280</f>
        <v>Herrajes</v>
      </c>
      <c r="AH280" s="247">
        <f>Inventario!F280</f>
        <v>0</v>
      </c>
      <c r="AI280" s="247" t="str">
        <f>Inventario!G280</f>
        <v>unidades</v>
      </c>
      <c r="AJ280" s="248">
        <f>Inventario!J280</f>
        <v>975</v>
      </c>
      <c r="AK280" s="249">
        <f>Inventario!K280</f>
        <v>2.61</v>
      </c>
      <c r="AL280" s="25"/>
      <c r="AM280" s="11"/>
    </row>
    <row r="281" spans="1:39" ht="13.5" customHeight="1" x14ac:dyDescent="0.25">
      <c r="A281" s="54">
        <v>43769</v>
      </c>
      <c r="B281" s="176"/>
      <c r="C281" s="174" t="s">
        <v>970</v>
      </c>
      <c r="D281" s="98" t="str">
        <f t="shared" si="19"/>
        <v>Pistola de Gravedad</v>
      </c>
      <c r="E281" s="98" t="str">
        <f t="shared" si="20"/>
        <v>Herramienta</v>
      </c>
      <c r="G281" s="98" t="str">
        <f t="shared" si="21"/>
        <v>unidades</v>
      </c>
      <c r="H281" s="30">
        <v>1</v>
      </c>
      <c r="I281" s="28">
        <v>2698.44</v>
      </c>
      <c r="J281" s="28">
        <f t="shared" si="18"/>
        <v>2698.44</v>
      </c>
      <c r="K281" s="28"/>
      <c r="L281" s="28"/>
      <c r="M281" s="25"/>
      <c r="N281" s="251" t="s">
        <v>2353</v>
      </c>
      <c r="O281" s="159" t="s">
        <v>74</v>
      </c>
      <c r="P281" s="160"/>
      <c r="X281" s="23"/>
      <c r="AC281" s="225"/>
      <c r="AE281" s="246" t="str">
        <f>Inventario!B281</f>
        <v>Riel de 16"</v>
      </c>
      <c r="AF281" s="247" t="str">
        <f>Inventario!D281</f>
        <v>Riel de 16"</v>
      </c>
      <c r="AG281" s="247" t="str">
        <f>Inventario!E281</f>
        <v>Herrajes</v>
      </c>
      <c r="AH281" s="247">
        <f>Inventario!F281</f>
        <v>0</v>
      </c>
      <c r="AI281" s="247" t="str">
        <f>Inventario!G281</f>
        <v>unidades</v>
      </c>
      <c r="AJ281" s="248">
        <f>Inventario!J281</f>
        <v>16</v>
      </c>
      <c r="AK281" s="249">
        <f>Inventario!K281</f>
        <v>0</v>
      </c>
      <c r="AL281" s="25"/>
      <c r="AM281" s="11"/>
    </row>
    <row r="282" spans="1:39" ht="13.5" customHeight="1" x14ac:dyDescent="0.25">
      <c r="A282" s="54">
        <v>43769</v>
      </c>
      <c r="B282" s="176"/>
      <c r="C282" s="174" t="s">
        <v>1112</v>
      </c>
      <c r="D282" s="98" t="str">
        <f t="shared" si="19"/>
        <v>Masking Tape Verde 3/4"</v>
      </c>
      <c r="E282" s="98" t="str">
        <f t="shared" si="20"/>
        <v>Materiales Varios</v>
      </c>
      <c r="G282" s="98" t="str">
        <f t="shared" si="21"/>
        <v>unidades</v>
      </c>
      <c r="H282" s="30">
        <v>10</v>
      </c>
      <c r="I282" s="28">
        <v>1000</v>
      </c>
      <c r="J282" s="28">
        <f t="shared" si="18"/>
        <v>100</v>
      </c>
      <c r="K282" s="28"/>
      <c r="L282" s="28"/>
      <c r="M282" s="25"/>
      <c r="N282" s="251" t="s">
        <v>2354</v>
      </c>
      <c r="O282" s="159" t="s">
        <v>86</v>
      </c>
      <c r="P282" s="160"/>
      <c r="X282" s="23"/>
      <c r="AC282" s="225"/>
      <c r="AE282" s="246" t="str">
        <f>Inventario!B282</f>
        <v>Nivelador de 1/4"</v>
      </c>
      <c r="AF282" s="247" t="str">
        <f>Inventario!D282</f>
        <v>Nivelador de 1/4"</v>
      </c>
      <c r="AG282" s="247" t="str">
        <f>Inventario!E282</f>
        <v>Herrajes</v>
      </c>
      <c r="AH282" s="247">
        <f>Inventario!F282</f>
        <v>0</v>
      </c>
      <c r="AI282" s="247" t="str">
        <f>Inventario!G282</f>
        <v>unidades</v>
      </c>
      <c r="AJ282" s="248">
        <f>Inventario!J282</f>
        <v>48</v>
      </c>
      <c r="AK282" s="249">
        <f>Inventario!K282</f>
        <v>3.3590399999999998</v>
      </c>
      <c r="AL282" s="25"/>
      <c r="AM282" s="11"/>
    </row>
    <row r="283" spans="1:39" ht="13.5" customHeight="1" x14ac:dyDescent="0.25">
      <c r="A283" s="54">
        <v>43769</v>
      </c>
      <c r="B283" s="176"/>
      <c r="C283" s="174" t="s">
        <v>1457</v>
      </c>
      <c r="D283" s="98" t="str">
        <f t="shared" si="19"/>
        <v>Brocha 3"</v>
      </c>
      <c r="E283" s="98" t="str">
        <f t="shared" si="20"/>
        <v>Materiales Varios</v>
      </c>
      <c r="G283" s="98" t="str">
        <f t="shared" si="21"/>
        <v>unidades</v>
      </c>
      <c r="H283" s="30">
        <v>2</v>
      </c>
      <c r="I283" s="28">
        <v>95.66</v>
      </c>
      <c r="J283" s="28">
        <f t="shared" si="18"/>
        <v>47.83</v>
      </c>
      <c r="K283" s="28"/>
      <c r="L283" s="28"/>
      <c r="M283" s="25"/>
      <c r="N283" s="251" t="s">
        <v>2354</v>
      </c>
      <c r="O283" s="159" t="s">
        <v>86</v>
      </c>
      <c r="P283" s="160"/>
      <c r="X283" s="23"/>
      <c r="AC283" s="225"/>
      <c r="AE283" s="246" t="str">
        <f>Inventario!B283</f>
        <v>Haladera de boton para gaveta</v>
      </c>
      <c r="AF283" s="247" t="str">
        <f>Inventario!D283</f>
        <v>Haladera de boton para gaveta</v>
      </c>
      <c r="AG283" s="247" t="str">
        <f>Inventario!E283</f>
        <v>Herrajes</v>
      </c>
      <c r="AH283" s="247">
        <f>Inventario!F283</f>
        <v>0</v>
      </c>
      <c r="AI283" s="247" t="str">
        <f>Inventario!G283</f>
        <v>unidades</v>
      </c>
      <c r="AJ283" s="248">
        <f>Inventario!J283</f>
        <v>94</v>
      </c>
      <c r="AK283" s="249">
        <f>Inventario!K283</f>
        <v>0</v>
      </c>
      <c r="AL283" s="25"/>
      <c r="AM283" s="11"/>
    </row>
    <row r="284" spans="1:39" ht="13.5" customHeight="1" x14ac:dyDescent="0.25">
      <c r="A284" s="54">
        <v>43769</v>
      </c>
      <c r="B284" s="176"/>
      <c r="C284" s="174" t="s">
        <v>2355</v>
      </c>
      <c r="D284" s="98" t="str">
        <f t="shared" si="19"/>
        <v>Perno Hexagonal 1/4 x 2 1/2" Galv</v>
      </c>
      <c r="E284" s="98" t="str">
        <f t="shared" si="20"/>
        <v>Clavos y Tornillos</v>
      </c>
      <c r="G284" s="98" t="str">
        <f t="shared" si="21"/>
        <v>unidades</v>
      </c>
      <c r="H284" s="30">
        <v>12</v>
      </c>
      <c r="I284" s="28">
        <v>80.06</v>
      </c>
      <c r="J284" s="28">
        <f t="shared" si="18"/>
        <v>6.6716666666666669</v>
      </c>
      <c r="K284" s="28"/>
      <c r="L284" s="28"/>
      <c r="M284" s="25"/>
      <c r="N284" s="251" t="s">
        <v>2356</v>
      </c>
      <c r="O284" s="159" t="s">
        <v>2147</v>
      </c>
      <c r="P284" s="160"/>
      <c r="X284" s="23"/>
      <c r="AC284" s="225"/>
      <c r="AE284" s="246" t="str">
        <f>Inventario!B284</f>
        <v>Nivelador de1- 1/4"</v>
      </c>
      <c r="AF284" s="247" t="str">
        <f>Inventario!D284</f>
        <v>Nivelador de1- 1/4"</v>
      </c>
      <c r="AG284" s="247" t="str">
        <f>Inventario!E284</f>
        <v>Herrajes</v>
      </c>
      <c r="AH284" s="247">
        <f>Inventario!F284</f>
        <v>0</v>
      </c>
      <c r="AI284" s="247" t="str">
        <f>Inventario!G284</f>
        <v>unidades</v>
      </c>
      <c r="AJ284" s="248">
        <f>Inventario!J284</f>
        <v>132</v>
      </c>
      <c r="AK284" s="249">
        <f>Inventario!K284</f>
        <v>0</v>
      </c>
      <c r="AL284" s="25"/>
      <c r="AM284" s="11"/>
    </row>
    <row r="285" spans="1:39" ht="13.5" customHeight="1" x14ac:dyDescent="0.25">
      <c r="A285" s="54">
        <v>43769</v>
      </c>
      <c r="B285" s="176"/>
      <c r="C285" s="174" t="s">
        <v>1211</v>
      </c>
      <c r="D285" s="98" t="str">
        <f t="shared" si="19"/>
        <v>Perno Hexagonal 1/4 x 2"Inox</v>
      </c>
      <c r="E285" s="98" t="str">
        <f t="shared" si="20"/>
        <v>Clavos y Tornillos</v>
      </c>
      <c r="G285" s="98" t="str">
        <f t="shared" si="21"/>
        <v>unidades</v>
      </c>
      <c r="H285" s="30">
        <v>170</v>
      </c>
      <c r="I285" s="28">
        <v>2088.69</v>
      </c>
      <c r="J285" s="28">
        <f t="shared" si="18"/>
        <v>12.286411764705882</v>
      </c>
      <c r="K285" s="28"/>
      <c r="L285" s="28"/>
      <c r="M285" s="25"/>
      <c r="N285" s="251" t="s">
        <v>2357</v>
      </c>
      <c r="O285" s="159" t="s">
        <v>2147</v>
      </c>
      <c r="P285" s="160"/>
      <c r="X285" s="23"/>
      <c r="AC285" s="225"/>
      <c r="AE285" s="246" t="str">
        <f>Inventario!B285</f>
        <v>Retenes de drenaje 2-3/4"x1-1/2"</v>
      </c>
      <c r="AF285" s="247" t="str">
        <f>Inventario!D285</f>
        <v>Retenes de drenaje 2-3/4"x1-1/2"</v>
      </c>
      <c r="AG285" s="247" t="str">
        <f>Inventario!E285</f>
        <v>Herrajes</v>
      </c>
      <c r="AH285" s="247">
        <f>Inventario!F285</f>
        <v>0</v>
      </c>
      <c r="AI285" s="247" t="str">
        <f>Inventario!G285</f>
        <v>unidades</v>
      </c>
      <c r="AJ285" s="248">
        <f>Inventario!J285</f>
        <v>10</v>
      </c>
      <c r="AK285" s="249">
        <f>Inventario!K285</f>
        <v>0</v>
      </c>
      <c r="AL285" s="25"/>
      <c r="AM285" s="11"/>
    </row>
    <row r="286" spans="1:39" ht="13.5" customHeight="1" x14ac:dyDescent="0.25">
      <c r="A286" s="54">
        <v>43769</v>
      </c>
      <c r="B286" s="176"/>
      <c r="C286" s="174" t="s">
        <v>1211</v>
      </c>
      <c r="D286" s="98" t="str">
        <f t="shared" si="19"/>
        <v>Perno Hexagonal 1/4 x 2"Inox</v>
      </c>
      <c r="E286" s="98" t="str">
        <f t="shared" si="20"/>
        <v>Clavos y Tornillos</v>
      </c>
      <c r="G286" s="98" t="str">
        <f t="shared" si="21"/>
        <v>unidades</v>
      </c>
      <c r="H286" s="30">
        <v>24</v>
      </c>
      <c r="I286" s="28">
        <v>294.87</v>
      </c>
      <c r="J286" s="28">
        <f t="shared" si="18"/>
        <v>12.286250000000001</v>
      </c>
      <c r="K286" s="28"/>
      <c r="L286" s="28"/>
      <c r="M286" s="25"/>
      <c r="N286" s="251" t="s">
        <v>2358</v>
      </c>
      <c r="O286" s="159" t="s">
        <v>2147</v>
      </c>
      <c r="P286" s="160"/>
      <c r="X286" s="23"/>
      <c r="AC286" s="225"/>
      <c r="AE286" s="246" t="str">
        <f>Inventario!B286</f>
        <v>Bisagra 0 canto</v>
      </c>
      <c r="AF286" s="247" t="str">
        <f>Inventario!D286</f>
        <v>Bisagra 0 canto</v>
      </c>
      <c r="AG286" s="247" t="str">
        <f>Inventario!E286</f>
        <v>Herrajes</v>
      </c>
      <c r="AH286" s="247">
        <f>Inventario!F286</f>
        <v>0</v>
      </c>
      <c r="AI286" s="247" t="str">
        <f>Inventario!G286</f>
        <v>par</v>
      </c>
      <c r="AJ286" s="248">
        <f>Inventario!J286</f>
        <v>137</v>
      </c>
      <c r="AK286" s="249">
        <f>Inventario!K286</f>
        <v>50</v>
      </c>
      <c r="AL286" s="25"/>
      <c r="AM286" s="11"/>
    </row>
    <row r="287" spans="1:39" ht="13.5" customHeight="1" x14ac:dyDescent="0.25">
      <c r="A287" s="54">
        <v>43769</v>
      </c>
      <c r="B287" s="176"/>
      <c r="C287" s="174" t="s">
        <v>2058</v>
      </c>
      <c r="D287" s="98" t="str">
        <f t="shared" si="19"/>
        <v>Arandela de 1/4" INOX</v>
      </c>
      <c r="E287" s="98" t="str">
        <f t="shared" si="20"/>
        <v>Herrajes</v>
      </c>
      <c r="G287" s="98" t="str">
        <f t="shared" si="21"/>
        <v>unidades</v>
      </c>
      <c r="H287" s="30">
        <v>24</v>
      </c>
      <c r="I287" s="28">
        <v>34.659999999999997</v>
      </c>
      <c r="J287" s="28">
        <f t="shared" si="18"/>
        <v>1.4441666666666666</v>
      </c>
      <c r="K287" s="28"/>
      <c r="L287" s="28"/>
      <c r="M287" s="25"/>
      <c r="N287" s="251" t="s">
        <v>2358</v>
      </c>
      <c r="O287" s="159" t="s">
        <v>2147</v>
      </c>
      <c r="P287" s="160"/>
      <c r="X287" s="23"/>
      <c r="AC287" s="225"/>
      <c r="AE287" s="246" t="str">
        <f>Inventario!B287</f>
        <v>Riel de madera de 15"</v>
      </c>
      <c r="AF287" s="247" t="str">
        <f>Inventario!D287</f>
        <v>Riel de madera de 15"</v>
      </c>
      <c r="AG287" s="247" t="str">
        <f>Inventario!E287</f>
        <v>Herrajes</v>
      </c>
      <c r="AH287" s="247">
        <f>Inventario!F287</f>
        <v>0</v>
      </c>
      <c r="AI287" s="247" t="str">
        <f>Inventario!G287</f>
        <v>unidades</v>
      </c>
      <c r="AJ287" s="248">
        <f>Inventario!J287</f>
        <v>13</v>
      </c>
      <c r="AK287" s="249">
        <f>Inventario!K287</f>
        <v>0</v>
      </c>
      <c r="AL287" s="25"/>
      <c r="AM287" s="11"/>
    </row>
    <row r="288" spans="1:39" ht="13.5" customHeight="1" x14ac:dyDescent="0.25">
      <c r="A288" s="54">
        <v>43769</v>
      </c>
      <c r="B288" s="176"/>
      <c r="C288" s="174" t="s">
        <v>1108</v>
      </c>
      <c r="D288" s="98" t="str">
        <f t="shared" si="19"/>
        <v>Grapa Industria 3/8"</v>
      </c>
      <c r="E288" s="98" t="str">
        <f t="shared" si="20"/>
        <v>Tapiceria</v>
      </c>
      <c r="G288" s="98" t="str">
        <f t="shared" si="21"/>
        <v>unidades</v>
      </c>
      <c r="H288" s="30">
        <v>1000</v>
      </c>
      <c r="I288" s="28">
        <v>122.07</v>
      </c>
      <c r="J288" s="28">
        <f t="shared" si="18"/>
        <v>0.12207</v>
      </c>
      <c r="K288" s="28"/>
      <c r="L288" s="28"/>
      <c r="M288" s="25"/>
      <c r="N288" s="251" t="s">
        <v>2359</v>
      </c>
      <c r="O288" s="159" t="s">
        <v>1041</v>
      </c>
      <c r="P288" s="160"/>
      <c r="X288" s="23"/>
      <c r="AC288" s="225"/>
      <c r="AE288" s="246" t="str">
        <f>Inventario!B288</f>
        <v>Rodo de 4"</v>
      </c>
      <c r="AF288" s="247" t="str">
        <f>Inventario!D288</f>
        <v>Rodo de 4"</v>
      </c>
      <c r="AG288" s="247" t="str">
        <f>Inventario!E288</f>
        <v>Herrajes</v>
      </c>
      <c r="AH288" s="247">
        <f>Inventario!F288</f>
        <v>0</v>
      </c>
      <c r="AI288" s="247" t="str">
        <f>Inventario!G288</f>
        <v>unidades</v>
      </c>
      <c r="AJ288" s="248">
        <f>Inventario!J288</f>
        <v>99</v>
      </c>
      <c r="AK288" s="249">
        <f>Inventario!K288</f>
        <v>245</v>
      </c>
      <c r="AL288" s="25"/>
      <c r="AM288" s="11"/>
    </row>
    <row r="289" spans="1:39" ht="13.5" customHeight="1" x14ac:dyDescent="0.25">
      <c r="A289" s="54">
        <v>43769</v>
      </c>
      <c r="B289" s="176"/>
      <c r="C289" s="174" t="s">
        <v>1908</v>
      </c>
      <c r="D289" s="98" t="str">
        <f t="shared" si="19"/>
        <v xml:space="preserve">Piedra Copa Conica 125*50*32  WAS0J </v>
      </c>
      <c r="E289" s="98" t="str">
        <f t="shared" si="20"/>
        <v>Repuestos y Partes</v>
      </c>
      <c r="G289" s="98" t="str">
        <f t="shared" si="21"/>
        <v>unidades</v>
      </c>
      <c r="H289" s="30">
        <v>2</v>
      </c>
      <c r="I289" s="28">
        <v>2720</v>
      </c>
      <c r="J289" s="28">
        <f t="shared" si="18"/>
        <v>1360</v>
      </c>
      <c r="K289" s="28"/>
      <c r="L289" s="28"/>
      <c r="M289" s="25"/>
      <c r="N289" s="251" t="s">
        <v>2360</v>
      </c>
      <c r="O289" s="159" t="s">
        <v>2361</v>
      </c>
      <c r="P289" s="160"/>
      <c r="X289" s="23"/>
      <c r="AC289" s="225"/>
      <c r="AE289" s="246" t="str">
        <f>Inventario!B289</f>
        <v>Bisagra escondida apertura completa</v>
      </c>
      <c r="AF289" s="247" t="str">
        <f>Inventario!D289</f>
        <v>Bisagra escondida apertura completa</v>
      </c>
      <c r="AG289" s="247" t="str">
        <f>Inventario!E289</f>
        <v>Herrajes</v>
      </c>
      <c r="AH289" s="247">
        <f>Inventario!F289</f>
        <v>0</v>
      </c>
      <c r="AI289" s="247" t="str">
        <f>Inventario!G289</f>
        <v>par</v>
      </c>
      <c r="AJ289" s="248">
        <f>Inventario!J289</f>
        <v>2</v>
      </c>
      <c r="AK289" s="249">
        <f>Inventario!K289</f>
        <v>0</v>
      </c>
      <c r="AL289" s="25"/>
      <c r="AM289" s="11"/>
    </row>
    <row r="290" spans="1:39" ht="13.5" customHeight="1" x14ac:dyDescent="0.25">
      <c r="A290" s="54">
        <v>43769</v>
      </c>
      <c r="B290" s="176"/>
      <c r="C290" s="174" t="s">
        <v>1995</v>
      </c>
      <c r="D290" s="98" t="str">
        <f t="shared" si="19"/>
        <v xml:space="preserve">Llantas </v>
      </c>
      <c r="E290" s="98" t="str">
        <f t="shared" si="20"/>
        <v>Materiales Varios</v>
      </c>
      <c r="G290" s="98" t="str">
        <f t="shared" si="21"/>
        <v>unidades</v>
      </c>
      <c r="H290" s="30">
        <v>4</v>
      </c>
      <c r="I290" s="28">
        <v>11825.97</v>
      </c>
      <c r="J290" s="28">
        <f t="shared" ref="J290:J312" si="22">IF(I290=0,"",I290/H290)</f>
        <v>2956.4924999999998</v>
      </c>
      <c r="K290" s="28"/>
      <c r="L290" s="28"/>
      <c r="M290" s="25"/>
      <c r="N290" s="251" t="s">
        <v>2362</v>
      </c>
      <c r="O290" s="159" t="s">
        <v>2363</v>
      </c>
      <c r="P290" s="160"/>
      <c r="X290" s="23"/>
      <c r="AC290" s="225"/>
      <c r="AE290" s="246" t="str">
        <f>Inventario!B290</f>
        <v>Bisagra medio canto</v>
      </c>
      <c r="AF290" s="247" t="str">
        <f>Inventario!D290</f>
        <v>Bisagra medio canto</v>
      </c>
      <c r="AG290" s="247" t="str">
        <f>Inventario!E290</f>
        <v>Herrajes</v>
      </c>
      <c r="AH290" s="247">
        <f>Inventario!F290</f>
        <v>0</v>
      </c>
      <c r="AI290" s="247" t="str">
        <f>Inventario!G290</f>
        <v>unidades</v>
      </c>
      <c r="AJ290" s="248">
        <f>Inventario!J290</f>
        <v>71</v>
      </c>
      <c r="AK290" s="249">
        <f>Inventario!K290</f>
        <v>56.49</v>
      </c>
      <c r="AL290" s="25"/>
      <c r="AM290" s="11"/>
    </row>
    <row r="291" spans="1:39" ht="13.5" customHeight="1" x14ac:dyDescent="0.25">
      <c r="A291" s="54">
        <v>43755</v>
      </c>
      <c r="B291" s="176"/>
      <c r="C291" s="174" t="s">
        <v>2364</v>
      </c>
      <c r="D291" s="98" t="str">
        <f t="shared" si="19"/>
        <v>Gurbias (Set)</v>
      </c>
      <c r="E291" s="98" t="str">
        <f t="shared" si="20"/>
        <v>Herramienta</v>
      </c>
      <c r="G291" s="98" t="str">
        <f t="shared" si="21"/>
        <v>unidades</v>
      </c>
      <c r="H291" s="30">
        <v>1</v>
      </c>
      <c r="I291" s="28">
        <v>4726.3100000000004</v>
      </c>
      <c r="J291" s="28">
        <f t="shared" si="22"/>
        <v>4726.3100000000004</v>
      </c>
      <c r="K291" s="28"/>
      <c r="L291" s="28"/>
      <c r="M291" s="25"/>
      <c r="N291" s="251" t="s">
        <v>2365</v>
      </c>
      <c r="O291" s="159" t="s">
        <v>50</v>
      </c>
      <c r="P291" s="160" t="s">
        <v>2328</v>
      </c>
      <c r="X291" s="23"/>
      <c r="AC291" s="225"/>
      <c r="AE291" s="246" t="str">
        <f>Inventario!B291</f>
        <v>Rodo con freno de 4"</v>
      </c>
      <c r="AF291" s="247" t="str">
        <f>Inventario!D291</f>
        <v>Rodo con freno de 4"</v>
      </c>
      <c r="AG291" s="247" t="str">
        <f>Inventario!E291</f>
        <v>Herrajes</v>
      </c>
      <c r="AH291" s="247">
        <f>Inventario!F291</f>
        <v>0</v>
      </c>
      <c r="AI291" s="247" t="str">
        <f>Inventario!G291</f>
        <v>unidades</v>
      </c>
      <c r="AJ291" s="248">
        <f>Inventario!J291</f>
        <v>4</v>
      </c>
      <c r="AK291" s="249">
        <f>Inventario!K291</f>
        <v>300</v>
      </c>
      <c r="AL291" s="25"/>
      <c r="AM291" s="11"/>
    </row>
    <row r="292" spans="1:39" ht="13.5" customHeight="1" x14ac:dyDescent="0.25">
      <c r="A292" s="54">
        <v>43755</v>
      </c>
      <c r="B292" s="176"/>
      <c r="C292" s="174" t="s">
        <v>2366</v>
      </c>
      <c r="D292" s="98" t="str">
        <f t="shared" si="19"/>
        <v>Barrra Rectanular de Laton 0.5"x 3.35" x 48"</v>
      </c>
      <c r="E292" s="98" t="str">
        <f t="shared" si="20"/>
        <v>Metales</v>
      </c>
      <c r="G292" s="98" t="str">
        <f t="shared" si="21"/>
        <v>Pie</v>
      </c>
      <c r="H292" s="30">
        <v>1</v>
      </c>
      <c r="I292" s="28">
        <v>15341.48</v>
      </c>
      <c r="J292" s="28">
        <f t="shared" si="22"/>
        <v>15341.48</v>
      </c>
      <c r="K292" s="28"/>
      <c r="L292" s="28"/>
      <c r="M292" s="25"/>
      <c r="N292" s="251" t="s">
        <v>2367</v>
      </c>
      <c r="O292" s="159" t="s">
        <v>2368</v>
      </c>
      <c r="P292" s="160" t="s">
        <v>2328</v>
      </c>
      <c r="X292" s="23"/>
      <c r="AC292" s="225"/>
      <c r="AE292" s="246" t="str">
        <f>Inventario!B292</f>
        <v>Rodo sin freno de 4"</v>
      </c>
      <c r="AF292" s="247" t="str">
        <f>Inventario!D292</f>
        <v>Rodo sin freno de 4"</v>
      </c>
      <c r="AG292" s="247" t="str">
        <f>Inventario!E292</f>
        <v>Herrajes</v>
      </c>
      <c r="AH292" s="247">
        <f>Inventario!F292</f>
        <v>0</v>
      </c>
      <c r="AI292" s="247" t="str">
        <f>Inventario!G292</f>
        <v>unidades</v>
      </c>
      <c r="AJ292" s="248">
        <f>Inventario!J292</f>
        <v>5</v>
      </c>
      <c r="AK292" s="249">
        <f>Inventario!K292</f>
        <v>300</v>
      </c>
      <c r="AL292" s="25"/>
      <c r="AM292" s="11"/>
    </row>
    <row r="293" spans="1:39" ht="13.5" customHeight="1" x14ac:dyDescent="0.25">
      <c r="A293" s="54">
        <v>43755</v>
      </c>
      <c r="B293" s="176"/>
      <c r="C293" s="174" t="s">
        <v>2369</v>
      </c>
      <c r="D293" s="98" t="str">
        <f t="shared" si="19"/>
        <v xml:space="preserve">Tubo redondo de aluminio 1"x1/8"x24´ </v>
      </c>
      <c r="E293" s="98" t="str">
        <f t="shared" si="20"/>
        <v>Metales</v>
      </c>
      <c r="G293" s="98" t="str">
        <f t="shared" si="21"/>
        <v>Pie</v>
      </c>
      <c r="H293" s="30">
        <v>432</v>
      </c>
      <c r="I293" s="28">
        <v>27381.040000000001</v>
      </c>
      <c r="J293" s="28">
        <f t="shared" si="22"/>
        <v>63.382037037037037</v>
      </c>
      <c r="K293" s="28"/>
      <c r="L293" s="28"/>
      <c r="M293" s="25"/>
      <c r="N293" s="251" t="s">
        <v>2371</v>
      </c>
      <c r="O293" s="159" t="s">
        <v>2372</v>
      </c>
      <c r="P293" s="160" t="s">
        <v>2328</v>
      </c>
      <c r="X293" s="23"/>
      <c r="AC293" s="225"/>
      <c r="AE293" s="246" t="str">
        <f>Inventario!B293</f>
        <v>Rodo de 3"</v>
      </c>
      <c r="AF293" s="247" t="str">
        <f>Inventario!D293</f>
        <v>Rodo de 3"</v>
      </c>
      <c r="AG293" s="247" t="str">
        <f>Inventario!E293</f>
        <v>Herrajes</v>
      </c>
      <c r="AH293" s="247">
        <f>Inventario!F293</f>
        <v>0</v>
      </c>
      <c r="AI293" s="247" t="str">
        <f>Inventario!G293</f>
        <v>unidades</v>
      </c>
      <c r="AJ293" s="248">
        <f>Inventario!J293</f>
        <v>22</v>
      </c>
      <c r="AK293" s="249">
        <f>Inventario!K293</f>
        <v>0</v>
      </c>
      <c r="AL293" s="25"/>
      <c r="AM293" s="11"/>
    </row>
    <row r="294" spans="1:39" ht="13.5" customHeight="1" x14ac:dyDescent="0.25">
      <c r="A294" s="54">
        <v>43755</v>
      </c>
      <c r="B294" s="176"/>
      <c r="C294" s="98" t="s">
        <v>2370</v>
      </c>
      <c r="D294" s="98" t="str">
        <f t="shared" si="19"/>
        <v xml:space="preserve">Angular de aluminio 1/2"x 1 x 1/8"x 20´ </v>
      </c>
      <c r="E294" s="98" t="str">
        <f t="shared" si="20"/>
        <v>Metales</v>
      </c>
      <c r="G294" s="98" t="str">
        <f t="shared" si="21"/>
        <v>Pie</v>
      </c>
      <c r="H294" s="30">
        <v>100</v>
      </c>
      <c r="I294" s="28">
        <v>3243.9</v>
      </c>
      <c r="J294" s="28">
        <f t="shared" si="22"/>
        <v>32.439</v>
      </c>
      <c r="K294" s="28"/>
      <c r="L294" s="28"/>
      <c r="M294" s="25"/>
      <c r="N294" s="251" t="s">
        <v>2371</v>
      </c>
      <c r="O294" s="159" t="s">
        <v>2372</v>
      </c>
      <c r="P294" s="160" t="s">
        <v>2328</v>
      </c>
      <c r="X294" s="23"/>
      <c r="AC294" s="225"/>
      <c r="AE294" s="246" t="str">
        <f>Inventario!B294</f>
        <v>Rodo de 2" Sheperd</v>
      </c>
      <c r="AF294" s="247" t="str">
        <f>Inventario!D294</f>
        <v>Rodo de 2" Sheperd</v>
      </c>
      <c r="AG294" s="247" t="str">
        <f>Inventario!E294</f>
        <v>Herrajes</v>
      </c>
      <c r="AH294" s="247">
        <f>Inventario!F294</f>
        <v>0</v>
      </c>
      <c r="AI294" s="247" t="str">
        <f>Inventario!G294</f>
        <v>unidades</v>
      </c>
      <c r="AJ294" s="248">
        <f>Inventario!J294</f>
        <v>124</v>
      </c>
      <c r="AK294" s="249">
        <f>Inventario!K294</f>
        <v>300</v>
      </c>
      <c r="AL294" s="25"/>
      <c r="AM294" s="11"/>
    </row>
    <row r="295" spans="1:39" ht="13.5" customHeight="1" x14ac:dyDescent="0.25">
      <c r="A295" s="54">
        <v>43766</v>
      </c>
      <c r="B295" s="176"/>
      <c r="C295" s="98" t="s">
        <v>2374</v>
      </c>
      <c r="D295" s="98" t="str">
        <f t="shared" si="19"/>
        <v>Zetalube 209 Compusto anti zise para tornilleria (1kg)</v>
      </c>
      <c r="E295" s="98" t="str">
        <f t="shared" si="20"/>
        <v>Pinturas y Quimicos</v>
      </c>
      <c r="G295" s="98" t="str">
        <f t="shared" si="21"/>
        <v>unidades</v>
      </c>
      <c r="H295" s="30">
        <v>1</v>
      </c>
      <c r="I295" s="28">
        <v>1668.07</v>
      </c>
      <c r="J295" s="28">
        <f t="shared" si="22"/>
        <v>1668.07</v>
      </c>
      <c r="K295" s="28"/>
      <c r="L295" s="28"/>
      <c r="M295" s="25"/>
      <c r="N295" s="251" t="s">
        <v>2379</v>
      </c>
      <c r="O295" s="159" t="s">
        <v>2380</v>
      </c>
      <c r="P295" s="160"/>
      <c r="X295" s="23"/>
      <c r="AC295" s="225"/>
      <c r="AE295" s="246" t="str">
        <f>Inventario!B295</f>
        <v>Bisagra Apertura 1350</v>
      </c>
      <c r="AF295" s="247" t="str">
        <f>Inventario!D295</f>
        <v>Bisagra Apertura 1350</v>
      </c>
      <c r="AG295" s="247" t="str">
        <f>Inventario!E295</f>
        <v>Herrajes</v>
      </c>
      <c r="AH295" s="247">
        <f>Inventario!F295</f>
        <v>0</v>
      </c>
      <c r="AI295" s="247" t="str">
        <f>Inventario!G295</f>
        <v>unidades</v>
      </c>
      <c r="AJ295" s="248">
        <f>Inventario!J295</f>
        <v>3</v>
      </c>
      <c r="AK295" s="249">
        <f>Inventario!K295</f>
        <v>0</v>
      </c>
      <c r="AL295" s="25"/>
      <c r="AM295" s="11"/>
    </row>
    <row r="296" spans="1:39" ht="13.5" customHeight="1" x14ac:dyDescent="0.25">
      <c r="A296" s="54">
        <v>43766</v>
      </c>
      <c r="B296" s="176"/>
      <c r="C296" s="98" t="s">
        <v>2375</v>
      </c>
      <c r="D296" s="98" t="str">
        <f t="shared" si="19"/>
        <v>Grasa sintetica Royal 911</v>
      </c>
      <c r="E296" s="98" t="str">
        <f t="shared" si="20"/>
        <v>Pinturas y Quimicos</v>
      </c>
      <c r="G296" s="98" t="str">
        <f t="shared" si="21"/>
        <v>lbs</v>
      </c>
      <c r="H296" s="30">
        <v>10</v>
      </c>
      <c r="I296" s="28">
        <v>5175</v>
      </c>
      <c r="J296" s="28">
        <f t="shared" si="22"/>
        <v>517.5</v>
      </c>
      <c r="K296" s="28"/>
      <c r="L296" s="28"/>
      <c r="M296" s="25"/>
      <c r="N296" s="251" t="s">
        <v>2379</v>
      </c>
      <c r="O296" s="159" t="s">
        <v>2380</v>
      </c>
      <c r="P296" s="160"/>
      <c r="X296" s="23"/>
      <c r="AC296" s="225"/>
      <c r="AE296" s="246" t="str">
        <f>Inventario!B296</f>
        <v>Rodo de 2" Negro</v>
      </c>
      <c r="AF296" s="247" t="str">
        <f>Inventario!D296</f>
        <v>Rodo de 2" Negro</v>
      </c>
      <c r="AG296" s="247" t="str">
        <f>Inventario!E296</f>
        <v>Herrajes</v>
      </c>
      <c r="AH296" s="247">
        <f>Inventario!F296</f>
        <v>0</v>
      </c>
      <c r="AI296" s="247" t="str">
        <f>Inventario!G296</f>
        <v>unidades</v>
      </c>
      <c r="AJ296" s="248">
        <f>Inventario!J296</f>
        <v>2</v>
      </c>
      <c r="AK296" s="249">
        <f>Inventario!K296</f>
        <v>0</v>
      </c>
      <c r="AL296" s="25"/>
      <c r="AM296" s="11"/>
    </row>
    <row r="297" spans="1:39" ht="13.5" customHeight="1" x14ac:dyDescent="0.25">
      <c r="A297" s="54">
        <v>43766</v>
      </c>
      <c r="B297" s="176"/>
      <c r="C297" s="98" t="s">
        <v>2376</v>
      </c>
      <c r="D297" s="98" t="str">
        <f t="shared" si="19"/>
        <v>Grasa sintetica Royal 903</v>
      </c>
      <c r="E297" s="98" t="str">
        <f t="shared" si="20"/>
        <v>Pinturas y Quimicos</v>
      </c>
      <c r="G297" s="98" t="str">
        <f t="shared" si="21"/>
        <v>lbs</v>
      </c>
      <c r="H297" s="30">
        <v>10</v>
      </c>
      <c r="I297" s="28">
        <v>2884.2</v>
      </c>
      <c r="J297" s="28">
        <f t="shared" si="22"/>
        <v>288.41999999999996</v>
      </c>
      <c r="K297" s="28"/>
      <c r="L297" s="28"/>
      <c r="M297" s="25"/>
      <c r="N297" s="251" t="s">
        <v>2379</v>
      </c>
      <c r="O297" s="159" t="s">
        <v>2380</v>
      </c>
      <c r="P297" s="160"/>
      <c r="X297" s="23"/>
      <c r="AC297" s="225"/>
      <c r="AE297" s="246" t="str">
        <f>Inventario!B297</f>
        <v>Bisagra Canto Completo</v>
      </c>
      <c r="AF297" s="247" t="str">
        <f>Inventario!D297</f>
        <v>Bisagra Canto Completo</v>
      </c>
      <c r="AG297" s="247" t="str">
        <f>Inventario!E297</f>
        <v>Herrajes</v>
      </c>
      <c r="AH297" s="247">
        <f>Inventario!F297</f>
        <v>0</v>
      </c>
      <c r="AI297" s="247" t="str">
        <f>Inventario!G297</f>
        <v>par</v>
      </c>
      <c r="AJ297" s="248">
        <f>Inventario!J297</f>
        <v>8</v>
      </c>
      <c r="AK297" s="249">
        <f>Inventario!K297</f>
        <v>0</v>
      </c>
      <c r="AL297" s="25"/>
      <c r="AM297" s="11"/>
    </row>
    <row r="298" spans="1:39" ht="13.5" customHeight="1" x14ac:dyDescent="0.25">
      <c r="A298" s="54">
        <v>43766</v>
      </c>
      <c r="B298" s="176"/>
      <c r="C298" s="98" t="s">
        <v>2377</v>
      </c>
      <c r="D298" s="98" t="str">
        <f t="shared" si="19"/>
        <v>Aceite P/Linea de Aire (ISO 32)</v>
      </c>
      <c r="E298" s="98" t="str">
        <f t="shared" si="20"/>
        <v>Pinturas y Quimicos</v>
      </c>
      <c r="G298" s="98" t="str">
        <f t="shared" si="21"/>
        <v>galon</v>
      </c>
      <c r="H298" s="30">
        <v>2</v>
      </c>
      <c r="I298" s="28">
        <v>3312</v>
      </c>
      <c r="J298" s="28">
        <f t="shared" si="22"/>
        <v>1656</v>
      </c>
      <c r="K298" s="28"/>
      <c r="L298" s="28"/>
      <c r="M298" s="25"/>
      <c r="N298" s="251" t="s">
        <v>2379</v>
      </c>
      <c r="O298" s="159" t="s">
        <v>2380</v>
      </c>
      <c r="P298" s="160"/>
      <c r="X298" s="23"/>
      <c r="AC298" s="225"/>
      <c r="AE298" s="246" t="str">
        <f>Inventario!B298</f>
        <v>Gancho de techo 5"</v>
      </c>
      <c r="AF298" s="247" t="str">
        <f>Inventario!D298</f>
        <v>Gancho de techo 5"</v>
      </c>
      <c r="AG298" s="247" t="str">
        <f>Inventario!E298</f>
        <v>Herrajes</v>
      </c>
      <c r="AH298" s="247">
        <f>Inventario!F298</f>
        <v>0</v>
      </c>
      <c r="AI298" s="247" t="str">
        <f>Inventario!G298</f>
        <v>par</v>
      </c>
      <c r="AJ298" s="248">
        <f>Inventario!J298</f>
        <v>1</v>
      </c>
      <c r="AK298" s="249">
        <f>Inventario!K298</f>
        <v>0</v>
      </c>
      <c r="AL298" s="25"/>
      <c r="AM298" s="11"/>
    </row>
    <row r="299" spans="1:39" ht="13.5" customHeight="1" x14ac:dyDescent="0.25">
      <c r="A299" s="54">
        <v>43766</v>
      </c>
      <c r="B299" s="176"/>
      <c r="C299" s="174" t="s">
        <v>2378</v>
      </c>
      <c r="D299" s="98" t="str">
        <f t="shared" si="19"/>
        <v xml:space="preserve">Lubricante seco de Moly Corium 157 </v>
      </c>
      <c r="E299" s="98" t="str">
        <f t="shared" si="20"/>
        <v>Pinturas y Quimicos</v>
      </c>
      <c r="G299" s="98" t="str">
        <f t="shared" si="21"/>
        <v>unidades</v>
      </c>
      <c r="H299" s="30">
        <v>2</v>
      </c>
      <c r="I299" s="28">
        <v>3136.04</v>
      </c>
      <c r="J299" s="28">
        <f t="shared" si="22"/>
        <v>1568.02</v>
      </c>
      <c r="K299" s="28"/>
      <c r="L299" s="28"/>
      <c r="M299" s="25"/>
      <c r="N299" s="251" t="s">
        <v>2379</v>
      </c>
      <c r="O299" s="159" t="s">
        <v>2380</v>
      </c>
      <c r="P299" s="160"/>
      <c r="X299" s="23"/>
      <c r="AC299" s="225"/>
      <c r="AE299" s="246" t="str">
        <f>Inventario!B299</f>
        <v>Gancho de techo 3-7/8"</v>
      </c>
      <c r="AF299" s="247" t="str">
        <f>Inventario!D299</f>
        <v>Gancho de techo 3-7/8"</v>
      </c>
      <c r="AG299" s="247" t="str">
        <f>Inventario!E299</f>
        <v>Herrajes</v>
      </c>
      <c r="AH299" s="247">
        <f>Inventario!F299</f>
        <v>0</v>
      </c>
      <c r="AI299" s="247" t="str">
        <f>Inventario!G299</f>
        <v>par</v>
      </c>
      <c r="AJ299" s="248">
        <f>Inventario!J299</f>
        <v>1</v>
      </c>
      <c r="AK299" s="249">
        <f>Inventario!K299</f>
        <v>0</v>
      </c>
      <c r="AL299" s="25"/>
      <c r="AM299" s="11"/>
    </row>
    <row r="300" spans="1:39" ht="13.5" customHeight="1" x14ac:dyDescent="0.25">
      <c r="A300" s="54"/>
      <c r="B300" s="176"/>
      <c r="C300" s="174" t="s">
        <v>428</v>
      </c>
      <c r="D300" s="98" t="str">
        <f t="shared" si="19"/>
        <v>Tornillo Phillips #10 x 2"</v>
      </c>
      <c r="E300" s="98" t="str">
        <f t="shared" si="20"/>
        <v>Clavos y Tornillos</v>
      </c>
      <c r="G300" s="98" t="str">
        <f t="shared" si="21"/>
        <v>unidades</v>
      </c>
      <c r="H300" s="30"/>
      <c r="I300" s="28"/>
      <c r="J300" s="28" t="str">
        <f t="shared" si="22"/>
        <v/>
      </c>
      <c r="K300" s="28"/>
      <c r="L300" s="28"/>
      <c r="M300" s="25"/>
      <c r="N300" s="251"/>
      <c r="O300" s="159"/>
      <c r="P300" s="160"/>
      <c r="X300" s="23"/>
      <c r="AC300" s="225"/>
      <c r="AE300" s="246" t="str">
        <f>Inventario!B300</f>
        <v>Nuez con uña 1/4-20x10mm</v>
      </c>
      <c r="AF300" s="247" t="str">
        <f>Inventario!D300</f>
        <v>Nuez con uña 1/4-20x10mm</v>
      </c>
      <c r="AG300" s="247" t="str">
        <f>Inventario!E300</f>
        <v>Herrajes</v>
      </c>
      <c r="AH300" s="247">
        <f>Inventario!F300</f>
        <v>0</v>
      </c>
      <c r="AI300" s="247" t="str">
        <f>Inventario!G300</f>
        <v>unidades</v>
      </c>
      <c r="AJ300" s="248">
        <f>Inventario!J300</f>
        <v>470</v>
      </c>
      <c r="AK300" s="249">
        <f>Inventario!K300</f>
        <v>2.16</v>
      </c>
      <c r="AL300" s="25"/>
      <c r="AM300" s="11"/>
    </row>
    <row r="301" spans="1:39" ht="13.5" customHeight="1" x14ac:dyDescent="0.25">
      <c r="A301" s="54"/>
      <c r="B301" s="176"/>
      <c r="C301" s="98"/>
      <c r="D301" s="98">
        <f t="shared" si="19"/>
        <v>0</v>
      </c>
      <c r="E301" s="98">
        <f t="shared" si="20"/>
        <v>0</v>
      </c>
      <c r="G301" s="98">
        <f t="shared" si="21"/>
        <v>0</v>
      </c>
      <c r="H301" s="30"/>
      <c r="I301" s="28"/>
      <c r="J301" s="28" t="str">
        <f t="shared" si="22"/>
        <v/>
      </c>
      <c r="K301" s="28"/>
      <c r="L301" s="28"/>
      <c r="M301" s="25"/>
      <c r="N301" s="251"/>
      <c r="O301" s="159"/>
      <c r="P301" s="160"/>
      <c r="X301" s="23"/>
      <c r="AC301" s="225"/>
      <c r="AE301" s="246" t="str">
        <f>Inventario!B301</f>
        <v>Resbalon sin clavo 3/4"</v>
      </c>
      <c r="AF301" s="247" t="str">
        <f>Inventario!D301</f>
        <v>Resbalon sin clavo 3/4"</v>
      </c>
      <c r="AG301" s="247" t="str">
        <f>Inventario!E301</f>
        <v>Herrajes</v>
      </c>
      <c r="AH301" s="247">
        <f>Inventario!F301</f>
        <v>0</v>
      </c>
      <c r="AI301" s="247" t="str">
        <f>Inventario!G301</f>
        <v>unidades</v>
      </c>
      <c r="AJ301" s="248">
        <f>Inventario!J301</f>
        <v>545</v>
      </c>
      <c r="AK301" s="249">
        <f>Inventario!K301</f>
        <v>0</v>
      </c>
      <c r="AL301" s="25"/>
      <c r="AM301" s="11"/>
    </row>
    <row r="302" spans="1:39" ht="13.5" customHeight="1" x14ac:dyDescent="0.25">
      <c r="A302" s="54"/>
      <c r="B302" s="176"/>
      <c r="C302" s="98"/>
      <c r="D302" s="98">
        <f t="shared" si="19"/>
        <v>0</v>
      </c>
      <c r="E302" s="98">
        <f t="shared" si="20"/>
        <v>0</v>
      </c>
      <c r="G302" s="98">
        <f t="shared" si="21"/>
        <v>0</v>
      </c>
      <c r="H302" s="30"/>
      <c r="I302" s="28"/>
      <c r="J302" s="28" t="str">
        <f t="shared" si="22"/>
        <v/>
      </c>
      <c r="K302" s="28"/>
      <c r="L302" s="28"/>
      <c r="M302" s="25"/>
      <c r="N302" s="251"/>
      <c r="O302" s="159"/>
      <c r="P302" s="160"/>
      <c r="X302" s="23"/>
      <c r="AC302" s="225"/>
      <c r="AE302" s="246" t="str">
        <f>Inventario!B302</f>
        <v>Almohadillas</v>
      </c>
      <c r="AF302" s="247" t="str">
        <f>Inventario!D302</f>
        <v>Almohadillas</v>
      </c>
      <c r="AG302" s="247" t="str">
        <f>Inventario!E302</f>
        <v>Herrajes</v>
      </c>
      <c r="AH302" s="247">
        <f>Inventario!F302</f>
        <v>0</v>
      </c>
      <c r="AI302" s="247" t="str">
        <f>Inventario!G302</f>
        <v>unidades</v>
      </c>
      <c r="AJ302" s="248">
        <f>Inventario!J302</f>
        <v>629</v>
      </c>
      <c r="AK302" s="249">
        <f>Inventario!K302</f>
        <v>0</v>
      </c>
      <c r="AL302" s="25"/>
      <c r="AM302" s="11"/>
    </row>
    <row r="303" spans="1:39" ht="13.5" customHeight="1" x14ac:dyDescent="0.25">
      <c r="A303" s="54"/>
      <c r="B303" s="176"/>
      <c r="C303" s="98"/>
      <c r="D303" s="98">
        <f t="shared" si="19"/>
        <v>0</v>
      </c>
      <c r="E303" s="98">
        <f t="shared" si="20"/>
        <v>0</v>
      </c>
      <c r="G303" s="98">
        <f t="shared" si="21"/>
        <v>0</v>
      </c>
      <c r="H303" s="30"/>
      <c r="I303" s="28"/>
      <c r="J303" s="28" t="str">
        <f t="shared" si="22"/>
        <v/>
      </c>
      <c r="K303" s="28"/>
      <c r="L303" s="28"/>
      <c r="M303" s="25"/>
      <c r="N303" s="251"/>
      <c r="O303" s="159"/>
      <c r="P303" s="160"/>
      <c r="X303" s="23"/>
      <c r="AC303" s="225"/>
      <c r="AE303" s="246" t="str">
        <f>Inventario!B303</f>
        <v>Resbalon base plateada de 1"</v>
      </c>
      <c r="AF303" s="247" t="str">
        <f>Inventario!D303</f>
        <v>Resbalon base plateada de 1"</v>
      </c>
      <c r="AG303" s="247" t="str">
        <f>Inventario!E303</f>
        <v>Herrajes</v>
      </c>
      <c r="AH303" s="247">
        <f>Inventario!F303</f>
        <v>0</v>
      </c>
      <c r="AI303" s="247" t="str">
        <f>Inventario!G303</f>
        <v>unidades</v>
      </c>
      <c r="AJ303" s="248">
        <f>Inventario!J303</f>
        <v>38</v>
      </c>
      <c r="AK303" s="249">
        <f>Inventario!K303</f>
        <v>0</v>
      </c>
      <c r="AL303" s="25"/>
      <c r="AM303" s="11"/>
    </row>
    <row r="304" spans="1:39" ht="13.5" customHeight="1" x14ac:dyDescent="0.25">
      <c r="A304" s="54"/>
      <c r="B304" s="176"/>
      <c r="C304" s="98"/>
      <c r="D304" s="98">
        <f t="shared" si="19"/>
        <v>0</v>
      </c>
      <c r="E304" s="98">
        <f t="shared" si="20"/>
        <v>0</v>
      </c>
      <c r="G304" s="98">
        <f t="shared" si="21"/>
        <v>0</v>
      </c>
      <c r="H304" s="30"/>
      <c r="I304" s="28"/>
      <c r="J304" s="28" t="str">
        <f t="shared" si="22"/>
        <v/>
      </c>
      <c r="K304" s="28"/>
      <c r="L304" s="28"/>
      <c r="M304" s="25"/>
      <c r="N304" s="251"/>
      <c r="O304" s="159"/>
      <c r="P304" s="160"/>
      <c r="X304" s="23"/>
      <c r="AC304" s="225"/>
      <c r="AE304" s="246" t="str">
        <f>Inventario!B304</f>
        <v>Resbalon de hule de 1"</v>
      </c>
      <c r="AF304" s="247" t="str">
        <f>Inventario!D304</f>
        <v>Resbalon de hule de 1"</v>
      </c>
      <c r="AG304" s="247" t="str">
        <f>Inventario!E304</f>
        <v>Herrajes</v>
      </c>
      <c r="AH304" s="247">
        <f>Inventario!F304</f>
        <v>0</v>
      </c>
      <c r="AI304" s="247" t="str">
        <f>Inventario!G304</f>
        <v>unidades</v>
      </c>
      <c r="AJ304" s="248">
        <f>Inventario!J304</f>
        <v>35</v>
      </c>
      <c r="AK304" s="249">
        <f>Inventario!K304</f>
        <v>0</v>
      </c>
      <c r="AL304" s="25"/>
      <c r="AM304" s="11"/>
    </row>
    <row r="305" spans="1:39" ht="13.5" customHeight="1" x14ac:dyDescent="0.25">
      <c r="A305" s="54"/>
      <c r="B305" s="176"/>
      <c r="C305" s="98"/>
      <c r="D305" s="98">
        <f t="shared" si="19"/>
        <v>0</v>
      </c>
      <c r="E305" s="98">
        <f t="shared" si="20"/>
        <v>0</v>
      </c>
      <c r="G305" s="98">
        <f t="shared" si="21"/>
        <v>0</v>
      </c>
      <c r="H305" s="30"/>
      <c r="I305" s="28"/>
      <c r="J305" s="28" t="str">
        <f t="shared" si="22"/>
        <v/>
      </c>
      <c r="K305" s="28"/>
      <c r="L305" s="28"/>
      <c r="M305" s="25"/>
      <c r="N305" s="251"/>
      <c r="O305" s="159"/>
      <c r="P305" s="160"/>
      <c r="X305" s="23"/>
      <c r="AC305" s="225"/>
      <c r="AE305" s="246" t="str">
        <f>Inventario!B305</f>
        <v>Nivelador de 2"</v>
      </c>
      <c r="AF305" s="247" t="str">
        <f>Inventario!D305</f>
        <v>Nivelador de 2"</v>
      </c>
      <c r="AG305" s="247" t="str">
        <f>Inventario!E305</f>
        <v>Herrajes</v>
      </c>
      <c r="AH305" s="247">
        <f>Inventario!F305</f>
        <v>0</v>
      </c>
      <c r="AI305" s="247" t="str">
        <f>Inventario!G305</f>
        <v>unidades</v>
      </c>
      <c r="AJ305" s="248">
        <f>Inventario!J305</f>
        <v>108</v>
      </c>
      <c r="AK305" s="249">
        <f>Inventario!K305</f>
        <v>10.130000000000003</v>
      </c>
      <c r="AL305" s="25"/>
      <c r="AM305" s="11"/>
    </row>
    <row r="306" spans="1:39" ht="13.5" customHeight="1" x14ac:dyDescent="0.25">
      <c r="A306" s="54"/>
      <c r="B306" s="176"/>
      <c r="C306" s="98"/>
      <c r="D306" s="98">
        <f t="shared" si="19"/>
        <v>0</v>
      </c>
      <c r="E306" s="98">
        <f t="shared" si="20"/>
        <v>0</v>
      </c>
      <c r="G306" s="98">
        <f t="shared" si="21"/>
        <v>0</v>
      </c>
      <c r="H306" s="30"/>
      <c r="I306" s="28"/>
      <c r="J306" s="28" t="str">
        <f t="shared" si="22"/>
        <v/>
      </c>
      <c r="K306" s="28"/>
      <c r="L306" s="28"/>
      <c r="M306" s="25"/>
      <c r="N306" s="251"/>
      <c r="O306" s="159"/>
      <c r="P306" s="160"/>
      <c r="X306" s="23"/>
      <c r="AC306" s="225"/>
      <c r="AE306" s="246" t="str">
        <f>Inventario!B306</f>
        <v>Knapp de 1"</v>
      </c>
      <c r="AF306" s="247" t="str">
        <f>Inventario!D306</f>
        <v>Knapp de 1"</v>
      </c>
      <c r="AG306" s="247" t="str">
        <f>Inventario!E306</f>
        <v>Herrajes</v>
      </c>
      <c r="AH306" s="247">
        <f>Inventario!F306</f>
        <v>0</v>
      </c>
      <c r="AI306" s="247" t="str">
        <f>Inventario!G306</f>
        <v>unidades</v>
      </c>
      <c r="AJ306" s="248">
        <f>Inventario!J306</f>
        <v>470</v>
      </c>
      <c r="AK306" s="249">
        <f>Inventario!K306</f>
        <v>0</v>
      </c>
      <c r="AL306" s="25"/>
      <c r="AM306" s="11"/>
    </row>
    <row r="307" spans="1:39" ht="13.5" customHeight="1" x14ac:dyDescent="0.25">
      <c r="A307" s="54"/>
      <c r="B307" s="176"/>
      <c r="C307" s="174"/>
      <c r="D307" s="98">
        <f t="shared" si="19"/>
        <v>0</v>
      </c>
      <c r="E307" s="98">
        <f t="shared" si="20"/>
        <v>0</v>
      </c>
      <c r="G307" s="98">
        <f t="shared" si="21"/>
        <v>0</v>
      </c>
      <c r="H307" s="30"/>
      <c r="I307" s="28"/>
      <c r="J307" s="28" t="str">
        <f t="shared" si="22"/>
        <v/>
      </c>
      <c r="K307" s="28"/>
      <c r="L307" s="28"/>
      <c r="M307" s="25"/>
      <c r="N307" s="251"/>
      <c r="O307" s="159"/>
      <c r="P307" s="160"/>
      <c r="X307" s="23"/>
      <c r="AC307" s="225"/>
      <c r="AE307" s="246" t="str">
        <f>Inventario!B307</f>
        <v>Bisagras Bigote 1-1/2"</v>
      </c>
      <c r="AF307" s="247" t="str">
        <f>Inventario!D307</f>
        <v>Bisagras Bigote 1-1/2"</v>
      </c>
      <c r="AG307" s="247" t="str">
        <f>Inventario!E307</f>
        <v>Herrajes</v>
      </c>
      <c r="AH307" s="247">
        <f>Inventario!F307</f>
        <v>0</v>
      </c>
      <c r="AI307" s="247" t="str">
        <f>Inventario!G307</f>
        <v>unidades</v>
      </c>
      <c r="AJ307" s="248">
        <f>Inventario!J307</f>
        <v>60</v>
      </c>
      <c r="AK307" s="249">
        <f>Inventario!K307</f>
        <v>0</v>
      </c>
      <c r="AL307" s="25"/>
      <c r="AM307" s="11"/>
    </row>
    <row r="308" spans="1:39" ht="13.5" customHeight="1" x14ac:dyDescent="0.25">
      <c r="J308" s="28" t="str">
        <f t="shared" si="22"/>
        <v/>
      </c>
      <c r="AE308" s="246" t="str">
        <f>Inventario!B308</f>
        <v>Bisagras Bigote 3"</v>
      </c>
      <c r="AF308" s="247" t="str">
        <f>Inventario!D308</f>
        <v>Bisagras Bigote 3"</v>
      </c>
      <c r="AG308" s="247" t="str">
        <f>Inventario!E308</f>
        <v>Herrajes</v>
      </c>
      <c r="AH308" s="247">
        <f>Inventario!F308</f>
        <v>0</v>
      </c>
      <c r="AI308" s="247" t="str">
        <f>Inventario!G308</f>
        <v>unidades</v>
      </c>
      <c r="AJ308" s="248">
        <f>Inventario!J308</f>
        <v>44</v>
      </c>
      <c r="AK308" s="249">
        <f>Inventario!K308</f>
        <v>0</v>
      </c>
      <c r="AL308" s="25"/>
      <c r="AM308" s="11"/>
    </row>
    <row r="309" spans="1:39" ht="13.5" customHeight="1" x14ac:dyDescent="0.25">
      <c r="J309" s="28" t="str">
        <f t="shared" si="22"/>
        <v/>
      </c>
      <c r="AE309" s="246" t="str">
        <f>Inventario!B309</f>
        <v>Stay para ventana</v>
      </c>
      <c r="AF309" s="247" t="str">
        <f>Inventario!D309</f>
        <v>Stay para ventana</v>
      </c>
      <c r="AG309" s="247" t="str">
        <f>Inventario!E309</f>
        <v>Herrajes</v>
      </c>
      <c r="AH309" s="247">
        <f>Inventario!F309</f>
        <v>0</v>
      </c>
      <c r="AI309" s="247" t="str">
        <f>Inventario!G309</f>
        <v>unidades</v>
      </c>
      <c r="AJ309" s="248">
        <f>Inventario!J309</f>
        <v>14</v>
      </c>
      <c r="AK309" s="249">
        <f>Inventario!K309</f>
        <v>0</v>
      </c>
      <c r="AL309" s="25"/>
      <c r="AM309" s="11"/>
    </row>
    <row r="310" spans="1:39" ht="13.5" customHeight="1" x14ac:dyDescent="0.25">
      <c r="J310" s="28" t="str">
        <f t="shared" si="22"/>
        <v/>
      </c>
      <c r="AE310" s="246" t="str">
        <f>Inventario!B310</f>
        <v>Riel cierre suave 14"</v>
      </c>
      <c r="AF310" s="247" t="str">
        <f>Inventario!D310</f>
        <v>Riel cierre suave 14"</v>
      </c>
      <c r="AG310" s="247" t="str">
        <f>Inventario!E310</f>
        <v>Herrajes</v>
      </c>
      <c r="AH310" s="247">
        <f>Inventario!F310</f>
        <v>0</v>
      </c>
      <c r="AI310" s="247" t="str">
        <f>Inventario!G310</f>
        <v>unidades</v>
      </c>
      <c r="AJ310" s="248">
        <f>Inventario!J310</f>
        <v>61</v>
      </c>
      <c r="AK310" s="249">
        <f>Inventario!K310</f>
        <v>100</v>
      </c>
      <c r="AL310" s="25"/>
      <c r="AM310" s="11"/>
    </row>
    <row r="311" spans="1:39" ht="13.5" customHeight="1" x14ac:dyDescent="0.25">
      <c r="J311" s="28" t="str">
        <f t="shared" si="22"/>
        <v/>
      </c>
      <c r="AE311" s="246" t="str">
        <f>Inventario!B311</f>
        <v>Bisagra Corrediza 29"</v>
      </c>
      <c r="AF311" s="247" t="str">
        <f>Inventario!D311</f>
        <v>Bisagra Corrediza 29"</v>
      </c>
      <c r="AG311" s="247" t="str">
        <f>Inventario!E311</f>
        <v>Herrajes</v>
      </c>
      <c r="AH311" s="247">
        <f>Inventario!F311</f>
        <v>0</v>
      </c>
      <c r="AI311" s="247" t="str">
        <f>Inventario!G311</f>
        <v>unidades</v>
      </c>
      <c r="AJ311" s="248">
        <f>Inventario!J311</f>
        <v>5</v>
      </c>
      <c r="AK311" s="249">
        <f>Inventario!K311</f>
        <v>0</v>
      </c>
      <c r="AL311" s="25"/>
      <c r="AM311" s="11"/>
    </row>
    <row r="312" spans="1:39" ht="13.5" customHeight="1" x14ac:dyDescent="0.25">
      <c r="J312" s="28" t="str">
        <f t="shared" si="22"/>
        <v/>
      </c>
      <c r="AE312" s="246" t="str">
        <f>Inventario!B312</f>
        <v>Rodo con freno para puerta corrediza</v>
      </c>
      <c r="AF312" s="247" t="str">
        <f>Inventario!D312</f>
        <v>Rodo con freno para puerta corrediza</v>
      </c>
      <c r="AG312" s="247" t="str">
        <f>Inventario!E312</f>
        <v>Herrajes</v>
      </c>
      <c r="AH312" s="247">
        <f>Inventario!F312</f>
        <v>0</v>
      </c>
      <c r="AI312" s="247" t="str">
        <f>Inventario!G312</f>
        <v>unidades</v>
      </c>
      <c r="AJ312" s="248">
        <f>Inventario!J312</f>
        <v>21</v>
      </c>
      <c r="AK312" s="249">
        <f>Inventario!K312</f>
        <v>0</v>
      </c>
      <c r="AL312" s="25"/>
      <c r="AM312" s="11"/>
    </row>
    <row r="313" spans="1:39" ht="13.5" customHeight="1" x14ac:dyDescent="0.25">
      <c r="AE313" s="246" t="str">
        <f>Inventario!B313</f>
        <v>Perfil L de aluminio 460mm</v>
      </c>
      <c r="AF313" s="247" t="str">
        <f>Inventario!D313</f>
        <v>Perfil L de aluminio 460mm</v>
      </c>
      <c r="AG313" s="247" t="str">
        <f>Inventario!E313</f>
        <v>Herrajes</v>
      </c>
      <c r="AH313" s="247">
        <f>Inventario!F313</f>
        <v>0</v>
      </c>
      <c r="AI313" s="247" t="str">
        <f>Inventario!G313</f>
        <v>unidades</v>
      </c>
      <c r="AJ313" s="248">
        <f>Inventario!J313</f>
        <v>6</v>
      </c>
      <c r="AK313" s="249">
        <f>Inventario!K313</f>
        <v>0</v>
      </c>
      <c r="AL313" s="25"/>
      <c r="AM313" s="11"/>
    </row>
    <row r="314" spans="1:39" ht="13.5" customHeight="1" x14ac:dyDescent="0.25">
      <c r="AE314" s="246" t="str">
        <f>Inventario!B314</f>
        <v>Push to open para bisagra</v>
      </c>
      <c r="AF314" s="247" t="str">
        <f>Inventario!D314</f>
        <v>Push to open para bisagra</v>
      </c>
      <c r="AG314" s="247" t="str">
        <f>Inventario!E314</f>
        <v>Herrajes</v>
      </c>
      <c r="AH314" s="247">
        <f>Inventario!F314</f>
        <v>0</v>
      </c>
      <c r="AI314" s="247" t="str">
        <f>Inventario!G314</f>
        <v>unidades</v>
      </c>
      <c r="AJ314" s="248">
        <f>Inventario!J314</f>
        <v>22</v>
      </c>
      <c r="AK314" s="249">
        <f>Inventario!K314</f>
        <v>59</v>
      </c>
      <c r="AL314" s="25"/>
      <c r="AM314" s="11"/>
    </row>
    <row r="315" spans="1:39" ht="13.5" customHeight="1" x14ac:dyDescent="0.25">
      <c r="AE315" s="246" t="str">
        <f>Inventario!B315</f>
        <v>Clavillos de presion 1-1/2" calibre 18</v>
      </c>
      <c r="AF315" s="247" t="str">
        <f>Inventario!D315</f>
        <v>Clavillos de presion 1-1/2" calibre 18</v>
      </c>
      <c r="AG315" s="247" t="str">
        <f>Inventario!E315</f>
        <v>Herrajes</v>
      </c>
      <c r="AH315" s="247">
        <f>Inventario!F315</f>
        <v>0</v>
      </c>
      <c r="AI315" s="247" t="str">
        <f>Inventario!G315</f>
        <v>unidades</v>
      </c>
      <c r="AJ315" s="248">
        <f>Inventario!J315</f>
        <v>11200</v>
      </c>
      <c r="AK315" s="249">
        <f>Inventario!K315</f>
        <v>4.2901234567901236E-2</v>
      </c>
      <c r="AL315" s="25"/>
      <c r="AM315" s="11"/>
    </row>
    <row r="316" spans="1:39" ht="13.5" customHeight="1" x14ac:dyDescent="0.25">
      <c r="AE316" s="246" t="str">
        <f>Inventario!B316</f>
        <v>Cam-Lock 2-1/2"</v>
      </c>
      <c r="AF316" s="247" t="str">
        <f>Inventario!D316</f>
        <v>Cam-Lock 2-1/2"</v>
      </c>
      <c r="AG316" s="247" t="str">
        <f>Inventario!E316</f>
        <v>Herrajes</v>
      </c>
      <c r="AH316" s="247">
        <f>Inventario!F316</f>
        <v>0</v>
      </c>
      <c r="AI316" s="247" t="str">
        <f>Inventario!G316</f>
        <v>unidades</v>
      </c>
      <c r="AJ316" s="248">
        <f>Inventario!J316</f>
        <v>7</v>
      </c>
      <c r="AK316" s="249">
        <f>Inventario!K316</f>
        <v>0</v>
      </c>
      <c r="AL316" s="25"/>
      <c r="AM316" s="11"/>
    </row>
    <row r="317" spans="1:39" ht="13.5" customHeight="1" x14ac:dyDescent="0.25">
      <c r="AE317" s="246" t="str">
        <f>Inventario!B317</f>
        <v>Alcayate (bed fittings)</v>
      </c>
      <c r="AF317" s="247" t="str">
        <f>Inventario!D317</f>
        <v>Alcayate (bed fittings)</v>
      </c>
      <c r="AG317" s="247" t="str">
        <f>Inventario!E317</f>
        <v>Herrajes</v>
      </c>
      <c r="AH317" s="247">
        <f>Inventario!F317</f>
        <v>0</v>
      </c>
      <c r="AI317" s="247" t="str">
        <f>Inventario!G317</f>
        <v>unidades</v>
      </c>
      <c r="AJ317" s="248">
        <f>Inventario!J317</f>
        <v>53</v>
      </c>
      <c r="AK317" s="249">
        <f>Inventario!K317</f>
        <v>0</v>
      </c>
      <c r="AL317" s="25"/>
      <c r="AM317" s="11"/>
    </row>
    <row r="318" spans="1:39" ht="13.5" customHeight="1" x14ac:dyDescent="0.25">
      <c r="AE318" s="246" t="str">
        <f>Inventario!B318</f>
        <v>Soporte para repisa 6.3mm</v>
      </c>
      <c r="AF318" s="247" t="str">
        <f>Inventario!D318</f>
        <v>Soporte para repisa 6.3mm</v>
      </c>
      <c r="AG318" s="247" t="str">
        <f>Inventario!E318</f>
        <v>Herrajes</v>
      </c>
      <c r="AH318" s="247">
        <f>Inventario!F318</f>
        <v>0</v>
      </c>
      <c r="AI318" s="247" t="str">
        <f>Inventario!G318</f>
        <v>unidades</v>
      </c>
      <c r="AJ318" s="248">
        <f>Inventario!J318</f>
        <v>305</v>
      </c>
      <c r="AK318" s="249">
        <f>Inventario!K318</f>
        <v>0</v>
      </c>
      <c r="AL318" s="25"/>
      <c r="AM318" s="11"/>
    </row>
    <row r="319" spans="1:39" ht="13.5" customHeight="1" x14ac:dyDescent="0.25">
      <c r="AE319" s="246" t="str">
        <f>Inventario!B319</f>
        <v>Tapones cuadrados de hule</v>
      </c>
      <c r="AF319" s="247" t="str">
        <f>Inventario!D319</f>
        <v>Tapones cuadrados de hule</v>
      </c>
      <c r="AG319" s="247" t="str">
        <f>Inventario!E319</f>
        <v>Herrajes</v>
      </c>
      <c r="AH319" s="247">
        <f>Inventario!F319</f>
        <v>0</v>
      </c>
      <c r="AI319" s="247" t="str">
        <f>Inventario!G319</f>
        <v>unidades</v>
      </c>
      <c r="AJ319" s="248">
        <f>Inventario!J319</f>
        <v>48</v>
      </c>
      <c r="AK319" s="249">
        <f>Inventario!K319</f>
        <v>0</v>
      </c>
      <c r="AL319" s="25"/>
      <c r="AM319" s="11"/>
    </row>
    <row r="320" spans="1:39" ht="13.5" customHeight="1" x14ac:dyDescent="0.25">
      <c r="AE320" s="246" t="str">
        <f>Inventario!B320</f>
        <v>Poleas</v>
      </c>
      <c r="AF320" s="247" t="str">
        <f>Inventario!D320</f>
        <v>Poleas</v>
      </c>
      <c r="AG320" s="247" t="str">
        <f>Inventario!E320</f>
        <v>Herrajes</v>
      </c>
      <c r="AH320" s="247">
        <f>Inventario!F320</f>
        <v>0</v>
      </c>
      <c r="AI320" s="247" t="str">
        <f>Inventario!G320</f>
        <v>unidades</v>
      </c>
      <c r="AJ320" s="248">
        <f>Inventario!J320</f>
        <v>4</v>
      </c>
      <c r="AK320" s="249">
        <f>Inventario!K320</f>
        <v>0</v>
      </c>
      <c r="AL320" s="25"/>
      <c r="AM320" s="11"/>
    </row>
    <row r="321" spans="31:39" ht="13.5" customHeight="1" x14ac:dyDescent="0.25">
      <c r="AE321" s="246" t="str">
        <f>Inventario!B321</f>
        <v>Cierre facil para bisagra de 1"</v>
      </c>
      <c r="AF321" s="247" t="str">
        <f>Inventario!D321</f>
        <v>Cierre facil para bisagra de 1"</v>
      </c>
      <c r="AG321" s="247" t="str">
        <f>Inventario!E321</f>
        <v>Herrajes</v>
      </c>
      <c r="AH321" s="247">
        <f>Inventario!F321</f>
        <v>0</v>
      </c>
      <c r="AI321" s="247" t="str">
        <f>Inventario!G321</f>
        <v>unidades</v>
      </c>
      <c r="AJ321" s="248">
        <f>Inventario!J321</f>
        <v>37</v>
      </c>
      <c r="AK321" s="249">
        <f>Inventario!K321</f>
        <v>0</v>
      </c>
      <c r="AL321" s="25"/>
      <c r="AM321" s="11"/>
    </row>
    <row r="322" spans="31:39" ht="13.5" customHeight="1" x14ac:dyDescent="0.25">
      <c r="AE322" s="246" t="str">
        <f>Inventario!B322</f>
        <v>Cierra facil para bisagra de 1/2"</v>
      </c>
      <c r="AF322" s="247" t="str">
        <f>Inventario!D322</f>
        <v>Cierra facil para bisagra de 1/2"</v>
      </c>
      <c r="AG322" s="247" t="str">
        <f>Inventario!E322</f>
        <v>Herrajes</v>
      </c>
      <c r="AH322" s="247">
        <f>Inventario!F322</f>
        <v>0</v>
      </c>
      <c r="AI322" s="247" t="str">
        <f>Inventario!G322</f>
        <v>unidades</v>
      </c>
      <c r="AJ322" s="248">
        <f>Inventario!J322</f>
        <v>1</v>
      </c>
      <c r="AK322" s="249">
        <f>Inventario!K322</f>
        <v>0</v>
      </c>
      <c r="AL322" s="25"/>
      <c r="AM322" s="11"/>
    </row>
    <row r="323" spans="31:39" ht="13.5" customHeight="1" x14ac:dyDescent="0.25">
      <c r="AE323" s="246" t="str">
        <f>Inventario!B323</f>
        <v>Traba cierre facil</v>
      </c>
      <c r="AF323" s="247" t="str">
        <f>Inventario!D323</f>
        <v>Traba cierre facil</v>
      </c>
      <c r="AG323" s="247" t="str">
        <f>Inventario!E323</f>
        <v>Herrajes</v>
      </c>
      <c r="AH323" s="247">
        <f>Inventario!F323</f>
        <v>0</v>
      </c>
      <c r="AI323" s="247" t="str">
        <f>Inventario!G323</f>
        <v>unidades</v>
      </c>
      <c r="AJ323" s="248">
        <f>Inventario!J323</f>
        <v>16</v>
      </c>
      <c r="AK323" s="249">
        <f>Inventario!K323</f>
        <v>0</v>
      </c>
      <c r="AL323" s="25"/>
      <c r="AM323" s="11"/>
    </row>
    <row r="324" spans="31:39" ht="13.5" customHeight="1" x14ac:dyDescent="0.25">
      <c r="AE324" s="246" t="str">
        <f>Inventario!B324</f>
        <v>tapa junta</v>
      </c>
      <c r="AF324" s="247" t="str">
        <f>Inventario!D324</f>
        <v>tapa junta</v>
      </c>
      <c r="AG324" s="247" t="str">
        <f>Inventario!E324</f>
        <v>Herrajes</v>
      </c>
      <c r="AH324" s="247">
        <f>Inventario!F324</f>
        <v>0</v>
      </c>
      <c r="AI324" s="247" t="str">
        <f>Inventario!G324</f>
        <v>unidades</v>
      </c>
      <c r="AJ324" s="248">
        <f>Inventario!J324</f>
        <v>40</v>
      </c>
      <c r="AK324" s="249">
        <f>Inventario!K324</f>
        <v>0</v>
      </c>
      <c r="AL324" s="25"/>
      <c r="AM324" s="11"/>
    </row>
    <row r="325" spans="31:39" ht="13.5" customHeight="1" x14ac:dyDescent="0.25">
      <c r="AE325" s="246" t="str">
        <f>Inventario!B325</f>
        <v>Dispositivo de bloqueo (lock device overlay)</v>
      </c>
      <c r="AF325" s="247" t="str">
        <f>Inventario!D325</f>
        <v>Dispositivo de bloqueo (lock device overlay)</v>
      </c>
      <c r="AG325" s="247" t="str">
        <f>Inventario!E325</f>
        <v>Herrajes</v>
      </c>
      <c r="AH325" s="247">
        <f>Inventario!F325</f>
        <v>0</v>
      </c>
      <c r="AI325" s="247" t="str">
        <f>Inventario!G325</f>
        <v>kits</v>
      </c>
      <c r="AJ325" s="248">
        <f>Inventario!J325</f>
        <v>2</v>
      </c>
      <c r="AK325" s="249">
        <f>Inventario!K325</f>
        <v>0</v>
      </c>
      <c r="AL325" s="25"/>
      <c r="AM325" s="11"/>
    </row>
    <row r="326" spans="31:39" ht="13.5" customHeight="1" x14ac:dyDescent="0.25">
      <c r="AE326" s="246" t="str">
        <f>Inventario!B326</f>
        <v>eje giratorio de 4"</v>
      </c>
      <c r="AF326" s="247" t="str">
        <f>Inventario!D326</f>
        <v>eje giratorio de 4"</v>
      </c>
      <c r="AG326" s="247" t="str">
        <f>Inventario!E326</f>
        <v>Herrajes</v>
      </c>
      <c r="AH326" s="247">
        <f>Inventario!F326</f>
        <v>0</v>
      </c>
      <c r="AI326" s="247" t="str">
        <f>Inventario!G326</f>
        <v>unidades</v>
      </c>
      <c r="AJ326" s="248">
        <f>Inventario!J326</f>
        <v>50</v>
      </c>
      <c r="AK326" s="249">
        <f>Inventario!K326</f>
        <v>0</v>
      </c>
      <c r="AL326" s="25"/>
      <c r="AM326" s="11"/>
    </row>
    <row r="327" spans="31:39" ht="13.5" customHeight="1" x14ac:dyDescent="0.25">
      <c r="AE327" s="246" t="str">
        <f>Inventario!B327</f>
        <v>Nivelador base 1-1/2"x 1-3/4"</v>
      </c>
      <c r="AF327" s="247" t="str">
        <f>Inventario!D327</f>
        <v>Nivelador base 1-1/2"x 1-3/4"</v>
      </c>
      <c r="AG327" s="247" t="str">
        <f>Inventario!E327</f>
        <v>Herrajes</v>
      </c>
      <c r="AH327" s="247">
        <f>Inventario!F327</f>
        <v>0</v>
      </c>
      <c r="AI327" s="247" t="str">
        <f>Inventario!G327</f>
        <v>unidades</v>
      </c>
      <c r="AJ327" s="248">
        <f>Inventario!J327</f>
        <v>296</v>
      </c>
      <c r="AK327" s="249">
        <f>Inventario!K327</f>
        <v>23</v>
      </c>
      <c r="AL327" s="25"/>
      <c r="AM327" s="11"/>
    </row>
    <row r="328" spans="31:39" ht="13.5" customHeight="1" x14ac:dyDescent="0.25">
      <c r="AE328" s="246" t="str">
        <f>Inventario!B328</f>
        <v>Bisagra cuadrada 4" (inox)</v>
      </c>
      <c r="AF328" s="247" t="str">
        <f>Inventario!D328</f>
        <v>Bisagra cuadrada 4" (inox)</v>
      </c>
      <c r="AG328" s="247" t="str">
        <f>Inventario!E328</f>
        <v>Herrajes</v>
      </c>
      <c r="AH328" s="247">
        <f>Inventario!F328</f>
        <v>0</v>
      </c>
      <c r="AI328" s="247" t="str">
        <f>Inventario!G328</f>
        <v>unidades</v>
      </c>
      <c r="AJ328" s="248">
        <f>Inventario!J328</f>
        <v>16</v>
      </c>
      <c r="AK328" s="249">
        <f>Inventario!K328</f>
        <v>600</v>
      </c>
      <c r="AL328" s="25"/>
      <c r="AM328" s="11"/>
    </row>
    <row r="329" spans="31:39" ht="13.5" customHeight="1" x14ac:dyDescent="0.25">
      <c r="AE329" s="246" t="str">
        <f>Inventario!B329</f>
        <v>sistema al piso para closet</v>
      </c>
      <c r="AF329" s="247" t="str">
        <f>Inventario!D329</f>
        <v>sistema al piso para closet</v>
      </c>
      <c r="AG329" s="247" t="str">
        <f>Inventario!E329</f>
        <v>Herrajes</v>
      </c>
      <c r="AH329" s="247">
        <f>Inventario!F329</f>
        <v>0</v>
      </c>
      <c r="AI329" s="247" t="str">
        <f>Inventario!G329</f>
        <v>unidades</v>
      </c>
      <c r="AJ329" s="248">
        <f>Inventario!J329</f>
        <v>1</v>
      </c>
      <c r="AK329" s="249">
        <f>Inventario!K329</f>
        <v>0</v>
      </c>
      <c r="AL329" s="25"/>
      <c r="AM329" s="11"/>
    </row>
    <row r="330" spans="31:39" ht="13.5" customHeight="1" x14ac:dyDescent="0.25">
      <c r="AE330" s="246" t="str">
        <f>Inventario!B330</f>
        <v>sistema colgante para closet</v>
      </c>
      <c r="AF330" s="247" t="str">
        <f>Inventario!D330</f>
        <v>sistema colgante para closet</v>
      </c>
      <c r="AG330" s="247" t="str">
        <f>Inventario!E330</f>
        <v>Herrajes</v>
      </c>
      <c r="AH330" s="247">
        <f>Inventario!F330</f>
        <v>0</v>
      </c>
      <c r="AI330" s="247" t="str">
        <f>Inventario!G330</f>
        <v>unidades</v>
      </c>
      <c r="AJ330" s="248">
        <f>Inventario!J330</f>
        <v>1</v>
      </c>
      <c r="AK330" s="249">
        <f>Inventario!K330</f>
        <v>0</v>
      </c>
      <c r="AL330" s="25"/>
      <c r="AM330" s="11"/>
    </row>
    <row r="331" spans="31:39" ht="13.5" customHeight="1" x14ac:dyDescent="0.25">
      <c r="AE331" s="246" t="str">
        <f>Inventario!B331</f>
        <v>Nuez con uña 3/8-16</v>
      </c>
      <c r="AF331" s="247" t="str">
        <f>Inventario!D331</f>
        <v>Nuez con uña 3/8-16</v>
      </c>
      <c r="AG331" s="247" t="str">
        <f>Inventario!E331</f>
        <v>Herrajes</v>
      </c>
      <c r="AH331" s="247">
        <f>Inventario!F331</f>
        <v>0</v>
      </c>
      <c r="AI331" s="247" t="str">
        <f>Inventario!G331</f>
        <v>unidades</v>
      </c>
      <c r="AJ331" s="248">
        <f>Inventario!J331</f>
        <v>884</v>
      </c>
      <c r="AK331" s="249">
        <f>Inventario!K331</f>
        <v>5.23</v>
      </c>
      <c r="AL331" s="25"/>
      <c r="AM331" s="11"/>
    </row>
    <row r="332" spans="31:39" ht="13.5" customHeight="1" x14ac:dyDescent="0.25">
      <c r="AE332" s="246" t="str">
        <f>Inventario!B332</f>
        <v>Bisagra cuadrada 3-1/2"</v>
      </c>
      <c r="AF332" s="247" t="str">
        <f>Inventario!D332</f>
        <v>Bisagra cuadrada 3-1/2"</v>
      </c>
      <c r="AG332" s="247" t="str">
        <f>Inventario!E332</f>
        <v>Herrajes</v>
      </c>
      <c r="AH332" s="247">
        <f>Inventario!F332</f>
        <v>0</v>
      </c>
      <c r="AI332" s="247" t="str">
        <f>Inventario!G332</f>
        <v>unidades</v>
      </c>
      <c r="AJ332" s="248">
        <f>Inventario!J332</f>
        <v>4</v>
      </c>
      <c r="AK332" s="249">
        <f>Inventario!K332</f>
        <v>0</v>
      </c>
      <c r="AL332" s="25"/>
      <c r="AM332" s="11"/>
    </row>
    <row r="333" spans="31:39" ht="13.5" customHeight="1" x14ac:dyDescent="0.25">
      <c r="AE333" s="246" t="str">
        <f>Inventario!B333</f>
        <v>Bisagra oculta 119x28 mm (inox)</v>
      </c>
      <c r="AF333" s="247" t="str">
        <f>Inventario!D333</f>
        <v>Bisagra oculta 119x28 mm (inox)</v>
      </c>
      <c r="AG333" s="247" t="str">
        <f>Inventario!E333</f>
        <v>Herrajes</v>
      </c>
      <c r="AH333" s="247">
        <f>Inventario!F333</f>
        <v>0</v>
      </c>
      <c r="AI333" s="247" t="str">
        <f>Inventario!G333</f>
        <v>unidades</v>
      </c>
      <c r="AJ333" s="248">
        <f>Inventario!J333</f>
        <v>12</v>
      </c>
      <c r="AK333" s="249">
        <f>Inventario!K333</f>
        <v>0</v>
      </c>
      <c r="AL333" s="25"/>
      <c r="AM333" s="11"/>
    </row>
    <row r="334" spans="31:39" ht="13.5" customHeight="1" x14ac:dyDescent="0.25">
      <c r="AE334" s="246" t="str">
        <f>Inventario!B334</f>
        <v>Bisagra cuadrada de 5"</v>
      </c>
      <c r="AF334" s="247" t="str">
        <f>Inventario!D334</f>
        <v>Bisagra cuadrada de 5"</v>
      </c>
      <c r="AG334" s="247" t="str">
        <f>Inventario!E334</f>
        <v>Herrajes</v>
      </c>
      <c r="AH334" s="247">
        <f>Inventario!F334</f>
        <v>0</v>
      </c>
      <c r="AI334" s="247" t="str">
        <f>Inventario!G334</f>
        <v>unidades</v>
      </c>
      <c r="AJ334" s="248">
        <f>Inventario!J334</f>
        <v>1</v>
      </c>
      <c r="AK334" s="249">
        <f>Inventario!K334</f>
        <v>0</v>
      </c>
      <c r="AL334" s="25"/>
      <c r="AM334" s="11"/>
    </row>
    <row r="335" spans="31:39" ht="13.5" customHeight="1" x14ac:dyDescent="0.25">
      <c r="AE335" s="246" t="str">
        <f>Inventario!B335</f>
        <v>Tuerca 5/16"</v>
      </c>
      <c r="AF335" s="247" t="str">
        <f>Inventario!D335</f>
        <v>Tuerca 5/16"</v>
      </c>
      <c r="AG335" s="247" t="str">
        <f>Inventario!E335</f>
        <v>Herrajes</v>
      </c>
      <c r="AH335" s="247">
        <f>Inventario!F335</f>
        <v>0</v>
      </c>
      <c r="AI335" s="247" t="str">
        <f>Inventario!G335</f>
        <v>unidades</v>
      </c>
      <c r="AJ335" s="248">
        <f>Inventario!J335</f>
        <v>1778</v>
      </c>
      <c r="AK335" s="249">
        <f>Inventario!K335</f>
        <v>1.63</v>
      </c>
      <c r="AL335" s="25"/>
      <c r="AM335" s="11"/>
    </row>
    <row r="336" spans="31:39" ht="13.5" customHeight="1" x14ac:dyDescent="0.25">
      <c r="AE336" s="246" t="str">
        <f>Inventario!B336</f>
        <v>Bisagras de aldaba 1-1/2"</v>
      </c>
      <c r="AF336" s="247" t="str">
        <f>Inventario!D336</f>
        <v>Bisagras de aldaba 1-1/2"</v>
      </c>
      <c r="AG336" s="247" t="str">
        <f>Inventario!E336</f>
        <v>Herrajes</v>
      </c>
      <c r="AH336" s="247">
        <f>Inventario!F336</f>
        <v>0</v>
      </c>
      <c r="AI336" s="247" t="str">
        <f>Inventario!G336</f>
        <v>unidades</v>
      </c>
      <c r="AJ336" s="248">
        <f>Inventario!J336</f>
        <v>12</v>
      </c>
      <c r="AK336" s="249">
        <f>Inventario!K336</f>
        <v>0</v>
      </c>
      <c r="AL336" s="25"/>
      <c r="AM336" s="11"/>
    </row>
    <row r="337" spans="31:39" ht="13.5" customHeight="1" x14ac:dyDescent="0.25">
      <c r="AE337" s="246" t="str">
        <f>Inventario!B337</f>
        <v>Colgadores para espejo</v>
      </c>
      <c r="AF337" s="247" t="str">
        <f>Inventario!D337</f>
        <v>Colgadores para espejo</v>
      </c>
      <c r="AG337" s="247" t="str">
        <f>Inventario!E337</f>
        <v>Herrajes</v>
      </c>
      <c r="AH337" s="247">
        <f>Inventario!F337</f>
        <v>0</v>
      </c>
      <c r="AI337" s="247" t="str">
        <f>Inventario!G337</f>
        <v>unidades</v>
      </c>
      <c r="AJ337" s="248">
        <f>Inventario!J337</f>
        <v>90</v>
      </c>
      <c r="AK337" s="249">
        <f>Inventario!K337</f>
        <v>0</v>
      </c>
      <c r="AL337" s="25"/>
      <c r="AM337" s="11"/>
    </row>
    <row r="338" spans="31:39" ht="13.5" customHeight="1" x14ac:dyDescent="0.25">
      <c r="AE338" s="246" t="str">
        <f>Inventario!B338</f>
        <v>Tuerca de seguridad 3/4"</v>
      </c>
      <c r="AF338" s="247" t="str">
        <f>Inventario!D338</f>
        <v>Tuerca de seguridad 3/4"</v>
      </c>
      <c r="AG338" s="247" t="str">
        <f>Inventario!E338</f>
        <v>Herrajes</v>
      </c>
      <c r="AH338" s="247">
        <f>Inventario!F338</f>
        <v>0</v>
      </c>
      <c r="AI338" s="247" t="str">
        <f>Inventario!G338</f>
        <v>unidades</v>
      </c>
      <c r="AJ338" s="248">
        <f>Inventario!J338</f>
        <v>73</v>
      </c>
      <c r="AK338" s="249">
        <f>Inventario!K338</f>
        <v>0</v>
      </c>
      <c r="AL338" s="25"/>
      <c r="AM338" s="11"/>
    </row>
    <row r="339" spans="31:39" ht="13.5" customHeight="1" x14ac:dyDescent="0.25">
      <c r="AE339" s="246" t="str">
        <f>Inventario!B339</f>
        <v>Tuerca de seguridad 3/8" Inox</v>
      </c>
      <c r="AF339" s="247" t="str">
        <f>Inventario!D339</f>
        <v>Tuerca de seguridad 3/8" Inox</v>
      </c>
      <c r="AG339" s="247" t="str">
        <f>Inventario!E339</f>
        <v>Herrajes</v>
      </c>
      <c r="AH339" s="247">
        <f>Inventario!F339</f>
        <v>0</v>
      </c>
      <c r="AI339" s="247" t="str">
        <f>Inventario!G339</f>
        <v>unidades</v>
      </c>
      <c r="AJ339" s="248">
        <f>Inventario!J339</f>
        <v>12</v>
      </c>
      <c r="AK339" s="249">
        <f>Inventario!K339</f>
        <v>8.02</v>
      </c>
      <c r="AL339" s="25"/>
      <c r="AM339" s="11"/>
    </row>
    <row r="340" spans="31:39" ht="13.5" customHeight="1" x14ac:dyDescent="0.25">
      <c r="AE340" s="246" t="str">
        <f>Inventario!B340</f>
        <v>Bisagra doble presion puerta cocina</v>
      </c>
      <c r="AF340" s="247" t="str">
        <f>Inventario!D340</f>
        <v>Bisagra doble presion puerta cocina</v>
      </c>
      <c r="AG340" s="247" t="str">
        <f>Inventario!E340</f>
        <v>Herrajes</v>
      </c>
      <c r="AH340" s="247">
        <f>Inventario!F340</f>
        <v>0</v>
      </c>
      <c r="AI340" s="247" t="str">
        <f>Inventario!G340</f>
        <v>unidades</v>
      </c>
      <c r="AJ340" s="248">
        <f>Inventario!J340</f>
        <v>1</v>
      </c>
      <c r="AK340" s="249">
        <f>Inventario!K340</f>
        <v>0</v>
      </c>
      <c r="AL340" s="25"/>
      <c r="AM340" s="11"/>
    </row>
    <row r="341" spans="31:39" ht="13.5" customHeight="1" x14ac:dyDescent="0.25">
      <c r="AE341" s="246" t="str">
        <f>Inventario!B341</f>
        <v>Stay para mueble de cocina</v>
      </c>
      <c r="AF341" s="247" t="str">
        <f>Inventario!D341</f>
        <v>Stay para mueble de cocina</v>
      </c>
      <c r="AG341" s="247" t="str">
        <f>Inventario!E341</f>
        <v>Herrajes</v>
      </c>
      <c r="AH341" s="247">
        <f>Inventario!F341</f>
        <v>0</v>
      </c>
      <c r="AI341" s="247" t="str">
        <f>Inventario!G341</f>
        <v>unidades</v>
      </c>
      <c r="AJ341" s="248">
        <f>Inventario!J341</f>
        <v>1</v>
      </c>
      <c r="AK341" s="249">
        <f>Inventario!K341</f>
        <v>0</v>
      </c>
      <c r="AL341" s="25"/>
      <c r="AM341" s="11"/>
    </row>
    <row r="342" spans="31:39" ht="13.5" customHeight="1" x14ac:dyDescent="0.25">
      <c r="AE342" s="246" t="str">
        <f>Inventario!B342</f>
        <v>Tuercas 3/4"</v>
      </c>
      <c r="AF342" s="247" t="str">
        <f>Inventario!D342</f>
        <v>Tuercas 3/4"</v>
      </c>
      <c r="AG342" s="247" t="str">
        <f>Inventario!E342</f>
        <v>Herrajes</v>
      </c>
      <c r="AH342" s="247">
        <f>Inventario!F342</f>
        <v>0</v>
      </c>
      <c r="AI342" s="247" t="str">
        <f>Inventario!G342</f>
        <v>unidades</v>
      </c>
      <c r="AJ342" s="248">
        <f>Inventario!J342</f>
        <v>131</v>
      </c>
      <c r="AK342" s="249">
        <f>Inventario!K342</f>
        <v>0</v>
      </c>
      <c r="AL342" s="25"/>
      <c r="AM342" s="11"/>
    </row>
    <row r="343" spans="31:39" ht="13.5" customHeight="1" x14ac:dyDescent="0.25">
      <c r="AE343" s="246" t="str">
        <f>Inventario!B343</f>
        <v>Tuercas de seguridad 3/8"</v>
      </c>
      <c r="AF343" s="247" t="str">
        <f>Inventario!D343</f>
        <v>Tuercas de seguridad 3/8"</v>
      </c>
      <c r="AG343" s="247" t="str">
        <f>Inventario!E343</f>
        <v>Herrajes</v>
      </c>
      <c r="AH343" s="247">
        <f>Inventario!F343</f>
        <v>0</v>
      </c>
      <c r="AI343" s="247" t="str">
        <f>Inventario!G343</f>
        <v>unidades</v>
      </c>
      <c r="AJ343" s="248">
        <f>Inventario!J343</f>
        <v>612</v>
      </c>
      <c r="AK343" s="249">
        <f>Inventario!K343</f>
        <v>0</v>
      </c>
      <c r="AL343" s="25"/>
      <c r="AM343" s="11"/>
    </row>
    <row r="344" spans="31:39" ht="13.5" customHeight="1" x14ac:dyDescent="0.25">
      <c r="AE344" s="246" t="str">
        <f>Inventario!B344</f>
        <v>Tuerca de seguridad 5/8"</v>
      </c>
      <c r="AF344" s="247" t="str">
        <f>Inventario!D344</f>
        <v>Tuerca de seguridad 5/8"</v>
      </c>
      <c r="AG344" s="247" t="str">
        <f>Inventario!E344</f>
        <v>Herrajes</v>
      </c>
      <c r="AH344" s="247">
        <f>Inventario!F344</f>
        <v>0</v>
      </c>
      <c r="AI344" s="247" t="str">
        <f>Inventario!G344</f>
        <v>unidades</v>
      </c>
      <c r="AJ344" s="248">
        <f>Inventario!J344</f>
        <v>131</v>
      </c>
      <c r="AK344" s="249">
        <f>Inventario!K344</f>
        <v>0</v>
      </c>
      <c r="AL344" s="25"/>
      <c r="AM344" s="11"/>
    </row>
    <row r="345" spans="31:39" ht="13.5" customHeight="1" x14ac:dyDescent="0.25">
      <c r="AE345" s="246" t="str">
        <f>Inventario!B345</f>
        <v>Bisagra de bigote 1-1/2"</v>
      </c>
      <c r="AF345" s="247" t="str">
        <f>Inventario!D345</f>
        <v>Bisagra de bigote 1-1/2"</v>
      </c>
      <c r="AG345" s="247" t="str">
        <f>Inventario!E345</f>
        <v>Herrajes</v>
      </c>
      <c r="AH345" s="247">
        <f>Inventario!F345</f>
        <v>0</v>
      </c>
      <c r="AI345" s="247" t="str">
        <f>Inventario!G345</f>
        <v>unidades</v>
      </c>
      <c r="AJ345" s="248">
        <f>Inventario!J345</f>
        <v>4</v>
      </c>
      <c r="AK345" s="249">
        <f>Inventario!K345</f>
        <v>0</v>
      </c>
      <c r="AL345" s="25"/>
      <c r="AM345" s="11"/>
    </row>
    <row r="346" spans="31:39" ht="13.5" customHeight="1" x14ac:dyDescent="0.25">
      <c r="AE346" s="246" t="str">
        <f>Inventario!B346</f>
        <v>Soporte plegable izquierdo</v>
      </c>
      <c r="AF346" s="247" t="str">
        <f>Inventario!D346</f>
        <v>Soporte plegable izquierdo</v>
      </c>
      <c r="AG346" s="247" t="str">
        <f>Inventario!E346</f>
        <v>Herrajes</v>
      </c>
      <c r="AH346" s="247">
        <f>Inventario!F346</f>
        <v>0</v>
      </c>
      <c r="AI346" s="247" t="str">
        <f>Inventario!G346</f>
        <v>unidades</v>
      </c>
      <c r="AJ346" s="248">
        <f>Inventario!J346</f>
        <v>2</v>
      </c>
      <c r="AK346" s="249">
        <f>Inventario!K346</f>
        <v>0</v>
      </c>
      <c r="AL346" s="25"/>
      <c r="AM346" s="11"/>
    </row>
    <row r="347" spans="31:39" ht="13.5" customHeight="1" x14ac:dyDescent="0.25">
      <c r="AE347" s="246" t="str">
        <f>Inventario!B347</f>
        <v>Tuercas 3/8"</v>
      </c>
      <c r="AF347" s="247" t="str">
        <f>Inventario!D347</f>
        <v>Tuercas 3/8"</v>
      </c>
      <c r="AG347" s="247" t="str">
        <f>Inventario!E347</f>
        <v>Herrajes</v>
      </c>
      <c r="AH347" s="247">
        <f>Inventario!F347</f>
        <v>0</v>
      </c>
      <c r="AI347" s="247" t="str">
        <f>Inventario!G347</f>
        <v>unidades</v>
      </c>
      <c r="AJ347" s="248">
        <f>Inventario!J347</f>
        <v>2239</v>
      </c>
      <c r="AK347" s="249">
        <f>Inventario!K347</f>
        <v>1.9599999999999997</v>
      </c>
      <c r="AL347" s="25"/>
      <c r="AM347" s="11"/>
    </row>
    <row r="348" spans="31:39" ht="13.5" customHeight="1" x14ac:dyDescent="0.25">
      <c r="AE348" s="246" t="str">
        <f>Inventario!B348</f>
        <v>Arandela 5/16</v>
      </c>
      <c r="AF348" s="247" t="str">
        <f>Inventario!D348</f>
        <v>Arandela 5/16</v>
      </c>
      <c r="AG348" s="247" t="str">
        <f>Inventario!E348</f>
        <v>Herrajes</v>
      </c>
      <c r="AH348" s="247">
        <f>Inventario!F348</f>
        <v>0</v>
      </c>
      <c r="AI348" s="247" t="str">
        <f>Inventario!G348</f>
        <v>unidades</v>
      </c>
      <c r="AJ348" s="248">
        <f>Inventario!J348</f>
        <v>1319</v>
      </c>
      <c r="AK348" s="249">
        <f>Inventario!K348</f>
        <v>1.63</v>
      </c>
      <c r="AL348" s="25"/>
      <c r="AM348" s="11"/>
    </row>
    <row r="349" spans="31:39" ht="13.5" customHeight="1" x14ac:dyDescent="0.25">
      <c r="AE349" s="246" t="str">
        <f>Inventario!B349</f>
        <v>Arandela plana 5/16" x 3/4"</v>
      </c>
      <c r="AF349" s="247" t="str">
        <f>Inventario!D349</f>
        <v>Arandela plana 5/16" x 3/4"</v>
      </c>
      <c r="AG349" s="247" t="str">
        <f>Inventario!E349</f>
        <v>Herrajes</v>
      </c>
      <c r="AH349" s="247">
        <f>Inventario!F349</f>
        <v>0</v>
      </c>
      <c r="AI349" s="247" t="str">
        <f>Inventario!G349</f>
        <v>unidades</v>
      </c>
      <c r="AJ349" s="248">
        <f>Inventario!J349</f>
        <v>511</v>
      </c>
      <c r="AK349" s="249">
        <f>Inventario!K349</f>
        <v>0</v>
      </c>
      <c r="AL349" s="25"/>
      <c r="AM349" s="11"/>
    </row>
    <row r="350" spans="31:39" ht="13.5" customHeight="1" x14ac:dyDescent="0.25">
      <c r="AE350" s="246" t="str">
        <f>Inventario!B350</f>
        <v>Arandela 7/16" x 1"</v>
      </c>
      <c r="AF350" s="247" t="str">
        <f>Inventario!D350</f>
        <v>Arandela 7/16" x 1"</v>
      </c>
      <c r="AG350" s="247" t="str">
        <f>Inventario!E350</f>
        <v>Herrajes</v>
      </c>
      <c r="AH350" s="247">
        <f>Inventario!F350</f>
        <v>0</v>
      </c>
      <c r="AI350" s="247" t="str">
        <f>Inventario!G350</f>
        <v>unidades</v>
      </c>
      <c r="AJ350" s="248">
        <f>Inventario!J350</f>
        <v>17474</v>
      </c>
      <c r="AK350" s="249">
        <f>Inventario!K350</f>
        <v>3.4</v>
      </c>
      <c r="AL350" s="25"/>
      <c r="AM350" s="11"/>
    </row>
    <row r="351" spans="31:39" ht="13.5" customHeight="1" x14ac:dyDescent="0.25">
      <c r="AE351" s="246" t="str">
        <f>Inventario!B351</f>
        <v>Arandela 3/8"</v>
      </c>
      <c r="AF351" s="247" t="str">
        <f>Inventario!D351</f>
        <v>Arandela 3/8"</v>
      </c>
      <c r="AG351" s="247" t="str">
        <f>Inventario!E351</f>
        <v>Herrajes</v>
      </c>
      <c r="AH351" s="247">
        <f>Inventario!F351</f>
        <v>0</v>
      </c>
      <c r="AI351" s="247" t="str">
        <f>Inventario!G351</f>
        <v>unidades</v>
      </c>
      <c r="AJ351" s="248">
        <f>Inventario!J351</f>
        <v>734</v>
      </c>
      <c r="AK351" s="249">
        <f>Inventario!K351</f>
        <v>0.99197920742272661</v>
      </c>
      <c r="AL351" s="25"/>
      <c r="AM351" s="11"/>
    </row>
    <row r="352" spans="31:39" ht="13.5" customHeight="1" x14ac:dyDescent="0.25">
      <c r="AE352" s="246" t="str">
        <f>Inventario!B352</f>
        <v>Arandela de presion 3/8"</v>
      </c>
      <c r="AF352" s="247" t="str">
        <f>Inventario!D352</f>
        <v>Arandela de presion 3/8"</v>
      </c>
      <c r="AG352" s="247" t="str">
        <f>Inventario!E352</f>
        <v>Herrajes</v>
      </c>
      <c r="AH352" s="247">
        <f>Inventario!F352</f>
        <v>0</v>
      </c>
      <c r="AI352" s="247" t="str">
        <f>Inventario!G352</f>
        <v>unidades</v>
      </c>
      <c r="AJ352" s="248">
        <f>Inventario!J352</f>
        <v>306</v>
      </c>
      <c r="AK352" s="249">
        <f>Inventario!K352</f>
        <v>0.79998323179252129</v>
      </c>
      <c r="AL352" s="25"/>
      <c r="AM352" s="11"/>
    </row>
    <row r="353" spans="31:39" ht="13.5" customHeight="1" x14ac:dyDescent="0.25">
      <c r="AE353" s="246" t="str">
        <f>Inventario!B353</f>
        <v>Arandela 3/4" (inox)</v>
      </c>
      <c r="AF353" s="247" t="str">
        <f>Inventario!D353</f>
        <v>Arandela 3/4" (inox)</v>
      </c>
      <c r="AG353" s="247" t="str">
        <f>Inventario!E353</f>
        <v>Herrajes</v>
      </c>
      <c r="AH353" s="247">
        <f>Inventario!F353</f>
        <v>0</v>
      </c>
      <c r="AI353" s="247" t="str">
        <f>Inventario!G353</f>
        <v>unidades</v>
      </c>
      <c r="AJ353" s="248">
        <f>Inventario!J353</f>
        <v>279</v>
      </c>
      <c r="AK353" s="249">
        <f>Inventario!K353</f>
        <v>0.13369175627240143</v>
      </c>
      <c r="AL353" s="25"/>
      <c r="AM353" s="11"/>
    </row>
    <row r="354" spans="31:39" ht="13.5" customHeight="1" x14ac:dyDescent="0.25">
      <c r="AE354" s="246" t="str">
        <f>Inventario!B354</f>
        <v>Arandela 3/4" (galvanizada)</v>
      </c>
      <c r="AF354" s="247" t="str">
        <f>Inventario!D354</f>
        <v>Arandela 3/4" (galvanizada)</v>
      </c>
      <c r="AG354" s="247" t="str">
        <f>Inventario!E354</f>
        <v>Herrajes</v>
      </c>
      <c r="AH354" s="247">
        <f>Inventario!F354</f>
        <v>0</v>
      </c>
      <c r="AI354" s="247" t="str">
        <f>Inventario!G354</f>
        <v>unidades</v>
      </c>
      <c r="AJ354" s="248">
        <f>Inventario!J354</f>
        <v>90</v>
      </c>
      <c r="AK354" s="249">
        <f>Inventario!K354</f>
        <v>0.8</v>
      </c>
      <c r="AL354" s="25"/>
      <c r="AM354" s="11"/>
    </row>
    <row r="355" spans="31:39" ht="13.5" customHeight="1" x14ac:dyDescent="0.25">
      <c r="AE355" s="246" t="str">
        <f>Inventario!B355</f>
        <v>Tuercas 5/8"</v>
      </c>
      <c r="AF355" s="247" t="str">
        <f>Inventario!D355</f>
        <v>Tuercas 5/8"</v>
      </c>
      <c r="AG355" s="247" t="str">
        <f>Inventario!E355</f>
        <v>Herrajes</v>
      </c>
      <c r="AH355" s="247">
        <f>Inventario!F355</f>
        <v>0</v>
      </c>
      <c r="AI355" s="247" t="str">
        <f>Inventario!G355</f>
        <v>unidades</v>
      </c>
      <c r="AJ355" s="248">
        <f>Inventario!J355</f>
        <v>258</v>
      </c>
      <c r="AK355" s="249">
        <f>Inventario!K355</f>
        <v>2.1371841155234659</v>
      </c>
      <c r="AL355" s="25"/>
      <c r="AM355" s="11"/>
    </row>
    <row r="356" spans="31:39" ht="13.5" customHeight="1" x14ac:dyDescent="0.25">
      <c r="AE356" s="246" t="str">
        <f>Inventario!B356</f>
        <v>Arandela 9/16"</v>
      </c>
      <c r="AF356" s="247" t="str">
        <f>Inventario!D356</f>
        <v>Arandela 9/16"</v>
      </c>
      <c r="AG356" s="247" t="str">
        <f>Inventario!E356</f>
        <v>Herrajes</v>
      </c>
      <c r="AH356" s="247">
        <f>Inventario!F356</f>
        <v>0</v>
      </c>
      <c r="AI356" s="247" t="str">
        <f>Inventario!G356</f>
        <v>unidades</v>
      </c>
      <c r="AJ356" s="248">
        <f>Inventario!J356</f>
        <v>83</v>
      </c>
      <c r="AK356" s="249">
        <f>Inventario!K356</f>
        <v>0</v>
      </c>
      <c r="AL356" s="25"/>
      <c r="AM356" s="11"/>
    </row>
    <row r="357" spans="31:39" ht="13.5" customHeight="1" x14ac:dyDescent="0.25">
      <c r="AE357" s="246" t="str">
        <f>Inventario!B357</f>
        <v>Tuerca 3/4" (inox)</v>
      </c>
      <c r="AF357" s="247" t="str">
        <f>Inventario!D357</f>
        <v>Tuerca 3/4" (inox)</v>
      </c>
      <c r="AG357" s="247" t="str">
        <f>Inventario!E357</f>
        <v>Herrajes</v>
      </c>
      <c r="AH357" s="247">
        <f>Inventario!F357</f>
        <v>0</v>
      </c>
      <c r="AI357" s="247" t="str">
        <f>Inventario!G357</f>
        <v>unidades</v>
      </c>
      <c r="AJ357" s="248">
        <f>Inventario!J357</f>
        <v>239</v>
      </c>
      <c r="AK357" s="249">
        <f>Inventario!K357</f>
        <v>0</v>
      </c>
      <c r="AL357" s="25"/>
      <c r="AM357" s="11"/>
    </row>
    <row r="358" spans="31:39" ht="13.5" customHeight="1" x14ac:dyDescent="0.25">
      <c r="AE358" s="246" t="str">
        <f>Inventario!B358</f>
        <v>Tuerca 3/8"</v>
      </c>
      <c r="AF358" s="247" t="str">
        <f>Inventario!D358</f>
        <v>Tuerca 3/8"</v>
      </c>
      <c r="AG358" s="247" t="str">
        <f>Inventario!E358</f>
        <v>Herrajes</v>
      </c>
      <c r="AH358" s="247">
        <f>Inventario!F358</f>
        <v>0</v>
      </c>
      <c r="AI358" s="247" t="str">
        <f>Inventario!G358</f>
        <v>unidades</v>
      </c>
      <c r="AJ358" s="248">
        <f>Inventario!J358</f>
        <v>10189</v>
      </c>
      <c r="AK358" s="249">
        <f>Inventario!K358</f>
        <v>1.96</v>
      </c>
      <c r="AL358" s="25"/>
      <c r="AM358" s="11"/>
    </row>
    <row r="359" spans="31:39" ht="13.5" customHeight="1" x14ac:dyDescent="0.25">
      <c r="AE359" s="246" t="str">
        <f>Inventario!B359</f>
        <v>Arandela 5/8" (inox)</v>
      </c>
      <c r="AF359" s="247" t="str">
        <f>Inventario!D359</f>
        <v>Arandela 5/8" (inox)</v>
      </c>
      <c r="AG359" s="247" t="str">
        <f>Inventario!E359</f>
        <v>Herrajes</v>
      </c>
      <c r="AH359" s="247">
        <f>Inventario!F359</f>
        <v>0</v>
      </c>
      <c r="AI359" s="247" t="str">
        <f>Inventario!G359</f>
        <v>unidades</v>
      </c>
      <c r="AJ359" s="248">
        <f>Inventario!J359</f>
        <v>52</v>
      </c>
      <c r="AK359" s="249">
        <f>Inventario!K359</f>
        <v>0</v>
      </c>
      <c r="AL359" s="25"/>
      <c r="AM359" s="11"/>
    </row>
    <row r="360" spans="31:39" ht="13.5" customHeight="1" x14ac:dyDescent="0.25">
      <c r="AE360" s="246" t="str">
        <f>Inventario!B360</f>
        <v>Arandela plana 5/32" x 3/16"</v>
      </c>
      <c r="AF360" s="247" t="str">
        <f>Inventario!D360</f>
        <v>Arandela plana 5/32" x 3/16"</v>
      </c>
      <c r="AG360" s="247" t="str">
        <f>Inventario!E360</f>
        <v>Herrajes</v>
      </c>
      <c r="AH360" s="247">
        <f>Inventario!F360</f>
        <v>0</v>
      </c>
      <c r="AI360" s="247" t="str">
        <f>Inventario!G360</f>
        <v>unidades</v>
      </c>
      <c r="AJ360" s="248">
        <f>Inventario!J360</f>
        <v>4570</v>
      </c>
      <c r="AK360" s="249">
        <f>Inventario!K360</f>
        <v>0</v>
      </c>
      <c r="AL360" s="25"/>
      <c r="AM360" s="11"/>
    </row>
    <row r="361" spans="31:39" ht="13.5" customHeight="1" x14ac:dyDescent="0.25">
      <c r="AE361" s="246" t="str">
        <f>Inventario!B361</f>
        <v>Arandela plana 3/8" x 3/16"</v>
      </c>
      <c r="AF361" s="247" t="str">
        <f>Inventario!D361</f>
        <v>Arandela plana 3/8" x 3/16"</v>
      </c>
      <c r="AG361" s="247" t="str">
        <f>Inventario!E361</f>
        <v>Herrajes</v>
      </c>
      <c r="AH361" s="247">
        <f>Inventario!F361</f>
        <v>0</v>
      </c>
      <c r="AI361" s="247" t="str">
        <f>Inventario!G361</f>
        <v>unidades</v>
      </c>
      <c r="AJ361" s="248">
        <f>Inventario!J361</f>
        <v>3572</v>
      </c>
      <c r="AK361" s="249">
        <f>Inventario!K361</f>
        <v>0</v>
      </c>
      <c r="AL361" s="25"/>
      <c r="AM361" s="11"/>
    </row>
    <row r="362" spans="31:39" ht="13.5" customHeight="1" x14ac:dyDescent="0.25">
      <c r="AE362" s="246" t="str">
        <f>Inventario!B362</f>
        <v>Arandela de presion 1/4"</v>
      </c>
      <c r="AF362" s="247" t="str">
        <f>Inventario!D362</f>
        <v>Arandela de presion 1/4"</v>
      </c>
      <c r="AG362" s="247" t="str">
        <f>Inventario!E362</f>
        <v>Herrajes</v>
      </c>
      <c r="AH362" s="247">
        <f>Inventario!F362</f>
        <v>0</v>
      </c>
      <c r="AI362" s="247" t="str">
        <f>Inventario!G362</f>
        <v>unidades</v>
      </c>
      <c r="AJ362" s="248">
        <f>Inventario!J362</f>
        <v>2981</v>
      </c>
      <c r="AK362" s="249">
        <f>Inventario!K362</f>
        <v>0</v>
      </c>
      <c r="AL362" s="25"/>
      <c r="AM362" s="11"/>
    </row>
    <row r="363" spans="31:39" ht="13.5" customHeight="1" x14ac:dyDescent="0.25">
      <c r="AE363" s="246" t="str">
        <f>Inventario!B363</f>
        <v>Arandela 3/8" (inox)</v>
      </c>
      <c r="AF363" s="247" t="str">
        <f>Inventario!D363</f>
        <v>Arandela 3/8" (inox)</v>
      </c>
      <c r="AG363" s="247" t="str">
        <f>Inventario!E363</f>
        <v>Herrajes</v>
      </c>
      <c r="AH363" s="247">
        <f>Inventario!F363</f>
        <v>0</v>
      </c>
      <c r="AI363" s="247" t="str">
        <f>Inventario!G363</f>
        <v>unidades</v>
      </c>
      <c r="AJ363" s="248">
        <f>Inventario!J363</f>
        <v>43</v>
      </c>
      <c r="AK363" s="249">
        <f>Inventario!K363</f>
        <v>0</v>
      </c>
      <c r="AL363" s="25"/>
      <c r="AM363" s="11"/>
    </row>
    <row r="364" spans="31:39" ht="13.5" customHeight="1" x14ac:dyDescent="0.25">
      <c r="AE364" s="246" t="str">
        <f>Inventario!B364</f>
        <v>Arandela de presion 3/8" x 3/16"</v>
      </c>
      <c r="AF364" s="247" t="str">
        <f>Inventario!D364</f>
        <v>Arandela de presion 3/8" x 3/16"</v>
      </c>
      <c r="AG364" s="247" t="str">
        <f>Inventario!E364</f>
        <v>Herrajes</v>
      </c>
      <c r="AH364" s="247">
        <f>Inventario!F364</f>
        <v>0</v>
      </c>
      <c r="AI364" s="247" t="str">
        <f>Inventario!G364</f>
        <v>unidades</v>
      </c>
      <c r="AJ364" s="248">
        <f>Inventario!J364</f>
        <v>113</v>
      </c>
      <c r="AK364" s="249">
        <f>Inventario!K364</f>
        <v>0</v>
      </c>
      <c r="AL364" s="25"/>
      <c r="AM364" s="11"/>
    </row>
    <row r="365" spans="31:39" ht="13.5" customHeight="1" x14ac:dyDescent="0.25">
      <c r="AE365" s="246" t="str">
        <f>Inventario!B365</f>
        <v>Tuerca de 3/8" x 1/8"</v>
      </c>
      <c r="AF365" s="247" t="str">
        <f>Inventario!D365</f>
        <v>Tuerca de 3/8" x 1/8"</v>
      </c>
      <c r="AG365" s="247" t="str">
        <f>Inventario!E365</f>
        <v>Herrajes</v>
      </c>
      <c r="AH365" s="247">
        <f>Inventario!F365</f>
        <v>0</v>
      </c>
      <c r="AI365" s="247" t="str">
        <f>Inventario!G365</f>
        <v>unidades</v>
      </c>
      <c r="AJ365" s="248">
        <f>Inventario!J365</f>
        <v>772</v>
      </c>
      <c r="AK365" s="249">
        <f>Inventario!K365</f>
        <v>0</v>
      </c>
      <c r="AL365" s="25"/>
      <c r="AM365" s="11"/>
    </row>
    <row r="366" spans="31:39" ht="13.5" customHeight="1" x14ac:dyDescent="0.25">
      <c r="AE366" s="246" t="str">
        <f>Inventario!B366</f>
        <v>Cap nuts 1/8"</v>
      </c>
      <c r="AF366" s="247" t="str">
        <f>Inventario!D366</f>
        <v>Cap nuts 1/8"</v>
      </c>
      <c r="AG366" s="247" t="str">
        <f>Inventario!E366</f>
        <v>Herrajes</v>
      </c>
      <c r="AH366" s="247">
        <f>Inventario!F366</f>
        <v>0</v>
      </c>
      <c r="AI366" s="247" t="str">
        <f>Inventario!G366</f>
        <v>unidades</v>
      </c>
      <c r="AJ366" s="248">
        <f>Inventario!J366</f>
        <v>3640</v>
      </c>
      <c r="AK366" s="249">
        <f>Inventario!K366</f>
        <v>0</v>
      </c>
      <c r="AL366" s="25"/>
      <c r="AM366" s="11"/>
    </row>
    <row r="367" spans="31:39" ht="13.5" customHeight="1" x14ac:dyDescent="0.25">
      <c r="AE367" s="246" t="str">
        <f>Inventario!B367</f>
        <v>Arandela negra 1/4"</v>
      </c>
      <c r="AF367" s="247" t="str">
        <f>Inventario!D367</f>
        <v>Arandela negra 1/4"</v>
      </c>
      <c r="AG367" s="247" t="str">
        <f>Inventario!E367</f>
        <v>Herrajes</v>
      </c>
      <c r="AH367" s="247">
        <f>Inventario!F367</f>
        <v>0</v>
      </c>
      <c r="AI367" s="247" t="str">
        <f>Inventario!G367</f>
        <v>unidades</v>
      </c>
      <c r="AJ367" s="248">
        <f>Inventario!J367</f>
        <v>727</v>
      </c>
      <c r="AK367" s="249">
        <f>Inventario!K367</f>
        <v>0</v>
      </c>
      <c r="AL367" s="25"/>
      <c r="AM367" s="11"/>
    </row>
    <row r="368" spans="31:39" ht="13.5" customHeight="1" x14ac:dyDescent="0.25">
      <c r="AE368" s="246" t="str">
        <f>Inventario!B368</f>
        <v>Tuercas 3/8" x 1/4"</v>
      </c>
      <c r="AF368" s="247" t="str">
        <f>Inventario!D368</f>
        <v>Tuercas 3/8" x 1/4"</v>
      </c>
      <c r="AG368" s="247" t="str">
        <f>Inventario!E368</f>
        <v>Herrajes</v>
      </c>
      <c r="AH368" s="247">
        <f>Inventario!F368</f>
        <v>0</v>
      </c>
      <c r="AI368" s="247" t="str">
        <f>Inventario!G368</f>
        <v>unidades</v>
      </c>
      <c r="AJ368" s="248">
        <f>Inventario!J368</f>
        <v>291</v>
      </c>
      <c r="AK368" s="249">
        <f>Inventario!K368</f>
        <v>0</v>
      </c>
      <c r="AL368" s="25"/>
      <c r="AM368" s="11"/>
    </row>
    <row r="369" spans="31:39" ht="13.5" customHeight="1" x14ac:dyDescent="0.25">
      <c r="AE369" s="246" t="str">
        <f>Inventario!B369</f>
        <v>Tuercas 5/16"</v>
      </c>
      <c r="AF369" s="247" t="str">
        <f>Inventario!D369</f>
        <v>Tuercas 5/16"</v>
      </c>
      <c r="AG369" s="247" t="str">
        <f>Inventario!E369</f>
        <v>Herrajes</v>
      </c>
      <c r="AH369" s="247">
        <f>Inventario!F369</f>
        <v>0</v>
      </c>
      <c r="AI369" s="247" t="str">
        <f>Inventario!G369</f>
        <v>unidades</v>
      </c>
      <c r="AJ369" s="248">
        <f>Inventario!J369</f>
        <v>15200</v>
      </c>
      <c r="AK369" s="249">
        <f>Inventario!K369</f>
        <v>0</v>
      </c>
      <c r="AL369" s="25"/>
      <c r="AM369" s="11"/>
    </row>
    <row r="370" spans="31:39" ht="13.5" customHeight="1" x14ac:dyDescent="0.25">
      <c r="AE370" s="246" t="str">
        <f>Inventario!B370</f>
        <v>Arandela plana 1/2"</v>
      </c>
      <c r="AF370" s="247" t="str">
        <f>Inventario!D370</f>
        <v>Arandela plana 1/2"</v>
      </c>
      <c r="AG370" s="247" t="str">
        <f>Inventario!E370</f>
        <v>Herrajes</v>
      </c>
      <c r="AH370" s="247">
        <f>Inventario!F370</f>
        <v>0</v>
      </c>
      <c r="AI370" s="247" t="str">
        <f>Inventario!G370</f>
        <v>unidades</v>
      </c>
      <c r="AJ370" s="248">
        <f>Inventario!J370</f>
        <v>37</v>
      </c>
      <c r="AK370" s="249">
        <f>Inventario!K370</f>
        <v>0</v>
      </c>
      <c r="AL370" s="25"/>
      <c r="AM370" s="11"/>
    </row>
    <row r="371" spans="31:39" ht="13.5" customHeight="1" x14ac:dyDescent="0.25">
      <c r="AE371" s="246" t="str">
        <f>Inventario!B371</f>
        <v>Insertos BGE</v>
      </c>
      <c r="AF371" s="247" t="str">
        <f>Inventario!D371</f>
        <v>Insertos BGE</v>
      </c>
      <c r="AG371" s="247" t="str">
        <f>Inventario!E371</f>
        <v>Herrajes</v>
      </c>
      <c r="AH371" s="247">
        <f>Inventario!F371</f>
        <v>0</v>
      </c>
      <c r="AI371" s="247" t="str">
        <f>Inventario!G371</f>
        <v>unidades</v>
      </c>
      <c r="AJ371" s="248">
        <f>Inventario!J371</f>
        <v>301</v>
      </c>
      <c r="AK371" s="249">
        <f>Inventario!K371</f>
        <v>43.16</v>
      </c>
      <c r="AL371" s="25"/>
      <c r="AM371" s="11"/>
    </row>
    <row r="372" spans="31:39" ht="13.5" customHeight="1" x14ac:dyDescent="0.25">
      <c r="AE372" s="246" t="str">
        <f>Inventario!B372</f>
        <v>Arandela galvanizada 1/2"</v>
      </c>
      <c r="AF372" s="247" t="str">
        <f>Inventario!D372</f>
        <v>Arandela galvanizada 1/2"</v>
      </c>
      <c r="AG372" s="247" t="str">
        <f>Inventario!E372</f>
        <v>Herrajes</v>
      </c>
      <c r="AH372" s="247">
        <f>Inventario!F372</f>
        <v>0</v>
      </c>
      <c r="AI372" s="247" t="str">
        <f>Inventario!G372</f>
        <v>unidades</v>
      </c>
      <c r="AJ372" s="248">
        <f>Inventario!J372</f>
        <v>190</v>
      </c>
      <c r="AK372" s="249">
        <f>Inventario!K372</f>
        <v>1.6549403341288784</v>
      </c>
      <c r="AL372" s="25"/>
      <c r="AM372" s="11"/>
    </row>
    <row r="373" spans="31:39" ht="13.5" customHeight="1" x14ac:dyDescent="0.25">
      <c r="AE373" s="246" t="str">
        <f>Inventario!B373</f>
        <v>Tuerca negra 5/8"</v>
      </c>
      <c r="AF373" s="247" t="str">
        <f>Inventario!D373</f>
        <v>Tuerca negra 5/8"</v>
      </c>
      <c r="AG373" s="247" t="str">
        <f>Inventario!E373</f>
        <v>Herrajes</v>
      </c>
      <c r="AH373" s="247">
        <f>Inventario!F373</f>
        <v>0</v>
      </c>
      <c r="AI373" s="247" t="str">
        <f>Inventario!G373</f>
        <v>unidades</v>
      </c>
      <c r="AJ373" s="248">
        <f>Inventario!J373</f>
        <v>17</v>
      </c>
      <c r="AK373" s="249">
        <f>Inventario!K373</f>
        <v>0</v>
      </c>
      <c r="AL373" s="25"/>
      <c r="AM373" s="11"/>
    </row>
    <row r="374" spans="31:39" ht="13.5" customHeight="1" x14ac:dyDescent="0.25">
      <c r="AE374" s="246" t="str">
        <f>Inventario!B374</f>
        <v>Kit de llaves (alfresco) Doble</v>
      </c>
      <c r="AF374" s="247" t="str">
        <f>Inventario!D374</f>
        <v>Kit de llaves (alfresco) Doble</v>
      </c>
      <c r="AG374" s="247" t="str">
        <f>Inventario!E374</f>
        <v>Herrajes</v>
      </c>
      <c r="AH374" s="247">
        <f>Inventario!F374</f>
        <v>0</v>
      </c>
      <c r="AI374" s="247" t="str">
        <f>Inventario!G374</f>
        <v>unidades</v>
      </c>
      <c r="AJ374" s="248">
        <f>Inventario!J374</f>
        <v>64</v>
      </c>
      <c r="AK374" s="249">
        <f>Inventario!K374</f>
        <v>0</v>
      </c>
      <c r="AL374" s="25"/>
      <c r="AM374" s="11"/>
    </row>
    <row r="375" spans="31:39" ht="13.5" customHeight="1" x14ac:dyDescent="0.25">
      <c r="AE375" s="246" t="str">
        <f>Inventario!B375</f>
        <v>Kit de llaves (alfresco) Simple</v>
      </c>
      <c r="AF375" s="247" t="str">
        <f>Inventario!D375</f>
        <v>Kit de llaves (alfresco) Simple</v>
      </c>
      <c r="AG375" s="247" t="str">
        <f>Inventario!E375</f>
        <v>Herrajes</v>
      </c>
      <c r="AH375" s="247">
        <f>Inventario!F375</f>
        <v>0</v>
      </c>
      <c r="AI375" s="247" t="str">
        <f>Inventario!G375</f>
        <v>unidades</v>
      </c>
      <c r="AJ375" s="248">
        <f>Inventario!J375</f>
        <v>311</v>
      </c>
      <c r="AK375" s="249">
        <f>Inventario!K375</f>
        <v>0</v>
      </c>
      <c r="AL375" s="25"/>
      <c r="AM375" s="11"/>
    </row>
    <row r="376" spans="31:39" ht="13.5" customHeight="1" x14ac:dyDescent="0.25">
      <c r="AE376" s="246" t="str">
        <f>Inventario!B376</f>
        <v>Nudos para cables 3/16"</v>
      </c>
      <c r="AF376" s="247" t="str">
        <f>Inventario!D376</f>
        <v>Nudos para cables 3/16"</v>
      </c>
      <c r="AG376" s="247" t="str">
        <f>Inventario!E376</f>
        <v>Herrajes</v>
      </c>
      <c r="AH376" s="247">
        <f>Inventario!F376</f>
        <v>0</v>
      </c>
      <c r="AI376" s="247" t="str">
        <f>Inventario!G376</f>
        <v>unidades</v>
      </c>
      <c r="AJ376" s="248">
        <f>Inventario!J376</f>
        <v>62</v>
      </c>
      <c r="AK376" s="249">
        <f>Inventario!K376</f>
        <v>35</v>
      </c>
      <c r="AL376" s="25"/>
      <c r="AM376" s="11"/>
    </row>
    <row r="377" spans="31:39" ht="13.5" customHeight="1" x14ac:dyDescent="0.25">
      <c r="AE377" s="246" t="str">
        <f>Inventario!B377</f>
        <v>Nudos para cables 1/8"</v>
      </c>
      <c r="AF377" s="247" t="str">
        <f>Inventario!D377</f>
        <v>Nudos para cables 1/8"</v>
      </c>
      <c r="AG377" s="247" t="str">
        <f>Inventario!E377</f>
        <v>Herrajes</v>
      </c>
      <c r="AH377" s="247">
        <f>Inventario!F377</f>
        <v>0</v>
      </c>
      <c r="AI377" s="247" t="str">
        <f>Inventario!G377</f>
        <v>unidades</v>
      </c>
      <c r="AJ377" s="248">
        <f>Inventario!J377</f>
        <v>81</v>
      </c>
      <c r="AK377" s="249">
        <f>Inventario!K377</f>
        <v>35</v>
      </c>
      <c r="AL377" s="25"/>
      <c r="AM377" s="11"/>
    </row>
    <row r="378" spans="31:39" ht="13.5" customHeight="1" x14ac:dyDescent="0.25">
      <c r="AE378" s="246" t="str">
        <f>Inventario!B378</f>
        <v>Tope de gaveta</v>
      </c>
      <c r="AF378" s="247" t="str">
        <f>Inventario!D378</f>
        <v>Tope de gaveta</v>
      </c>
      <c r="AG378" s="247" t="str">
        <f>Inventario!E378</f>
        <v>Herrajes</v>
      </c>
      <c r="AH378" s="247">
        <f>Inventario!F378</f>
        <v>0</v>
      </c>
      <c r="AI378" s="247" t="str">
        <f>Inventario!G378</f>
        <v>unidades</v>
      </c>
      <c r="AJ378" s="248">
        <f>Inventario!J378</f>
        <v>119</v>
      </c>
      <c r="AK378" s="249">
        <f>Inventario!K378</f>
        <v>0</v>
      </c>
      <c r="AL378" s="25"/>
      <c r="AM378" s="11"/>
    </row>
    <row r="379" spans="31:39" ht="13.5" customHeight="1" x14ac:dyDescent="0.25">
      <c r="AE379" s="246" t="str">
        <f>Inventario!B379</f>
        <v>tapones negros de hule (bge)</v>
      </c>
      <c r="AF379" s="247" t="str">
        <f>Inventario!D379</f>
        <v>tapones negros de hule (bge)</v>
      </c>
      <c r="AG379" s="247" t="str">
        <f>Inventario!E379</f>
        <v>Herrajes</v>
      </c>
      <c r="AH379" s="247">
        <f>Inventario!F379</f>
        <v>0</v>
      </c>
      <c r="AI379" s="247" t="str">
        <f>Inventario!G379</f>
        <v>unidades</v>
      </c>
      <c r="AJ379" s="248">
        <f>Inventario!J379</f>
        <v>882</v>
      </c>
      <c r="AK379" s="249">
        <f>Inventario!K379</f>
        <v>0</v>
      </c>
      <c r="AL379" s="25"/>
      <c r="AM379" s="11"/>
    </row>
    <row r="380" spans="31:39" ht="13.5" customHeight="1" x14ac:dyDescent="0.25">
      <c r="AE380" s="246" t="str">
        <f>Inventario!B380</f>
        <v>Tuerca mariposa 1/2"</v>
      </c>
      <c r="AF380" s="247" t="str">
        <f>Inventario!D380</f>
        <v>Tuerca mariposa 1/2"</v>
      </c>
      <c r="AG380" s="247" t="str">
        <f>Inventario!E380</f>
        <v>Herrajes</v>
      </c>
      <c r="AH380" s="247">
        <f>Inventario!F380</f>
        <v>0</v>
      </c>
      <c r="AI380" s="247" t="str">
        <f>Inventario!G380</f>
        <v>unidades</v>
      </c>
      <c r="AJ380" s="248">
        <f>Inventario!J380</f>
        <v>15</v>
      </c>
      <c r="AK380" s="249">
        <f>Inventario!K380</f>
        <v>0</v>
      </c>
      <c r="AL380" s="25"/>
      <c r="AM380" s="11"/>
    </row>
    <row r="381" spans="31:39" ht="13.5" customHeight="1" x14ac:dyDescent="0.25">
      <c r="AE381" s="246" t="str">
        <f>Inventario!B381</f>
        <v>Arandela de presion 3/4"</v>
      </c>
      <c r="AF381" s="247" t="str">
        <f>Inventario!D381</f>
        <v>Arandela de presion 3/4"</v>
      </c>
      <c r="AG381" s="247" t="str">
        <f>Inventario!E381</f>
        <v>Herrajes</v>
      </c>
      <c r="AH381" s="247">
        <f>Inventario!F381</f>
        <v>0</v>
      </c>
      <c r="AI381" s="247" t="str">
        <f>Inventario!G381</f>
        <v>unidades</v>
      </c>
      <c r="AJ381" s="248">
        <f>Inventario!J381</f>
        <v>88</v>
      </c>
      <c r="AK381" s="249">
        <f>Inventario!K381</f>
        <v>0</v>
      </c>
      <c r="AL381" s="25"/>
      <c r="AM381" s="11"/>
    </row>
    <row r="382" spans="31:39" ht="13.5" customHeight="1" x14ac:dyDescent="0.25">
      <c r="AE382" s="246" t="str">
        <f>Inventario!B382</f>
        <v>Arandela de presion 7/8"</v>
      </c>
      <c r="AF382" s="247" t="str">
        <f>Inventario!D382</f>
        <v>Arandela de presion 7/8"</v>
      </c>
      <c r="AG382" s="247" t="str">
        <f>Inventario!E382</f>
        <v>Herrajes</v>
      </c>
      <c r="AH382" s="247">
        <f>Inventario!F382</f>
        <v>0</v>
      </c>
      <c r="AI382" s="247" t="str">
        <f>Inventario!G382</f>
        <v>unidades</v>
      </c>
      <c r="AJ382" s="248">
        <f>Inventario!J382</f>
        <v>18</v>
      </c>
      <c r="AK382" s="249">
        <f>Inventario!K382</f>
        <v>0</v>
      </c>
      <c r="AL382" s="25"/>
      <c r="AM382" s="11"/>
    </row>
    <row r="383" spans="31:39" ht="13.5" customHeight="1" x14ac:dyDescent="0.25">
      <c r="AE383" s="246" t="str">
        <f>Inventario!B383</f>
        <v>Grilletes 1-1/4"</v>
      </c>
      <c r="AF383" s="247" t="str">
        <f>Inventario!D383</f>
        <v>Grilletes 1-1/4"</v>
      </c>
      <c r="AG383" s="247" t="str">
        <f>Inventario!E383</f>
        <v>Herrajes</v>
      </c>
      <c r="AH383" s="247">
        <f>Inventario!F383</f>
        <v>0</v>
      </c>
      <c r="AI383" s="247" t="str">
        <f>Inventario!G383</f>
        <v>unidades</v>
      </c>
      <c r="AJ383" s="248">
        <f>Inventario!J383</f>
        <v>12</v>
      </c>
      <c r="AK383" s="249">
        <f>Inventario!K383</f>
        <v>0</v>
      </c>
      <c r="AL383" s="25"/>
      <c r="AM383" s="11"/>
    </row>
    <row r="384" spans="31:39" ht="13.5" customHeight="1" x14ac:dyDescent="0.25">
      <c r="AE384" s="246" t="str">
        <f>Inventario!B384</f>
        <v>Arandela de seguridad</v>
      </c>
      <c r="AF384" s="247" t="str">
        <f>Inventario!D384</f>
        <v>Arandela de seguridad</v>
      </c>
      <c r="AG384" s="247" t="str">
        <f>Inventario!E384</f>
        <v>Herrajes</v>
      </c>
      <c r="AH384" s="247">
        <f>Inventario!F384</f>
        <v>0</v>
      </c>
      <c r="AI384" s="247" t="str">
        <f>Inventario!G384</f>
        <v>unidades</v>
      </c>
      <c r="AJ384" s="248">
        <f>Inventario!J384</f>
        <v>950</v>
      </c>
      <c r="AK384" s="249">
        <f>Inventario!K384</f>
        <v>0</v>
      </c>
      <c r="AL384" s="25"/>
      <c r="AM384" s="11"/>
    </row>
    <row r="385" spans="31:39" ht="13.5" customHeight="1" x14ac:dyDescent="0.25">
      <c r="AE385" s="246" t="str">
        <f>Inventario!B385</f>
        <v>Tensor gancho-argolla 5/16</v>
      </c>
      <c r="AF385" s="247" t="str">
        <f>Inventario!D385</f>
        <v>Tensor gancho-argolla 5/16</v>
      </c>
      <c r="AG385" s="247" t="str">
        <f>Inventario!E385</f>
        <v>Herrajes</v>
      </c>
      <c r="AH385" s="247">
        <f>Inventario!F385</f>
        <v>0</v>
      </c>
      <c r="AI385" s="247" t="str">
        <f>Inventario!G385</f>
        <v>unidades</v>
      </c>
      <c r="AJ385" s="248">
        <f>Inventario!J385</f>
        <v>10</v>
      </c>
      <c r="AK385" s="249">
        <f>Inventario!K385</f>
        <v>0</v>
      </c>
      <c r="AL385" s="25"/>
      <c r="AM385" s="11"/>
    </row>
    <row r="386" spans="31:39" ht="13.5" customHeight="1" x14ac:dyDescent="0.25">
      <c r="AE386" s="246" t="str">
        <f>Inventario!B386</f>
        <v>Arandela 1"x5/8" (inox)</v>
      </c>
      <c r="AF386" s="247" t="str">
        <f>Inventario!D386</f>
        <v>Arandela 1"x5/8" (inox)</v>
      </c>
      <c r="AG386" s="247" t="str">
        <f>Inventario!E386</f>
        <v>Herrajes</v>
      </c>
      <c r="AH386" s="247">
        <f>Inventario!F386</f>
        <v>0</v>
      </c>
      <c r="AI386" s="247" t="str">
        <f>Inventario!G386</f>
        <v>unidades</v>
      </c>
      <c r="AJ386" s="248">
        <f>Inventario!J386</f>
        <v>25</v>
      </c>
      <c r="AK386" s="249">
        <f>Inventario!K386</f>
        <v>0</v>
      </c>
      <c r="AL386" s="25"/>
      <c r="AM386" s="11"/>
    </row>
    <row r="387" spans="31:39" ht="13.5" customHeight="1" x14ac:dyDescent="0.25">
      <c r="AE387" s="246" t="str">
        <f>Inventario!B387</f>
        <v>Tuerca de ojo 5/8" (inox)</v>
      </c>
      <c r="AF387" s="247" t="str">
        <f>Inventario!D387</f>
        <v>Tuerca de ojo 5/8" (inox)</v>
      </c>
      <c r="AG387" s="247" t="str">
        <f>Inventario!E387</f>
        <v>Herrajes</v>
      </c>
      <c r="AH387" s="247">
        <f>Inventario!F387</f>
        <v>0</v>
      </c>
      <c r="AI387" s="247" t="str">
        <f>Inventario!G387</f>
        <v>unidades</v>
      </c>
      <c r="AJ387" s="248">
        <f>Inventario!J387</f>
        <v>31</v>
      </c>
      <c r="AK387" s="249">
        <f>Inventario!K387</f>
        <v>0</v>
      </c>
      <c r="AL387" s="25"/>
      <c r="AM387" s="11"/>
    </row>
    <row r="388" spans="31:39" ht="13.5" customHeight="1" x14ac:dyDescent="0.25">
      <c r="AE388" s="246" t="str">
        <f>Inventario!B388</f>
        <v>Tensor para cable 5/8" (inox)</v>
      </c>
      <c r="AF388" s="247" t="str">
        <f>Inventario!D388</f>
        <v>Tensor para cable 5/8" (inox)</v>
      </c>
      <c r="AG388" s="247" t="str">
        <f>Inventario!E388</f>
        <v>Herrajes</v>
      </c>
      <c r="AH388" s="247">
        <f>Inventario!F388</f>
        <v>0</v>
      </c>
      <c r="AI388" s="247" t="str">
        <f>Inventario!G388</f>
        <v>unidades</v>
      </c>
      <c r="AJ388" s="248">
        <f>Inventario!J388</f>
        <v>31</v>
      </c>
      <c r="AK388" s="249">
        <f>Inventario!K388</f>
        <v>0</v>
      </c>
      <c r="AL388" s="25"/>
      <c r="AM388" s="11"/>
    </row>
    <row r="389" spans="31:39" ht="13.5" customHeight="1" x14ac:dyDescent="0.25">
      <c r="AE389" s="246" t="str">
        <f>Inventario!B389</f>
        <v>Brida de 1 oreja de 1"</v>
      </c>
      <c r="AF389" s="247" t="str">
        <f>Inventario!D389</f>
        <v>Brida de 1 oreja de 1"</v>
      </c>
      <c r="AG389" s="247" t="str">
        <f>Inventario!E389</f>
        <v>Herrajes</v>
      </c>
      <c r="AH389" s="247">
        <f>Inventario!F389</f>
        <v>0</v>
      </c>
      <c r="AI389" s="247" t="str">
        <f>Inventario!G389</f>
        <v>unidades</v>
      </c>
      <c r="AJ389" s="248">
        <f>Inventario!J389</f>
        <v>15</v>
      </c>
      <c r="AK389" s="249">
        <f>Inventario!K389</f>
        <v>0</v>
      </c>
      <c r="AL389" s="25"/>
      <c r="AM389" s="11"/>
    </row>
    <row r="390" spans="31:39" ht="13.5" customHeight="1" x14ac:dyDescent="0.25">
      <c r="AE390" s="246" t="str">
        <f>Inventario!B390</f>
        <v>Brida de 1 oreja de 3/4"</v>
      </c>
      <c r="AF390" s="247" t="str">
        <f>Inventario!D390</f>
        <v>Brida de 1 oreja de 3/4"</v>
      </c>
      <c r="AG390" s="247" t="str">
        <f>Inventario!E390</f>
        <v>Herrajes</v>
      </c>
      <c r="AH390" s="247">
        <f>Inventario!F390</f>
        <v>0</v>
      </c>
      <c r="AI390" s="247" t="str">
        <f>Inventario!G390</f>
        <v>unidades</v>
      </c>
      <c r="AJ390" s="248">
        <f>Inventario!J390</f>
        <v>18</v>
      </c>
      <c r="AK390" s="249">
        <f>Inventario!K390</f>
        <v>10</v>
      </c>
      <c r="AL390" s="25"/>
      <c r="AM390" s="11"/>
    </row>
    <row r="391" spans="31:39" ht="13.5" customHeight="1" x14ac:dyDescent="0.25">
      <c r="AE391" s="246" t="str">
        <f>Inventario!B391</f>
        <v>Brida de 1 oreja de 1/2"</v>
      </c>
      <c r="AF391" s="247" t="str">
        <f>Inventario!D391</f>
        <v>Brida de 1 oreja de 1/2"</v>
      </c>
      <c r="AG391" s="247" t="str">
        <f>Inventario!E391</f>
        <v>Herrajes</v>
      </c>
      <c r="AH391" s="247">
        <f>Inventario!F391</f>
        <v>0</v>
      </c>
      <c r="AI391" s="247" t="str">
        <f>Inventario!G391</f>
        <v>unidades</v>
      </c>
      <c r="AJ391" s="248">
        <f>Inventario!J391</f>
        <v>13</v>
      </c>
      <c r="AK391" s="249">
        <f>Inventario!K391</f>
        <v>10</v>
      </c>
      <c r="AL391" s="25"/>
      <c r="AM391" s="11"/>
    </row>
    <row r="392" spans="31:39" ht="13.5" customHeight="1" x14ac:dyDescent="0.25">
      <c r="AE392" s="246" t="str">
        <f>Inventario!B392</f>
        <v>Brida de 1 oreja 1-1/2"</v>
      </c>
      <c r="AF392" s="247" t="str">
        <f>Inventario!D392</f>
        <v>Brida de 1 oreja 1-1/2"</v>
      </c>
      <c r="AG392" s="247" t="str">
        <f>Inventario!E392</f>
        <v>Herrajes</v>
      </c>
      <c r="AH392" s="247">
        <f>Inventario!F392</f>
        <v>0</v>
      </c>
      <c r="AI392" s="247" t="str">
        <f>Inventario!G392</f>
        <v>unidades</v>
      </c>
      <c r="AJ392" s="248">
        <f>Inventario!J392</f>
        <v>18</v>
      </c>
      <c r="AK392" s="249">
        <f>Inventario!K392</f>
        <v>0</v>
      </c>
      <c r="AL392" s="25"/>
      <c r="AM392" s="11"/>
    </row>
    <row r="393" spans="31:39" ht="13.5" customHeight="1" x14ac:dyDescent="0.25">
      <c r="AE393" s="246" t="str">
        <f>Inventario!B393</f>
        <v>Brida de 1 oreja de 1-1/4"</v>
      </c>
      <c r="AF393" s="247" t="str">
        <f>Inventario!D393</f>
        <v>Brida de 1 oreja de 1-1/4"</v>
      </c>
      <c r="AG393" s="247" t="str">
        <f>Inventario!E393</f>
        <v>Herrajes</v>
      </c>
      <c r="AH393" s="247">
        <f>Inventario!F393</f>
        <v>0</v>
      </c>
      <c r="AI393" s="247" t="str">
        <f>Inventario!G393</f>
        <v>unidades</v>
      </c>
      <c r="AJ393" s="248">
        <f>Inventario!J393</f>
        <v>18</v>
      </c>
      <c r="AK393" s="249">
        <f>Inventario!K393</f>
        <v>10</v>
      </c>
      <c r="AL393" s="25"/>
      <c r="AM393" s="11"/>
    </row>
    <row r="394" spans="31:39" ht="13.5" customHeight="1" x14ac:dyDescent="0.25">
      <c r="AE394" s="246" t="str">
        <f>Inventario!B394</f>
        <v>Brida de 1 oreja de 2"</v>
      </c>
      <c r="AF394" s="247" t="str">
        <f>Inventario!D394</f>
        <v>Brida de 1 oreja de 2"</v>
      </c>
      <c r="AG394" s="247" t="str">
        <f>Inventario!E394</f>
        <v>Herrajes</v>
      </c>
      <c r="AH394" s="247">
        <f>Inventario!F394</f>
        <v>0</v>
      </c>
      <c r="AI394" s="247" t="str">
        <f>Inventario!G394</f>
        <v>unidades</v>
      </c>
      <c r="AJ394" s="248">
        <f>Inventario!J394</f>
        <v>5</v>
      </c>
      <c r="AK394" s="249">
        <f>Inventario!K394</f>
        <v>0</v>
      </c>
      <c r="AL394" s="25"/>
      <c r="AM394" s="11"/>
    </row>
    <row r="395" spans="31:39" ht="13.5" customHeight="1" x14ac:dyDescent="0.25">
      <c r="AE395" s="246" t="str">
        <f>Inventario!B395</f>
        <v>Anclaje para piso 3/8" bolt3/4" drill</v>
      </c>
      <c r="AF395" s="247" t="str">
        <f>Inventario!D395</f>
        <v>Anclaje para piso 3/8" bolt3/4" drill</v>
      </c>
      <c r="AG395" s="247" t="str">
        <f>Inventario!E395</f>
        <v>Herrajes</v>
      </c>
      <c r="AH395" s="247">
        <f>Inventario!F395</f>
        <v>0</v>
      </c>
      <c r="AI395" s="247" t="str">
        <f>Inventario!G395</f>
        <v>unidades</v>
      </c>
      <c r="AJ395" s="248">
        <f>Inventario!J395</f>
        <v>186</v>
      </c>
      <c r="AK395" s="249">
        <f>Inventario!K395</f>
        <v>0</v>
      </c>
      <c r="AL395" s="25"/>
      <c r="AM395" s="11"/>
    </row>
    <row r="396" spans="31:39" ht="13.5" customHeight="1" x14ac:dyDescent="0.25">
      <c r="AE396" s="246" t="str">
        <f>Inventario!B396</f>
        <v>Anclaje para piso 1/2" bolt 7/8" drill</v>
      </c>
      <c r="AF396" s="247" t="str">
        <f>Inventario!D396</f>
        <v>Anclaje para piso 1/2" bolt 7/8" drill</v>
      </c>
      <c r="AG396" s="247" t="str">
        <f>Inventario!E396</f>
        <v>Herrajes</v>
      </c>
      <c r="AH396" s="247">
        <f>Inventario!F396</f>
        <v>0</v>
      </c>
      <c r="AI396" s="247" t="str">
        <f>Inventario!G396</f>
        <v>unidades</v>
      </c>
      <c r="AJ396" s="248">
        <f>Inventario!J396</f>
        <v>27</v>
      </c>
      <c r="AK396" s="249">
        <f>Inventario!K396</f>
        <v>0</v>
      </c>
      <c r="AL396" s="25"/>
      <c r="AM396" s="11"/>
    </row>
    <row r="397" spans="31:39" ht="13.5" customHeight="1" x14ac:dyDescent="0.25">
      <c r="AE397" s="246" t="str">
        <f>Inventario!B397</f>
        <v>Perno de Ojo 3/8"x5"</v>
      </c>
      <c r="AF397" s="247" t="str">
        <f>Inventario!D397</f>
        <v>Perno de Ojo 3/8"x5"</v>
      </c>
      <c r="AG397" s="247" t="str">
        <f>Inventario!E397</f>
        <v>Herrajes</v>
      </c>
      <c r="AH397" s="247">
        <f>Inventario!F397</f>
        <v>0</v>
      </c>
      <c r="AI397" s="247" t="str">
        <f>Inventario!G397</f>
        <v>unidades</v>
      </c>
      <c r="AJ397" s="248">
        <f>Inventario!J397</f>
        <v>6</v>
      </c>
      <c r="AK397" s="249">
        <f>Inventario!K397</f>
        <v>0</v>
      </c>
      <c r="AL397" s="25"/>
      <c r="AM397" s="11"/>
    </row>
    <row r="398" spans="31:39" ht="13.5" customHeight="1" x14ac:dyDescent="0.25">
      <c r="AE398" s="246" t="str">
        <f>Inventario!B398</f>
        <v>Brida de presion de 1-3/4"</v>
      </c>
      <c r="AF398" s="247" t="str">
        <f>Inventario!D398</f>
        <v>Brida de presion de 1-3/4"</v>
      </c>
      <c r="AG398" s="247" t="str">
        <f>Inventario!E398</f>
        <v>Herrajes</v>
      </c>
      <c r="AH398" s="247">
        <f>Inventario!F398</f>
        <v>0</v>
      </c>
      <c r="AI398" s="247" t="str">
        <f>Inventario!G398</f>
        <v>unidades</v>
      </c>
      <c r="AJ398" s="248">
        <f>Inventario!J398</f>
        <v>7</v>
      </c>
      <c r="AK398" s="249">
        <f>Inventario!K398</f>
        <v>0</v>
      </c>
      <c r="AL398" s="25"/>
      <c r="AM398" s="11"/>
    </row>
    <row r="399" spans="31:39" ht="13.5" customHeight="1" x14ac:dyDescent="0.25">
      <c r="AE399" s="246" t="str">
        <f>Inventario!B399</f>
        <v>Brida de presion de 1-1/2"</v>
      </c>
      <c r="AF399" s="247" t="str">
        <f>Inventario!D399</f>
        <v>Brida de presion de 1-1/2"</v>
      </c>
      <c r="AG399" s="247" t="str">
        <f>Inventario!E399</f>
        <v>Herrajes</v>
      </c>
      <c r="AH399" s="247">
        <f>Inventario!F399</f>
        <v>0</v>
      </c>
      <c r="AI399" s="247" t="str">
        <f>Inventario!G399</f>
        <v>unidades</v>
      </c>
      <c r="AJ399" s="248">
        <f>Inventario!J399</f>
        <v>5</v>
      </c>
      <c r="AK399" s="249">
        <f>Inventario!K399</f>
        <v>0</v>
      </c>
      <c r="AL399" s="25"/>
      <c r="AM399" s="11"/>
    </row>
    <row r="400" spans="31:39" ht="13.5" customHeight="1" x14ac:dyDescent="0.25">
      <c r="AE400" s="246" t="str">
        <f>Inventario!B400</f>
        <v>Nudo para cable 5/8</v>
      </c>
      <c r="AF400" s="247" t="str">
        <f>Inventario!D400</f>
        <v>Nudo para cable 5/8</v>
      </c>
      <c r="AG400" s="247" t="str">
        <f>Inventario!E400</f>
        <v>Herrajes</v>
      </c>
      <c r="AH400" s="247">
        <f>Inventario!F400</f>
        <v>0</v>
      </c>
      <c r="AI400" s="247" t="str">
        <f>Inventario!G400</f>
        <v>unidades</v>
      </c>
      <c r="AJ400" s="248">
        <f>Inventario!J400</f>
        <v>9</v>
      </c>
      <c r="AK400" s="249">
        <f>Inventario!K400</f>
        <v>0</v>
      </c>
      <c r="AL400" s="25"/>
      <c r="AM400" s="11"/>
    </row>
    <row r="401" spans="31:39" ht="13.5" customHeight="1" x14ac:dyDescent="0.25">
      <c r="AE401" s="246" t="str">
        <f>Inventario!B401</f>
        <v>Brida de 1 oreja de 12mm</v>
      </c>
      <c r="AF401" s="247" t="str">
        <f>Inventario!D401</f>
        <v>Brida de 1 oreja de 12mm</v>
      </c>
      <c r="AG401" s="247" t="str">
        <f>Inventario!E401</f>
        <v>Herrajes</v>
      </c>
      <c r="AH401" s="247">
        <f>Inventario!F401</f>
        <v>0</v>
      </c>
      <c r="AI401" s="247" t="str">
        <f>Inventario!G401</f>
        <v>unidades</v>
      </c>
      <c r="AJ401" s="248">
        <f>Inventario!J401</f>
        <v>15</v>
      </c>
      <c r="AK401" s="249">
        <f>Inventario!K401</f>
        <v>0</v>
      </c>
      <c r="AL401" s="25"/>
      <c r="AM401" s="11"/>
    </row>
    <row r="402" spans="31:39" ht="13.5" customHeight="1" x14ac:dyDescent="0.25">
      <c r="AE402" s="246" t="str">
        <f>Inventario!B402</f>
        <v>Soporte Metalico Superior Derecho</v>
      </c>
      <c r="AF402" s="247" t="str">
        <f>Inventario!D402</f>
        <v>Soporte Metalico Superior Derecho</v>
      </c>
      <c r="AG402" s="247" t="str">
        <f>Inventario!E402</f>
        <v>Herrajes</v>
      </c>
      <c r="AH402" s="247">
        <f>Inventario!F402</f>
        <v>0</v>
      </c>
      <c r="AI402" s="247" t="str">
        <f>Inventario!G402</f>
        <v>unidades</v>
      </c>
      <c r="AJ402" s="248">
        <f>Inventario!J402</f>
        <v>214</v>
      </c>
      <c r="AK402" s="249">
        <f>Inventario!K402</f>
        <v>0</v>
      </c>
      <c r="AL402" s="25"/>
      <c r="AM402" s="11"/>
    </row>
    <row r="403" spans="31:39" ht="13.5" customHeight="1" x14ac:dyDescent="0.25">
      <c r="AE403" s="246" t="str">
        <f>Inventario!B403</f>
        <v>Soporte Metalico Superior Izquierdo</v>
      </c>
      <c r="AF403" s="247" t="str">
        <f>Inventario!D403</f>
        <v>Soporte Metalico Superior Izquierdo</v>
      </c>
      <c r="AG403" s="247" t="str">
        <f>Inventario!E403</f>
        <v>Herrajes</v>
      </c>
      <c r="AH403" s="247">
        <f>Inventario!F403</f>
        <v>0</v>
      </c>
      <c r="AI403" s="247" t="str">
        <f>Inventario!G403</f>
        <v>unidades</v>
      </c>
      <c r="AJ403" s="248">
        <f>Inventario!J403</f>
        <v>233</v>
      </c>
      <c r="AK403" s="249">
        <f>Inventario!K403</f>
        <v>0</v>
      </c>
      <c r="AL403" s="25"/>
      <c r="AM403" s="11"/>
    </row>
    <row r="404" spans="31:39" ht="13.5" customHeight="1" x14ac:dyDescent="0.25">
      <c r="AE404" s="246" t="str">
        <f>Inventario!B404</f>
        <v>Angular Izquierdo</v>
      </c>
      <c r="AF404" s="247" t="str">
        <f>Inventario!D404</f>
        <v>Angular Izquierdo</v>
      </c>
      <c r="AG404" s="247" t="str">
        <f>Inventario!E404</f>
        <v>Herrajes</v>
      </c>
      <c r="AH404" s="247">
        <f>Inventario!F404</f>
        <v>0</v>
      </c>
      <c r="AI404" s="247" t="str">
        <f>Inventario!G404</f>
        <v>unidades</v>
      </c>
      <c r="AJ404" s="248">
        <f>Inventario!J404</f>
        <v>564</v>
      </c>
      <c r="AK404" s="249">
        <f>Inventario!K404</f>
        <v>0</v>
      </c>
      <c r="AL404" s="25"/>
      <c r="AM404" s="11"/>
    </row>
    <row r="405" spans="31:39" ht="13.5" customHeight="1" x14ac:dyDescent="0.25">
      <c r="AE405" s="246" t="str">
        <f>Inventario!B405</f>
        <v>Angular Derecho</v>
      </c>
      <c r="AF405" s="247" t="str">
        <f>Inventario!D405</f>
        <v>Angular Derecho</v>
      </c>
      <c r="AG405" s="247" t="str">
        <f>Inventario!E405</f>
        <v>Herrajes</v>
      </c>
      <c r="AH405" s="247">
        <f>Inventario!F405</f>
        <v>0</v>
      </c>
      <c r="AI405" s="247" t="str">
        <f>Inventario!G405</f>
        <v>unidades</v>
      </c>
      <c r="AJ405" s="248">
        <f>Inventario!J405</f>
        <v>590</v>
      </c>
      <c r="AK405" s="249">
        <f>Inventario!K405</f>
        <v>0</v>
      </c>
      <c r="AL405" s="25"/>
      <c r="AM405" s="11"/>
    </row>
    <row r="406" spans="31:39" ht="13.5" customHeight="1" x14ac:dyDescent="0.25">
      <c r="AE406" s="246" t="str">
        <f>Inventario!B406</f>
        <v>Angular Repisa larga derecha</v>
      </c>
      <c r="AF406" s="247" t="str">
        <f>Inventario!D406</f>
        <v>Angular Repisa larga derecha</v>
      </c>
      <c r="AG406" s="247" t="str">
        <f>Inventario!E406</f>
        <v>Herrajes</v>
      </c>
      <c r="AH406" s="247">
        <f>Inventario!F406</f>
        <v>0</v>
      </c>
      <c r="AI406" s="247" t="str">
        <f>Inventario!G406</f>
        <v>unidades</v>
      </c>
      <c r="AJ406" s="248">
        <f>Inventario!J406</f>
        <v>122</v>
      </c>
      <c r="AK406" s="249">
        <f>Inventario!K406</f>
        <v>0</v>
      </c>
      <c r="AL406" s="25"/>
      <c r="AM406" s="11"/>
    </row>
    <row r="407" spans="31:39" ht="13.5" customHeight="1" x14ac:dyDescent="0.25">
      <c r="AE407" s="246" t="str">
        <f>Inventario!B407</f>
        <v>Angular Repisa larga izquierda</v>
      </c>
      <c r="AF407" s="247" t="str">
        <f>Inventario!D407</f>
        <v>Angular Repisa larga izquierda</v>
      </c>
      <c r="AG407" s="247" t="str">
        <f>Inventario!E407</f>
        <v>Herrajes</v>
      </c>
      <c r="AH407" s="247">
        <f>Inventario!F407</f>
        <v>0</v>
      </c>
      <c r="AI407" s="247" t="str">
        <f>Inventario!G407</f>
        <v>unidades</v>
      </c>
      <c r="AJ407" s="248">
        <f>Inventario!J407</f>
        <v>120</v>
      </c>
      <c r="AK407" s="249">
        <f>Inventario!K407</f>
        <v>0</v>
      </c>
      <c r="AL407" s="25"/>
      <c r="AM407" s="11"/>
    </row>
    <row r="408" spans="31:39" ht="13.5" customHeight="1" x14ac:dyDescent="0.25">
      <c r="AE408" s="246" t="str">
        <f>Inventario!B408</f>
        <v>Arandela de presion 1/4"</v>
      </c>
      <c r="AF408" s="247" t="str">
        <f>Inventario!D408</f>
        <v>Arandela de presion 1/4"</v>
      </c>
      <c r="AG408" s="247" t="str">
        <f>Inventario!E408</f>
        <v>Herrajes</v>
      </c>
      <c r="AH408" s="247">
        <f>Inventario!F408</f>
        <v>0</v>
      </c>
      <c r="AI408" s="247" t="str">
        <f>Inventario!G408</f>
        <v>unidades</v>
      </c>
      <c r="AJ408" s="248">
        <f>Inventario!J408</f>
        <v>3053</v>
      </c>
      <c r="AK408" s="249">
        <f>Inventario!K408</f>
        <v>0</v>
      </c>
      <c r="AL408" s="25"/>
      <c r="AM408" s="11"/>
    </row>
    <row r="409" spans="31:39" ht="13.5" customHeight="1" x14ac:dyDescent="0.25">
      <c r="AE409" s="246" t="str">
        <f>Inventario!B409</f>
        <v>Tornillo de anclaje 1/2" x 4-3/4"</v>
      </c>
      <c r="AF409" s="247" t="str">
        <f>Inventario!D409</f>
        <v>Tornillo de anclaje 1/2" x 4-3/4"</v>
      </c>
      <c r="AG409" s="247" t="str">
        <f>Inventario!E409</f>
        <v>Herrajes</v>
      </c>
      <c r="AH409" s="247">
        <f>Inventario!F409</f>
        <v>0</v>
      </c>
      <c r="AI409" s="247" t="str">
        <f>Inventario!G409</f>
        <v>unidades</v>
      </c>
      <c r="AJ409" s="248">
        <f>Inventario!J409</f>
        <v>20</v>
      </c>
      <c r="AK409" s="249">
        <f>Inventario!K409</f>
        <v>0</v>
      </c>
      <c r="AL409" s="25"/>
      <c r="AM409" s="11"/>
    </row>
    <row r="410" spans="31:39" ht="13.5" customHeight="1" x14ac:dyDescent="0.25">
      <c r="AE410" s="246" t="str">
        <f>Inventario!B410</f>
        <v>Goloso de techo de 1"</v>
      </c>
      <c r="AF410" s="247" t="str">
        <f>Inventario!D410</f>
        <v>Goloso de techo de 1"</v>
      </c>
      <c r="AG410" s="247" t="str">
        <f>Inventario!E410</f>
        <v>Herrajes</v>
      </c>
      <c r="AH410" s="247">
        <f>Inventario!F410</f>
        <v>0</v>
      </c>
      <c r="AI410" s="247" t="str">
        <f>Inventario!G410</f>
        <v>unidades</v>
      </c>
      <c r="AJ410" s="248">
        <f>Inventario!J410</f>
        <v>820</v>
      </c>
      <c r="AK410" s="249">
        <f>Inventario!K410</f>
        <v>0</v>
      </c>
      <c r="AL410" s="25"/>
      <c r="AM410" s="11"/>
    </row>
    <row r="411" spans="31:39" ht="13.5" customHeight="1" x14ac:dyDescent="0.25">
      <c r="AE411" s="246" t="str">
        <f>Inventario!B411</f>
        <v>Tornillo Phillips flathead #6-5/8"</v>
      </c>
      <c r="AF411" s="247" t="str">
        <f>Inventario!D411</f>
        <v>Tornillo Phillips flathead #6-5/8"</v>
      </c>
      <c r="AG411" s="247" t="str">
        <f>Inventario!E411</f>
        <v>Herrajes</v>
      </c>
      <c r="AH411" s="247">
        <f>Inventario!F411</f>
        <v>0</v>
      </c>
      <c r="AI411" s="247" t="str">
        <f>Inventario!G411</f>
        <v>unidades</v>
      </c>
      <c r="AJ411" s="248">
        <f>Inventario!J411</f>
        <v>1824</v>
      </c>
      <c r="AK411" s="249">
        <f>Inventario!K411</f>
        <v>0</v>
      </c>
      <c r="AL411" s="25"/>
      <c r="AM411" s="11"/>
    </row>
    <row r="412" spans="31:39" ht="13.5" customHeight="1" x14ac:dyDescent="0.25">
      <c r="AE412" s="246" t="str">
        <f>Inventario!B412</f>
        <v>Goloso de techo 6"</v>
      </c>
      <c r="AF412" s="247" t="str">
        <f>Inventario!D412</f>
        <v>Goloso de techo 6"</v>
      </c>
      <c r="AG412" s="247" t="str">
        <f>Inventario!E412</f>
        <v>Herrajes</v>
      </c>
      <c r="AH412" s="247">
        <f>Inventario!F412</f>
        <v>0</v>
      </c>
      <c r="AI412" s="247" t="str">
        <f>Inventario!G412</f>
        <v>unidades</v>
      </c>
      <c r="AJ412" s="248">
        <f>Inventario!J412</f>
        <v>1</v>
      </c>
      <c r="AK412" s="249">
        <f>Inventario!K412</f>
        <v>0</v>
      </c>
      <c r="AL412" s="25"/>
      <c r="AM412" s="11"/>
    </row>
    <row r="413" spans="31:39" ht="13.5" customHeight="1" x14ac:dyDescent="0.25">
      <c r="AE413" s="246" t="str">
        <f>Inventario!B413</f>
        <v>Perno Hexagonal de 7"</v>
      </c>
      <c r="AF413" s="247" t="str">
        <f>Inventario!D413</f>
        <v>Perno Hexagonal de 7"</v>
      </c>
      <c r="AG413" s="247" t="str">
        <f>Inventario!E413</f>
        <v>Herrajes</v>
      </c>
      <c r="AH413" s="247">
        <f>Inventario!F413</f>
        <v>0</v>
      </c>
      <c r="AI413" s="247" t="str">
        <f>Inventario!G413</f>
        <v>unidades</v>
      </c>
      <c r="AJ413" s="248">
        <f>Inventario!J413</f>
        <v>3</v>
      </c>
      <c r="AK413" s="249">
        <f>Inventario!K413</f>
        <v>0</v>
      </c>
      <c r="AL413" s="25"/>
      <c r="AM413" s="11"/>
    </row>
    <row r="414" spans="31:39" ht="13.5" customHeight="1" x14ac:dyDescent="0.25">
      <c r="AE414" s="246" t="str">
        <f>Inventario!B414</f>
        <v>Perno Hexagonal de 4"</v>
      </c>
      <c r="AF414" s="247" t="str">
        <f>Inventario!D414</f>
        <v>Perno Hexagonal de 4"</v>
      </c>
      <c r="AG414" s="247" t="str">
        <f>Inventario!E414</f>
        <v>Herrajes</v>
      </c>
      <c r="AH414" s="247">
        <f>Inventario!F414</f>
        <v>0</v>
      </c>
      <c r="AI414" s="247" t="str">
        <f>Inventario!G414</f>
        <v>unidades</v>
      </c>
      <c r="AJ414" s="248">
        <f>Inventario!J414</f>
        <v>43</v>
      </c>
      <c r="AK414" s="249">
        <f>Inventario!K414</f>
        <v>20</v>
      </c>
      <c r="AL414" s="25"/>
      <c r="AM414" s="11"/>
    </row>
    <row r="415" spans="31:39" ht="13.5" customHeight="1" x14ac:dyDescent="0.25">
      <c r="AE415" s="246" t="str">
        <f>Inventario!B415</f>
        <v>Goloso Hexagonal con arandela 3/8"x4"</v>
      </c>
      <c r="AF415" s="247" t="str">
        <f>Inventario!D415</f>
        <v>Goloso Hexagonal con arandela 3/8"x4"</v>
      </c>
      <c r="AG415" s="247" t="str">
        <f>Inventario!E415</f>
        <v>Herrajes</v>
      </c>
      <c r="AH415" s="247">
        <f>Inventario!F415</f>
        <v>0</v>
      </c>
      <c r="AI415" s="247" t="str">
        <f>Inventario!G415</f>
        <v>unidades</v>
      </c>
      <c r="AJ415" s="248">
        <f>Inventario!J415</f>
        <v>1000</v>
      </c>
      <c r="AK415" s="249">
        <f>Inventario!K415</f>
        <v>0</v>
      </c>
      <c r="AL415" s="25"/>
      <c r="AM415" s="11"/>
    </row>
    <row r="416" spans="31:39" ht="13.5" customHeight="1" x14ac:dyDescent="0.25">
      <c r="AE416" s="246" t="str">
        <f>Inventario!B416</f>
        <v>Perno Allen 7/16" x 2"</v>
      </c>
      <c r="AF416" s="247" t="str">
        <f>Inventario!D416</f>
        <v>Perno Allen 7/16" x 2"</v>
      </c>
      <c r="AG416" s="247" t="str">
        <f>Inventario!E416</f>
        <v>Herrajes</v>
      </c>
      <c r="AH416" s="247">
        <f>Inventario!F416</f>
        <v>0</v>
      </c>
      <c r="AI416" s="247" t="str">
        <f>Inventario!G416</f>
        <v>unidades</v>
      </c>
      <c r="AJ416" s="248">
        <f>Inventario!J416</f>
        <v>48</v>
      </c>
      <c r="AK416" s="249">
        <f>Inventario!K416</f>
        <v>0</v>
      </c>
      <c r="AL416" s="25"/>
      <c r="AM416" s="11"/>
    </row>
    <row r="417" spans="31:39" ht="13.5" customHeight="1" x14ac:dyDescent="0.25">
      <c r="AE417" s="246" t="str">
        <f>Inventario!B417</f>
        <v>Prisionero Suizo</v>
      </c>
      <c r="AF417" s="247" t="str">
        <f>Inventario!D417</f>
        <v>Prisionero Suizo</v>
      </c>
      <c r="AG417" s="247" t="str">
        <f>Inventario!E417</f>
        <v>Herrajes</v>
      </c>
      <c r="AH417" s="247">
        <f>Inventario!F417</f>
        <v>0</v>
      </c>
      <c r="AI417" s="247" t="str">
        <f>Inventario!G417</f>
        <v>unidades</v>
      </c>
      <c r="AJ417" s="248">
        <f>Inventario!J417</f>
        <v>77</v>
      </c>
      <c r="AK417" s="249">
        <f>Inventario!K417</f>
        <v>0</v>
      </c>
      <c r="AL417" s="25"/>
      <c r="AM417" s="11"/>
    </row>
    <row r="418" spans="31:39" ht="13.5" customHeight="1" x14ac:dyDescent="0.25">
      <c r="AE418" s="246" t="str">
        <f>Inventario!B418</f>
        <v>Perno Hexagonal 1/2" x 1-3/4"</v>
      </c>
      <c r="AF418" s="247" t="str">
        <f>Inventario!D418</f>
        <v>Perno Hexagonal 1/2" x 1-3/4"</v>
      </c>
      <c r="AG418" s="247" t="str">
        <f>Inventario!E418</f>
        <v>Herrajes</v>
      </c>
      <c r="AH418" s="247">
        <f>Inventario!F418</f>
        <v>0</v>
      </c>
      <c r="AI418" s="247" t="str">
        <f>Inventario!G418</f>
        <v>unidades</v>
      </c>
      <c r="AJ418" s="248">
        <f>Inventario!J418</f>
        <v>18</v>
      </c>
      <c r="AK418" s="249">
        <f>Inventario!K418</f>
        <v>0</v>
      </c>
      <c r="AL418" s="25"/>
      <c r="AM418" s="11"/>
    </row>
    <row r="419" spans="31:39" ht="13.5" customHeight="1" x14ac:dyDescent="0.25">
      <c r="AE419" s="246" t="str">
        <f>Inventario!B419</f>
        <v>Goloso para techo 5/16" x 1"</v>
      </c>
      <c r="AF419" s="247" t="str">
        <f>Inventario!D419</f>
        <v>Goloso para techo 5/16" x 1"</v>
      </c>
      <c r="AG419" s="247" t="str">
        <f>Inventario!E419</f>
        <v>Herrajes</v>
      </c>
      <c r="AH419" s="247">
        <f>Inventario!F419</f>
        <v>0</v>
      </c>
      <c r="AI419" s="247" t="str">
        <f>Inventario!G419</f>
        <v>unidades</v>
      </c>
      <c r="AJ419" s="248">
        <f>Inventario!J419</f>
        <v>867</v>
      </c>
      <c r="AK419" s="249">
        <f>Inventario!K419</f>
        <v>0</v>
      </c>
      <c r="AL419" s="25"/>
      <c r="AM419" s="11"/>
    </row>
    <row r="420" spans="31:39" ht="13.5" customHeight="1" x14ac:dyDescent="0.25">
      <c r="AE420" s="246" t="str">
        <f>Inventario!B420</f>
        <v>Perno Hexagonal 5/8" x 3-1/2"</v>
      </c>
      <c r="AF420" s="247" t="str">
        <f>Inventario!D420</f>
        <v>Perno Hexagonal 5/8" x 3-1/2"</v>
      </c>
      <c r="AG420" s="247" t="str">
        <f>Inventario!E420</f>
        <v>Herrajes</v>
      </c>
      <c r="AH420" s="247">
        <f>Inventario!F420</f>
        <v>0</v>
      </c>
      <c r="AI420" s="247" t="str">
        <f>Inventario!G420</f>
        <v>unidades</v>
      </c>
      <c r="AJ420" s="248">
        <f>Inventario!J420</f>
        <v>13</v>
      </c>
      <c r="AK420" s="249">
        <f>Inventario!K420</f>
        <v>0</v>
      </c>
      <c r="AL420" s="25"/>
      <c r="AM420" s="11"/>
    </row>
    <row r="421" spans="31:39" ht="13.5" customHeight="1" x14ac:dyDescent="0.25">
      <c r="AE421" s="246" t="str">
        <f>Inventario!B421</f>
        <v>Perno Hexagonal 1"x7"</v>
      </c>
      <c r="AF421" s="247" t="str">
        <f>Inventario!D421</f>
        <v>Perno Hexagonal 1"x7"</v>
      </c>
      <c r="AG421" s="247" t="str">
        <f>Inventario!E421</f>
        <v>Herrajes</v>
      </c>
      <c r="AH421" s="247">
        <f>Inventario!F421</f>
        <v>0</v>
      </c>
      <c r="AI421" s="247" t="str">
        <f>Inventario!G421</f>
        <v>unidades</v>
      </c>
      <c r="AJ421" s="248">
        <f>Inventario!J421</f>
        <v>50</v>
      </c>
      <c r="AK421" s="249">
        <f>Inventario!K421</f>
        <v>0</v>
      </c>
      <c r="AL421" s="25"/>
      <c r="AM421" s="11"/>
    </row>
    <row r="422" spans="31:39" ht="13.5" customHeight="1" x14ac:dyDescent="0.25">
      <c r="AE422" s="246" t="str">
        <f>Inventario!B422</f>
        <v>Perno coche 1/2" x 5"</v>
      </c>
      <c r="AF422" s="247" t="str">
        <f>Inventario!D422</f>
        <v>Perno coche 1/2" x 5"</v>
      </c>
      <c r="AG422" s="247" t="str">
        <f>Inventario!E422</f>
        <v>Herrajes</v>
      </c>
      <c r="AH422" s="247">
        <f>Inventario!F422</f>
        <v>0</v>
      </c>
      <c r="AI422" s="247" t="str">
        <f>Inventario!G422</f>
        <v>unidades</v>
      </c>
      <c r="AJ422" s="248">
        <f>Inventario!J422</f>
        <v>9</v>
      </c>
      <c r="AK422" s="249">
        <f>Inventario!K422</f>
        <v>0</v>
      </c>
      <c r="AL422" s="25"/>
      <c r="AM422" s="11"/>
    </row>
    <row r="423" spans="31:39" ht="13.5" customHeight="1" x14ac:dyDescent="0.25">
      <c r="AE423" s="246" t="str">
        <f>Inventario!B423</f>
        <v>Perno Knapp punta espada 5/8" x 3-1/2"</v>
      </c>
      <c r="AF423" s="247" t="str">
        <f>Inventario!D423</f>
        <v>Perno Knapp punta espada 5/8" x 3-1/2"</v>
      </c>
      <c r="AG423" s="247" t="str">
        <f>Inventario!E423</f>
        <v>Herrajes</v>
      </c>
      <c r="AH423" s="247">
        <f>Inventario!F423</f>
        <v>0</v>
      </c>
      <c r="AI423" s="247" t="str">
        <f>Inventario!G423</f>
        <v>unidades</v>
      </c>
      <c r="AJ423" s="248">
        <f>Inventario!J423</f>
        <v>25</v>
      </c>
      <c r="AK423" s="249">
        <f>Inventario!K423</f>
        <v>0</v>
      </c>
      <c r="AL423" s="25"/>
      <c r="AM423" s="11"/>
    </row>
    <row r="424" spans="31:39" ht="13.5" customHeight="1" x14ac:dyDescent="0.25">
      <c r="AE424" s="246" t="str">
        <f>Inventario!B424</f>
        <v>Perno Hexagonal 7/16" x 3"</v>
      </c>
      <c r="AF424" s="247" t="str">
        <f>Inventario!D424</f>
        <v>Perno Hexagonal 7/16" x 3"</v>
      </c>
      <c r="AG424" s="247" t="str">
        <f>Inventario!E424</f>
        <v>Herrajes</v>
      </c>
      <c r="AH424" s="247">
        <f>Inventario!F424</f>
        <v>0</v>
      </c>
      <c r="AI424" s="247" t="str">
        <f>Inventario!G424</f>
        <v>unidades</v>
      </c>
      <c r="AJ424" s="248">
        <f>Inventario!J424</f>
        <v>13</v>
      </c>
      <c r="AK424" s="249">
        <f>Inventario!K424</f>
        <v>0</v>
      </c>
      <c r="AL424" s="25"/>
      <c r="AM424" s="11"/>
    </row>
    <row r="425" spans="31:39" ht="13.5" customHeight="1" x14ac:dyDescent="0.25">
      <c r="AE425" s="246" t="str">
        <f>Inventario!B425</f>
        <v>Perno Hexagonal 2-1/2" x 4-1/2"</v>
      </c>
      <c r="AF425" s="247" t="str">
        <f>Inventario!D425</f>
        <v>Perno Hexagonal 2-1/2" x 4-1/2"</v>
      </c>
      <c r="AG425" s="247" t="str">
        <f>Inventario!E425</f>
        <v>Herrajes</v>
      </c>
      <c r="AH425" s="247">
        <f>Inventario!F425</f>
        <v>0</v>
      </c>
      <c r="AI425" s="247" t="str">
        <f>Inventario!G425</f>
        <v>unidades</v>
      </c>
      <c r="AJ425" s="248">
        <f>Inventario!J425</f>
        <v>19</v>
      </c>
      <c r="AK425" s="249">
        <f>Inventario!K425</f>
        <v>0</v>
      </c>
      <c r="AL425" s="25"/>
      <c r="AM425" s="11"/>
    </row>
    <row r="426" spans="31:39" ht="13.5" customHeight="1" x14ac:dyDescent="0.25">
      <c r="AE426" s="246" t="str">
        <f>Inventario!B426</f>
        <v>Llave Allen 1/8"</v>
      </c>
      <c r="AF426" s="247" t="str">
        <f>Inventario!D426</f>
        <v>Llave Allen 1/8"</v>
      </c>
      <c r="AG426" s="247" t="str">
        <f>Inventario!E426</f>
        <v>Herrajes</v>
      </c>
      <c r="AH426" s="247">
        <f>Inventario!F426</f>
        <v>0</v>
      </c>
      <c r="AI426" s="247" t="str">
        <f>Inventario!G426</f>
        <v>unidades</v>
      </c>
      <c r="AJ426" s="248">
        <f>Inventario!J426</f>
        <v>1150</v>
      </c>
      <c r="AK426" s="249">
        <f>Inventario!K426</f>
        <v>0</v>
      </c>
      <c r="AL426" s="25"/>
      <c r="AM426" s="11"/>
    </row>
    <row r="427" spans="31:39" ht="13.5" customHeight="1" x14ac:dyDescent="0.25">
      <c r="AE427" s="246" t="str">
        <f>Inventario!B427</f>
        <v>Perno Hexagonal 5/8"x 3"</v>
      </c>
      <c r="AF427" s="247" t="str">
        <f>Inventario!D427</f>
        <v>Perno Hexagonal 5/8"x 3"</v>
      </c>
      <c r="AG427" s="247" t="str">
        <f>Inventario!E427</f>
        <v>Herrajes</v>
      </c>
      <c r="AH427" s="247">
        <f>Inventario!F427</f>
        <v>0</v>
      </c>
      <c r="AI427" s="247" t="str">
        <f>Inventario!G427</f>
        <v>unidades</v>
      </c>
      <c r="AJ427" s="248">
        <f>Inventario!J427</f>
        <v>8</v>
      </c>
      <c r="AK427" s="249">
        <f>Inventario!K427</f>
        <v>0</v>
      </c>
      <c r="AL427" s="25"/>
      <c r="AM427" s="11"/>
    </row>
    <row r="428" spans="31:39" ht="13.5" customHeight="1" x14ac:dyDescent="0.25">
      <c r="AE428" s="246" t="str">
        <f>Inventario!B428</f>
        <v>Llave Allen 3/32"</v>
      </c>
      <c r="AF428" s="247" t="str">
        <f>Inventario!D428</f>
        <v>Llave Allen 3/32"</v>
      </c>
      <c r="AG428" s="247" t="str">
        <f>Inventario!E428</f>
        <v>Herrajes</v>
      </c>
      <c r="AH428" s="247">
        <f>Inventario!F428</f>
        <v>0</v>
      </c>
      <c r="AI428" s="247" t="str">
        <f>Inventario!G428</f>
        <v>unidades</v>
      </c>
      <c r="AJ428" s="248">
        <f>Inventario!J428</f>
        <v>152</v>
      </c>
      <c r="AK428" s="249">
        <f>Inventario!K428</f>
        <v>0</v>
      </c>
      <c r="AL428" s="25"/>
      <c r="AM428" s="11"/>
    </row>
    <row r="429" spans="31:39" ht="13.5" customHeight="1" x14ac:dyDescent="0.25">
      <c r="AE429" s="246" t="str">
        <f>Inventario!B429</f>
        <v>Perno Hexagonal #1 x 8"</v>
      </c>
      <c r="AF429" s="247" t="str">
        <f>Inventario!D429</f>
        <v>Perno Hexagonal #1 x 8"</v>
      </c>
      <c r="AG429" s="247" t="str">
        <f>Inventario!E429</f>
        <v>Herrajes</v>
      </c>
      <c r="AH429" s="247">
        <f>Inventario!F429</f>
        <v>0</v>
      </c>
      <c r="AI429" s="247" t="str">
        <f>Inventario!G429</f>
        <v>unidades</v>
      </c>
      <c r="AJ429" s="248">
        <f>Inventario!J429</f>
        <v>249</v>
      </c>
      <c r="AK429" s="249">
        <f>Inventario!K429</f>
        <v>0</v>
      </c>
      <c r="AL429" s="25"/>
      <c r="AM429" s="11"/>
    </row>
    <row r="430" spans="31:39" ht="13.5" customHeight="1" x14ac:dyDescent="0.25">
      <c r="AE430" s="246" t="str">
        <f>Inventario!B430</f>
        <v>Perno Hexagonal 3/4" x 8"</v>
      </c>
      <c r="AF430" s="247" t="str">
        <f>Inventario!D430</f>
        <v>Perno Hexagonal 3/4" x 8"</v>
      </c>
      <c r="AG430" s="247" t="str">
        <f>Inventario!E430</f>
        <v>Herrajes</v>
      </c>
      <c r="AH430" s="247">
        <f>Inventario!F430</f>
        <v>0</v>
      </c>
      <c r="AI430" s="247" t="str">
        <f>Inventario!G430</f>
        <v>unidades</v>
      </c>
      <c r="AJ430" s="248">
        <f>Inventario!J430</f>
        <v>10</v>
      </c>
      <c r="AK430" s="249">
        <f>Inventario!K430</f>
        <v>0</v>
      </c>
      <c r="AL430" s="25"/>
      <c r="AM430" s="11"/>
    </row>
    <row r="431" spans="31:39" ht="13.5" customHeight="1" x14ac:dyDescent="0.25">
      <c r="AE431" s="246" t="str">
        <f>Inventario!B431</f>
        <v>Perno Knapp 3/8" x 2"</v>
      </c>
      <c r="AF431" s="247" t="str">
        <f>Inventario!D431</f>
        <v>Perno Knapp 3/8" x 2"</v>
      </c>
      <c r="AG431" s="247" t="str">
        <f>Inventario!E431</f>
        <v>Herrajes</v>
      </c>
      <c r="AH431" s="247">
        <f>Inventario!F431</f>
        <v>0</v>
      </c>
      <c r="AI431" s="247" t="str">
        <f>Inventario!G431</f>
        <v>unidades</v>
      </c>
      <c r="AJ431" s="248">
        <f>Inventario!J431</f>
        <v>341</v>
      </c>
      <c r="AK431" s="249">
        <f>Inventario!K431</f>
        <v>0</v>
      </c>
      <c r="AL431" s="25"/>
      <c r="AM431" s="11"/>
    </row>
    <row r="432" spans="31:39" ht="13.5" customHeight="1" x14ac:dyDescent="0.25">
      <c r="AE432" s="246" t="str">
        <f>Inventario!B432</f>
        <v>Perno Knapp 7/16 x 2"</v>
      </c>
      <c r="AF432" s="247" t="str">
        <f>Inventario!D432</f>
        <v>Perno Knapp 7/16 x 2"</v>
      </c>
      <c r="AG432" s="247" t="str">
        <f>Inventario!E432</f>
        <v>Herrajes</v>
      </c>
      <c r="AH432" s="247">
        <f>Inventario!F432</f>
        <v>0</v>
      </c>
      <c r="AI432" s="247" t="str">
        <f>Inventario!G432</f>
        <v>unidades</v>
      </c>
      <c r="AJ432" s="248">
        <f>Inventario!J432</f>
        <v>62</v>
      </c>
      <c r="AK432" s="249">
        <f>Inventario!K432</f>
        <v>0</v>
      </c>
      <c r="AL432" s="25"/>
      <c r="AM432" s="11"/>
    </row>
    <row r="433" spans="31:39" ht="13.5" customHeight="1" x14ac:dyDescent="0.25">
      <c r="AE433" s="246" t="str">
        <f>Inventario!B433</f>
        <v>Tapa Protectora para bisagra</v>
      </c>
      <c r="AF433" s="247" t="str">
        <f>Inventario!D433</f>
        <v>Tapa Protectora para bisagra</v>
      </c>
      <c r="AG433" s="247" t="str">
        <f>Inventario!E433</f>
        <v>Herrajes</v>
      </c>
      <c r="AH433" s="247">
        <f>Inventario!F433</f>
        <v>0</v>
      </c>
      <c r="AI433" s="247" t="str">
        <f>Inventario!G433</f>
        <v>unidades</v>
      </c>
      <c r="AJ433" s="248">
        <f>Inventario!J433</f>
        <v>24</v>
      </c>
      <c r="AK433" s="249">
        <f>Inventario!K433</f>
        <v>0</v>
      </c>
      <c r="AL433" s="25"/>
      <c r="AM433" s="11"/>
    </row>
    <row r="434" spans="31:39" ht="13.5" customHeight="1" x14ac:dyDescent="0.25">
      <c r="AE434" s="246" t="str">
        <f>Inventario!B434</f>
        <v>Tapa protectora para brida</v>
      </c>
      <c r="AF434" s="247" t="str">
        <f>Inventario!D434</f>
        <v>Tapa protectora para brida</v>
      </c>
      <c r="AG434" s="247" t="str">
        <f>Inventario!E434</f>
        <v>Herrajes</v>
      </c>
      <c r="AH434" s="247">
        <f>Inventario!F434</f>
        <v>0</v>
      </c>
      <c r="AI434" s="247" t="str">
        <f>Inventario!G434</f>
        <v>unidades</v>
      </c>
      <c r="AJ434" s="248">
        <f>Inventario!J434</f>
        <v>23</v>
      </c>
      <c r="AK434" s="249">
        <f>Inventario!K434</f>
        <v>0</v>
      </c>
      <c r="AL434" s="25"/>
      <c r="AM434" s="11"/>
    </row>
    <row r="435" spans="31:39" ht="13.5" customHeight="1" x14ac:dyDescent="0.25">
      <c r="AE435" s="246" t="str">
        <f>Inventario!B435</f>
        <v>Placa de montaje cruciforme</v>
      </c>
      <c r="AF435" s="247" t="str">
        <f>Inventario!D435</f>
        <v>Placa de montaje cruciforme</v>
      </c>
      <c r="AG435" s="247" t="str">
        <f>Inventario!E435</f>
        <v>Herrajes</v>
      </c>
      <c r="AH435" s="247">
        <f>Inventario!F435</f>
        <v>0</v>
      </c>
      <c r="AI435" s="247" t="str">
        <f>Inventario!G435</f>
        <v>unidades</v>
      </c>
      <c r="AJ435" s="248">
        <f>Inventario!J435</f>
        <v>17</v>
      </c>
      <c r="AK435" s="249">
        <f>Inventario!K435</f>
        <v>0</v>
      </c>
      <c r="AL435" s="25"/>
      <c r="AM435" s="11"/>
    </row>
    <row r="436" spans="31:39" ht="13.5" customHeight="1" x14ac:dyDescent="0.25">
      <c r="AE436" s="246" t="str">
        <f>Inventario!B436</f>
        <v>Perno Hexagonal 5/8" x 4"</v>
      </c>
      <c r="AF436" s="247" t="str">
        <f>Inventario!D436</f>
        <v>Perno Hexagonal 5/8" x 4"</v>
      </c>
      <c r="AG436" s="247" t="str">
        <f>Inventario!E436</f>
        <v>Herrajes</v>
      </c>
      <c r="AH436" s="247">
        <f>Inventario!F436</f>
        <v>0</v>
      </c>
      <c r="AI436" s="247" t="str">
        <f>Inventario!G436</f>
        <v>unidades</v>
      </c>
      <c r="AJ436" s="248">
        <f>Inventario!J436</f>
        <v>55</v>
      </c>
      <c r="AK436" s="249">
        <f>Inventario!K436</f>
        <v>0</v>
      </c>
      <c r="AL436" s="25"/>
      <c r="AM436" s="11"/>
    </row>
    <row r="437" spans="31:39" ht="13.5" customHeight="1" x14ac:dyDescent="0.25">
      <c r="AE437" s="246" t="str">
        <f>Inventario!B437</f>
        <v>Perno Hexagonal 3/4" x 5"</v>
      </c>
      <c r="AF437" s="247" t="str">
        <f>Inventario!D437</f>
        <v>Perno Hexagonal 3/4" x 5"</v>
      </c>
      <c r="AG437" s="247" t="str">
        <f>Inventario!E437</f>
        <v>Herrajes</v>
      </c>
      <c r="AH437" s="247">
        <f>Inventario!F437</f>
        <v>0</v>
      </c>
      <c r="AI437" s="247" t="str">
        <f>Inventario!G437</f>
        <v>unidades</v>
      </c>
      <c r="AJ437" s="248">
        <f>Inventario!J437</f>
        <v>30</v>
      </c>
      <c r="AK437" s="249">
        <f>Inventario!K437</f>
        <v>0</v>
      </c>
      <c r="AL437" s="25"/>
      <c r="AM437" s="11"/>
    </row>
    <row r="438" spans="31:39" ht="13.5" customHeight="1" x14ac:dyDescent="0.25">
      <c r="AE438" s="246" t="str">
        <f>Inventario!B438</f>
        <v>Perno Hexagonal de Nylon M10 x 80</v>
      </c>
      <c r="AF438" s="247" t="str">
        <f>Inventario!D438</f>
        <v>Perno Hexagonal de Nylon M10 x 80</v>
      </c>
      <c r="AG438" s="247" t="str">
        <f>Inventario!E438</f>
        <v>Herrajes</v>
      </c>
      <c r="AH438" s="247">
        <f>Inventario!F438</f>
        <v>0</v>
      </c>
      <c r="AI438" s="247" t="str">
        <f>Inventario!G438</f>
        <v>unidades</v>
      </c>
      <c r="AJ438" s="248">
        <f>Inventario!J438</f>
        <v>51</v>
      </c>
      <c r="AK438" s="249">
        <f>Inventario!K438</f>
        <v>0</v>
      </c>
      <c r="AL438" s="25"/>
      <c r="AM438" s="11"/>
    </row>
    <row r="439" spans="31:39" ht="13.5" customHeight="1" x14ac:dyDescent="0.25">
      <c r="AE439" s="246" t="str">
        <f>Inventario!B439</f>
        <v>Perno Hexagonal de Nylon M10 x 110</v>
      </c>
      <c r="AF439" s="247" t="str">
        <f>Inventario!D439</f>
        <v>Perno Hexagonal de Nylon M10 x 110</v>
      </c>
      <c r="AG439" s="247" t="str">
        <f>Inventario!E439</f>
        <v>Herrajes</v>
      </c>
      <c r="AH439" s="247">
        <f>Inventario!F439</f>
        <v>0</v>
      </c>
      <c r="AI439" s="247" t="str">
        <f>Inventario!G439</f>
        <v>unidades</v>
      </c>
      <c r="AJ439" s="248">
        <f>Inventario!J439</f>
        <v>16</v>
      </c>
      <c r="AK439" s="249">
        <f>Inventario!K439</f>
        <v>0</v>
      </c>
      <c r="AL439" s="25"/>
      <c r="AM439" s="11"/>
    </row>
    <row r="440" spans="31:39" ht="13.5" customHeight="1" x14ac:dyDescent="0.25">
      <c r="AE440" s="246" t="str">
        <f>Inventario!B440</f>
        <v>Tuerca de Nylon 7/16</v>
      </c>
      <c r="AF440" s="247" t="str">
        <f>Inventario!D440</f>
        <v>Tuerca de Nylon 7/16</v>
      </c>
      <c r="AG440" s="247" t="str">
        <f>Inventario!E440</f>
        <v>Herrajes</v>
      </c>
      <c r="AH440" s="247">
        <f>Inventario!F440</f>
        <v>0</v>
      </c>
      <c r="AI440" s="247" t="str">
        <f>Inventario!G440</f>
        <v>unidades</v>
      </c>
      <c r="AJ440" s="248">
        <f>Inventario!J440</f>
        <v>10</v>
      </c>
      <c r="AK440" s="249">
        <f>Inventario!K440</f>
        <v>18.309999999999999</v>
      </c>
      <c r="AL440" s="25"/>
      <c r="AM440" s="11"/>
    </row>
    <row r="441" spans="31:39" ht="13.5" customHeight="1" x14ac:dyDescent="0.25">
      <c r="AE441" s="246" t="str">
        <f>Inventario!B441</f>
        <v>Haladera de boton para gaveta 1-1/2"</v>
      </c>
      <c r="AF441" s="247" t="str">
        <f>Inventario!D441</f>
        <v>Haladera de boton para gaveta 1-1/2"</v>
      </c>
      <c r="AG441" s="247" t="str">
        <f>Inventario!E441</f>
        <v>Herrajes</v>
      </c>
      <c r="AH441" s="247">
        <f>Inventario!F441</f>
        <v>0</v>
      </c>
      <c r="AI441" s="247" t="str">
        <f>Inventario!G441</f>
        <v>unidades</v>
      </c>
      <c r="AJ441" s="248">
        <f>Inventario!J441</f>
        <v>24</v>
      </c>
      <c r="AK441" s="249">
        <f>Inventario!K441</f>
        <v>0</v>
      </c>
      <c r="AL441" s="25"/>
      <c r="AM441" s="11"/>
    </row>
    <row r="442" spans="31:39" ht="13.5" customHeight="1" x14ac:dyDescent="0.25">
      <c r="AE442" s="246" t="str">
        <f>Inventario!B442</f>
        <v>Haladera de boton para gaveta 2"</v>
      </c>
      <c r="AF442" s="247" t="str">
        <f>Inventario!D442</f>
        <v>Haladera de boton para gaveta 2"</v>
      </c>
      <c r="AG442" s="247" t="str">
        <f>Inventario!E442</f>
        <v>Herrajes</v>
      </c>
      <c r="AH442" s="247">
        <f>Inventario!F442</f>
        <v>0</v>
      </c>
      <c r="AI442" s="247" t="str">
        <f>Inventario!G442</f>
        <v>unidades</v>
      </c>
      <c r="AJ442" s="248">
        <f>Inventario!J442</f>
        <v>18</v>
      </c>
      <c r="AK442" s="249">
        <f>Inventario!K442</f>
        <v>0</v>
      </c>
      <c r="AL442" s="25"/>
      <c r="AM442" s="11"/>
    </row>
    <row r="443" spans="31:39" ht="13.5" customHeight="1" x14ac:dyDescent="0.25">
      <c r="AE443" s="246" t="str">
        <f>Inventario!B443</f>
        <v>Tapon de madera 1"</v>
      </c>
      <c r="AF443" s="247" t="str">
        <f>Inventario!D443</f>
        <v>Tapon de madera 1"</v>
      </c>
      <c r="AG443" s="247" t="str">
        <f>Inventario!E443</f>
        <v>Herrajes</v>
      </c>
      <c r="AH443" s="247">
        <f>Inventario!F443</f>
        <v>0</v>
      </c>
      <c r="AI443" s="247" t="str">
        <f>Inventario!G443</f>
        <v>unidades</v>
      </c>
      <c r="AJ443" s="248">
        <f>Inventario!J443</f>
        <v>12</v>
      </c>
      <c r="AK443" s="249">
        <f>Inventario!K443</f>
        <v>0</v>
      </c>
      <c r="AL443" s="25"/>
      <c r="AM443" s="11"/>
    </row>
    <row r="444" spans="31:39" ht="13.5" customHeight="1" x14ac:dyDescent="0.25">
      <c r="AE444" s="246" t="str">
        <f>Inventario!B444</f>
        <v>Tapon de madera 2"</v>
      </c>
      <c r="AF444" s="247" t="str">
        <f>Inventario!D444</f>
        <v>Tapon de madera 2"</v>
      </c>
      <c r="AG444" s="247" t="str">
        <f>Inventario!E444</f>
        <v>Herrajes</v>
      </c>
      <c r="AH444" s="247">
        <f>Inventario!F444</f>
        <v>0</v>
      </c>
      <c r="AI444" s="247" t="str">
        <f>Inventario!G444</f>
        <v>unidades</v>
      </c>
      <c r="AJ444" s="248">
        <f>Inventario!J444</f>
        <v>37</v>
      </c>
      <c r="AK444" s="249">
        <f>Inventario!K444</f>
        <v>0</v>
      </c>
      <c r="AL444" s="25"/>
      <c r="AM444" s="11"/>
    </row>
    <row r="445" spans="31:39" ht="13.5" customHeight="1" x14ac:dyDescent="0.25">
      <c r="AE445" s="246" t="str">
        <f>Inventario!B445</f>
        <v>Haladera de boton para gaveta 2-1/8"</v>
      </c>
      <c r="AF445" s="247" t="str">
        <f>Inventario!D445</f>
        <v>Haladera de boton para gaveta 2-1/8"</v>
      </c>
      <c r="AG445" s="247" t="str">
        <f>Inventario!E445</f>
        <v>Herrajes</v>
      </c>
      <c r="AH445" s="247">
        <f>Inventario!F445</f>
        <v>0</v>
      </c>
      <c r="AI445" s="247" t="str">
        <f>Inventario!G445</f>
        <v>unidades</v>
      </c>
      <c r="AJ445" s="248">
        <f>Inventario!J445</f>
        <v>11</v>
      </c>
      <c r="AK445" s="249">
        <f>Inventario!K445</f>
        <v>0</v>
      </c>
      <c r="AL445" s="25"/>
      <c r="AM445" s="11"/>
    </row>
    <row r="446" spans="31:39" ht="13.5" customHeight="1" x14ac:dyDescent="0.25">
      <c r="AE446" s="246" t="str">
        <f>Inventario!B446</f>
        <v>Perno Allen 1/2" x 2"</v>
      </c>
      <c r="AF446" s="247" t="str">
        <f>Inventario!D446</f>
        <v>Perno Allen 1/2" x 2"</v>
      </c>
      <c r="AG446" s="247" t="str">
        <f>Inventario!E446</f>
        <v>Herrajes</v>
      </c>
      <c r="AH446" s="247">
        <f>Inventario!F446</f>
        <v>0</v>
      </c>
      <c r="AI446" s="247" t="str">
        <f>Inventario!G446</f>
        <v>unidades</v>
      </c>
      <c r="AJ446" s="248">
        <f>Inventario!J446</f>
        <v>30</v>
      </c>
      <c r="AK446" s="249">
        <f>Inventario!K446</f>
        <v>8</v>
      </c>
      <c r="AL446" s="25"/>
      <c r="AM446" s="11"/>
    </row>
    <row r="447" spans="31:39" ht="13.5" customHeight="1" x14ac:dyDescent="0.25">
      <c r="AE447" s="246" t="str">
        <f>Inventario!B447</f>
        <v>Perno Coche 1/2" x 2"</v>
      </c>
      <c r="AF447" s="247" t="str">
        <f>Inventario!D447</f>
        <v>Perno Coche 1/2" x 2"</v>
      </c>
      <c r="AG447" s="247" t="str">
        <f>Inventario!E447</f>
        <v>Herrajes</v>
      </c>
      <c r="AH447" s="247">
        <f>Inventario!F447</f>
        <v>0</v>
      </c>
      <c r="AI447" s="247" t="str">
        <f>Inventario!G447</f>
        <v>unidades</v>
      </c>
      <c r="AJ447" s="248">
        <f>Inventario!J447</f>
        <v>21</v>
      </c>
      <c r="AK447" s="249">
        <f>Inventario!K447</f>
        <v>0</v>
      </c>
      <c r="AL447" s="25"/>
      <c r="AM447" s="11"/>
    </row>
    <row r="448" spans="31:39" ht="13.5" customHeight="1" x14ac:dyDescent="0.25">
      <c r="AE448" s="246" t="str">
        <f>Inventario!B448</f>
        <v xml:space="preserve">Perno Hexagonal 9/16 x 2-3/4" </v>
      </c>
      <c r="AF448" s="247" t="str">
        <f>Inventario!D448</f>
        <v xml:space="preserve">Perno Hexagonal 9/16 x 2-3/4" </v>
      </c>
      <c r="AG448" s="247" t="str">
        <f>Inventario!E448</f>
        <v>Herrajes</v>
      </c>
      <c r="AH448" s="247">
        <f>Inventario!F448</f>
        <v>0</v>
      </c>
      <c r="AI448" s="247" t="str">
        <f>Inventario!G448</f>
        <v>unidades</v>
      </c>
      <c r="AJ448" s="248">
        <f>Inventario!J448</f>
        <v>19</v>
      </c>
      <c r="AK448" s="249">
        <f>Inventario!K448</f>
        <v>0</v>
      </c>
      <c r="AL448" s="25"/>
      <c r="AM448" s="11"/>
    </row>
    <row r="449" spans="31:39" ht="13.5" customHeight="1" x14ac:dyDescent="0.25">
      <c r="AE449" s="246" t="str">
        <f>Inventario!B449</f>
        <v>Goloso con arandela integrada 5/16 x 1-1/4"</v>
      </c>
      <c r="AF449" s="247" t="str">
        <f>Inventario!D449</f>
        <v>Goloso con arandela integrada 5/16 x 1-1/4"</v>
      </c>
      <c r="AG449" s="247" t="str">
        <f>Inventario!E449</f>
        <v>Herrajes</v>
      </c>
      <c r="AH449" s="247">
        <f>Inventario!F449</f>
        <v>0</v>
      </c>
      <c r="AI449" s="247" t="str">
        <f>Inventario!G449</f>
        <v>unidades</v>
      </c>
      <c r="AJ449" s="248">
        <f>Inventario!J449</f>
        <v>39</v>
      </c>
      <c r="AK449" s="249">
        <f>Inventario!K449</f>
        <v>0</v>
      </c>
      <c r="AL449" s="25"/>
      <c r="AM449" s="11"/>
    </row>
    <row r="450" spans="31:39" ht="13.5" customHeight="1" x14ac:dyDescent="0.25">
      <c r="AE450" s="246" t="str">
        <f>Inventario!B450</f>
        <v>Inserto 1/4"-20 x 3/4"</v>
      </c>
      <c r="AF450" s="247" t="str">
        <f>Inventario!D450</f>
        <v>Inserto 1/4"-20 x 3/4"</v>
      </c>
      <c r="AG450" s="247" t="str">
        <f>Inventario!E450</f>
        <v>Herrajes</v>
      </c>
      <c r="AH450" s="247">
        <f>Inventario!F450</f>
        <v>0</v>
      </c>
      <c r="AI450" s="247" t="str">
        <f>Inventario!G450</f>
        <v>unidades</v>
      </c>
      <c r="AJ450" s="248">
        <f>Inventario!J450</f>
        <v>183</v>
      </c>
      <c r="AK450" s="249">
        <f>Inventario!K450</f>
        <v>5.79</v>
      </c>
      <c r="AL450" s="25"/>
      <c r="AM450" s="11"/>
    </row>
    <row r="451" spans="31:39" ht="13.5" customHeight="1" x14ac:dyDescent="0.25">
      <c r="AE451" s="246" t="str">
        <f>Inventario!B451</f>
        <v>Perno Knapp 3/16" x 1-7/8"</v>
      </c>
      <c r="AF451" s="247" t="str">
        <f>Inventario!D451</f>
        <v>Perno Knapp 3/16" x 1-7/8"</v>
      </c>
      <c r="AG451" s="247" t="str">
        <f>Inventario!E451</f>
        <v>Herrajes</v>
      </c>
      <c r="AH451" s="247">
        <f>Inventario!F451</f>
        <v>0</v>
      </c>
      <c r="AI451" s="247" t="str">
        <f>Inventario!G451</f>
        <v>unidades</v>
      </c>
      <c r="AJ451" s="248">
        <f>Inventario!J451</f>
        <v>63</v>
      </c>
      <c r="AK451" s="249">
        <f>Inventario!K451</f>
        <v>0</v>
      </c>
      <c r="AL451" s="25"/>
      <c r="AM451" s="11"/>
    </row>
    <row r="452" spans="31:39" ht="13.5" customHeight="1" x14ac:dyDescent="0.25">
      <c r="AE452" s="246" t="str">
        <f>Inventario!B452</f>
        <v>Perno Hexagonal 7/16" x 2"</v>
      </c>
      <c r="AF452" s="247" t="str">
        <f>Inventario!D452</f>
        <v>Perno Hexagonal 7/16" x 2"</v>
      </c>
      <c r="AG452" s="247" t="str">
        <f>Inventario!E452</f>
        <v>Herrajes</v>
      </c>
      <c r="AH452" s="247">
        <f>Inventario!F452</f>
        <v>0</v>
      </c>
      <c r="AI452" s="247" t="str">
        <f>Inventario!G452</f>
        <v>unidades</v>
      </c>
      <c r="AJ452" s="248">
        <f>Inventario!J452</f>
        <v>16</v>
      </c>
      <c r="AK452" s="249">
        <f>Inventario!K452</f>
        <v>0</v>
      </c>
      <c r="AL452" s="25"/>
      <c r="AM452" s="11"/>
    </row>
    <row r="453" spans="31:39" ht="13.5" customHeight="1" x14ac:dyDescent="0.25">
      <c r="AE453" s="246" t="str">
        <f>Inventario!B453</f>
        <v>Cap nuts 1/4"</v>
      </c>
      <c r="AF453" s="247" t="str">
        <f>Inventario!D453</f>
        <v>Cap nuts 1/4"</v>
      </c>
      <c r="AG453" s="247" t="str">
        <f>Inventario!E453</f>
        <v>Herrajes</v>
      </c>
      <c r="AH453" s="247">
        <f>Inventario!F453</f>
        <v>0</v>
      </c>
      <c r="AI453" s="247" t="str">
        <f>Inventario!G453</f>
        <v>unidades</v>
      </c>
      <c r="AJ453" s="248">
        <f>Inventario!J453</f>
        <v>31</v>
      </c>
      <c r="AK453" s="249">
        <f>Inventario!K453</f>
        <v>0</v>
      </c>
      <c r="AL453" s="25"/>
      <c r="AM453" s="11"/>
    </row>
    <row r="454" spans="31:39" ht="13.5" customHeight="1" x14ac:dyDescent="0.25">
      <c r="AE454" s="246" t="str">
        <f>Inventario!B454</f>
        <v>Perno Hexagonal 1/2" x 4"</v>
      </c>
      <c r="AF454" s="247" t="str">
        <f>Inventario!D454</f>
        <v>Perno Hexagonal 1/2" x 4"</v>
      </c>
      <c r="AG454" s="247" t="str">
        <f>Inventario!E454</f>
        <v>Herrajes</v>
      </c>
      <c r="AH454" s="247">
        <f>Inventario!F454</f>
        <v>0</v>
      </c>
      <c r="AI454" s="247" t="str">
        <f>Inventario!G454</f>
        <v>unidades</v>
      </c>
      <c r="AJ454" s="248">
        <f>Inventario!J454</f>
        <v>37</v>
      </c>
      <c r="AK454" s="249">
        <f>Inventario!K454</f>
        <v>0</v>
      </c>
      <c r="AL454" s="25"/>
      <c r="AM454" s="11"/>
    </row>
    <row r="455" spans="31:39" ht="13.5" customHeight="1" x14ac:dyDescent="0.25">
      <c r="AE455" s="246" t="str">
        <f>Inventario!B455</f>
        <v>Perno Hexagonal 1/2 x 1-1/2"</v>
      </c>
      <c r="AF455" s="247" t="str">
        <f>Inventario!D455</f>
        <v>Perno Hexagonal 1/2 x 1-1/2"</v>
      </c>
      <c r="AG455" s="247" t="str">
        <f>Inventario!E455</f>
        <v>Herrajes</v>
      </c>
      <c r="AH455" s="247">
        <f>Inventario!F455</f>
        <v>0</v>
      </c>
      <c r="AI455" s="247" t="str">
        <f>Inventario!G455</f>
        <v>unidades</v>
      </c>
      <c r="AJ455" s="248">
        <f>Inventario!J455</f>
        <v>85</v>
      </c>
      <c r="AK455" s="249">
        <f>Inventario!K455</f>
        <v>0</v>
      </c>
      <c r="AL455" s="25"/>
      <c r="AM455" s="11"/>
    </row>
    <row r="456" spans="31:39" ht="13.5" customHeight="1" x14ac:dyDescent="0.25">
      <c r="AE456" s="246" t="str">
        <f>Inventario!B456</f>
        <v>Perno de expansion 3/8" x 3-3/4"</v>
      </c>
      <c r="AF456" s="247" t="str">
        <f>Inventario!D456</f>
        <v>Perno de expansion 3/8" x 3-3/4"</v>
      </c>
      <c r="AG456" s="247" t="str">
        <f>Inventario!E456</f>
        <v>Herrajes</v>
      </c>
      <c r="AH456" s="247">
        <f>Inventario!F456</f>
        <v>0</v>
      </c>
      <c r="AI456" s="247" t="str">
        <f>Inventario!G456</f>
        <v>unidades</v>
      </c>
      <c r="AJ456" s="248">
        <f>Inventario!J456</f>
        <v>0</v>
      </c>
      <c r="AK456" s="249">
        <f>Inventario!K456</f>
        <v>0</v>
      </c>
      <c r="AL456" s="25"/>
      <c r="AM456" s="11"/>
    </row>
    <row r="457" spans="31:39" ht="13.5" customHeight="1" x14ac:dyDescent="0.25">
      <c r="AE457" s="246" t="str">
        <f>Inventario!B457</f>
        <v>Perno de anclaje 5/8" x 3-3/4"</v>
      </c>
      <c r="AF457" s="247" t="str">
        <f>Inventario!D457</f>
        <v>Perno de anclaje 5/8" x 3-3/4"</v>
      </c>
      <c r="AG457" s="247" t="str">
        <f>Inventario!E457</f>
        <v>Herrajes</v>
      </c>
      <c r="AH457" s="247">
        <f>Inventario!F457</f>
        <v>0</v>
      </c>
      <c r="AI457" s="247" t="str">
        <f>Inventario!G457</f>
        <v>unidades</v>
      </c>
      <c r="AJ457" s="248">
        <f>Inventario!J457</f>
        <v>52</v>
      </c>
      <c r="AK457" s="249">
        <f>Inventario!K457</f>
        <v>0</v>
      </c>
      <c r="AL457" s="25"/>
      <c r="AM457" s="11"/>
    </row>
    <row r="458" spans="31:39" ht="13.5" customHeight="1" x14ac:dyDescent="0.25">
      <c r="AE458" s="246" t="str">
        <f>Inventario!B458</f>
        <v>Perno Hexagonal 1/2" x 2-3/8"</v>
      </c>
      <c r="AF458" s="247" t="str">
        <f>Inventario!D458</f>
        <v>Perno Hexagonal 1/2" x 2-3/8"</v>
      </c>
      <c r="AG458" s="247" t="str">
        <f>Inventario!E458</f>
        <v>Herrajes</v>
      </c>
      <c r="AH458" s="247">
        <f>Inventario!F458</f>
        <v>0</v>
      </c>
      <c r="AI458" s="247" t="str">
        <f>Inventario!G458</f>
        <v>unidades</v>
      </c>
      <c r="AJ458" s="248">
        <f>Inventario!J458</f>
        <v>159</v>
      </c>
      <c r="AK458" s="249">
        <f>Inventario!K458</f>
        <v>0</v>
      </c>
      <c r="AL458" s="25"/>
      <c r="AM458" s="11"/>
    </row>
    <row r="459" spans="31:39" ht="13.5" customHeight="1" x14ac:dyDescent="0.25">
      <c r="AE459" s="246" t="str">
        <f>Inventario!B459</f>
        <v>Goloso hexagonal punta broca 3/8" x 1"</v>
      </c>
      <c r="AF459" s="247" t="str">
        <f>Inventario!D459</f>
        <v>Goloso hexagonal punta broca 3/8" x 1"</v>
      </c>
      <c r="AG459" s="247" t="str">
        <f>Inventario!E459</f>
        <v>Herrajes</v>
      </c>
      <c r="AH459" s="247">
        <f>Inventario!F459</f>
        <v>0</v>
      </c>
      <c r="AI459" s="247" t="str">
        <f>Inventario!G459</f>
        <v>unidades</v>
      </c>
      <c r="AJ459" s="248">
        <f>Inventario!J459</f>
        <v>35</v>
      </c>
      <c r="AK459" s="249">
        <f>Inventario!K459</f>
        <v>14</v>
      </c>
      <c r="AL459" s="25"/>
      <c r="AM459" s="11"/>
    </row>
    <row r="460" spans="31:39" ht="13.5" customHeight="1" x14ac:dyDescent="0.25">
      <c r="AE460" s="246" t="str">
        <f>Inventario!B460</f>
        <v>Goloso hexagonal punta broca 3/8" x 2"</v>
      </c>
      <c r="AF460" s="247" t="str">
        <f>Inventario!D460</f>
        <v>Goloso hexagonal punta broca 3/8" x 2"</v>
      </c>
      <c r="AG460" s="247" t="str">
        <f>Inventario!E460</f>
        <v>Herrajes</v>
      </c>
      <c r="AH460" s="247">
        <f>Inventario!F460</f>
        <v>0</v>
      </c>
      <c r="AI460" s="247" t="str">
        <f>Inventario!G460</f>
        <v>unidades</v>
      </c>
      <c r="AJ460" s="248">
        <f>Inventario!J460</f>
        <v>130</v>
      </c>
      <c r="AK460" s="249">
        <f>Inventario!K460</f>
        <v>14</v>
      </c>
      <c r="AL460" s="25"/>
      <c r="AM460" s="11"/>
    </row>
    <row r="461" spans="31:39" ht="13.5" customHeight="1" x14ac:dyDescent="0.25">
      <c r="AE461" s="246" t="str">
        <f>Inventario!B461</f>
        <v>Perno Hexagonal 1/2" x 2"</v>
      </c>
      <c r="AF461" s="247" t="str">
        <f>Inventario!D461</f>
        <v>Perno Hexagonal 1/2" x 2"</v>
      </c>
      <c r="AG461" s="247" t="str">
        <f>Inventario!E461</f>
        <v>Herrajes</v>
      </c>
      <c r="AH461" s="247">
        <f>Inventario!F461</f>
        <v>0</v>
      </c>
      <c r="AI461" s="247" t="str">
        <f>Inventario!G461</f>
        <v>unidades</v>
      </c>
      <c r="AJ461" s="248">
        <f>Inventario!J461</f>
        <v>11</v>
      </c>
      <c r="AK461" s="249">
        <f>Inventario!K461</f>
        <v>0</v>
      </c>
      <c r="AL461" s="25"/>
      <c r="AM461" s="11"/>
    </row>
    <row r="462" spans="31:39" ht="13.5" customHeight="1" x14ac:dyDescent="0.25">
      <c r="AE462" s="246" t="str">
        <f>Inventario!B462</f>
        <v>nudo para cable 1/2"</v>
      </c>
      <c r="AF462" s="247" t="str">
        <f>Inventario!D462</f>
        <v>nudo para cable 1/2"</v>
      </c>
      <c r="AG462" s="247" t="str">
        <f>Inventario!E462</f>
        <v>Herrajes</v>
      </c>
      <c r="AH462" s="247">
        <f>Inventario!F462</f>
        <v>0</v>
      </c>
      <c r="AI462" s="247" t="str">
        <f>Inventario!G462</f>
        <v>unidades</v>
      </c>
      <c r="AJ462" s="248">
        <f>Inventario!J462</f>
        <v>5</v>
      </c>
      <c r="AK462" s="249">
        <f>Inventario!K462</f>
        <v>0</v>
      </c>
      <c r="AL462" s="25"/>
      <c r="AM462" s="11"/>
    </row>
    <row r="463" spans="31:39" ht="13.5" customHeight="1" x14ac:dyDescent="0.25">
      <c r="AE463" s="246" t="str">
        <f>Inventario!B463</f>
        <v>nudo para cable 3/8"</v>
      </c>
      <c r="AF463" s="247" t="str">
        <f>Inventario!D463</f>
        <v>nudo para cable 3/8"</v>
      </c>
      <c r="AG463" s="247" t="str">
        <f>Inventario!E463</f>
        <v>Herrajes</v>
      </c>
      <c r="AH463" s="247">
        <f>Inventario!F463</f>
        <v>0</v>
      </c>
      <c r="AI463" s="247" t="str">
        <f>Inventario!G463</f>
        <v>unidades</v>
      </c>
      <c r="AJ463" s="248">
        <f>Inventario!J463</f>
        <v>103</v>
      </c>
      <c r="AK463" s="249">
        <f>Inventario!K463</f>
        <v>0</v>
      </c>
      <c r="AL463" s="25"/>
      <c r="AM463" s="11"/>
    </row>
    <row r="464" spans="31:39" ht="13.5" customHeight="1" x14ac:dyDescent="0.25">
      <c r="AE464" s="246" t="str">
        <f>Inventario!B464</f>
        <v>Perno Hexagonal 7/16" x 7"</v>
      </c>
      <c r="AF464" s="247" t="str">
        <f>Inventario!D464</f>
        <v>Perno Hexagonal 7/16" x 7"</v>
      </c>
      <c r="AG464" s="247" t="str">
        <f>Inventario!E464</f>
        <v>Herrajes</v>
      </c>
      <c r="AH464" s="247">
        <f>Inventario!F464</f>
        <v>0</v>
      </c>
      <c r="AI464" s="247" t="str">
        <f>Inventario!G464</f>
        <v>unidades</v>
      </c>
      <c r="AJ464" s="248">
        <f>Inventario!J464</f>
        <v>32</v>
      </c>
      <c r="AK464" s="249">
        <f>Inventario!K464</f>
        <v>0</v>
      </c>
      <c r="AL464" s="25"/>
      <c r="AM464" s="11"/>
    </row>
    <row r="465" spans="31:39" ht="13.5" customHeight="1" x14ac:dyDescent="0.25">
      <c r="AE465" s="246" t="str">
        <f>Inventario!B465</f>
        <v>Perno Hexagonal 1/2" x 6"</v>
      </c>
      <c r="AF465" s="247" t="str">
        <f>Inventario!D465</f>
        <v>Perno Hexagonal 1/2" x 6"</v>
      </c>
      <c r="AG465" s="247" t="str">
        <f>Inventario!E465</f>
        <v>Herrajes</v>
      </c>
      <c r="AH465" s="247">
        <f>Inventario!F465</f>
        <v>0</v>
      </c>
      <c r="AI465" s="247" t="str">
        <f>Inventario!G465</f>
        <v>unidades</v>
      </c>
      <c r="AJ465" s="248">
        <f>Inventario!J465</f>
        <v>60</v>
      </c>
      <c r="AK465" s="249">
        <f>Inventario!K465</f>
        <v>8</v>
      </c>
      <c r="AL465" s="25"/>
      <c r="AM465" s="11"/>
    </row>
    <row r="466" spans="31:39" ht="13.5" customHeight="1" x14ac:dyDescent="0.25">
      <c r="AE466" s="246" t="str">
        <f>Inventario!B466</f>
        <v>Ruedas 6" x 5/8" (diam interno)</v>
      </c>
      <c r="AF466" s="247" t="str">
        <f>Inventario!D466</f>
        <v>Ruedas 6" x 5/8" (diam interno)</v>
      </c>
      <c r="AG466" s="247" t="str">
        <f>Inventario!E466</f>
        <v>Herrajes</v>
      </c>
      <c r="AH466" s="247">
        <f>Inventario!F466</f>
        <v>0</v>
      </c>
      <c r="AI466" s="247" t="str">
        <f>Inventario!G466</f>
        <v>unidades</v>
      </c>
      <c r="AJ466" s="248">
        <f>Inventario!J466</f>
        <v>5</v>
      </c>
      <c r="AK466" s="249">
        <f>Inventario!K466</f>
        <v>0</v>
      </c>
      <c r="AL466" s="25"/>
      <c r="AM466" s="11"/>
    </row>
    <row r="467" spans="31:39" ht="13.5" customHeight="1" x14ac:dyDescent="0.25">
      <c r="AE467" s="246" t="str">
        <f>Inventario!B467</f>
        <v>Perno Hexagonal punta broca 3/8" x 4"</v>
      </c>
      <c r="AF467" s="247" t="str">
        <f>Inventario!D467</f>
        <v>Perno Hexagonal punta broca 3/8" x 4"</v>
      </c>
      <c r="AG467" s="247" t="str">
        <f>Inventario!E467</f>
        <v>Herrajes</v>
      </c>
      <c r="AH467" s="247">
        <f>Inventario!F467</f>
        <v>0</v>
      </c>
      <c r="AI467" s="247" t="str">
        <f>Inventario!G467</f>
        <v>unidades</v>
      </c>
      <c r="AJ467" s="248">
        <f>Inventario!J467</f>
        <v>139</v>
      </c>
      <c r="AK467" s="249">
        <f>Inventario!K467</f>
        <v>0</v>
      </c>
      <c r="AL467" s="25"/>
      <c r="AM467" s="11"/>
    </row>
    <row r="468" spans="31:39" ht="13.5" customHeight="1" x14ac:dyDescent="0.25">
      <c r="AE468" s="246" t="str">
        <f>Inventario!B468</f>
        <v>Perno Hexagonal 5/8" x 6"</v>
      </c>
      <c r="AF468" s="247" t="str">
        <f>Inventario!D468</f>
        <v>Perno Hexagonal 5/8" x 6"</v>
      </c>
      <c r="AG468" s="247" t="str">
        <f>Inventario!E468</f>
        <v>Herrajes</v>
      </c>
      <c r="AH468" s="247">
        <f>Inventario!F468</f>
        <v>0</v>
      </c>
      <c r="AI468" s="247" t="str">
        <f>Inventario!G468</f>
        <v>unidades</v>
      </c>
      <c r="AJ468" s="248">
        <f>Inventario!J468</f>
        <v>2</v>
      </c>
      <c r="AK468" s="249">
        <f>Inventario!K468</f>
        <v>0</v>
      </c>
      <c r="AL468" s="25"/>
      <c r="AM468" s="11"/>
    </row>
    <row r="469" spans="31:39" ht="13.5" customHeight="1" x14ac:dyDescent="0.25">
      <c r="AE469" s="246" t="str">
        <f>Inventario!B469</f>
        <v>Perno Knapp 3/8" x 2"</v>
      </c>
      <c r="AF469" s="247" t="str">
        <f>Inventario!D469</f>
        <v>Perno Knapp 3/8" x 2"</v>
      </c>
      <c r="AG469" s="247" t="str">
        <f>Inventario!E469</f>
        <v>Herrajes</v>
      </c>
      <c r="AH469" s="247">
        <f>Inventario!F469</f>
        <v>0</v>
      </c>
      <c r="AI469" s="247" t="str">
        <f>Inventario!G469</f>
        <v>unidades</v>
      </c>
      <c r="AJ469" s="248">
        <f>Inventario!J469</f>
        <v>99</v>
      </c>
      <c r="AK469" s="249">
        <f>Inventario!K469</f>
        <v>0</v>
      </c>
      <c r="AL469" s="25"/>
      <c r="AM469" s="11"/>
    </row>
    <row r="470" spans="31:39" ht="13.5" customHeight="1" x14ac:dyDescent="0.25">
      <c r="AE470" s="246" t="str">
        <f>Inventario!B470</f>
        <v>Perno Allen Hierro Negro 5/8" x 1-3/4"</v>
      </c>
      <c r="AF470" s="247" t="str">
        <f>Inventario!D470</f>
        <v>Perno Allen Hierro Negro 5/8" x 1-3/4"</v>
      </c>
      <c r="AG470" s="247" t="str">
        <f>Inventario!E470</f>
        <v>Herrajes</v>
      </c>
      <c r="AH470" s="247">
        <f>Inventario!F470</f>
        <v>0</v>
      </c>
      <c r="AI470" s="247" t="str">
        <f>Inventario!G470</f>
        <v>unidades</v>
      </c>
      <c r="AJ470" s="248">
        <f>Inventario!J470</f>
        <v>217</v>
      </c>
      <c r="AK470" s="249">
        <f>Inventario!K470</f>
        <v>0</v>
      </c>
      <c r="AL470" s="25"/>
      <c r="AM470" s="11"/>
    </row>
    <row r="471" spans="31:39" ht="13.5" customHeight="1" x14ac:dyDescent="0.25">
      <c r="AE471" s="246" t="str">
        <f>Inventario!B471</f>
        <v>Perno knapp 3/8" x 1-7/8"</v>
      </c>
      <c r="AF471" s="247" t="str">
        <f>Inventario!D471</f>
        <v>Perno knapp 3/8" x 1-7/8"</v>
      </c>
      <c r="AG471" s="247" t="str">
        <f>Inventario!E471</f>
        <v>Herrajes</v>
      </c>
      <c r="AH471" s="247">
        <f>Inventario!F471</f>
        <v>0</v>
      </c>
      <c r="AI471" s="247" t="str">
        <f>Inventario!G471</f>
        <v>unidades</v>
      </c>
      <c r="AJ471" s="248">
        <f>Inventario!J471</f>
        <v>298</v>
      </c>
      <c r="AK471" s="249">
        <f>Inventario!K471</f>
        <v>0</v>
      </c>
      <c r="AL471" s="25"/>
      <c r="AM471" s="11"/>
    </row>
    <row r="472" spans="31:39" ht="13.5" customHeight="1" x14ac:dyDescent="0.25">
      <c r="AE472" s="246" t="str">
        <f>Inventario!B472</f>
        <v>Perno Hexagonal 1/2" x 3"</v>
      </c>
      <c r="AF472" s="247" t="str">
        <f>Inventario!D472</f>
        <v>Perno Hexagonal 1/2" x 3"</v>
      </c>
      <c r="AG472" s="247" t="str">
        <f>Inventario!E472</f>
        <v>Herrajes</v>
      </c>
      <c r="AH472" s="247">
        <f>Inventario!F472</f>
        <v>0</v>
      </c>
      <c r="AI472" s="247" t="str">
        <f>Inventario!G472</f>
        <v>unidades</v>
      </c>
      <c r="AJ472" s="248">
        <f>Inventario!J472</f>
        <v>2</v>
      </c>
      <c r="AK472" s="249">
        <f>Inventario!K472</f>
        <v>8</v>
      </c>
      <c r="AL472" s="25"/>
      <c r="AM472" s="11"/>
    </row>
    <row r="473" spans="31:39" ht="13.5" customHeight="1" x14ac:dyDescent="0.25">
      <c r="AE473" s="246" t="str">
        <f>Inventario!B473</f>
        <v>Perno de expansion 1/4" x 1-3/4"</v>
      </c>
      <c r="AF473" s="247" t="str">
        <f>Inventario!D473</f>
        <v>Perno de expansion 1/4" x 1-3/4"</v>
      </c>
      <c r="AG473" s="247" t="str">
        <f>Inventario!E473</f>
        <v>Herrajes</v>
      </c>
      <c r="AH473" s="247">
        <f>Inventario!F473</f>
        <v>0</v>
      </c>
      <c r="AI473" s="247" t="str">
        <f>Inventario!G473</f>
        <v>unidades</v>
      </c>
      <c r="AJ473" s="248">
        <f>Inventario!J473</f>
        <v>44</v>
      </c>
      <c r="AK473" s="249">
        <f>Inventario!K473</f>
        <v>80</v>
      </c>
      <c r="AL473" s="25"/>
      <c r="AM473" s="11"/>
    </row>
    <row r="474" spans="31:39" ht="13.5" customHeight="1" x14ac:dyDescent="0.25">
      <c r="AE474" s="246" t="str">
        <f>Inventario!B474</f>
        <v>Perno hexagonal 3/4" x 3"</v>
      </c>
      <c r="AF474" s="247" t="str">
        <f>Inventario!D474</f>
        <v>Perno hexagonal 3/4" x 3"</v>
      </c>
      <c r="AG474" s="247" t="str">
        <f>Inventario!E474</f>
        <v>Herrajes</v>
      </c>
      <c r="AH474" s="247">
        <f>Inventario!F474</f>
        <v>0</v>
      </c>
      <c r="AI474" s="247" t="str">
        <f>Inventario!G474</f>
        <v>unidades</v>
      </c>
      <c r="AJ474" s="248">
        <f>Inventario!J474</f>
        <v>255</v>
      </c>
      <c r="AK474" s="249">
        <f>Inventario!K474</f>
        <v>0</v>
      </c>
      <c r="AL474" s="25"/>
      <c r="AM474" s="11"/>
    </row>
    <row r="475" spans="31:39" ht="13.5" customHeight="1" x14ac:dyDescent="0.25">
      <c r="AE475" s="246" t="str">
        <f>Inventario!B475</f>
        <v>Perno Hexagonal 7/16 x 7"</v>
      </c>
      <c r="AF475" s="247" t="str">
        <f>Inventario!D475</f>
        <v>Perno Hexagonal 7/16 x 7"</v>
      </c>
      <c r="AG475" s="247" t="str">
        <f>Inventario!E475</f>
        <v>Herrajes</v>
      </c>
      <c r="AH475" s="247">
        <f>Inventario!F475</f>
        <v>0</v>
      </c>
      <c r="AI475" s="247" t="str">
        <f>Inventario!G475</f>
        <v>unidades</v>
      </c>
      <c r="AJ475" s="248">
        <f>Inventario!J475</f>
        <v>49</v>
      </c>
      <c r="AK475" s="249">
        <f>Inventario!K475</f>
        <v>0</v>
      </c>
      <c r="AL475" s="25"/>
      <c r="AM475" s="11"/>
    </row>
    <row r="476" spans="31:39" ht="13.5" customHeight="1" x14ac:dyDescent="0.25">
      <c r="AE476" s="246" t="str">
        <f>Inventario!B476</f>
        <v>Perno Hexagonal 9/16 x 4-1/2"</v>
      </c>
      <c r="AF476" s="247" t="str">
        <f>Inventario!D476</f>
        <v>Perno Hexagonal 9/16 x 4-1/2"</v>
      </c>
      <c r="AG476" s="247" t="str">
        <f>Inventario!E476</f>
        <v>Herrajes</v>
      </c>
      <c r="AH476" s="247">
        <f>Inventario!F476</f>
        <v>0</v>
      </c>
      <c r="AI476" s="247" t="str">
        <f>Inventario!G476</f>
        <v>unidades</v>
      </c>
      <c r="AJ476" s="248">
        <f>Inventario!J476</f>
        <v>83</v>
      </c>
      <c r="AK476" s="249">
        <f>Inventario!K476</f>
        <v>0</v>
      </c>
      <c r="AL476" s="25"/>
      <c r="AM476" s="11"/>
    </row>
    <row r="477" spans="31:39" ht="13.5" customHeight="1" x14ac:dyDescent="0.25">
      <c r="AE477" s="246" t="str">
        <f>Inventario!B477</f>
        <v>Perno Hexagonal 5/8 x 3"</v>
      </c>
      <c r="AF477" s="247" t="str">
        <f>Inventario!D477</f>
        <v>Perno Hexagonal 5/8 x 3"</v>
      </c>
      <c r="AG477" s="247" t="str">
        <f>Inventario!E477</f>
        <v>Herrajes</v>
      </c>
      <c r="AH477" s="247">
        <f>Inventario!F477</f>
        <v>0</v>
      </c>
      <c r="AI477" s="247" t="str">
        <f>Inventario!G477</f>
        <v>unidades</v>
      </c>
      <c r="AJ477" s="248">
        <f>Inventario!J477</f>
        <v>339</v>
      </c>
      <c r="AK477" s="249">
        <f>Inventario!K477</f>
        <v>0</v>
      </c>
      <c r="AL477" s="25"/>
      <c r="AM477" s="11"/>
    </row>
    <row r="478" spans="31:39" ht="13.5" customHeight="1" x14ac:dyDescent="0.25">
      <c r="AE478" s="246" t="str">
        <f>Inventario!B478</f>
        <v>Perno Hexagonal 3/4" x 6"</v>
      </c>
      <c r="AF478" s="247" t="str">
        <f>Inventario!D478</f>
        <v>Perno Hexagonal 3/4" x 6"</v>
      </c>
      <c r="AG478" s="247" t="str">
        <f>Inventario!E478</f>
        <v>Herrajes</v>
      </c>
      <c r="AH478" s="247">
        <f>Inventario!F478</f>
        <v>0</v>
      </c>
      <c r="AI478" s="247" t="str">
        <f>Inventario!G478</f>
        <v>unidades</v>
      </c>
      <c r="AJ478" s="248">
        <f>Inventario!J478</f>
        <v>1</v>
      </c>
      <c r="AK478" s="249">
        <f>Inventario!K478</f>
        <v>0</v>
      </c>
      <c r="AL478" s="25"/>
      <c r="AM478" s="11"/>
    </row>
    <row r="479" spans="31:39" ht="13.5" customHeight="1" x14ac:dyDescent="0.25">
      <c r="AE479" s="246" t="str">
        <f>Inventario!B479</f>
        <v>Perno Coche 3/4" x 3-1/2"</v>
      </c>
      <c r="AF479" s="247" t="str">
        <f>Inventario!D479</f>
        <v>Perno Coche 3/4" x 3-1/2"</v>
      </c>
      <c r="AG479" s="247" t="str">
        <f>Inventario!E479</f>
        <v>Herrajes</v>
      </c>
      <c r="AH479" s="247">
        <f>Inventario!F479</f>
        <v>0</v>
      </c>
      <c r="AI479" s="247" t="str">
        <f>Inventario!G479</f>
        <v>unidades</v>
      </c>
      <c r="AJ479" s="248">
        <f>Inventario!J479</f>
        <v>12</v>
      </c>
      <c r="AK479" s="249">
        <f>Inventario!K479</f>
        <v>0</v>
      </c>
      <c r="AL479" s="25"/>
      <c r="AM479" s="11"/>
    </row>
    <row r="480" spans="31:39" ht="13.5" customHeight="1" x14ac:dyDescent="0.25">
      <c r="AE480" s="246" t="str">
        <f>Inventario!B480</f>
        <v>Perno Hexagonal 3/4" x 3"</v>
      </c>
      <c r="AF480" s="247" t="str">
        <f>Inventario!D480</f>
        <v>Perno Hexagonal 3/4" x 3"</v>
      </c>
      <c r="AG480" s="247" t="str">
        <f>Inventario!E480</f>
        <v>Herrajes</v>
      </c>
      <c r="AH480" s="247">
        <f>Inventario!F480</f>
        <v>0</v>
      </c>
      <c r="AI480" s="247" t="str">
        <f>Inventario!G480</f>
        <v>unidades</v>
      </c>
      <c r="AJ480" s="248">
        <f>Inventario!J480</f>
        <v>7</v>
      </c>
      <c r="AK480" s="249">
        <f>Inventario!K480</f>
        <v>0</v>
      </c>
      <c r="AL480" s="25"/>
      <c r="AM480" s="11"/>
    </row>
    <row r="481" spans="31:39" ht="13.5" customHeight="1" x14ac:dyDescent="0.25">
      <c r="AE481" s="246" t="str">
        <f>Inventario!B481</f>
        <v>Perno Hexagonal 5/8" x 4"</v>
      </c>
      <c r="AF481" s="247" t="str">
        <f>Inventario!D481</f>
        <v>Perno Hexagonal 5/8" x 4"</v>
      </c>
      <c r="AG481" s="247" t="str">
        <f>Inventario!E481</f>
        <v>Herrajes</v>
      </c>
      <c r="AH481" s="247">
        <f>Inventario!F481</f>
        <v>0</v>
      </c>
      <c r="AI481" s="247" t="str">
        <f>Inventario!G481</f>
        <v>unidades</v>
      </c>
      <c r="AJ481" s="248">
        <f>Inventario!J481</f>
        <v>19</v>
      </c>
      <c r="AK481" s="249">
        <f>Inventario!K481</f>
        <v>0</v>
      </c>
      <c r="AL481" s="25"/>
      <c r="AM481" s="11"/>
    </row>
    <row r="482" spans="31:39" ht="13.5" customHeight="1" x14ac:dyDescent="0.25">
      <c r="AE482" s="246" t="str">
        <f>Inventario!B482</f>
        <v>Goloso para techo 1/4" x 1"</v>
      </c>
      <c r="AF482" s="247" t="str">
        <f>Inventario!D482</f>
        <v>Goloso para techo 1/4" x 1"</v>
      </c>
      <c r="AG482" s="247" t="str">
        <f>Inventario!E482</f>
        <v>Herrajes</v>
      </c>
      <c r="AH482" s="247">
        <f>Inventario!F482</f>
        <v>0</v>
      </c>
      <c r="AI482" s="247" t="str">
        <f>Inventario!G482</f>
        <v>unidades</v>
      </c>
      <c r="AJ482" s="248">
        <f>Inventario!J482</f>
        <v>635</v>
      </c>
      <c r="AK482" s="249">
        <f>Inventario!K482</f>
        <v>1.6899999999999997</v>
      </c>
      <c r="AL482" s="25"/>
      <c r="AM482" s="11"/>
    </row>
    <row r="483" spans="31:39" ht="13.5" customHeight="1" x14ac:dyDescent="0.25">
      <c r="AE483" s="246" t="str">
        <f>Inventario!B483</f>
        <v>Tapa junta 2-1/2"</v>
      </c>
      <c r="AF483" s="247" t="str">
        <f>Inventario!D483</f>
        <v>Tapa junta 2-1/2"</v>
      </c>
      <c r="AG483" s="247" t="str">
        <f>Inventario!E483</f>
        <v>Herrajes</v>
      </c>
      <c r="AH483" s="247">
        <f>Inventario!F483</f>
        <v>0</v>
      </c>
      <c r="AI483" s="247" t="str">
        <f>Inventario!G483</f>
        <v>unidades</v>
      </c>
      <c r="AJ483" s="248">
        <f>Inventario!J483</f>
        <v>147</v>
      </c>
      <c r="AK483" s="249">
        <f>Inventario!K483</f>
        <v>0</v>
      </c>
      <c r="AL483" s="25"/>
      <c r="AM483" s="11"/>
    </row>
    <row r="484" spans="31:39" ht="13.5" customHeight="1" x14ac:dyDescent="0.25">
      <c r="AE484" s="246" t="str">
        <f>Inventario!B484</f>
        <v>Insertos 3/8"-16x1-1/4"</v>
      </c>
      <c r="AF484" s="247" t="str">
        <f>Inventario!D484</f>
        <v>Insertos 3/8"-16x1-1/4"</v>
      </c>
      <c r="AG484" s="247" t="str">
        <f>Inventario!E484</f>
        <v>Herrajes</v>
      </c>
      <c r="AH484" s="247">
        <f>Inventario!F484</f>
        <v>0</v>
      </c>
      <c r="AI484" s="247" t="str">
        <f>Inventario!G484</f>
        <v>unidades</v>
      </c>
      <c r="AJ484" s="248">
        <f>Inventario!J484</f>
        <v>92</v>
      </c>
      <c r="AK484" s="249">
        <f>Inventario!K484</f>
        <v>2</v>
      </c>
      <c r="AL484" s="25"/>
      <c r="AM484" s="11"/>
    </row>
    <row r="485" spans="31:39" ht="13.5" customHeight="1" x14ac:dyDescent="0.25">
      <c r="AE485" s="246" t="str">
        <f>Inventario!B485</f>
        <v>Perno Slotted 1/4" x 1-1/8"</v>
      </c>
      <c r="AF485" s="247" t="str">
        <f>Inventario!D485</f>
        <v>Perno Slotted 1/4" x 1-1/8"</v>
      </c>
      <c r="AG485" s="247" t="str">
        <f>Inventario!E485</f>
        <v>Herrajes</v>
      </c>
      <c r="AH485" s="247">
        <f>Inventario!F485</f>
        <v>0</v>
      </c>
      <c r="AI485" s="247" t="str">
        <f>Inventario!G485</f>
        <v>unidades</v>
      </c>
      <c r="AJ485" s="248">
        <f>Inventario!J485</f>
        <v>125</v>
      </c>
      <c r="AK485" s="249">
        <f>Inventario!K485</f>
        <v>0</v>
      </c>
      <c r="AL485" s="25"/>
      <c r="AM485" s="11"/>
    </row>
    <row r="486" spans="31:39" ht="13.5" customHeight="1" x14ac:dyDescent="0.25">
      <c r="AE486" s="246" t="str">
        <f>Inventario!B486</f>
        <v>Perno Hexagonal 1/2" x 3-1/2"</v>
      </c>
      <c r="AF486" s="247" t="str">
        <f>Inventario!D486</f>
        <v>Perno Hexagonal 1/2" x 3-1/2"</v>
      </c>
      <c r="AG486" s="247" t="str">
        <f>Inventario!E486</f>
        <v>Herrajes</v>
      </c>
      <c r="AH486" s="247">
        <f>Inventario!F486</f>
        <v>0</v>
      </c>
      <c r="AI486" s="247" t="str">
        <f>Inventario!G486</f>
        <v>unidades</v>
      </c>
      <c r="AJ486" s="248">
        <f>Inventario!J486</f>
        <v>12</v>
      </c>
      <c r="AK486" s="249">
        <f>Inventario!K486</f>
        <v>0</v>
      </c>
      <c r="AL486" s="25"/>
      <c r="AM486" s="11"/>
    </row>
    <row r="487" spans="31:39" ht="13.5" customHeight="1" x14ac:dyDescent="0.25">
      <c r="AE487" s="246" t="str">
        <f>Inventario!B487</f>
        <v>Bisagra Escondida SOSS 100 13 x 44.5 mm</v>
      </c>
      <c r="AF487" s="247" t="str">
        <f>Inventario!D487</f>
        <v>Bisagra Escondida SOSS 100 13 x 44.5 mm</v>
      </c>
      <c r="AG487" s="247" t="str">
        <f>Inventario!E487</f>
        <v>Herrajes</v>
      </c>
      <c r="AH487" s="247">
        <f>Inventario!F487</f>
        <v>0</v>
      </c>
      <c r="AI487" s="247" t="str">
        <f>Inventario!G487</f>
        <v>unidades</v>
      </c>
      <c r="AJ487" s="248">
        <f>Inventario!J487</f>
        <v>6</v>
      </c>
      <c r="AK487" s="249">
        <f>Inventario!K487</f>
        <v>0</v>
      </c>
      <c r="AL487" s="25"/>
      <c r="AM487" s="11"/>
    </row>
    <row r="488" spans="31:39" ht="13.5" customHeight="1" x14ac:dyDescent="0.25">
      <c r="AE488" s="246" t="str">
        <f>Inventario!B488</f>
        <v>Perno Panhead Phillips #8 x 3"</v>
      </c>
      <c r="AF488" s="247" t="str">
        <f>Inventario!D488</f>
        <v>Perno Panhead Phillips #8 x 3"</v>
      </c>
      <c r="AG488" s="247" t="str">
        <f>Inventario!E488</f>
        <v>Herrajes</v>
      </c>
      <c r="AH488" s="247">
        <f>Inventario!F488</f>
        <v>0</v>
      </c>
      <c r="AI488" s="247" t="str">
        <f>Inventario!G488</f>
        <v>unidades</v>
      </c>
      <c r="AJ488" s="248">
        <f>Inventario!J488</f>
        <v>19</v>
      </c>
      <c r="AK488" s="249">
        <f>Inventario!K488</f>
        <v>0</v>
      </c>
      <c r="AL488" s="25"/>
      <c r="AM488" s="11"/>
    </row>
    <row r="489" spans="31:39" ht="13.5" customHeight="1" x14ac:dyDescent="0.25">
      <c r="AE489" s="246" t="str">
        <f>Inventario!B489</f>
        <v>Esparragos 2" x 1/4"</v>
      </c>
      <c r="AF489" s="247" t="str">
        <f>Inventario!D489</f>
        <v>Esparragos 2" x 1/8"</v>
      </c>
      <c r="AG489" s="247" t="str">
        <f>Inventario!E489</f>
        <v>Herrajes</v>
      </c>
      <c r="AH489" s="247">
        <f>Inventario!F489</f>
        <v>0</v>
      </c>
      <c r="AI489" s="247" t="str">
        <f>Inventario!G489</f>
        <v>unidades</v>
      </c>
      <c r="AJ489" s="248">
        <f>Inventario!J489</f>
        <v>4274</v>
      </c>
      <c r="AK489" s="249">
        <f>Inventario!K489</f>
        <v>36</v>
      </c>
      <c r="AL489" s="25"/>
      <c r="AM489" s="11"/>
    </row>
    <row r="490" spans="31:39" ht="13.5" customHeight="1" x14ac:dyDescent="0.25">
      <c r="AE490" s="246" t="str">
        <f>Inventario!B490</f>
        <v>Esparragos 4" x 3/8"</v>
      </c>
      <c r="AF490" s="247" t="str">
        <f>Inventario!D490</f>
        <v>Esparragos 4" x 1/4"</v>
      </c>
      <c r="AG490" s="247" t="str">
        <f>Inventario!E490</f>
        <v>Herrajes</v>
      </c>
      <c r="AH490" s="247">
        <f>Inventario!F490</f>
        <v>0</v>
      </c>
      <c r="AI490" s="247" t="str">
        <f>Inventario!G490</f>
        <v>unidades</v>
      </c>
      <c r="AJ490" s="248">
        <f>Inventario!J490</f>
        <v>1084</v>
      </c>
      <c r="AK490" s="249">
        <f>Inventario!K490</f>
        <v>36</v>
      </c>
      <c r="AL490" s="25"/>
      <c r="AM490" s="11"/>
    </row>
    <row r="491" spans="31:39" ht="13.5" customHeight="1" x14ac:dyDescent="0.25">
      <c r="AE491" s="246" t="str">
        <f>Inventario!B491</f>
        <v>Tornillo Phillips flathead bronce #10 x 1-1/2"</v>
      </c>
      <c r="AF491" s="247" t="str">
        <f>Inventario!D491</f>
        <v>Tornillo Phillips flathead bronce #10 x 1-1/2"</v>
      </c>
      <c r="AG491" s="247" t="str">
        <f>Inventario!E491</f>
        <v>Herrajes</v>
      </c>
      <c r="AH491" s="247">
        <f>Inventario!F491</f>
        <v>0</v>
      </c>
      <c r="AI491" s="247" t="str">
        <f>Inventario!G491</f>
        <v>unidades</v>
      </c>
      <c r="AJ491" s="248">
        <f>Inventario!J491</f>
        <v>200</v>
      </c>
      <c r="AK491" s="249">
        <f>Inventario!K491</f>
        <v>0</v>
      </c>
      <c r="AL491" s="25"/>
      <c r="AM491" s="11"/>
    </row>
    <row r="492" spans="31:39" ht="13.5" customHeight="1" x14ac:dyDescent="0.25">
      <c r="AE492" s="246" t="str">
        <f>Inventario!B492</f>
        <v>Nivelador base nylon 1-1/8" x 1-1/8" con su nuez uña 3/8"</v>
      </c>
      <c r="AF492" s="247" t="str">
        <f>Inventario!D492</f>
        <v>Nivelador base nylon 1-1/8" x 1-1/8" con su nuez uña 3/8"</v>
      </c>
      <c r="AG492" s="247" t="str">
        <f>Inventario!E492</f>
        <v>Herrajes</v>
      </c>
      <c r="AH492" s="247">
        <f>Inventario!F492</f>
        <v>0</v>
      </c>
      <c r="AI492" s="247" t="str">
        <f>Inventario!G492</f>
        <v>unidades</v>
      </c>
      <c r="AJ492" s="248">
        <f>Inventario!J492</f>
        <v>4</v>
      </c>
      <c r="AK492" s="249">
        <f>Inventario!K492</f>
        <v>0</v>
      </c>
      <c r="AL492" s="25"/>
      <c r="AM492" s="11"/>
    </row>
    <row r="493" spans="31:39" ht="13.5" customHeight="1" x14ac:dyDescent="0.25">
      <c r="AE493" s="246" t="str">
        <f>Inventario!B493</f>
        <v>Push latch (7266486)</v>
      </c>
      <c r="AF493" s="247" t="str">
        <f>Inventario!D493</f>
        <v>Push latch (7266486)</v>
      </c>
      <c r="AG493" s="247" t="str">
        <f>Inventario!E493</f>
        <v>Herrajes</v>
      </c>
      <c r="AH493" s="247">
        <f>Inventario!F493</f>
        <v>0</v>
      </c>
      <c r="AI493" s="247" t="str">
        <f>Inventario!G493</f>
        <v>unidades</v>
      </c>
      <c r="AJ493" s="248">
        <f>Inventario!J493</f>
        <v>1</v>
      </c>
      <c r="AK493" s="249">
        <f>Inventario!K493</f>
        <v>35</v>
      </c>
      <c r="AL493" s="25"/>
      <c r="AM493" s="11"/>
    </row>
    <row r="494" spans="31:39" ht="13.5" customHeight="1" x14ac:dyDescent="0.25">
      <c r="AE494" s="246" t="str">
        <f>Inventario!B494</f>
        <v>Double Magnetic catch 2x3/4"</v>
      </c>
      <c r="AF494" s="247" t="str">
        <f>Inventario!D494</f>
        <v>Double Magnetic catch 2x3/4"</v>
      </c>
      <c r="AG494" s="247" t="str">
        <f>Inventario!E494</f>
        <v>Herrajes</v>
      </c>
      <c r="AH494" s="247">
        <f>Inventario!F494</f>
        <v>0</v>
      </c>
      <c r="AI494" s="247" t="str">
        <f>Inventario!G494</f>
        <v>unidades</v>
      </c>
      <c r="AJ494" s="248">
        <f>Inventario!J494</f>
        <v>4</v>
      </c>
      <c r="AK494" s="249">
        <f>Inventario!K494</f>
        <v>0</v>
      </c>
      <c r="AL494" s="25"/>
      <c r="AM494" s="11"/>
    </row>
    <row r="495" spans="31:39" ht="13.5" customHeight="1" x14ac:dyDescent="0.25">
      <c r="AE495" s="246" t="str">
        <f>Inventario!B495</f>
        <v>Arandela de 1/4"</v>
      </c>
      <c r="AF495" s="247" t="str">
        <f>Inventario!D495</f>
        <v>Arandela de 1/4"</v>
      </c>
      <c r="AG495" s="247" t="str">
        <f>Inventario!E495</f>
        <v>Herrajes</v>
      </c>
      <c r="AH495" s="247">
        <f>Inventario!F495</f>
        <v>0</v>
      </c>
      <c r="AI495" s="247" t="str">
        <f>Inventario!G495</f>
        <v>unidades</v>
      </c>
      <c r="AJ495" s="248">
        <f>Inventario!J495</f>
        <v>252</v>
      </c>
      <c r="AK495" s="249">
        <f>Inventario!K495</f>
        <v>0.34750759878419452</v>
      </c>
      <c r="AL495" s="25"/>
      <c r="AM495" s="11"/>
    </row>
    <row r="496" spans="31:39" ht="13.5" customHeight="1" x14ac:dyDescent="0.25">
      <c r="AE496" s="246" t="str">
        <f>Inventario!B496</f>
        <v>Arandela de 1/4" INOX</v>
      </c>
      <c r="AF496" s="247" t="str">
        <f>Inventario!D496</f>
        <v>Arandela de 1/4" INOX</v>
      </c>
      <c r="AG496" s="247" t="str">
        <f>Inventario!E496</f>
        <v>Herrajes</v>
      </c>
      <c r="AH496" s="247">
        <f>Inventario!F496</f>
        <v>0</v>
      </c>
      <c r="AI496" s="247" t="str">
        <f>Inventario!G496</f>
        <v>unidades</v>
      </c>
      <c r="AJ496" s="248">
        <f>Inventario!J496</f>
        <v>0</v>
      </c>
      <c r="AK496" s="249">
        <f>Inventario!K496</f>
        <v>0</v>
      </c>
      <c r="AL496" s="25"/>
      <c r="AM496" s="11"/>
    </row>
    <row r="497" spans="31:39" ht="13.5" customHeight="1" x14ac:dyDescent="0.25">
      <c r="AE497" s="246" t="str">
        <f>Inventario!B497</f>
        <v>Arandela de 1/8"</v>
      </c>
      <c r="AF497" s="247" t="str">
        <f>Inventario!D497</f>
        <v>Arandela de 1/8"</v>
      </c>
      <c r="AG497" s="247" t="str">
        <f>Inventario!E497</f>
        <v>Herrajes</v>
      </c>
      <c r="AH497" s="247">
        <f>Inventario!F497</f>
        <v>0</v>
      </c>
      <c r="AI497" s="247" t="str">
        <f>Inventario!G497</f>
        <v>unidades</v>
      </c>
      <c r="AJ497" s="248">
        <f>Inventario!J497</f>
        <v>8</v>
      </c>
      <c r="AK497" s="249">
        <f>Inventario!K497</f>
        <v>0</v>
      </c>
      <c r="AL497" s="25"/>
      <c r="AM497" s="11"/>
    </row>
    <row r="498" spans="31:39" ht="13.5" customHeight="1" x14ac:dyDescent="0.25">
      <c r="AE498" s="246" t="str">
        <f>Inventario!B498</f>
        <v>Insertos 5/16 x 3/4"</v>
      </c>
      <c r="AF498" s="247" t="str">
        <f>Inventario!D498</f>
        <v>Insertos 5/16 x 3/4"</v>
      </c>
      <c r="AG498" s="247" t="str">
        <f>Inventario!E498</f>
        <v>Herrajes</v>
      </c>
      <c r="AH498" s="247">
        <f>Inventario!F498</f>
        <v>0</v>
      </c>
      <c r="AI498" s="247" t="str">
        <f>Inventario!G498</f>
        <v>unidades</v>
      </c>
      <c r="AJ498" s="248">
        <f>Inventario!J498</f>
        <v>38</v>
      </c>
      <c r="AK498" s="249">
        <f>Inventario!K498</f>
        <v>0</v>
      </c>
      <c r="AL498" s="25"/>
      <c r="AM498" s="11"/>
    </row>
    <row r="499" spans="31:39" ht="13.5" customHeight="1" x14ac:dyDescent="0.25">
      <c r="AE499" s="246" t="str">
        <f>Inventario!B499</f>
        <v>Inserto de 1/4" x 3/8"</v>
      </c>
      <c r="AF499" s="247" t="str">
        <f>Inventario!D499</f>
        <v>Inserto de 1/4" x 3/8"</v>
      </c>
      <c r="AG499" s="247" t="str">
        <f>Inventario!E499</f>
        <v>Herrajes</v>
      </c>
      <c r="AH499" s="247">
        <f>Inventario!F499</f>
        <v>0</v>
      </c>
      <c r="AI499" s="247" t="str">
        <f>Inventario!G499</f>
        <v>unidades</v>
      </c>
      <c r="AJ499" s="248">
        <f>Inventario!J499</f>
        <v>555</v>
      </c>
      <c r="AK499" s="249">
        <f>Inventario!K499</f>
        <v>5.79</v>
      </c>
      <c r="AL499" s="25"/>
      <c r="AM499" s="11"/>
    </row>
    <row r="500" spans="31:39" ht="13.5" customHeight="1" x14ac:dyDescent="0.25">
      <c r="AE500" s="246" t="str">
        <f>Inventario!B500</f>
        <v>Herraje para armar cama</v>
      </c>
      <c r="AF500" s="247" t="str">
        <f>Inventario!D500</f>
        <v>Herraje para armar cama</v>
      </c>
      <c r="AG500" s="247" t="str">
        <f>Inventario!E500</f>
        <v>Herrajes</v>
      </c>
      <c r="AH500" s="247">
        <f>Inventario!F500</f>
        <v>0</v>
      </c>
      <c r="AI500" s="247" t="str">
        <f>Inventario!G500</f>
        <v>unidades</v>
      </c>
      <c r="AJ500" s="248">
        <f>Inventario!J500</f>
        <v>4</v>
      </c>
      <c r="AK500" s="249">
        <f>Inventario!K500</f>
        <v>0</v>
      </c>
      <c r="AL500" s="25"/>
      <c r="AM500" s="11"/>
    </row>
    <row r="501" spans="31:39" ht="13.5" customHeight="1" x14ac:dyDescent="0.25">
      <c r="AE501" s="246" t="str">
        <f>Inventario!B501</f>
        <v>Bisagra 2"x 1-1/2"</v>
      </c>
      <c r="AF501" s="247" t="str">
        <f>Inventario!D501</f>
        <v>Bisagra 2"x 1-1/2"</v>
      </c>
      <c r="AG501" s="247" t="str">
        <f>Inventario!E501</f>
        <v>Herrajes</v>
      </c>
      <c r="AH501" s="247">
        <f>Inventario!F501</f>
        <v>0</v>
      </c>
      <c r="AI501" s="247" t="str">
        <f>Inventario!G501</f>
        <v>unidades</v>
      </c>
      <c r="AJ501" s="248">
        <f>Inventario!J501</f>
        <v>0</v>
      </c>
      <c r="AK501" s="249">
        <f>Inventario!K501</f>
        <v>0</v>
      </c>
      <c r="AL501" s="25"/>
      <c r="AM501" s="11"/>
    </row>
    <row r="502" spans="31:39" ht="13.5" customHeight="1" x14ac:dyDescent="0.25">
      <c r="AE502" s="246" t="str">
        <f>Inventario!B502</f>
        <v xml:space="preserve">Tuerca de 1/4" </v>
      </c>
      <c r="AF502" s="247" t="str">
        <f>Inventario!D502</f>
        <v xml:space="preserve">Tuerca de 1/4" </v>
      </c>
      <c r="AG502" s="247" t="str">
        <f>Inventario!E502</f>
        <v>Herrajes</v>
      </c>
      <c r="AH502" s="247">
        <f>Inventario!F502</f>
        <v>0</v>
      </c>
      <c r="AI502" s="247" t="str">
        <f>Inventario!G502</f>
        <v>unidades</v>
      </c>
      <c r="AJ502" s="248">
        <f>Inventario!J502</f>
        <v>295</v>
      </c>
      <c r="AK502" s="249">
        <f>Inventario!K502</f>
        <v>0.48192660550458716</v>
      </c>
      <c r="AL502" s="25"/>
      <c r="AM502" s="11"/>
    </row>
    <row r="503" spans="31:39" ht="13.5" customHeight="1" x14ac:dyDescent="0.25">
      <c r="AE503" s="246" t="str">
        <f>Inventario!B503</f>
        <v>Perno Hexagonal 1/4"x 1-1/2"</v>
      </c>
      <c r="AF503" s="247" t="str">
        <f>Inventario!D503</f>
        <v>Perno Hexagonal 1/4"x 1-1/2"</v>
      </c>
      <c r="AG503" s="247" t="str">
        <f>Inventario!E503</f>
        <v>Herrajes</v>
      </c>
      <c r="AH503" s="247">
        <f>Inventario!F503</f>
        <v>0</v>
      </c>
      <c r="AI503" s="247" t="str">
        <f>Inventario!G503</f>
        <v>unidades</v>
      </c>
      <c r="AJ503" s="248">
        <f>Inventario!J503</f>
        <v>18</v>
      </c>
      <c r="AK503" s="249">
        <f>Inventario!K503</f>
        <v>0</v>
      </c>
      <c r="AL503" s="25"/>
      <c r="AM503" s="11"/>
    </row>
    <row r="504" spans="31:39" ht="13.5" customHeight="1" x14ac:dyDescent="0.25">
      <c r="AE504" s="246" t="str">
        <f>Inventario!B504</f>
        <v>Perno Hexagonal 1/4"x 1-1/2" INOX</v>
      </c>
      <c r="AF504" s="247" t="str">
        <f>Inventario!D504</f>
        <v>Perno Hexagonal 1/4"x 1-1/2" INOX</v>
      </c>
      <c r="AG504" s="247" t="str">
        <f>Inventario!E504</f>
        <v>Herrajes</v>
      </c>
      <c r="AH504" s="247">
        <f>Inventario!F504</f>
        <v>0</v>
      </c>
      <c r="AI504" s="247" t="str">
        <f>Inventario!G504</f>
        <v>unidades</v>
      </c>
      <c r="AJ504" s="248">
        <f>Inventario!J504</f>
        <v>0</v>
      </c>
      <c r="AK504" s="249">
        <f>Inventario!K504</f>
        <v>0</v>
      </c>
      <c r="AL504" s="25"/>
      <c r="AM504" s="11"/>
    </row>
    <row r="505" spans="31:39" ht="13.5" customHeight="1" x14ac:dyDescent="0.25">
      <c r="AE505" s="246" t="str">
        <f>Inventario!B505</f>
        <v>Inserto 1/4-20X15mm SLT DRIVE ZN</v>
      </c>
      <c r="AF505" s="247" t="str">
        <f>Inventario!D505</f>
        <v>Inserto 1/4-20X15mm SLT DRIVE ZN</v>
      </c>
      <c r="AG505" s="247" t="str">
        <f>Inventario!E505</f>
        <v>Herrajes</v>
      </c>
      <c r="AH505" s="247" t="str">
        <f>Inventario!F505</f>
        <v>IB142015SD(3056)</v>
      </c>
      <c r="AI505" s="247" t="str">
        <f>Inventario!G505</f>
        <v>unidades</v>
      </c>
      <c r="AJ505" s="248">
        <f>Inventario!J505</f>
        <v>881</v>
      </c>
      <c r="AK505" s="249">
        <f>Inventario!K505</f>
        <v>1.00972</v>
      </c>
      <c r="AL505" s="25"/>
      <c r="AM505" s="11"/>
    </row>
    <row r="506" spans="31:39" ht="13.5" customHeight="1" x14ac:dyDescent="0.25">
      <c r="AE506" s="246" t="str">
        <f>Inventario!B506</f>
        <v xml:space="preserve">NO-MORTISE BED RAIL BRACKETS </v>
      </c>
      <c r="AF506" s="247" t="str">
        <f>Inventario!D506</f>
        <v xml:space="preserve">NO-MORTISE BED RAIL BRACKETS </v>
      </c>
      <c r="AG506" s="247" t="str">
        <f>Inventario!E506</f>
        <v>Herrajes</v>
      </c>
      <c r="AH506" s="247" t="str">
        <f>Inventario!F506</f>
        <v>PAQUETE</v>
      </c>
      <c r="AI506" s="247" t="str">
        <f>Inventario!G506</f>
        <v>unidades</v>
      </c>
      <c r="AJ506" s="248">
        <f>Inventario!J506</f>
        <v>10</v>
      </c>
      <c r="AK506" s="249">
        <f>Inventario!K506</f>
        <v>730.5478571428572</v>
      </c>
      <c r="AL506" s="25"/>
      <c r="AM506" s="11"/>
    </row>
    <row r="507" spans="31:39" ht="13.5" customHeight="1" x14ac:dyDescent="0.25">
      <c r="AE507" s="246" t="str">
        <f>Inventario!B507</f>
        <v>Inserto t-Nut 1/4"-20x10mm</v>
      </c>
      <c r="AF507" s="247" t="str">
        <f>Inventario!D507</f>
        <v>Inserto t-Nut 1/4"-20x10mm</v>
      </c>
      <c r="AG507" s="247" t="str">
        <f>Inventario!E507</f>
        <v>Herrajes</v>
      </c>
      <c r="AH507" s="247" t="str">
        <f>Inventario!F507</f>
        <v>031-05-968</v>
      </c>
      <c r="AI507" s="247" t="str">
        <f>Inventario!G507</f>
        <v>unidades</v>
      </c>
      <c r="AJ507" s="248">
        <f>Inventario!J507</f>
        <v>56</v>
      </c>
      <c r="AK507" s="249">
        <f>Inventario!K507</f>
        <v>2.1645714285714286</v>
      </c>
      <c r="AL507" s="25"/>
      <c r="AM507" s="11"/>
    </row>
    <row r="508" spans="31:39" ht="13.5" customHeight="1" x14ac:dyDescent="0.25">
      <c r="AE508" s="246" t="str">
        <f>Inventario!B508</f>
        <v>Way ajustable Clips for salice concealed underm</v>
      </c>
      <c r="AF508" s="247" t="str">
        <f>Inventario!D508</f>
        <v>Way ajustable Clips for salice concealed underm</v>
      </c>
      <c r="AG508" s="247" t="str">
        <f>Inventario!E508</f>
        <v>Herrajes</v>
      </c>
      <c r="AH508" s="247" t="str">
        <f>Inventario!F508</f>
        <v>421-23-001</v>
      </c>
      <c r="AI508" s="247" t="str">
        <f>Inventario!G508</f>
        <v>unidades</v>
      </c>
      <c r="AJ508" s="248">
        <f>Inventario!J508</f>
        <v>0</v>
      </c>
      <c r="AK508" s="249">
        <f>Inventario!K508</f>
        <v>0</v>
      </c>
      <c r="AL508" s="25"/>
      <c r="AM508" s="11"/>
    </row>
    <row r="509" spans="31:39" ht="13.5" customHeight="1" x14ac:dyDescent="0.25">
      <c r="AE509" s="246" t="str">
        <f>Inventario!B509</f>
        <v>Salice Concealed Undermount Slide A7555/381 (RIEL 18")</v>
      </c>
      <c r="AF509" s="247" t="str">
        <f>Inventario!D509</f>
        <v>Salice Concealed Undermount Slide A7555/381 (RIEL 18")</v>
      </c>
      <c r="AG509" s="247" t="str">
        <f>Inventario!E509</f>
        <v>Herrajes</v>
      </c>
      <c r="AH509" s="247" t="str">
        <f>Inventario!F509</f>
        <v>433-17-745</v>
      </c>
      <c r="AI509" s="247" t="str">
        <f>Inventario!G509</f>
        <v>unidades</v>
      </c>
      <c r="AJ509" s="248">
        <f>Inventario!J509</f>
        <v>6</v>
      </c>
      <c r="AK509" s="249">
        <f>Inventario!K509</f>
        <v>0</v>
      </c>
      <c r="AL509" s="25"/>
      <c r="AM509" s="11"/>
    </row>
    <row r="510" spans="31:39" ht="13.5" customHeight="1" x14ac:dyDescent="0.25">
      <c r="AE510" s="246" t="str">
        <f>Inventario!B510</f>
        <v>Nivelador 1/4"-20mm x 22mm</v>
      </c>
      <c r="AF510" s="247" t="str">
        <f>Inventario!D510</f>
        <v>Nivelador 1/4"-20mm x 22mm</v>
      </c>
      <c r="AG510" s="247" t="str">
        <f>Inventario!E510</f>
        <v>Herrajes</v>
      </c>
      <c r="AH510" s="247" t="str">
        <f>Inventario!F510</f>
        <v>651-04-332</v>
      </c>
      <c r="AI510" s="247" t="str">
        <f>Inventario!G510</f>
        <v>unidades</v>
      </c>
      <c r="AJ510" s="248">
        <f>Inventario!J510</f>
        <v>876</v>
      </c>
      <c r="AK510" s="249">
        <f>Inventario!K510</f>
        <v>3.3590399999999998</v>
      </c>
      <c r="AL510" s="25"/>
      <c r="AM510" s="11"/>
    </row>
    <row r="511" spans="31:39" ht="13.5" customHeight="1" x14ac:dyDescent="0.25">
      <c r="AE511" s="246" t="str">
        <f>Inventario!B511</f>
        <v>Magnetic Catch,with strike plastic black 4-5kg</v>
      </c>
      <c r="AF511" s="247" t="str">
        <f>Inventario!D511</f>
        <v>Magnetic Catch,with strike plastic black 4-5kg</v>
      </c>
      <c r="AG511" s="247" t="str">
        <f>Inventario!E511</f>
        <v>Herrajes</v>
      </c>
      <c r="AH511" s="247" t="str">
        <f>Inventario!F511</f>
        <v>246-29-301</v>
      </c>
      <c r="AI511" s="247" t="str">
        <f>Inventario!G511</f>
        <v>unidades</v>
      </c>
      <c r="AJ511" s="248">
        <f>Inventario!J511</f>
        <v>19</v>
      </c>
      <c r="AK511" s="249">
        <f>Inventario!K511</f>
        <v>32.184750000000001</v>
      </c>
      <c r="AL511" s="25"/>
      <c r="AM511" s="11"/>
    </row>
    <row r="512" spans="31:39" ht="13.5" customHeight="1" x14ac:dyDescent="0.25">
      <c r="AE512" s="246" t="str">
        <f>Inventario!B512</f>
        <v>Tapa para bisagra (covercap , for hinge arm, plast)</v>
      </c>
      <c r="AF512" s="247" t="str">
        <f>Inventario!D512</f>
        <v>Tapa para bisagra (covercap , for hinge arm, plast)</v>
      </c>
      <c r="AG512" s="247" t="str">
        <f>Inventario!E512</f>
        <v>Herrajes</v>
      </c>
      <c r="AH512" s="247" t="str">
        <f>Inventario!F512</f>
        <v>329-18-308</v>
      </c>
      <c r="AI512" s="247" t="str">
        <f>Inventario!G512</f>
        <v>unidades</v>
      </c>
      <c r="AJ512" s="248">
        <f>Inventario!J512</f>
        <v>26</v>
      </c>
      <c r="AK512" s="249">
        <f>Inventario!K512</f>
        <v>1.4464999999999999</v>
      </c>
      <c r="AL512" s="25"/>
      <c r="AM512" s="11"/>
    </row>
    <row r="513" spans="31:39" ht="13.5" customHeight="1" x14ac:dyDescent="0.25">
      <c r="AE513" s="246" t="str">
        <f>Inventario!B513</f>
        <v xml:space="preserve">Bisagra medio canto 105 grados </v>
      </c>
      <c r="AF513" s="247" t="str">
        <f>Inventario!D513</f>
        <v xml:space="preserve">Bisagra medio canto 105 grados </v>
      </c>
      <c r="AG513" s="247" t="str">
        <f>Inventario!E513</f>
        <v>Herrajes</v>
      </c>
      <c r="AH513" s="247" t="str">
        <f>Inventario!F513</f>
        <v>329-28-441</v>
      </c>
      <c r="AI513" s="247" t="str">
        <f>Inventario!G513</f>
        <v>unidades</v>
      </c>
      <c r="AJ513" s="248">
        <f>Inventario!J513</f>
        <v>10</v>
      </c>
      <c r="AK513" s="249">
        <f>Inventario!K513</f>
        <v>0</v>
      </c>
      <c r="AL513" s="25"/>
      <c r="AM513" s="11"/>
    </row>
    <row r="514" spans="31:39" ht="13.5" customHeight="1" x14ac:dyDescent="0.25">
      <c r="AE514" s="246" t="str">
        <f>Inventario!B514</f>
        <v xml:space="preserve">Bisagra 105 grados . Cierre suave </v>
      </c>
      <c r="AF514" s="247" t="str">
        <f>Inventario!D514</f>
        <v xml:space="preserve">Bisagra 105 grados . Cierre suave </v>
      </c>
      <c r="AG514" s="247" t="str">
        <f>Inventario!E514</f>
        <v>Herrajes</v>
      </c>
      <c r="AH514" s="247" t="str">
        <f>Inventario!F514</f>
        <v>329-28-403</v>
      </c>
      <c r="AI514" s="247" t="str">
        <f>Inventario!G514</f>
        <v>unidades</v>
      </c>
      <c r="AJ514" s="248">
        <f>Inventario!J514</f>
        <v>6</v>
      </c>
      <c r="AK514" s="249">
        <f>Inventario!K514</f>
        <v>39.582999999999998</v>
      </c>
      <c r="AL514" s="25"/>
      <c r="AM514" s="11"/>
    </row>
    <row r="515" spans="31:39" ht="13.5" customHeight="1" x14ac:dyDescent="0.25">
      <c r="AE515" s="246" t="str">
        <f>Inventario!B515</f>
        <v xml:space="preserve">Bisagra 94 grados </v>
      </c>
      <c r="AF515" s="247" t="str">
        <f>Inventario!D515</f>
        <v xml:space="preserve">Bisagra 94 grados </v>
      </c>
      <c r="AG515" s="247" t="str">
        <f>Inventario!E515</f>
        <v>Herrajes</v>
      </c>
      <c r="AH515" s="247" t="str">
        <f>Inventario!F515</f>
        <v>329-31-013</v>
      </c>
      <c r="AI515" s="247" t="str">
        <f>Inventario!G515</f>
        <v>unidades</v>
      </c>
      <c r="AJ515" s="248">
        <f>Inventario!J515</f>
        <v>4</v>
      </c>
      <c r="AK515" s="249">
        <f>Inventario!K515</f>
        <v>75.467999999999989</v>
      </c>
      <c r="AL515" s="25"/>
      <c r="AM515" s="11"/>
    </row>
    <row r="516" spans="31:39" ht="13.5" customHeight="1" x14ac:dyDescent="0.25">
      <c r="AE516" s="246" t="str">
        <f>Inventario!B516</f>
        <v>Salice S2XX85H9 Covercap , for hinge cup flange3</v>
      </c>
      <c r="AF516" s="247" t="str">
        <f>Inventario!D516</f>
        <v>Salice S2XX85H9 Covercap , for hinge cup flange3</v>
      </c>
      <c r="AG516" s="247" t="str">
        <f>Inventario!E516</f>
        <v>Herrajes</v>
      </c>
      <c r="AH516" s="247" t="str">
        <f>Inventario!F516</f>
        <v>329-32-530</v>
      </c>
      <c r="AI516" s="247" t="str">
        <f>Inventario!G516</f>
        <v>unidades</v>
      </c>
      <c r="AJ516" s="248">
        <f>Inventario!J516</f>
        <v>20</v>
      </c>
      <c r="AK516" s="249">
        <f>Inventario!K516</f>
        <v>4.4393333333333338</v>
      </c>
      <c r="AL516" s="25"/>
      <c r="AM516" s="11"/>
    </row>
    <row r="517" spans="31:39" ht="13.5" customHeight="1" x14ac:dyDescent="0.25">
      <c r="AE517" s="246" t="str">
        <f>Inventario!B517</f>
        <v>Bisagra 0MM (Montaje para bisagra)</v>
      </c>
      <c r="AF517" s="247" t="str">
        <f>Inventario!D517</f>
        <v>Bisagra 0MM (Montaje para bisagra)</v>
      </c>
      <c r="AG517" s="247" t="str">
        <f>Inventario!E517</f>
        <v>Herrajes</v>
      </c>
      <c r="AH517" s="247" t="str">
        <f>Inventario!F517</f>
        <v>329-71-500</v>
      </c>
      <c r="AI517" s="247" t="str">
        <f>Inventario!G517</f>
        <v>unidades</v>
      </c>
      <c r="AJ517" s="248">
        <f>Inventario!J517</f>
        <v>20</v>
      </c>
      <c r="AK517" s="249">
        <f>Inventario!K517</f>
        <v>27.079666666666661</v>
      </c>
      <c r="AL517" s="25"/>
      <c r="AM517" s="11"/>
    </row>
    <row r="518" spans="31:39" ht="13.5" customHeight="1" x14ac:dyDescent="0.25">
      <c r="AE518" s="246" t="str">
        <f>Inventario!B518</f>
        <v>Bisagra oculta 25mm x 118 mm</v>
      </c>
      <c r="AF518" s="247" t="str">
        <f>Inventario!D518</f>
        <v>Bisagra oculta 25mm x 118 mm</v>
      </c>
      <c r="AG518" s="247" t="str">
        <f>Inventario!E518</f>
        <v>Herrajes</v>
      </c>
      <c r="AH518" s="247" t="str">
        <f>Inventario!F518</f>
        <v>341-07-763</v>
      </c>
      <c r="AI518" s="247" t="str">
        <f>Inventario!G518</f>
        <v>unidades</v>
      </c>
      <c r="AJ518" s="248">
        <f>Inventario!J518</f>
        <v>0</v>
      </c>
      <c r="AK518" s="249">
        <f>Inventario!K518</f>
        <v>0</v>
      </c>
      <c r="AL518" s="25"/>
      <c r="AM518" s="11"/>
    </row>
    <row r="519" spans="31:39" ht="13.5" customHeight="1" x14ac:dyDescent="0.25">
      <c r="AE519" s="246" t="str">
        <f>Inventario!B519</f>
        <v>Tubo para armario 8 pies</v>
      </c>
      <c r="AF519" s="247" t="str">
        <f>Inventario!D519</f>
        <v>Tubo para armario 8 pies</v>
      </c>
      <c r="AG519" s="247" t="str">
        <f>Inventario!E519</f>
        <v>Herrajes</v>
      </c>
      <c r="AH519" s="247" t="str">
        <f>Inventario!F519</f>
        <v>801-42-600</v>
      </c>
      <c r="AI519" s="247" t="str">
        <f>Inventario!G519</f>
        <v>unidades</v>
      </c>
      <c r="AJ519" s="248">
        <f>Inventario!J519</f>
        <v>8</v>
      </c>
      <c r="AK519" s="249">
        <f>Inventario!K519</f>
        <v>804.98666666666668</v>
      </c>
      <c r="AL519" s="25"/>
      <c r="AM519" s="11"/>
    </row>
    <row r="520" spans="31:39" ht="13.5" customHeight="1" x14ac:dyDescent="0.25">
      <c r="AE520" s="246" t="str">
        <f>Inventario!B520</f>
        <v>Soporte para tubo de armario</v>
      </c>
      <c r="AF520" s="247" t="str">
        <f>Inventario!D520</f>
        <v>Soporte para tubo de armario</v>
      </c>
      <c r="AG520" s="247" t="str">
        <f>Inventario!E520</f>
        <v>Herrajes</v>
      </c>
      <c r="AH520" s="247" t="str">
        <f>Inventario!F520</f>
        <v>803-56-600</v>
      </c>
      <c r="AI520" s="247" t="str">
        <f>Inventario!G520</f>
        <v>unidades</v>
      </c>
      <c r="AJ520" s="248">
        <f>Inventario!J520</f>
        <v>0</v>
      </c>
      <c r="AK520" s="249">
        <f>Inventario!K520</f>
        <v>0</v>
      </c>
      <c r="AL520" s="25"/>
      <c r="AM520" s="11"/>
    </row>
    <row r="521" spans="31:39" ht="13.5" customHeight="1" x14ac:dyDescent="0.25">
      <c r="AE521" s="246" t="str">
        <f>Inventario!B521</f>
        <v xml:space="preserve">Guia de piso </v>
      </c>
      <c r="AF521" s="247" t="str">
        <f>Inventario!D521</f>
        <v xml:space="preserve">Guia de piso </v>
      </c>
      <c r="AG521" s="247" t="str">
        <f>Inventario!E521</f>
        <v>Herrajes</v>
      </c>
      <c r="AH521" s="247" t="str">
        <f>Inventario!F521</f>
        <v>940-42-030</v>
      </c>
      <c r="AI521" s="247" t="str">
        <f>Inventario!G521</f>
        <v>unidades</v>
      </c>
      <c r="AJ521" s="248">
        <f>Inventario!J521</f>
        <v>0</v>
      </c>
      <c r="AK521" s="249">
        <f>Inventario!K521</f>
        <v>0</v>
      </c>
      <c r="AL521" s="25"/>
      <c r="AM521" s="11"/>
    </row>
    <row r="522" spans="31:39" ht="13.5" customHeight="1" x14ac:dyDescent="0.25">
      <c r="AE522" s="246" t="str">
        <f>Inventario!B522</f>
        <v>Herraje para puerta corrediza</v>
      </c>
      <c r="AF522" s="247" t="str">
        <f>Inventario!D522</f>
        <v>Herraje para puerta corrediza</v>
      </c>
      <c r="AG522" s="247" t="str">
        <f>Inventario!E522</f>
        <v>Herrajes</v>
      </c>
      <c r="AH522" s="247" t="str">
        <f>Inventario!F522</f>
        <v>940-43-117</v>
      </c>
      <c r="AI522" s="247" t="str">
        <f>Inventario!G522</f>
        <v>kits</v>
      </c>
      <c r="AJ522" s="248">
        <f>Inventario!J522</f>
        <v>0</v>
      </c>
      <c r="AK522" s="249">
        <f>Inventario!K522</f>
        <v>0</v>
      </c>
      <c r="AL522" s="25"/>
      <c r="AM522" s="11"/>
    </row>
    <row r="523" spans="31:39" ht="13.5" customHeight="1" x14ac:dyDescent="0.25">
      <c r="AE523" s="246" t="str">
        <f>Inventario!B523</f>
        <v xml:space="preserve">Riel para puerta </v>
      </c>
      <c r="AF523" s="247" t="str">
        <f>Inventario!D523</f>
        <v xml:space="preserve">Riel para puerta </v>
      </c>
      <c r="AG523" s="247" t="str">
        <f>Inventario!E523</f>
        <v>Herrajes</v>
      </c>
      <c r="AH523" s="247" t="str">
        <f>Inventario!F523</f>
        <v>940-43-961</v>
      </c>
      <c r="AI523" s="247" t="str">
        <f>Inventario!G523</f>
        <v>unidades</v>
      </c>
      <c r="AJ523" s="248">
        <f>Inventario!J523</f>
        <v>0</v>
      </c>
      <c r="AK523" s="249">
        <f>Inventario!K523</f>
        <v>0</v>
      </c>
      <c r="AL523" s="25"/>
      <c r="AM523" s="11"/>
    </row>
    <row r="524" spans="31:39" ht="13.5" customHeight="1" x14ac:dyDescent="0.25">
      <c r="AE524" s="246" t="str">
        <f>Inventario!B524</f>
        <v>Herraje p/puerta corrediza</v>
      </c>
      <c r="AF524" s="247" t="str">
        <f>Inventario!D524</f>
        <v>Herraje p/puerta corrediza</v>
      </c>
      <c r="AG524" s="247" t="str">
        <f>Inventario!E524</f>
        <v>Herrajes</v>
      </c>
      <c r="AH524" s="247" t="str">
        <f>Inventario!F524</f>
        <v>940-44-000</v>
      </c>
      <c r="AI524" s="247" t="str">
        <f>Inventario!G524</f>
        <v>kits</v>
      </c>
      <c r="AJ524" s="248">
        <f>Inventario!J524</f>
        <v>0</v>
      </c>
      <c r="AK524" s="249">
        <f>Inventario!K524</f>
        <v>0</v>
      </c>
      <c r="AL524" s="25"/>
      <c r="AM524" s="11"/>
    </row>
    <row r="525" spans="31:39" ht="13.5" customHeight="1" x14ac:dyDescent="0.25">
      <c r="AE525" s="246" t="str">
        <f>Inventario!B525</f>
        <v xml:space="preserve">Perno cabeza plana 2" Centro Llave Allen </v>
      </c>
      <c r="AF525" s="247" t="str">
        <f>Inventario!D525</f>
        <v xml:space="preserve">Perno cabeza plana 2" Centro Llave Allen </v>
      </c>
      <c r="AG525" s="247" t="str">
        <f>Inventario!E525</f>
        <v>Herrajes</v>
      </c>
      <c r="AH525" s="247" t="str">
        <f>Inventario!F525</f>
        <v>HX2N142006</v>
      </c>
      <c r="AI525" s="247" t="str">
        <f>Inventario!G525</f>
        <v>unidades</v>
      </c>
      <c r="AJ525" s="248">
        <f>Inventario!J525</f>
        <v>0</v>
      </c>
      <c r="AK525" s="249">
        <f>Inventario!K525</f>
        <v>0</v>
      </c>
      <c r="AL525" s="25"/>
      <c r="AM525" s="11"/>
    </row>
    <row r="526" spans="31:39" ht="13.5" customHeight="1" x14ac:dyDescent="0.25">
      <c r="AE526" s="246" t="str">
        <f>Inventario!B526</f>
        <v>Brida sin fin 7/16"a 1" Inox (11-25mm size 8)</v>
      </c>
      <c r="AF526" s="247" t="str">
        <f>Inventario!D526</f>
        <v>Brida sin fin 7/16"a 1" Inox (11-25mm size 8)</v>
      </c>
      <c r="AG526" s="247" t="str">
        <f>Inventario!E526</f>
        <v>Herrajes</v>
      </c>
      <c r="AH526" s="247">
        <f>Inventario!F526</f>
        <v>0</v>
      </c>
      <c r="AI526" s="247" t="str">
        <f>Inventario!G526</f>
        <v>unidades</v>
      </c>
      <c r="AJ526" s="248">
        <f>Inventario!J526</f>
        <v>0</v>
      </c>
      <c r="AK526" s="249">
        <f>Inventario!K526</f>
        <v>0</v>
      </c>
      <c r="AL526" s="25"/>
      <c r="AM526" s="11"/>
    </row>
    <row r="527" spans="31:39" ht="13.5" customHeight="1" x14ac:dyDescent="0.25">
      <c r="AE527" s="246" t="str">
        <f>Inventario!B527</f>
        <v xml:space="preserve">Brida sin fin 3/8"-5/8" AC.INOX </v>
      </c>
      <c r="AF527" s="247" t="str">
        <f>Inventario!D527</f>
        <v xml:space="preserve">Brida sin fin 3/8"-5/8" AC.INOX </v>
      </c>
      <c r="AG527" s="247" t="str">
        <f>Inventario!E527</f>
        <v>Herrajes</v>
      </c>
      <c r="AH527" s="247">
        <f>Inventario!F527</f>
        <v>0</v>
      </c>
      <c r="AI527" s="247" t="str">
        <f>Inventario!G527</f>
        <v>unidades</v>
      </c>
      <c r="AJ527" s="248">
        <f>Inventario!J527</f>
        <v>0</v>
      </c>
      <c r="AK527" s="249">
        <f>Inventario!K527</f>
        <v>0</v>
      </c>
      <c r="AL527" s="25"/>
      <c r="AM527" s="11"/>
    </row>
    <row r="528" spans="31:39" ht="13.5" customHeight="1" x14ac:dyDescent="0.25">
      <c r="AE528" s="246" t="str">
        <f>Inventario!B528</f>
        <v>Perno Conetor 1/4-20 type JCB-B</v>
      </c>
      <c r="AF528" s="247" t="str">
        <f>Inventario!D528</f>
        <v>Perno Conetor 1/4-20 type JCB-B</v>
      </c>
      <c r="AG528" s="247" t="str">
        <f>Inventario!E528</f>
        <v>Herrajes</v>
      </c>
      <c r="AH528" s="247">
        <f>Inventario!F528</f>
        <v>0</v>
      </c>
      <c r="AI528" s="247" t="str">
        <f>Inventario!G528</f>
        <v>unidades</v>
      </c>
      <c r="AJ528" s="248">
        <f>Inventario!J528</f>
        <v>0</v>
      </c>
      <c r="AK528" s="249">
        <f>Inventario!K528</f>
        <v>0</v>
      </c>
      <c r="AL528" s="25"/>
      <c r="AM528" s="11"/>
    </row>
    <row r="529" spans="31:39" ht="13.5" customHeight="1" x14ac:dyDescent="0.25">
      <c r="AE529" s="246" t="str">
        <f>Inventario!B529</f>
        <v>Tuerca conector hexagonal 1/4-20</v>
      </c>
      <c r="AF529" s="247" t="str">
        <f>Inventario!D529</f>
        <v>Tuerca conector hexagonal 1/4-20</v>
      </c>
      <c r="AG529" s="247" t="str">
        <f>Inventario!E529</f>
        <v>Herrajes</v>
      </c>
      <c r="AH529" s="247">
        <f>Inventario!F529</f>
        <v>0</v>
      </c>
      <c r="AI529" s="247" t="str">
        <f>Inventario!G529</f>
        <v>unidades</v>
      </c>
      <c r="AJ529" s="248">
        <f>Inventario!J529</f>
        <v>69</v>
      </c>
      <c r="AK529" s="249">
        <f>Inventario!K529</f>
        <v>8.8563529411764694</v>
      </c>
      <c r="AL529" s="25"/>
      <c r="AM529" s="11"/>
    </row>
    <row r="530" spans="31:39" ht="13.5" customHeight="1" x14ac:dyDescent="0.25">
      <c r="AE530" s="246" t="str">
        <f>Inventario!B530</f>
        <v>Tuerca Hex Galv 1/2"</v>
      </c>
      <c r="AF530" s="247" t="str">
        <f>Inventario!D530</f>
        <v>Tuerca Hex Galv 1/2"</v>
      </c>
      <c r="AG530" s="247" t="str">
        <f>Inventario!E530</f>
        <v>Herrajes</v>
      </c>
      <c r="AH530" s="247">
        <f>Inventario!F530</f>
        <v>0</v>
      </c>
      <c r="AI530" s="247" t="str">
        <f>Inventario!G530</f>
        <v>unidades</v>
      </c>
      <c r="AJ530" s="248">
        <f>Inventario!J530</f>
        <v>264</v>
      </c>
      <c r="AK530" s="249">
        <f>Inventario!K530</f>
        <v>1.7697769516728625</v>
      </c>
      <c r="AL530" s="25"/>
      <c r="AM530" s="11"/>
    </row>
    <row r="531" spans="31:39" ht="13.5" customHeight="1" x14ac:dyDescent="0.25">
      <c r="AE531" s="246" t="str">
        <f>Inventario!B531</f>
        <v>Arandela 5/8"Galv</v>
      </c>
      <c r="AF531" s="247" t="str">
        <f>Inventario!D531</f>
        <v>Arandela 5/8"Galv</v>
      </c>
      <c r="AG531" s="247" t="str">
        <f>Inventario!E531</f>
        <v>Herrajes</v>
      </c>
      <c r="AH531" s="247">
        <f>Inventario!F531</f>
        <v>0</v>
      </c>
      <c r="AI531" s="247" t="str">
        <f>Inventario!G531</f>
        <v>unidades</v>
      </c>
      <c r="AJ531" s="248">
        <f>Inventario!J531</f>
        <v>133</v>
      </c>
      <c r="AK531" s="249">
        <f>Inventario!K531</f>
        <v>3.54</v>
      </c>
      <c r="AL531" s="25"/>
      <c r="AM531" s="11"/>
    </row>
    <row r="532" spans="31:39" ht="13.5" customHeight="1" x14ac:dyDescent="0.25">
      <c r="AE532" s="246" t="str">
        <f>Inventario!B532</f>
        <v>Perno Hexagonal 1/4"x 2" Galv</v>
      </c>
      <c r="AF532" s="247" t="str">
        <f>Inventario!D532</f>
        <v>Perno Hexagonal 1/4"x 2" Galv</v>
      </c>
      <c r="AG532" s="247" t="str">
        <f>Inventario!E532</f>
        <v>Herrajes</v>
      </c>
      <c r="AH532" s="247">
        <f>Inventario!F532</f>
        <v>0</v>
      </c>
      <c r="AI532" s="247" t="str">
        <f>Inventario!G532</f>
        <v>unidades</v>
      </c>
      <c r="AJ532" s="248">
        <f>Inventario!J532</f>
        <v>197</v>
      </c>
      <c r="AK532" s="249">
        <f>Inventario!K532</f>
        <v>1.96</v>
      </c>
      <c r="AL532" s="25"/>
      <c r="AM532" s="11"/>
    </row>
    <row r="533" spans="31:39" ht="13.5" customHeight="1" x14ac:dyDescent="0.25">
      <c r="AE533" s="246" t="str">
        <f>Inventario!B533</f>
        <v>Clips Para Deck</v>
      </c>
      <c r="AF533" s="247" t="str">
        <f>Inventario!D533</f>
        <v>Clips Para Deck</v>
      </c>
      <c r="AG533" s="247" t="str">
        <f>Inventario!E533</f>
        <v>Herrajes</v>
      </c>
      <c r="AH533" s="247">
        <f>Inventario!F533</f>
        <v>0</v>
      </c>
      <c r="AI533" s="247" t="str">
        <f>Inventario!G533</f>
        <v>unidades</v>
      </c>
      <c r="AJ533" s="248">
        <f>Inventario!J533</f>
        <v>100</v>
      </c>
      <c r="AK533" s="249">
        <f>Inventario!K533</f>
        <v>5.0137049999999999</v>
      </c>
      <c r="AL533" s="25"/>
      <c r="AM533" s="11"/>
    </row>
    <row r="534" spans="31:39" ht="13.5" customHeight="1" x14ac:dyDescent="0.25">
      <c r="AE534" s="246" t="str">
        <f>Inventario!B534</f>
        <v xml:space="preserve">Remaches de aluminio 1/4-20 </v>
      </c>
      <c r="AF534" s="247" t="str">
        <f>Inventario!D534</f>
        <v xml:space="preserve">Remaches de aluminio 1/4-20 </v>
      </c>
      <c r="AG534" s="247" t="str">
        <f>Inventario!E534</f>
        <v>Herrajes</v>
      </c>
      <c r="AH534" s="247">
        <f>Inventario!F534</f>
        <v>0</v>
      </c>
      <c r="AI534" s="247" t="str">
        <f>Inventario!G534</f>
        <v>unidades</v>
      </c>
      <c r="AJ534" s="248">
        <f>Inventario!J534</f>
        <v>2</v>
      </c>
      <c r="AK534" s="249">
        <f>Inventario!K534</f>
        <v>12.3628</v>
      </c>
      <c r="AL534" s="25"/>
      <c r="AM534" s="11"/>
    </row>
    <row r="535" spans="31:39" ht="13.5" customHeight="1" x14ac:dyDescent="0.25">
      <c r="AE535" s="246" t="str">
        <f>Inventario!B535</f>
        <v xml:space="preserve">Cerradura Emtek 2114 Modern Rectangular </v>
      </c>
      <c r="AF535" s="247" t="str">
        <f>Inventario!D535</f>
        <v xml:space="preserve">Cerradura Emtek 2114 Modern Rectangular </v>
      </c>
      <c r="AG535" s="247" t="str">
        <f>Inventario!E535</f>
        <v>Herrajes</v>
      </c>
      <c r="AH535" s="247" t="str">
        <f>Inventario!F535</f>
        <v>EMTEK 2114</v>
      </c>
      <c r="AI535" s="247" t="str">
        <f>Inventario!G535</f>
        <v>unidades</v>
      </c>
      <c r="AJ535" s="248">
        <f>Inventario!J535</f>
        <v>0</v>
      </c>
      <c r="AK535" s="249">
        <f>Inventario!K535</f>
        <v>0</v>
      </c>
      <c r="AL535" s="25"/>
      <c r="AM535" s="11"/>
    </row>
    <row r="536" spans="31:39" ht="13.5" customHeight="1" x14ac:dyDescent="0.25">
      <c r="AE536" s="246" t="str">
        <f>Inventario!B536</f>
        <v xml:space="preserve">Bisagra 4x4 Emtek Solid Brass Square </v>
      </c>
      <c r="AF536" s="247" t="str">
        <f>Inventario!D536</f>
        <v xml:space="preserve">Bisagra 4x4 Emtek Solid Brass Square </v>
      </c>
      <c r="AG536" s="247" t="str">
        <f>Inventario!E536</f>
        <v>Herrajes</v>
      </c>
      <c r="AH536" s="247">
        <f>Inventario!F536</f>
        <v>3381</v>
      </c>
      <c r="AI536" s="247" t="str">
        <f>Inventario!G536</f>
        <v>unidades</v>
      </c>
      <c r="AJ536" s="248">
        <f>Inventario!J536</f>
        <v>2</v>
      </c>
      <c r="AK536" s="249">
        <f>Inventario!K536</f>
        <v>960.81124999999997</v>
      </c>
      <c r="AL536" s="25"/>
      <c r="AM536" s="11"/>
    </row>
    <row r="537" spans="31:39" ht="13.5" customHeight="1" x14ac:dyDescent="0.25">
      <c r="AE537" s="246" t="str">
        <f>Inventario!B537</f>
        <v xml:space="preserve">Sujetador de puerta (Deltana magnetic stop &amp; catch) </v>
      </c>
      <c r="AF537" s="247" t="str">
        <f>Inventario!D537</f>
        <v xml:space="preserve">Sujetador de puerta (Deltana magnetic stop &amp; catch) </v>
      </c>
      <c r="AG537" s="247" t="str">
        <f>Inventario!E537</f>
        <v>Herrajes</v>
      </c>
      <c r="AH537" s="247" t="str">
        <f>Inventario!F537</f>
        <v>DSM125</v>
      </c>
      <c r="AI537" s="247" t="str">
        <f>Inventario!G537</f>
        <v>unidades</v>
      </c>
      <c r="AJ537" s="248">
        <f>Inventario!J537</f>
        <v>0</v>
      </c>
      <c r="AK537" s="249">
        <f>Inventario!K537</f>
        <v>0</v>
      </c>
      <c r="AL537" s="25"/>
      <c r="AM537" s="11"/>
    </row>
    <row r="538" spans="31:39" ht="13.5" customHeight="1" x14ac:dyDescent="0.25">
      <c r="AE538" s="246" t="str">
        <f>Inventario!B538</f>
        <v xml:space="preserve">Colgador Emtek Modern Brass double robe hook </v>
      </c>
      <c r="AF538" s="247" t="str">
        <f>Inventario!D538</f>
        <v xml:space="preserve">Colgador Emtek Modern Brass double robe hook </v>
      </c>
      <c r="AG538" s="247" t="str">
        <f>Inventario!E538</f>
        <v>Herrajes</v>
      </c>
      <c r="AH538" s="247" t="str">
        <f>Inventario!F538</f>
        <v>SKU2804</v>
      </c>
      <c r="AI538" s="247" t="str">
        <f>Inventario!G538</f>
        <v>unidades</v>
      </c>
      <c r="AJ538" s="248">
        <f>Inventario!J538</f>
        <v>0</v>
      </c>
      <c r="AK538" s="249">
        <f>Inventario!K538</f>
        <v>0</v>
      </c>
      <c r="AL538" s="25"/>
      <c r="AM538" s="11"/>
    </row>
    <row r="539" spans="31:39" ht="13.5" customHeight="1" x14ac:dyDescent="0.25">
      <c r="AE539" s="246" t="str">
        <f>Inventario!B539</f>
        <v xml:space="preserve">Sujetador de papel Higienico (Emtek modern brass paper holder) </v>
      </c>
      <c r="AF539" s="247" t="str">
        <f>Inventario!D539</f>
        <v xml:space="preserve">Sujetador de papel Higienico (Emtek modern brass paper holder) </v>
      </c>
      <c r="AG539" s="247" t="str">
        <f>Inventario!E539</f>
        <v>Herrajes</v>
      </c>
      <c r="AH539" s="247">
        <f>Inventario!F539</f>
        <v>0</v>
      </c>
      <c r="AI539" s="247" t="str">
        <f>Inventario!G539</f>
        <v>unidades</v>
      </c>
      <c r="AJ539" s="248">
        <f>Inventario!J539</f>
        <v>0</v>
      </c>
      <c r="AK539" s="249">
        <f>Inventario!K539</f>
        <v>0</v>
      </c>
      <c r="AL539" s="25"/>
      <c r="AM539" s="11"/>
    </row>
    <row r="540" spans="31:39" ht="13.5" customHeight="1" x14ac:dyDescent="0.25">
      <c r="AE540" s="246" t="str">
        <f>Inventario!B540</f>
        <v xml:space="preserve">Colgador para toallas 18" Emtek </v>
      </c>
      <c r="AF540" s="247" t="str">
        <f>Inventario!D540</f>
        <v xml:space="preserve">Colgador para toallas 18" Emtek </v>
      </c>
      <c r="AG540" s="247" t="str">
        <f>Inventario!E540</f>
        <v>Herrajes</v>
      </c>
      <c r="AH540" s="247" t="str">
        <f>Inventario!F540</f>
        <v>28021-28024</v>
      </c>
      <c r="AI540" s="247" t="str">
        <f>Inventario!G540</f>
        <v>unidades</v>
      </c>
      <c r="AJ540" s="248">
        <f>Inventario!J540</f>
        <v>0</v>
      </c>
      <c r="AK540" s="249">
        <f>Inventario!K540</f>
        <v>0</v>
      </c>
      <c r="AL540" s="25"/>
      <c r="AM540" s="11"/>
    </row>
    <row r="541" spans="31:39" ht="13.5" customHeight="1" x14ac:dyDescent="0.25">
      <c r="AE541" s="246" t="str">
        <f>Inventario!B541</f>
        <v xml:space="preserve">Colgador para toallas 30" Emtek </v>
      </c>
      <c r="AF541" s="247" t="str">
        <f>Inventario!D541</f>
        <v xml:space="preserve">Colgador para toallas 30" Emtek </v>
      </c>
      <c r="AG541" s="247" t="str">
        <f>Inventario!E541</f>
        <v>Herrajes</v>
      </c>
      <c r="AH541" s="247" t="str">
        <f>Inventario!F541</f>
        <v>SKU28021-28024</v>
      </c>
      <c r="AI541" s="247" t="str">
        <f>Inventario!G541</f>
        <v>unidades</v>
      </c>
      <c r="AJ541" s="248">
        <f>Inventario!J541</f>
        <v>0</v>
      </c>
      <c r="AK541" s="249">
        <f>Inventario!K541</f>
        <v>0</v>
      </c>
      <c r="AL541" s="25"/>
      <c r="AM541" s="11"/>
    </row>
    <row r="542" spans="31:39" ht="13.5" customHeight="1" x14ac:dyDescent="0.25">
      <c r="AE542" s="246" t="str">
        <f>Inventario!B542</f>
        <v xml:space="preserve">Palanca de puerta Emtek </v>
      </c>
      <c r="AF542" s="247" t="str">
        <f>Inventario!D542</f>
        <v xml:space="preserve">Palanca de puerta Emtek </v>
      </c>
      <c r="AG542" s="247" t="str">
        <f>Inventario!E542</f>
        <v>Herrajes</v>
      </c>
      <c r="AH542" s="247" t="str">
        <f>Inventario!F542</f>
        <v>HELIOS-HLO</v>
      </c>
      <c r="AI542" s="247" t="str">
        <f>Inventario!G542</f>
        <v>unidades</v>
      </c>
      <c r="AJ542" s="248">
        <f>Inventario!J542</f>
        <v>0</v>
      </c>
      <c r="AK542" s="249">
        <f>Inventario!K542</f>
        <v>0</v>
      </c>
      <c r="AL542" s="25"/>
      <c r="AM542" s="11"/>
    </row>
    <row r="543" spans="31:39" ht="13.5" customHeight="1" x14ac:dyDescent="0.25">
      <c r="AE543" s="246" t="str">
        <f>Inventario!B543</f>
        <v>Bisagra Jako 4.5 x 4.5  C/Baleros Inox</v>
      </c>
      <c r="AF543" s="247" t="str">
        <f>Inventario!D543</f>
        <v>Bisagra Jako 4.5 x 4.5  C/Baleros Inox</v>
      </c>
      <c r="AG543" s="247" t="str">
        <f>Inventario!E543</f>
        <v>Herrajes</v>
      </c>
      <c r="AH543" s="247">
        <f>Inventario!F543</f>
        <v>0</v>
      </c>
      <c r="AI543" s="247" t="str">
        <f>Inventario!G543</f>
        <v>unidades</v>
      </c>
      <c r="AJ543" s="248">
        <f>Inventario!J543</f>
        <v>8</v>
      </c>
      <c r="AK543" s="249">
        <f>Inventario!K543</f>
        <v>265.99</v>
      </c>
      <c r="AL543" s="25"/>
      <c r="AM543" s="11"/>
    </row>
    <row r="544" spans="31:39" ht="13.5" customHeight="1" x14ac:dyDescent="0.25">
      <c r="AE544" s="246" t="str">
        <f>Inventario!B544</f>
        <v>Nivelador M10x30mm</v>
      </c>
      <c r="AF544" s="247" t="str">
        <f>Inventario!D544</f>
        <v>Nivelador M10x30mm</v>
      </c>
      <c r="AG544" s="247" t="str">
        <f>Inventario!E544</f>
        <v>Herrajes</v>
      </c>
      <c r="AH544" s="247">
        <f>Inventario!F544</f>
        <v>0</v>
      </c>
      <c r="AI544" s="247" t="str">
        <f>Inventario!G544</f>
        <v>unidades</v>
      </c>
      <c r="AJ544" s="248">
        <f>Inventario!J544</f>
        <v>984</v>
      </c>
      <c r="AK544" s="249">
        <f>Inventario!K544</f>
        <v>23</v>
      </c>
      <c r="AL544" s="25"/>
      <c r="AM544" s="11"/>
    </row>
    <row r="545" spans="31:39" ht="13.5" customHeight="1" x14ac:dyDescent="0.25">
      <c r="AE545" s="246" t="str">
        <f>Inventario!B545</f>
        <v xml:space="preserve">Cable Reel 316SS 3/16"X200´, 1x19 </v>
      </c>
      <c r="AF545" s="247" t="str">
        <f>Inventario!D545</f>
        <v xml:space="preserve">Cable Reel 316SS 3/16"X200´, 1x19 </v>
      </c>
      <c r="AG545" s="247" t="str">
        <f>Inventario!E545</f>
        <v>Herrajes</v>
      </c>
      <c r="AH545" s="247">
        <f>Inventario!F545</f>
        <v>23015020</v>
      </c>
      <c r="AI545" s="247" t="str">
        <f>Inventario!G545</f>
        <v>unidades</v>
      </c>
      <c r="AJ545" s="248">
        <f>Inventario!J545</f>
        <v>0</v>
      </c>
      <c r="AK545" s="249">
        <f>Inventario!K545</f>
        <v>0</v>
      </c>
      <c r="AL545" s="25"/>
      <c r="AM545" s="11"/>
    </row>
    <row r="546" spans="31:39" ht="13.5" customHeight="1" x14ac:dyDescent="0.25">
      <c r="AE546" s="246" t="str">
        <f>Inventario!B546</f>
        <v xml:space="preserve">Swageless Lag Stud 3/16"  SS </v>
      </c>
      <c r="AF546" s="247" t="str">
        <f>Inventario!D546</f>
        <v xml:space="preserve">Swageless Lag Stud 3/16"  SS </v>
      </c>
      <c r="AG546" s="247" t="str">
        <f>Inventario!E546</f>
        <v>Herrajes</v>
      </c>
      <c r="AH546" s="247">
        <f>Inventario!F546</f>
        <v>51632335</v>
      </c>
      <c r="AI546" s="247" t="str">
        <f>Inventario!G546</f>
        <v>unidades</v>
      </c>
      <c r="AJ546" s="248">
        <f>Inventario!J546</f>
        <v>0</v>
      </c>
      <c r="AK546" s="249">
        <f>Inventario!K546</f>
        <v>0</v>
      </c>
      <c r="AL546" s="25"/>
      <c r="AM546" s="11"/>
    </row>
    <row r="547" spans="31:39" ht="13.5" customHeight="1" x14ac:dyDescent="0.25">
      <c r="AE547" s="246" t="str">
        <f>Inventario!B547</f>
        <v xml:space="preserve">Stud Receiver 1/4" SS </v>
      </c>
      <c r="AF547" s="247" t="str">
        <f>Inventario!D547</f>
        <v xml:space="preserve">Stud Receiver 1/4" SS </v>
      </c>
      <c r="AG547" s="247" t="str">
        <f>Inventario!E547</f>
        <v>Herrajes</v>
      </c>
      <c r="AH547" s="247">
        <f>Inventario!F547</f>
        <v>51630205</v>
      </c>
      <c r="AI547" s="247" t="str">
        <f>Inventario!G547</f>
        <v>unidades</v>
      </c>
      <c r="AJ547" s="248">
        <f>Inventario!J547</f>
        <v>0</v>
      </c>
      <c r="AK547" s="249">
        <f>Inventario!K547</f>
        <v>0</v>
      </c>
      <c r="AL547" s="25"/>
      <c r="AM547" s="11"/>
    </row>
    <row r="548" spans="31:39" ht="13.5" customHeight="1" x14ac:dyDescent="0.25">
      <c r="AE548" s="246" t="str">
        <f>Inventario!B548</f>
        <v xml:space="preserve">Swageless stud 3/16", metric threads &amp; nuts SS </v>
      </c>
      <c r="AF548" s="247" t="str">
        <f>Inventario!D548</f>
        <v xml:space="preserve">Swageless stud 3/16", metric threads &amp; nuts SS </v>
      </c>
      <c r="AG548" s="247" t="str">
        <f>Inventario!E548</f>
        <v>Herrajes</v>
      </c>
      <c r="AH548" s="247">
        <f>Inventario!F548</f>
        <v>51632320</v>
      </c>
      <c r="AI548" s="247" t="str">
        <f>Inventario!G548</f>
        <v>unidades</v>
      </c>
      <c r="AJ548" s="248">
        <f>Inventario!J548</f>
        <v>0</v>
      </c>
      <c r="AK548" s="249">
        <f>Inventario!K548</f>
        <v>0</v>
      </c>
      <c r="AL548" s="25"/>
      <c r="AM548" s="11"/>
    </row>
    <row r="549" spans="31:39" ht="13.5" customHeight="1" x14ac:dyDescent="0.25">
      <c r="AE549" s="246" t="str">
        <f>Inventario!B549</f>
        <v xml:space="preserve">Coyote Clip (Pack 90) </v>
      </c>
      <c r="AF549" s="247" t="str">
        <f>Inventario!D549</f>
        <v xml:space="preserve">Coyote Clip (Pack 90) </v>
      </c>
      <c r="AG549" s="247" t="str">
        <f>Inventario!E549</f>
        <v>Herrajes</v>
      </c>
      <c r="AH549" s="247">
        <f>Inventario!F549</f>
        <v>5262</v>
      </c>
      <c r="AI549" s="247" t="str">
        <f>Inventario!G549</f>
        <v>unidades</v>
      </c>
      <c r="AJ549" s="248">
        <f>Inventario!J549</f>
        <v>90</v>
      </c>
      <c r="AK549" s="249">
        <f>Inventario!K549</f>
        <v>17.374000000000002</v>
      </c>
      <c r="AL549" s="25"/>
      <c r="AM549" s="11"/>
    </row>
    <row r="550" spans="31:39" ht="13.5" customHeight="1" x14ac:dyDescent="0.25">
      <c r="AE550" s="246" t="str">
        <f>Inventario!B550</f>
        <v xml:space="preserve">Tiger claw TC-120 Hidden fasteners (Pack 90) </v>
      </c>
      <c r="AF550" s="247" t="str">
        <f>Inventario!D550</f>
        <v xml:space="preserve">Tiger claw TC-120 Hidden fasteners (Pack 90) </v>
      </c>
      <c r="AG550" s="247" t="str">
        <f>Inventario!E550</f>
        <v>Herrajes</v>
      </c>
      <c r="AH550" s="247">
        <f>Inventario!F550</f>
        <v>6174</v>
      </c>
      <c r="AI550" s="247" t="str">
        <f>Inventario!G550</f>
        <v>unidades</v>
      </c>
      <c r="AJ550" s="248">
        <f>Inventario!J550</f>
        <v>90</v>
      </c>
      <c r="AK550" s="249">
        <f>Inventario!K550</f>
        <v>26.265000000000001</v>
      </c>
      <c r="AL550" s="25"/>
      <c r="AM550" s="11"/>
    </row>
    <row r="551" spans="31:39" ht="13.5" customHeight="1" x14ac:dyDescent="0.25">
      <c r="AE551" s="246" t="str">
        <f>Inventario!B551</f>
        <v xml:space="preserve">Stowaway Hidden fasteners (Pack 90) </v>
      </c>
      <c r="AF551" s="247" t="str">
        <f>Inventario!D551</f>
        <v xml:space="preserve">Stowaway Hidden fasteners (Pack 90) </v>
      </c>
      <c r="AG551" s="247" t="str">
        <f>Inventario!E551</f>
        <v>Herrajes</v>
      </c>
      <c r="AH551" s="247">
        <f>Inventario!F551</f>
        <v>6439</v>
      </c>
      <c r="AI551" s="247" t="str">
        <f>Inventario!G551</f>
        <v>unidades</v>
      </c>
      <c r="AJ551" s="248">
        <f>Inventario!J551</f>
        <v>90</v>
      </c>
      <c r="AK551" s="249">
        <f>Inventario!K551</f>
        <v>18.990555555555556</v>
      </c>
      <c r="AL551" s="25"/>
      <c r="AM551" s="11"/>
    </row>
    <row r="552" spans="31:39" ht="13.5" customHeight="1" x14ac:dyDescent="0.25">
      <c r="AE552" s="246" t="str">
        <f>Inventario!B552</f>
        <v xml:space="preserve">EB-TY Hidden Deck fastener (Pack 90) </v>
      </c>
      <c r="AF552" s="247" t="str">
        <f>Inventario!D552</f>
        <v xml:space="preserve">EB-TY Hidden Deck fastener (Pack 90) </v>
      </c>
      <c r="AG552" s="247" t="str">
        <f>Inventario!E552</f>
        <v>Herrajes</v>
      </c>
      <c r="AH552" s="247">
        <f>Inventario!F552</f>
        <v>5336</v>
      </c>
      <c r="AI552" s="247" t="str">
        <f>Inventario!G552</f>
        <v>unidades</v>
      </c>
      <c r="AJ552" s="248">
        <f>Inventario!J552</f>
        <v>175</v>
      </c>
      <c r="AK552" s="249">
        <f>Inventario!K552</f>
        <v>25.770514285714288</v>
      </c>
      <c r="AL552" s="25"/>
      <c r="AM552" s="11"/>
    </row>
    <row r="553" spans="31:39" ht="13.5" customHeight="1" x14ac:dyDescent="0.25">
      <c r="AE553" s="246" t="str">
        <f>Inventario!B553</f>
        <v xml:space="preserve">Heavy duty leveler legs w/locks nuts </v>
      </c>
      <c r="AF553" s="247" t="str">
        <f>Inventario!D553</f>
        <v xml:space="preserve">Heavy duty leveler legs w/locks nuts </v>
      </c>
      <c r="AG553" s="247" t="str">
        <f>Inventario!E553</f>
        <v>Herrajes</v>
      </c>
      <c r="AH553" s="247">
        <f>Inventario!F553</f>
        <v>0</v>
      </c>
      <c r="AI553" s="247" t="str">
        <f>Inventario!G553</f>
        <v>unidades</v>
      </c>
      <c r="AJ553" s="248">
        <f>Inventario!J553</f>
        <v>32</v>
      </c>
      <c r="AK553" s="249">
        <f>Inventario!K553</f>
        <v>209.0428125</v>
      </c>
      <c r="AL553" s="25"/>
      <c r="AM553" s="11"/>
    </row>
    <row r="554" spans="31:39" ht="13.5" customHeight="1" x14ac:dyDescent="0.25">
      <c r="AE554" s="246" t="str">
        <f>Inventario!B554</f>
        <v xml:space="preserve">Cerradura Electronica </v>
      </c>
      <c r="AF554" s="247" t="str">
        <f>Inventario!D554</f>
        <v xml:space="preserve">Cerradura Electronica </v>
      </c>
      <c r="AG554" s="247" t="str">
        <f>Inventario!E554</f>
        <v>Herrajes</v>
      </c>
      <c r="AH554" s="247">
        <f>Inventario!F554</f>
        <v>0</v>
      </c>
      <c r="AI554" s="247" t="str">
        <f>Inventario!G554</f>
        <v>unidades</v>
      </c>
      <c r="AJ554" s="248">
        <f>Inventario!J554</f>
        <v>0</v>
      </c>
      <c r="AK554" s="249">
        <f>Inventario!K554</f>
        <v>0</v>
      </c>
      <c r="AL554" s="25"/>
      <c r="AM554" s="11"/>
    </row>
    <row r="555" spans="31:39" ht="13.5" customHeight="1" x14ac:dyDescent="0.25">
      <c r="AE555" s="246" t="str">
        <f>Inventario!B555</f>
        <v xml:space="preserve">Ahorrador de energia RFID </v>
      </c>
      <c r="AF555" s="247" t="str">
        <f>Inventario!D555</f>
        <v xml:space="preserve">Ahorrador de energia RFID </v>
      </c>
      <c r="AG555" s="247" t="str">
        <f>Inventario!E555</f>
        <v>Herrajes</v>
      </c>
      <c r="AH555" s="247">
        <f>Inventario!F555</f>
        <v>0</v>
      </c>
      <c r="AI555" s="247" t="str">
        <f>Inventario!G555</f>
        <v>unidades</v>
      </c>
      <c r="AJ555" s="248">
        <f>Inventario!J555</f>
        <v>0</v>
      </c>
      <c r="AK555" s="249">
        <f>Inventario!K555</f>
        <v>0</v>
      </c>
      <c r="AL555" s="25"/>
      <c r="AM555" s="11"/>
    </row>
    <row r="556" spans="31:39" ht="13.5" customHeight="1" x14ac:dyDescent="0.25">
      <c r="AE556" s="246" t="str">
        <f>Inventario!B556</f>
        <v>Perno de Anclaje 1/2"x 3-3/4"</v>
      </c>
      <c r="AF556" s="247" t="str">
        <f>Inventario!D556</f>
        <v>Perno de Anclaje 1/2"x 3-3/4"</v>
      </c>
      <c r="AG556" s="247" t="str">
        <f>Inventario!E556</f>
        <v>Herrajes</v>
      </c>
      <c r="AH556" s="247">
        <f>Inventario!F556</f>
        <v>0</v>
      </c>
      <c r="AI556" s="247" t="str">
        <f>Inventario!G556</f>
        <v>unidades</v>
      </c>
      <c r="AJ556" s="248">
        <f>Inventario!J556</f>
        <v>30</v>
      </c>
      <c r="AK556" s="249">
        <f>Inventario!K556</f>
        <v>23.6</v>
      </c>
      <c r="AL556" s="25"/>
      <c r="AM556" s="11"/>
    </row>
    <row r="557" spans="31:39" ht="13.5" customHeight="1" x14ac:dyDescent="0.25">
      <c r="AE557" s="246" t="str">
        <f>Inventario!B557</f>
        <v xml:space="preserve">Soportes Para Repisa </v>
      </c>
      <c r="AF557" s="247" t="str">
        <f>Inventario!D557</f>
        <v xml:space="preserve">Soportes Para Repisa </v>
      </c>
      <c r="AG557" s="247" t="str">
        <f>Inventario!E557</f>
        <v>Herrajes</v>
      </c>
      <c r="AH557" s="247">
        <f>Inventario!F557</f>
        <v>0</v>
      </c>
      <c r="AI557" s="247" t="str">
        <f>Inventario!G557</f>
        <v>unidades</v>
      </c>
      <c r="AJ557" s="248">
        <f>Inventario!J557</f>
        <v>0</v>
      </c>
      <c r="AK557" s="249">
        <f>Inventario!K557</f>
        <v>0</v>
      </c>
      <c r="AL557" s="25"/>
      <c r="AM557" s="11"/>
    </row>
    <row r="558" spans="31:39" ht="13.5" customHeight="1" x14ac:dyDescent="0.25">
      <c r="AE558" s="246" t="str">
        <f>Inventario!B558</f>
        <v>Tuerca Hex 5/8" Inox</v>
      </c>
      <c r="AF558" s="247" t="str">
        <f>Inventario!D558</f>
        <v>Tuerca Hex 5/8" Inox</v>
      </c>
      <c r="AG558" s="247" t="str">
        <f>Inventario!E558</f>
        <v>Herrajes</v>
      </c>
      <c r="AH558" s="247">
        <f>Inventario!F558</f>
        <v>0</v>
      </c>
      <c r="AI558" s="247" t="str">
        <f>Inventario!G558</f>
        <v>unidades</v>
      </c>
      <c r="AJ558" s="248">
        <f>Inventario!J558</f>
        <v>0</v>
      </c>
      <c r="AK558" s="249">
        <f>Inventario!K558</f>
        <v>0</v>
      </c>
      <c r="AL558" s="25"/>
      <c r="AM558" s="11"/>
    </row>
    <row r="559" spans="31:39" ht="13.5" customHeight="1" x14ac:dyDescent="0.25">
      <c r="AE559" s="246" t="str">
        <f>Inventario!B559</f>
        <v xml:space="preserve">Arandela Plana 5/8" Inox </v>
      </c>
      <c r="AF559" s="247" t="str">
        <f>Inventario!D559</f>
        <v xml:space="preserve">Arandela Plana 5/8" Inox </v>
      </c>
      <c r="AG559" s="247" t="str">
        <f>Inventario!E559</f>
        <v>Herrajes</v>
      </c>
      <c r="AH559" s="247">
        <f>Inventario!F559</f>
        <v>0</v>
      </c>
      <c r="AI559" s="247" t="str">
        <f>Inventario!G559</f>
        <v>unidades</v>
      </c>
      <c r="AJ559" s="248">
        <f>Inventario!J559</f>
        <v>0</v>
      </c>
      <c r="AK559" s="249">
        <f>Inventario!K559</f>
        <v>0</v>
      </c>
      <c r="AL559" s="25"/>
      <c r="AM559" s="11"/>
    </row>
    <row r="560" spans="31:39" ht="13.5" customHeight="1" x14ac:dyDescent="0.25">
      <c r="AE560" s="246" t="str">
        <f>Inventario!B560</f>
        <v xml:space="preserve">Cerradura de Pelota </v>
      </c>
      <c r="AF560" s="247" t="str">
        <f>Inventario!D560</f>
        <v xml:space="preserve">Cerradura de Pelota </v>
      </c>
      <c r="AG560" s="247" t="str">
        <f>Inventario!E560</f>
        <v>Herrajes</v>
      </c>
      <c r="AH560" s="247">
        <f>Inventario!F560</f>
        <v>0</v>
      </c>
      <c r="AI560" s="247" t="str">
        <f>Inventario!G560</f>
        <v>unidades</v>
      </c>
      <c r="AJ560" s="248">
        <f>Inventario!J560</f>
        <v>0</v>
      </c>
      <c r="AK560" s="249">
        <f>Inventario!K560</f>
        <v>0</v>
      </c>
      <c r="AL560" s="25"/>
      <c r="AM560" s="11"/>
    </row>
    <row r="561" spans="31:39" ht="13.5" customHeight="1" x14ac:dyDescent="0.25">
      <c r="AE561" s="246" t="str">
        <f>Inventario!B561</f>
        <v>Lampara Halogeno Portatil</v>
      </c>
      <c r="AF561" s="247" t="str">
        <f>Inventario!D561</f>
        <v>Lampara Halogeno Portatil</v>
      </c>
      <c r="AG561" s="247" t="str">
        <f>Inventario!E561</f>
        <v>Herramienta</v>
      </c>
      <c r="AH561" s="247">
        <f>Inventario!F561</f>
        <v>0</v>
      </c>
      <c r="AI561" s="247" t="str">
        <f>Inventario!G561</f>
        <v>unidades</v>
      </c>
      <c r="AJ561" s="248">
        <f>Inventario!J561</f>
        <v>1</v>
      </c>
      <c r="AK561" s="249">
        <f>Inventario!K561</f>
        <v>0</v>
      </c>
      <c r="AL561" s="25"/>
      <c r="AM561" s="11"/>
    </row>
    <row r="562" spans="31:39" ht="13.5" customHeight="1" x14ac:dyDescent="0.25">
      <c r="AE562" s="246" t="str">
        <f>Inventario!B562</f>
        <v>Antorcha Manual</v>
      </c>
      <c r="AF562" s="247" t="str">
        <f>Inventario!D562</f>
        <v>Antorcha Manual</v>
      </c>
      <c r="AG562" s="247" t="str">
        <f>Inventario!E562</f>
        <v>Herramienta</v>
      </c>
      <c r="AH562" s="247">
        <f>Inventario!F562</f>
        <v>0</v>
      </c>
      <c r="AI562" s="247" t="str">
        <f>Inventario!G562</f>
        <v>unidades</v>
      </c>
      <c r="AJ562" s="248">
        <f>Inventario!J562</f>
        <v>1</v>
      </c>
      <c r="AK562" s="249">
        <f>Inventario!K562</f>
        <v>0</v>
      </c>
      <c r="AL562" s="25"/>
      <c r="AM562" s="11"/>
    </row>
    <row r="563" spans="31:39" ht="13.5" customHeight="1" x14ac:dyDescent="0.25">
      <c r="AE563" s="246" t="str">
        <f>Inventario!B563</f>
        <v>Pistola de Gravedad</v>
      </c>
      <c r="AF563" s="247" t="str">
        <f>Inventario!D563</f>
        <v>Pistola de Gravedad</v>
      </c>
      <c r="AG563" s="247" t="str">
        <f>Inventario!E563</f>
        <v>Herramienta</v>
      </c>
      <c r="AH563" s="247">
        <f>Inventario!F563</f>
        <v>0</v>
      </c>
      <c r="AI563" s="247" t="str">
        <f>Inventario!G563</f>
        <v>unidades</v>
      </c>
      <c r="AJ563" s="248">
        <f>Inventario!J563</f>
        <v>0</v>
      </c>
      <c r="AK563" s="249">
        <f>Inventario!K563</f>
        <v>0</v>
      </c>
      <c r="AL563" s="25"/>
      <c r="AM563" s="11"/>
    </row>
    <row r="564" spans="31:39" ht="13.5" customHeight="1" x14ac:dyDescent="0.25">
      <c r="AE564" s="246" t="str">
        <f>Inventario!B564</f>
        <v>Combo taladro inalambrico y atornillador</v>
      </c>
      <c r="AF564" s="247" t="str">
        <f>Inventario!D564</f>
        <v>Combo taladro inalambrico y atornillador</v>
      </c>
      <c r="AG564" s="247" t="str">
        <f>Inventario!E564</f>
        <v>Herramienta</v>
      </c>
      <c r="AH564" s="247">
        <f>Inventario!F564</f>
        <v>0</v>
      </c>
      <c r="AI564" s="247" t="str">
        <f>Inventario!G564</f>
        <v>unidades</v>
      </c>
      <c r="AJ564" s="248">
        <f>Inventario!J564</f>
        <v>0</v>
      </c>
      <c r="AK564" s="249">
        <f>Inventario!K564</f>
        <v>0</v>
      </c>
      <c r="AL564" s="25"/>
      <c r="AM564" s="11"/>
    </row>
    <row r="565" spans="31:39" ht="13.5" customHeight="1" x14ac:dyDescent="0.25">
      <c r="AE565" s="246" t="str">
        <f>Inventario!B565</f>
        <v>Atornillador inalambrico de impacto</v>
      </c>
      <c r="AF565" s="247" t="str">
        <f>Inventario!D565</f>
        <v>Atornillador inalambrico de impacto</v>
      </c>
      <c r="AG565" s="247" t="str">
        <f>Inventario!E565</f>
        <v>Herramienta</v>
      </c>
      <c r="AH565" s="247">
        <f>Inventario!F565</f>
        <v>0</v>
      </c>
      <c r="AI565" s="247" t="str">
        <f>Inventario!G565</f>
        <v>unidades</v>
      </c>
      <c r="AJ565" s="248">
        <f>Inventario!J565</f>
        <v>0</v>
      </c>
      <c r="AK565" s="249">
        <f>Inventario!K565</f>
        <v>0</v>
      </c>
      <c r="AL565" s="25"/>
      <c r="AM565" s="11"/>
    </row>
    <row r="566" spans="31:39" ht="13.5" customHeight="1" x14ac:dyDescent="0.25">
      <c r="AE566" s="246" t="str">
        <f>Inventario!B566</f>
        <v>Taladro Percutor</v>
      </c>
      <c r="AF566" s="247" t="str">
        <f>Inventario!D566</f>
        <v>Taladro Percutor</v>
      </c>
      <c r="AG566" s="247" t="str">
        <f>Inventario!E566</f>
        <v>Herramienta</v>
      </c>
      <c r="AH566" s="247">
        <f>Inventario!F566</f>
        <v>0</v>
      </c>
      <c r="AI566" s="247" t="str">
        <f>Inventario!G566</f>
        <v>unidades</v>
      </c>
      <c r="AJ566" s="248">
        <f>Inventario!J566</f>
        <v>0</v>
      </c>
      <c r="AK566" s="249">
        <f>Inventario!K566</f>
        <v>0</v>
      </c>
      <c r="AL566" s="25"/>
      <c r="AM566" s="11"/>
    </row>
    <row r="567" spans="31:39" ht="13.5" customHeight="1" x14ac:dyDescent="0.25">
      <c r="AE567" s="246" t="str">
        <f>Inventario!B567</f>
        <v>Escuadra 24"</v>
      </c>
      <c r="AF567" s="247" t="str">
        <f>Inventario!D567</f>
        <v>Escuadra 24"</v>
      </c>
      <c r="AG567" s="247" t="str">
        <f>Inventario!E567</f>
        <v>Herramienta</v>
      </c>
      <c r="AH567" s="247">
        <f>Inventario!F567</f>
        <v>0</v>
      </c>
      <c r="AI567" s="247" t="str">
        <f>Inventario!G567</f>
        <v>unidades</v>
      </c>
      <c r="AJ567" s="248">
        <f>Inventario!J567</f>
        <v>0</v>
      </c>
      <c r="AK567" s="249">
        <f>Inventario!K567</f>
        <v>0</v>
      </c>
      <c r="AL567" s="25"/>
      <c r="AM567" s="11"/>
    </row>
    <row r="568" spans="31:39" ht="13.5" customHeight="1" x14ac:dyDescent="0.25">
      <c r="AE568" s="246" t="str">
        <f>Inventario!B568</f>
        <v>Pie de rey Digital</v>
      </c>
      <c r="AF568" s="247" t="str">
        <f>Inventario!D568</f>
        <v>Pie de rey Digital</v>
      </c>
      <c r="AG568" s="247" t="str">
        <f>Inventario!E568</f>
        <v>Herramienta</v>
      </c>
      <c r="AH568" s="247">
        <f>Inventario!F568</f>
        <v>0</v>
      </c>
      <c r="AI568" s="247" t="str">
        <f>Inventario!G568</f>
        <v>unidades</v>
      </c>
      <c r="AJ568" s="248">
        <f>Inventario!J568</f>
        <v>0</v>
      </c>
      <c r="AK568" s="249">
        <f>Inventario!K568</f>
        <v>0</v>
      </c>
      <c r="AL568" s="25"/>
      <c r="AM568" s="11"/>
    </row>
    <row r="569" spans="31:39" ht="13.5" customHeight="1" x14ac:dyDescent="0.25">
      <c r="AE569" s="246" t="str">
        <f>Inventario!B569</f>
        <v>Gata Hdraulica</v>
      </c>
      <c r="AF569" s="247" t="str">
        <f>Inventario!D569</f>
        <v>Gata Hdraulica</v>
      </c>
      <c r="AG569" s="247" t="str">
        <f>Inventario!E569</f>
        <v>Herramienta</v>
      </c>
      <c r="AH569" s="247">
        <f>Inventario!F569</f>
        <v>0</v>
      </c>
      <c r="AI569" s="247" t="str">
        <f>Inventario!G569</f>
        <v>unidades</v>
      </c>
      <c r="AJ569" s="248">
        <f>Inventario!J569</f>
        <v>1</v>
      </c>
      <c r="AK569" s="249">
        <f>Inventario!K569</f>
        <v>896.6</v>
      </c>
      <c r="AL569" s="25"/>
      <c r="AM569" s="11"/>
    </row>
    <row r="570" spans="31:39" ht="13.5" customHeight="1" x14ac:dyDescent="0.25">
      <c r="AE570" s="246" t="str">
        <f>Inventario!B570</f>
        <v xml:space="preserve">Juego de copas </v>
      </c>
      <c r="AF570" s="247" t="str">
        <f>Inventario!D570</f>
        <v xml:space="preserve">Juego de copas </v>
      </c>
      <c r="AG570" s="247" t="str">
        <f>Inventario!E570</f>
        <v>Herramienta</v>
      </c>
      <c r="AH570" s="247">
        <f>Inventario!F570</f>
        <v>0</v>
      </c>
      <c r="AI570" s="247" t="str">
        <f>Inventario!G570</f>
        <v>unidades</v>
      </c>
      <c r="AJ570" s="248">
        <f>Inventario!J570</f>
        <v>0</v>
      </c>
      <c r="AK570" s="249">
        <f>Inventario!K570</f>
        <v>0</v>
      </c>
      <c r="AL570" s="25"/>
      <c r="AM570" s="11"/>
    </row>
    <row r="571" spans="31:39" ht="13.5" customHeight="1" x14ac:dyDescent="0.25">
      <c r="AE571" s="246" t="str">
        <f>Inventario!B571</f>
        <v>Alicate saca chaveta</v>
      </c>
      <c r="AF571" s="247" t="str">
        <f>Inventario!D571</f>
        <v>Alicate saca chaveta</v>
      </c>
      <c r="AG571" s="247" t="str">
        <f>Inventario!E571</f>
        <v>Herramienta</v>
      </c>
      <c r="AH571" s="247">
        <f>Inventario!F571</f>
        <v>0</v>
      </c>
      <c r="AI571" s="247" t="str">
        <f>Inventario!G571</f>
        <v>unidades</v>
      </c>
      <c r="AJ571" s="248">
        <f>Inventario!J571</f>
        <v>0</v>
      </c>
      <c r="AK571" s="249">
        <f>Inventario!K571</f>
        <v>0</v>
      </c>
      <c r="AL571" s="25"/>
      <c r="AM571" s="11"/>
    </row>
    <row r="572" spans="31:39" ht="13.5" customHeight="1" x14ac:dyDescent="0.25">
      <c r="AE572" s="246" t="str">
        <f>Inventario!B572</f>
        <v xml:space="preserve">Alicate  </v>
      </c>
      <c r="AF572" s="247" t="str">
        <f>Inventario!D572</f>
        <v xml:space="preserve">Alicate  </v>
      </c>
      <c r="AG572" s="247" t="str">
        <f>Inventario!E572</f>
        <v>Herramienta</v>
      </c>
      <c r="AH572" s="247">
        <f>Inventario!F572</f>
        <v>0</v>
      </c>
      <c r="AI572" s="247" t="str">
        <f>Inventario!G572</f>
        <v>unidades</v>
      </c>
      <c r="AJ572" s="248">
        <f>Inventario!J572</f>
        <v>0</v>
      </c>
      <c r="AK572" s="249">
        <f>Inventario!K572</f>
        <v>0</v>
      </c>
      <c r="AL572" s="25"/>
      <c r="AM572" s="11"/>
    </row>
    <row r="573" spans="31:39" ht="13.5" customHeight="1" x14ac:dyDescent="0.25">
      <c r="AE573" s="246" t="str">
        <f>Inventario!B573</f>
        <v>Copa 5/8"</v>
      </c>
      <c r="AF573" s="247" t="str">
        <f>Inventario!D573</f>
        <v>Copa 5/8"</v>
      </c>
      <c r="AG573" s="247" t="str">
        <f>Inventario!E573</f>
        <v>Herramienta</v>
      </c>
      <c r="AH573" s="247">
        <f>Inventario!F573</f>
        <v>0</v>
      </c>
      <c r="AI573" s="247" t="str">
        <f>Inventario!G573</f>
        <v>unidades</v>
      </c>
      <c r="AJ573" s="248">
        <f>Inventario!J573</f>
        <v>0</v>
      </c>
      <c r="AK573" s="249">
        <f>Inventario!K573</f>
        <v>0</v>
      </c>
      <c r="AL573" s="25"/>
      <c r="AM573" s="11"/>
    </row>
    <row r="574" spans="31:39" ht="13.5" customHeight="1" x14ac:dyDescent="0.25">
      <c r="AE574" s="246" t="str">
        <f>Inventario!B574</f>
        <v>Copa 13/16"</v>
      </c>
      <c r="AF574" s="247" t="str">
        <f>Inventario!D574</f>
        <v>Copa 13/16"</v>
      </c>
      <c r="AG574" s="247" t="str">
        <f>Inventario!E574</f>
        <v>Herramienta</v>
      </c>
      <c r="AH574" s="247">
        <f>Inventario!F574</f>
        <v>0</v>
      </c>
      <c r="AI574" s="247" t="str">
        <f>Inventario!G574</f>
        <v>unidades</v>
      </c>
      <c r="AJ574" s="248">
        <f>Inventario!J574</f>
        <v>0</v>
      </c>
      <c r="AK574" s="249">
        <f>Inventario!K574</f>
        <v>0</v>
      </c>
      <c r="AL574" s="25"/>
      <c r="AM574" s="11"/>
    </row>
    <row r="575" spans="31:39" ht="13.5" customHeight="1" x14ac:dyDescent="0.25">
      <c r="AE575" s="246" t="str">
        <f>Inventario!B575</f>
        <v>Mazo de Hule</v>
      </c>
      <c r="AF575" s="247" t="str">
        <f>Inventario!D575</f>
        <v>Mazo de Hule</v>
      </c>
      <c r="AG575" s="247" t="str">
        <f>Inventario!E575</f>
        <v>Herramienta</v>
      </c>
      <c r="AH575" s="247">
        <f>Inventario!F575</f>
        <v>0</v>
      </c>
      <c r="AI575" s="247" t="str">
        <f>Inventario!G575</f>
        <v>unidades</v>
      </c>
      <c r="AJ575" s="248">
        <f>Inventario!J575</f>
        <v>4</v>
      </c>
      <c r="AK575" s="249">
        <f>Inventario!K575</f>
        <v>103.95250000000001</v>
      </c>
      <c r="AL575" s="25"/>
      <c r="AM575" s="11"/>
    </row>
    <row r="576" spans="31:39" ht="13.5" customHeight="1" x14ac:dyDescent="0.25">
      <c r="AE576" s="246" t="str">
        <f>Inventario!B576</f>
        <v xml:space="preserve">Pistola Neumanica </v>
      </c>
      <c r="AF576" s="247" t="str">
        <f>Inventario!D576</f>
        <v xml:space="preserve">Pistola Neumanica </v>
      </c>
      <c r="AG576" s="247" t="str">
        <f>Inventario!E576</f>
        <v>Herramienta</v>
      </c>
      <c r="AH576" s="247">
        <f>Inventario!F576</f>
        <v>0</v>
      </c>
      <c r="AI576" s="247" t="str">
        <f>Inventario!G576</f>
        <v>unidades</v>
      </c>
      <c r="AJ576" s="248">
        <f>Inventario!J576</f>
        <v>1</v>
      </c>
      <c r="AK576" s="249">
        <f>Inventario!K576</f>
        <v>1615.34</v>
      </c>
      <c r="AL576" s="25"/>
      <c r="AM576" s="11"/>
    </row>
    <row r="577" spans="31:39" ht="13.5" customHeight="1" x14ac:dyDescent="0.25">
      <c r="AE577" s="246" t="str">
        <f>Inventario!B577</f>
        <v xml:space="preserve">Pistola para soldar TIG Torch 250A Water cooled </v>
      </c>
      <c r="AF577" s="247" t="str">
        <f>Inventario!D577</f>
        <v xml:space="preserve">Pistola para soldar TIG Torch 250A Water cooled </v>
      </c>
      <c r="AG577" s="247" t="str">
        <f>Inventario!E577</f>
        <v>Herramienta</v>
      </c>
      <c r="AH577" s="247">
        <f>Inventario!F577</f>
        <v>0</v>
      </c>
      <c r="AI577" s="247" t="str">
        <f>Inventario!G577</f>
        <v>unidades</v>
      </c>
      <c r="AJ577" s="248">
        <f>Inventario!J577</f>
        <v>1</v>
      </c>
      <c r="AK577" s="249">
        <f>Inventario!K577</f>
        <v>7638.88</v>
      </c>
      <c r="AL577" s="25"/>
      <c r="AM577" s="11"/>
    </row>
    <row r="578" spans="31:39" ht="13.5" customHeight="1" x14ac:dyDescent="0.25">
      <c r="AE578" s="246" t="str">
        <f>Inventario!B578</f>
        <v>Hidrolavadora Industrial  HD 4/9</v>
      </c>
      <c r="AF578" s="247" t="str">
        <f>Inventario!D578</f>
        <v>Hidrolavadora Industrial  HD 4/9</v>
      </c>
      <c r="AG578" s="247" t="str">
        <f>Inventario!E578</f>
        <v>Herramienta</v>
      </c>
      <c r="AH578" s="247">
        <f>Inventario!F578</f>
        <v>0</v>
      </c>
      <c r="AI578" s="247" t="str">
        <f>Inventario!G578</f>
        <v>unidades</v>
      </c>
      <c r="AJ578" s="248">
        <f>Inventario!J578</f>
        <v>1</v>
      </c>
      <c r="AK578" s="249">
        <f>Inventario!K578</f>
        <v>28835.7412</v>
      </c>
      <c r="AL578" s="25"/>
      <c r="AM578" s="11"/>
    </row>
    <row r="579" spans="31:39" ht="13.5" customHeight="1" x14ac:dyDescent="0.25">
      <c r="AE579" s="246" t="str">
        <f>Inventario!B579</f>
        <v>Filtro de Agua P/Hidrolavaora Ind</v>
      </c>
      <c r="AF579" s="247" t="str">
        <f>Inventario!D579</f>
        <v>Filtro de Agua P/Hidrolavaora Ind</v>
      </c>
      <c r="AG579" s="247" t="str">
        <f>Inventario!E579</f>
        <v>Herramienta</v>
      </c>
      <c r="AH579" s="247">
        <f>Inventario!F579</f>
        <v>0</v>
      </c>
      <c r="AI579" s="247" t="str">
        <f>Inventario!G579</f>
        <v>unidades</v>
      </c>
      <c r="AJ579" s="248">
        <f>Inventario!J579</f>
        <v>1</v>
      </c>
      <c r="AK579" s="249">
        <f>Inventario!K579</f>
        <v>0</v>
      </c>
      <c r="AL579" s="25"/>
      <c r="AM579" s="11"/>
    </row>
    <row r="580" spans="31:39" ht="13.5" customHeight="1" x14ac:dyDescent="0.25">
      <c r="AE580" s="246" t="str">
        <f>Inventario!B580</f>
        <v>Juego de Desatornilladores (6pzs)</v>
      </c>
      <c r="AF580" s="247" t="str">
        <f>Inventario!D580</f>
        <v>Juego de Desatornilladores (6pzs)</v>
      </c>
      <c r="AG580" s="247" t="str">
        <f>Inventario!E580</f>
        <v>Herramienta</v>
      </c>
      <c r="AH580" s="247">
        <f>Inventario!F580</f>
        <v>0</v>
      </c>
      <c r="AI580" s="247" t="str">
        <f>Inventario!G580</f>
        <v>unidades</v>
      </c>
      <c r="AJ580" s="248">
        <f>Inventario!J580</f>
        <v>1</v>
      </c>
      <c r="AK580" s="249">
        <f>Inventario!K580</f>
        <v>490</v>
      </c>
      <c r="AL580" s="25"/>
      <c r="AM580" s="11"/>
    </row>
    <row r="581" spans="31:39" ht="13.5" customHeight="1" x14ac:dyDescent="0.25">
      <c r="AE581" s="246" t="str">
        <f>Inventario!B581</f>
        <v>Taladro Dewalt 1/2"</v>
      </c>
      <c r="AF581" s="247" t="str">
        <f>Inventario!D581</f>
        <v>Taladro Dewalt 1/2"</v>
      </c>
      <c r="AG581" s="247" t="str">
        <f>Inventario!E581</f>
        <v>Herramienta</v>
      </c>
      <c r="AH581" s="247">
        <f>Inventario!F581</f>
        <v>0</v>
      </c>
      <c r="AI581" s="247" t="str">
        <f>Inventario!G581</f>
        <v>unidades</v>
      </c>
      <c r="AJ581" s="248">
        <f>Inventario!J581</f>
        <v>0</v>
      </c>
      <c r="AK581" s="249">
        <f>Inventario!K581</f>
        <v>0</v>
      </c>
      <c r="AL581" s="25"/>
      <c r="AM581" s="11"/>
    </row>
    <row r="582" spans="31:39" ht="13.5" customHeight="1" x14ac:dyDescent="0.25">
      <c r="AE582" s="246" t="str">
        <f>Inventario!B582</f>
        <v>Serrucho</v>
      </c>
      <c r="AF582" s="247" t="str">
        <f>Inventario!D582</f>
        <v>Serrucho</v>
      </c>
      <c r="AG582" s="247" t="str">
        <f>Inventario!E582</f>
        <v>Herramienta</v>
      </c>
      <c r="AH582" s="247">
        <f>Inventario!F582</f>
        <v>0</v>
      </c>
      <c r="AI582" s="247" t="str">
        <f>Inventario!G582</f>
        <v>unidades</v>
      </c>
      <c r="AJ582" s="248">
        <f>Inventario!J582</f>
        <v>1</v>
      </c>
      <c r="AK582" s="249">
        <f>Inventario!K582</f>
        <v>280</v>
      </c>
      <c r="AL582" s="25"/>
      <c r="AM582" s="11"/>
    </row>
    <row r="583" spans="31:39" ht="13.5" customHeight="1" x14ac:dyDescent="0.25">
      <c r="AE583" s="246" t="str">
        <f>Inventario!B583</f>
        <v xml:space="preserve">Esmeriladora Angular </v>
      </c>
      <c r="AF583" s="247" t="str">
        <f>Inventario!D583</f>
        <v xml:space="preserve">Esmeriladora Angular </v>
      </c>
      <c r="AG583" s="247" t="str">
        <f>Inventario!E583</f>
        <v>Herramienta</v>
      </c>
      <c r="AH583" s="247">
        <f>Inventario!F583</f>
        <v>0</v>
      </c>
      <c r="AI583" s="247" t="str">
        <f>Inventario!G583</f>
        <v>unidades</v>
      </c>
      <c r="AJ583" s="248">
        <f>Inventario!J583</f>
        <v>0</v>
      </c>
      <c r="AK583" s="249">
        <f>Inventario!K583</f>
        <v>0</v>
      </c>
      <c r="AL583" s="25"/>
      <c r="AM583" s="11"/>
    </row>
    <row r="584" spans="31:39" ht="13.5" customHeight="1" x14ac:dyDescent="0.25">
      <c r="AE584" s="246" t="str">
        <f>Inventario!B584</f>
        <v xml:space="preserve">Fresa Metalica Forma L </v>
      </c>
      <c r="AF584" s="247" t="str">
        <f>Inventario!D584</f>
        <v xml:space="preserve">Fresa Metalica Forma L </v>
      </c>
      <c r="AG584" s="247" t="str">
        <f>Inventario!E584</f>
        <v>Herramienta</v>
      </c>
      <c r="AH584" s="247">
        <f>Inventario!F584</f>
        <v>0</v>
      </c>
      <c r="AI584" s="247" t="str">
        <f>Inventario!G584</f>
        <v>unidades</v>
      </c>
      <c r="AJ584" s="248">
        <f>Inventario!J584</f>
        <v>0</v>
      </c>
      <c r="AK584" s="249">
        <f>Inventario!K584</f>
        <v>0</v>
      </c>
      <c r="AL584" s="25"/>
      <c r="AM584" s="11"/>
    </row>
    <row r="585" spans="31:39" ht="13.5" customHeight="1" x14ac:dyDescent="0.25">
      <c r="AE585" s="246" t="str">
        <f>Inventario!B585</f>
        <v xml:space="preserve">Amoladora Recta  950 </v>
      </c>
      <c r="AF585" s="247" t="str">
        <f>Inventario!D585</f>
        <v xml:space="preserve">Amoladora Recta  950 </v>
      </c>
      <c r="AG585" s="247" t="str">
        <f>Inventario!E585</f>
        <v>Herramienta</v>
      </c>
      <c r="AH585" s="247">
        <f>Inventario!F585</f>
        <v>0</v>
      </c>
      <c r="AI585" s="247" t="str">
        <f>Inventario!G585</f>
        <v>unidades</v>
      </c>
      <c r="AJ585" s="248">
        <f>Inventario!J585</f>
        <v>0</v>
      </c>
      <c r="AK585" s="249">
        <f>Inventario!K585</f>
        <v>0</v>
      </c>
      <c r="AL585" s="25"/>
      <c r="AM585" s="11"/>
    </row>
    <row r="586" spans="31:39" ht="13.5" customHeight="1" x14ac:dyDescent="0.25">
      <c r="AE586" s="246" t="str">
        <f>Inventario!B586</f>
        <v xml:space="preserve">Lijadora Orbital </v>
      </c>
      <c r="AF586" s="247" t="str">
        <f>Inventario!D586</f>
        <v xml:space="preserve">Lijadora Orbital </v>
      </c>
      <c r="AG586" s="247" t="str">
        <f>Inventario!E586</f>
        <v>Herramienta</v>
      </c>
      <c r="AH586" s="247">
        <f>Inventario!F586</f>
        <v>0</v>
      </c>
      <c r="AI586" s="247" t="str">
        <f>Inventario!G586</f>
        <v>unidades</v>
      </c>
      <c r="AJ586" s="248">
        <f>Inventario!J586</f>
        <v>0</v>
      </c>
      <c r="AK586" s="249">
        <f>Inventario!K586</f>
        <v>0</v>
      </c>
      <c r="AL586" s="25"/>
      <c r="AM586" s="11"/>
    </row>
    <row r="587" spans="31:39" ht="13.5" customHeight="1" x14ac:dyDescent="0.25">
      <c r="AE587" s="246" t="str">
        <f>Inventario!B587</f>
        <v xml:space="preserve">Lijadora Exentrica </v>
      </c>
      <c r="AF587" s="247" t="str">
        <f>Inventario!D587</f>
        <v xml:space="preserve">Lijadora Exentrica </v>
      </c>
      <c r="AG587" s="247" t="str">
        <f>Inventario!E587</f>
        <v>Herramienta</v>
      </c>
      <c r="AH587" s="247">
        <f>Inventario!F587</f>
        <v>0</v>
      </c>
      <c r="AI587" s="247" t="str">
        <f>Inventario!G587</f>
        <v>unidades</v>
      </c>
      <c r="AJ587" s="248">
        <f>Inventario!J587</f>
        <v>0</v>
      </c>
      <c r="AK587" s="249">
        <f>Inventario!K587</f>
        <v>0</v>
      </c>
      <c r="AL587" s="25"/>
      <c r="AM587" s="11"/>
    </row>
    <row r="588" spans="31:39" ht="13.5" customHeight="1" x14ac:dyDescent="0.25">
      <c r="AE588" s="246" t="str">
        <f>Inventario!B588</f>
        <v>Prensa C</v>
      </c>
      <c r="AF588" s="247" t="str">
        <f>Inventario!D588</f>
        <v>Prensa C</v>
      </c>
      <c r="AG588" s="247" t="str">
        <f>Inventario!E588</f>
        <v>Herramienta</v>
      </c>
      <c r="AH588" s="247">
        <f>Inventario!F588</f>
        <v>0</v>
      </c>
      <c r="AI588" s="247" t="str">
        <f>Inventario!G588</f>
        <v>unidades</v>
      </c>
      <c r="AJ588" s="248">
        <f>Inventario!J588</f>
        <v>0</v>
      </c>
      <c r="AK588" s="249">
        <f>Inventario!K588</f>
        <v>0</v>
      </c>
      <c r="AL588" s="25"/>
      <c r="AM588" s="11"/>
    </row>
    <row r="589" spans="31:39" ht="13.5" customHeight="1" x14ac:dyDescent="0.25">
      <c r="AE589" s="246" t="str">
        <f>Inventario!B589</f>
        <v>Bomba Mochila</v>
      </c>
      <c r="AF589" s="247" t="str">
        <f>Inventario!D589</f>
        <v>Bomba Mochila</v>
      </c>
      <c r="AG589" s="247" t="str">
        <f>Inventario!E589</f>
        <v>Herramienta</v>
      </c>
      <c r="AH589" s="247">
        <f>Inventario!F589</f>
        <v>0</v>
      </c>
      <c r="AI589" s="247" t="str">
        <f>Inventario!G589</f>
        <v>unidades</v>
      </c>
      <c r="AJ589" s="248">
        <f>Inventario!J589</f>
        <v>0</v>
      </c>
      <c r="AK589" s="249">
        <f>Inventario!K589</f>
        <v>0</v>
      </c>
      <c r="AL589" s="25"/>
      <c r="AM589" s="11"/>
    </row>
    <row r="590" spans="31:39" ht="13.5" customHeight="1" x14ac:dyDescent="0.25">
      <c r="AE590" s="246" t="str">
        <f>Inventario!B590</f>
        <v>Gurbias (Set)</v>
      </c>
      <c r="AF590" s="247" t="str">
        <f>Inventario!D590</f>
        <v>Gurbias (Set)</v>
      </c>
      <c r="AG590" s="247" t="str">
        <f>Inventario!E590</f>
        <v>Herramienta</v>
      </c>
      <c r="AH590" s="247">
        <f>Inventario!F590</f>
        <v>0</v>
      </c>
      <c r="AI590" s="247" t="str">
        <f>Inventario!G590</f>
        <v>unidades</v>
      </c>
      <c r="AJ590" s="248">
        <f>Inventario!J590</f>
        <v>0</v>
      </c>
      <c r="AK590" s="249">
        <f>Inventario!K590</f>
        <v>0</v>
      </c>
      <c r="AL590" s="25"/>
      <c r="AM590" s="11"/>
    </row>
    <row r="591" spans="31:39" ht="13.5" customHeight="1" x14ac:dyDescent="0.25">
      <c r="AE591" s="246" t="str">
        <f>Inventario!B591</f>
        <v>Zepo para empotrar acabado negro</v>
      </c>
      <c r="AF591" s="247" t="str">
        <f>Inventario!D591</f>
        <v>Zepo para empotrar acabado negro</v>
      </c>
      <c r="AG591" s="247" t="str">
        <f>Inventario!E591</f>
        <v>Material Electrico</v>
      </c>
      <c r="AH591" s="247">
        <f>Inventario!F591</f>
        <v>0</v>
      </c>
      <c r="AI591" s="247" t="str">
        <f>Inventario!G591</f>
        <v>unidades</v>
      </c>
      <c r="AJ591" s="248">
        <f>Inventario!J591</f>
        <v>5</v>
      </c>
      <c r="AK591" s="249">
        <f>Inventario!K591</f>
        <v>0</v>
      </c>
      <c r="AL591" s="25"/>
      <c r="AM591" s="11"/>
    </row>
    <row r="592" spans="31:39" ht="13.5" customHeight="1" x14ac:dyDescent="0.25">
      <c r="AE592" s="246" t="str">
        <f>Inventario!B592</f>
        <v>Zepo para empotrar niquelado</v>
      </c>
      <c r="AF592" s="247" t="str">
        <f>Inventario!D592</f>
        <v>Zepo para empotrar niquelado</v>
      </c>
      <c r="AG592" s="247" t="str">
        <f>Inventario!E592</f>
        <v>Material Electrico</v>
      </c>
      <c r="AH592" s="247">
        <f>Inventario!F592</f>
        <v>0</v>
      </c>
      <c r="AI592" s="247" t="str">
        <f>Inventario!G592</f>
        <v>unidades</v>
      </c>
      <c r="AJ592" s="248">
        <f>Inventario!J592</f>
        <v>1</v>
      </c>
      <c r="AK592" s="249">
        <f>Inventario!K592</f>
        <v>0</v>
      </c>
      <c r="AL592" s="25"/>
      <c r="AM592" s="11"/>
    </row>
    <row r="593" spans="31:39" ht="13.5" customHeight="1" x14ac:dyDescent="0.25">
      <c r="AE593" s="246" t="str">
        <f>Inventario!B593</f>
        <v>Cerradura para puerta</v>
      </c>
      <c r="AF593" s="247" t="str">
        <f>Inventario!D593</f>
        <v>Cerradura para puerta</v>
      </c>
      <c r="AG593" s="247" t="str">
        <f>Inventario!E593</f>
        <v>Material Electrico</v>
      </c>
      <c r="AH593" s="247">
        <f>Inventario!F593</f>
        <v>0</v>
      </c>
      <c r="AI593" s="247" t="str">
        <f>Inventario!G593</f>
        <v>unidades</v>
      </c>
      <c r="AJ593" s="248">
        <f>Inventario!J593</f>
        <v>6</v>
      </c>
      <c r="AK593" s="249">
        <f>Inventario!K593</f>
        <v>0</v>
      </c>
      <c r="AL593" s="25"/>
      <c r="AM593" s="11"/>
    </row>
    <row r="594" spans="31:39" ht="13.5" customHeight="1" x14ac:dyDescent="0.25">
      <c r="AE594" s="246" t="str">
        <f>Inventario!B594</f>
        <v>Lampara halogeno 50W</v>
      </c>
      <c r="AF594" s="247" t="str">
        <f>Inventario!D594</f>
        <v>Lampara halogeno 50W</v>
      </c>
      <c r="AG594" s="247" t="str">
        <f>Inventario!E594</f>
        <v>Material Electrico</v>
      </c>
      <c r="AH594" s="247">
        <f>Inventario!F594</f>
        <v>0</v>
      </c>
      <c r="AI594" s="247" t="str">
        <f>Inventario!G594</f>
        <v>unidades</v>
      </c>
      <c r="AJ594" s="248">
        <f>Inventario!J594</f>
        <v>37</v>
      </c>
      <c r="AK594" s="249">
        <f>Inventario!K594</f>
        <v>0</v>
      </c>
      <c r="AL594" s="25"/>
      <c r="AM594" s="11"/>
    </row>
    <row r="595" spans="31:39" ht="13.5" customHeight="1" x14ac:dyDescent="0.25">
      <c r="AE595" s="246" t="str">
        <f>Inventario!B595</f>
        <v>Lampara halogeno 20W</v>
      </c>
      <c r="AF595" s="247" t="str">
        <f>Inventario!D595</f>
        <v>Lampara halogeno 20W</v>
      </c>
      <c r="AG595" s="247" t="str">
        <f>Inventario!E595</f>
        <v>Material Electrico</v>
      </c>
      <c r="AH595" s="247">
        <f>Inventario!F595</f>
        <v>0</v>
      </c>
      <c r="AI595" s="247" t="str">
        <f>Inventario!G595</f>
        <v>unidades</v>
      </c>
      <c r="AJ595" s="248">
        <f>Inventario!J595</f>
        <v>11</v>
      </c>
      <c r="AK595" s="249">
        <f>Inventario!K595</f>
        <v>0</v>
      </c>
      <c r="AL595" s="25"/>
      <c r="AM595" s="11"/>
    </row>
    <row r="596" spans="31:39" ht="13.5" customHeight="1" x14ac:dyDescent="0.25">
      <c r="AE596" s="246" t="str">
        <f>Inventario!B596</f>
        <v>Kit de instalacion de cable baja tension</v>
      </c>
      <c r="AF596" s="247" t="str">
        <f>Inventario!D596</f>
        <v>Kit de instalacion de cable baja tension</v>
      </c>
      <c r="AG596" s="247" t="str">
        <f>Inventario!E596</f>
        <v>Material Electrico</v>
      </c>
      <c r="AH596" s="247">
        <f>Inventario!F596</f>
        <v>0</v>
      </c>
      <c r="AI596" s="247" t="str">
        <f>Inventario!G596</f>
        <v>kits</v>
      </c>
      <c r="AJ596" s="248">
        <f>Inventario!J596</f>
        <v>1</v>
      </c>
      <c r="AK596" s="249">
        <f>Inventario!K596</f>
        <v>0</v>
      </c>
      <c r="AL596" s="25"/>
      <c r="AM596" s="11"/>
    </row>
    <row r="597" spans="31:39" ht="13.5" customHeight="1" x14ac:dyDescent="0.25">
      <c r="AE597" s="246" t="str">
        <f>Inventario!B597</f>
        <v>Placa metalica para interruptor</v>
      </c>
      <c r="AF597" s="247" t="str">
        <f>Inventario!D597</f>
        <v>Placa metalica para interruptor</v>
      </c>
      <c r="AG597" s="247" t="str">
        <f>Inventario!E597</f>
        <v>Material Electrico</v>
      </c>
      <c r="AH597" s="247">
        <f>Inventario!F597</f>
        <v>0</v>
      </c>
      <c r="AI597" s="247" t="str">
        <f>Inventario!G597</f>
        <v>unidades</v>
      </c>
      <c r="AJ597" s="248">
        <f>Inventario!J597</f>
        <v>9</v>
      </c>
      <c r="AK597" s="249">
        <f>Inventario!K597</f>
        <v>0</v>
      </c>
      <c r="AL597" s="25"/>
      <c r="AM597" s="11"/>
    </row>
    <row r="598" spans="31:39" ht="13.5" customHeight="1" x14ac:dyDescent="0.25">
      <c r="AE598" s="246" t="str">
        <f>Inventario!B598</f>
        <v>Placa plastica para interruptor</v>
      </c>
      <c r="AF598" s="247" t="str">
        <f>Inventario!D598</f>
        <v>Placa plastica para interruptor</v>
      </c>
      <c r="AG598" s="247" t="str">
        <f>Inventario!E598</f>
        <v>Material Electrico</v>
      </c>
      <c r="AH598" s="247">
        <f>Inventario!F598</f>
        <v>0</v>
      </c>
      <c r="AI598" s="247" t="str">
        <f>Inventario!G598</f>
        <v>unidades</v>
      </c>
      <c r="AJ598" s="248">
        <f>Inventario!J598</f>
        <v>3</v>
      </c>
      <c r="AK598" s="249">
        <f>Inventario!K598</f>
        <v>0</v>
      </c>
      <c r="AL598" s="25"/>
      <c r="AM598" s="11"/>
    </row>
    <row r="599" spans="31:39" ht="13.5" customHeight="1" x14ac:dyDescent="0.25">
      <c r="AE599" s="246" t="str">
        <f>Inventario!B599</f>
        <v>Brida plastica para cables 6mm</v>
      </c>
      <c r="AF599" s="247" t="str">
        <f>Inventario!D599</f>
        <v>Brida plastica para cables 6mm</v>
      </c>
      <c r="AG599" s="247" t="str">
        <f>Inventario!E599</f>
        <v>Material Electrico</v>
      </c>
      <c r="AH599" s="247">
        <f>Inventario!F599</f>
        <v>0</v>
      </c>
      <c r="AI599" s="247" t="str">
        <f>Inventario!G599</f>
        <v>unidades</v>
      </c>
      <c r="AJ599" s="248">
        <f>Inventario!J599</f>
        <v>100</v>
      </c>
      <c r="AK599" s="249">
        <f>Inventario!K599</f>
        <v>0</v>
      </c>
      <c r="AL599" s="25"/>
      <c r="AM599" s="11"/>
    </row>
    <row r="600" spans="31:39" ht="13.5" customHeight="1" x14ac:dyDescent="0.25">
      <c r="AE600" s="246" t="str">
        <f>Inventario!B600</f>
        <v>Brida plastica para cables 12mm</v>
      </c>
      <c r="AF600" s="247" t="str">
        <f>Inventario!D600</f>
        <v>Brida plastica para cables 12mm</v>
      </c>
      <c r="AG600" s="247" t="str">
        <f>Inventario!E600</f>
        <v>Material Electrico</v>
      </c>
      <c r="AH600" s="247">
        <f>Inventario!F600</f>
        <v>0</v>
      </c>
      <c r="AI600" s="247" t="str">
        <f>Inventario!G600</f>
        <v>unidades</v>
      </c>
      <c r="AJ600" s="248">
        <f>Inventario!J600</f>
        <v>93</v>
      </c>
      <c r="AK600" s="249">
        <f>Inventario!K600</f>
        <v>0</v>
      </c>
      <c r="AL600" s="25"/>
      <c r="AM600" s="11"/>
    </row>
    <row r="601" spans="31:39" ht="13.5" customHeight="1" x14ac:dyDescent="0.25">
      <c r="AE601" s="246" t="str">
        <f>Inventario!B601</f>
        <v>Centro de carga 12 espacios</v>
      </c>
      <c r="AF601" s="247" t="str">
        <f>Inventario!D601</f>
        <v>Centro de carga 12 espacios</v>
      </c>
      <c r="AG601" s="247" t="str">
        <f>Inventario!E601</f>
        <v>Material Electrico</v>
      </c>
      <c r="AH601" s="247">
        <f>Inventario!F601</f>
        <v>0</v>
      </c>
      <c r="AI601" s="247" t="str">
        <f>Inventario!G601</f>
        <v>unidades</v>
      </c>
      <c r="AJ601" s="248">
        <f>Inventario!J601</f>
        <v>2</v>
      </c>
      <c r="AK601" s="249">
        <f>Inventario!K601</f>
        <v>8000</v>
      </c>
      <c r="AL601" s="25"/>
      <c r="AM601" s="11"/>
    </row>
    <row r="602" spans="31:39" ht="13.5" customHeight="1" x14ac:dyDescent="0.25">
      <c r="AE602" s="246" t="str">
        <f>Inventario!B602</f>
        <v>Placa para interruptor completa triple</v>
      </c>
      <c r="AF602" s="247" t="str">
        <f>Inventario!D602</f>
        <v>Placa para interruptor completa triple</v>
      </c>
      <c r="AG602" s="247" t="str">
        <f>Inventario!E602</f>
        <v>Material Electrico</v>
      </c>
      <c r="AH602" s="247">
        <f>Inventario!F602</f>
        <v>0</v>
      </c>
      <c r="AI602" s="247" t="str">
        <f>Inventario!G602</f>
        <v>unidades</v>
      </c>
      <c r="AJ602" s="248">
        <f>Inventario!J602</f>
        <v>20</v>
      </c>
      <c r="AK602" s="249">
        <f>Inventario!K602</f>
        <v>0</v>
      </c>
      <c r="AL602" s="25"/>
      <c r="AM602" s="11"/>
    </row>
    <row r="603" spans="31:39" ht="13.5" customHeight="1" x14ac:dyDescent="0.25">
      <c r="AE603" s="246" t="str">
        <f>Inventario!B603</f>
        <v>Cajas EMT Metalica  4X4X 1-1/2"</v>
      </c>
      <c r="AF603" s="247" t="str">
        <f>Inventario!D603</f>
        <v>Cajas EMT Metalica  4X4X 1-1/2"</v>
      </c>
      <c r="AG603" s="247" t="str">
        <f>Inventario!E603</f>
        <v>Material Electrico</v>
      </c>
      <c r="AH603" s="247">
        <f>Inventario!F603</f>
        <v>0</v>
      </c>
      <c r="AI603" s="247" t="str">
        <f>Inventario!G603</f>
        <v>unidades</v>
      </c>
      <c r="AJ603" s="248">
        <f>Inventario!J603</f>
        <v>4</v>
      </c>
      <c r="AK603" s="249">
        <f>Inventario!K603</f>
        <v>27.336666666666666</v>
      </c>
      <c r="AL603" s="25"/>
      <c r="AM603" s="11"/>
    </row>
    <row r="604" spans="31:39" ht="13.5" customHeight="1" x14ac:dyDescent="0.25">
      <c r="AE604" s="246" t="str">
        <f>Inventario!B604</f>
        <v>Tapas para caja EMT metalica</v>
      </c>
      <c r="AF604" s="247" t="str">
        <f>Inventario!D604</f>
        <v>Tapas para caja EMT metalica</v>
      </c>
      <c r="AG604" s="247" t="str">
        <f>Inventario!E604</f>
        <v>Material Electrico</v>
      </c>
      <c r="AH604" s="247">
        <f>Inventario!F604</f>
        <v>0</v>
      </c>
      <c r="AI604" s="247" t="str">
        <f>Inventario!G604</f>
        <v>unidades</v>
      </c>
      <c r="AJ604" s="248">
        <f>Inventario!J604</f>
        <v>7</v>
      </c>
      <c r="AK604" s="249">
        <f>Inventario!K604</f>
        <v>0</v>
      </c>
      <c r="AL604" s="25"/>
      <c r="AM604" s="11"/>
    </row>
    <row r="605" spans="31:39" ht="13.5" customHeight="1" x14ac:dyDescent="0.25">
      <c r="AE605" s="246" t="str">
        <f>Inventario!B605</f>
        <v>Enchufe redondo 15A 125V</v>
      </c>
      <c r="AF605" s="247" t="str">
        <f>Inventario!D605</f>
        <v>Enchufe redondo 15A 125V</v>
      </c>
      <c r="AG605" s="247" t="str">
        <f>Inventario!E605</f>
        <v>Material Electrico</v>
      </c>
      <c r="AH605" s="247">
        <f>Inventario!F605</f>
        <v>0</v>
      </c>
      <c r="AI605" s="247" t="str">
        <f>Inventario!G605</f>
        <v>unidades</v>
      </c>
      <c r="AJ605" s="248">
        <f>Inventario!J605</f>
        <v>9</v>
      </c>
      <c r="AK605" s="249">
        <f>Inventario!K605</f>
        <v>0</v>
      </c>
      <c r="AL605" s="25"/>
      <c r="AM605" s="11"/>
    </row>
    <row r="606" spans="31:39" ht="13.5" customHeight="1" x14ac:dyDescent="0.25">
      <c r="AE606" s="246" t="str">
        <f>Inventario!B606</f>
        <v>Zepo para bombillo</v>
      </c>
      <c r="AF606" s="247" t="str">
        <f>Inventario!D606</f>
        <v>Zepo para bombillo</v>
      </c>
      <c r="AG606" s="247" t="str">
        <f>Inventario!E606</f>
        <v>Material Electrico</v>
      </c>
      <c r="AH606" s="247">
        <f>Inventario!F606</f>
        <v>0</v>
      </c>
      <c r="AI606" s="247" t="str">
        <f>Inventario!G606</f>
        <v>unidades</v>
      </c>
      <c r="AJ606" s="248">
        <f>Inventario!J606</f>
        <v>16</v>
      </c>
      <c r="AK606" s="249">
        <f>Inventario!K606</f>
        <v>0</v>
      </c>
      <c r="AL606" s="25"/>
      <c r="AM606" s="11"/>
    </row>
    <row r="607" spans="31:39" ht="13.5" customHeight="1" x14ac:dyDescent="0.25">
      <c r="AE607" s="246" t="str">
        <f>Inventario!B607</f>
        <v>Caja EMT plastica 4x4x2</v>
      </c>
      <c r="AF607" s="247" t="str">
        <f>Inventario!D607</f>
        <v>Caja EMT plastica 4x4x2</v>
      </c>
      <c r="AG607" s="247" t="str">
        <f>Inventario!E607</f>
        <v>Material Electrico</v>
      </c>
      <c r="AH607" s="247">
        <f>Inventario!F607</f>
        <v>0</v>
      </c>
      <c r="AI607" s="247" t="str">
        <f>Inventario!G607</f>
        <v>unidades</v>
      </c>
      <c r="AJ607" s="248">
        <f>Inventario!J607</f>
        <v>1</v>
      </c>
      <c r="AK607" s="249">
        <f>Inventario!K607</f>
        <v>28</v>
      </c>
      <c r="AL607" s="25"/>
      <c r="AM607" s="11"/>
    </row>
    <row r="608" spans="31:39" ht="13.5" customHeight="1" x14ac:dyDescent="0.25">
      <c r="AE608" s="246" t="str">
        <f>Inventario!B608</f>
        <v>Caja EMT plastica 4x4x1-1/2"</v>
      </c>
      <c r="AF608" s="247" t="str">
        <f>Inventario!D608</f>
        <v>Caja EMT plastica 4x4x1-1/2"</v>
      </c>
      <c r="AG608" s="247" t="str">
        <f>Inventario!E608</f>
        <v>Material Electrico</v>
      </c>
      <c r="AH608" s="247">
        <f>Inventario!F608</f>
        <v>0</v>
      </c>
      <c r="AI608" s="247" t="str">
        <f>Inventario!G608</f>
        <v>unidades</v>
      </c>
      <c r="AJ608" s="248">
        <f>Inventario!J608</f>
        <v>6</v>
      </c>
      <c r="AK608" s="249">
        <f>Inventario!K608</f>
        <v>28</v>
      </c>
      <c r="AL608" s="25"/>
      <c r="AM608" s="11"/>
    </row>
    <row r="609" spans="31:39" ht="13.5" customHeight="1" x14ac:dyDescent="0.25">
      <c r="AE609" s="246" t="str">
        <f>Inventario!B609</f>
        <v>Caja legrand de conexión</v>
      </c>
      <c r="AF609" s="247" t="str">
        <f>Inventario!D609</f>
        <v>Caja legrand de conexión</v>
      </c>
      <c r="AG609" s="247" t="str">
        <f>Inventario!E609</f>
        <v>Material Electrico</v>
      </c>
      <c r="AH609" s="247">
        <f>Inventario!F609</f>
        <v>0</v>
      </c>
      <c r="AI609" s="247" t="str">
        <f>Inventario!G609</f>
        <v>unidades</v>
      </c>
      <c r="AJ609" s="248">
        <f>Inventario!J609</f>
        <v>5</v>
      </c>
      <c r="AK609" s="249">
        <f>Inventario!K609</f>
        <v>0</v>
      </c>
      <c r="AL609" s="25"/>
      <c r="AM609" s="11"/>
    </row>
    <row r="610" spans="31:39" ht="13.5" customHeight="1" x14ac:dyDescent="0.25">
      <c r="AE610" s="246" t="str">
        <f>Inventario!B610</f>
        <v>Union de compresion EMT 1-1/2"</v>
      </c>
      <c r="AF610" s="247" t="str">
        <f>Inventario!D610</f>
        <v>Union de compresion EMT 1-1/2"</v>
      </c>
      <c r="AG610" s="247" t="str">
        <f>Inventario!E610</f>
        <v>Material Electrico</v>
      </c>
      <c r="AH610" s="247">
        <f>Inventario!F610</f>
        <v>0</v>
      </c>
      <c r="AI610" s="247" t="str">
        <f>Inventario!G610</f>
        <v>unidades</v>
      </c>
      <c r="AJ610" s="248">
        <f>Inventario!J610</f>
        <v>5</v>
      </c>
      <c r="AK610" s="249">
        <f>Inventario!K610</f>
        <v>0</v>
      </c>
      <c r="AL610" s="25"/>
      <c r="AM610" s="11"/>
    </row>
    <row r="611" spans="31:39" ht="13.5" customHeight="1" x14ac:dyDescent="0.25">
      <c r="AE611" s="246" t="str">
        <f>Inventario!B611</f>
        <v>Fusibles 200A 125V AC</v>
      </c>
      <c r="AF611" s="247" t="str">
        <f>Inventario!D611</f>
        <v>Fusibles 200A 125V AC</v>
      </c>
      <c r="AG611" s="247" t="str">
        <f>Inventario!E611</f>
        <v>Material Electrico</v>
      </c>
      <c r="AH611" s="247">
        <f>Inventario!F611</f>
        <v>0</v>
      </c>
      <c r="AI611" s="247" t="str">
        <f>Inventario!G611</f>
        <v>unidades</v>
      </c>
      <c r="AJ611" s="248">
        <f>Inventario!J611</f>
        <v>2</v>
      </c>
      <c r="AK611" s="249">
        <f>Inventario!K611</f>
        <v>0</v>
      </c>
      <c r="AL611" s="25"/>
      <c r="AM611" s="11"/>
    </row>
    <row r="612" spans="31:39" ht="13.5" customHeight="1" x14ac:dyDescent="0.25">
      <c r="AE612" s="246" t="str">
        <f>Inventario!B612</f>
        <v>Fusibles 100A 250V AC</v>
      </c>
      <c r="AF612" s="247" t="str">
        <f>Inventario!D612</f>
        <v>Fusibles 100A 250V AC</v>
      </c>
      <c r="AG612" s="247" t="str">
        <f>Inventario!E612</f>
        <v>Material Electrico</v>
      </c>
      <c r="AH612" s="247">
        <f>Inventario!F612</f>
        <v>0</v>
      </c>
      <c r="AI612" s="247" t="str">
        <f>Inventario!G612</f>
        <v>unidades</v>
      </c>
      <c r="AJ612" s="248">
        <f>Inventario!J612</f>
        <v>1</v>
      </c>
      <c r="AK612" s="249">
        <f>Inventario!K612</f>
        <v>0</v>
      </c>
      <c r="AL612" s="25"/>
      <c r="AM612" s="11"/>
    </row>
    <row r="613" spans="31:39" ht="13.5" customHeight="1" x14ac:dyDescent="0.25">
      <c r="AE613" s="246" t="str">
        <f>Inventario!B613</f>
        <v>Lamparas</v>
      </c>
      <c r="AF613" s="247" t="str">
        <f>Inventario!D613</f>
        <v>Lamparas</v>
      </c>
      <c r="AG613" s="247" t="str">
        <f>Inventario!E613</f>
        <v>Material Electrico</v>
      </c>
      <c r="AH613" s="247">
        <f>Inventario!F613</f>
        <v>0</v>
      </c>
      <c r="AI613" s="247" t="str">
        <f>Inventario!G613</f>
        <v>unidades</v>
      </c>
      <c r="AJ613" s="248">
        <f>Inventario!J613</f>
        <v>2</v>
      </c>
      <c r="AK613" s="249">
        <f>Inventario!K613</f>
        <v>0</v>
      </c>
      <c r="AL613" s="25"/>
      <c r="AM613" s="11"/>
    </row>
    <row r="614" spans="31:39" ht="13.5" customHeight="1" x14ac:dyDescent="0.25">
      <c r="AE614" s="246" t="str">
        <f>Inventario!B614</f>
        <v>Alambre de cobre</v>
      </c>
      <c r="AF614" s="247" t="str">
        <f>Inventario!D614</f>
        <v>Alambre de cobre</v>
      </c>
      <c r="AG614" s="247" t="str">
        <f>Inventario!E614</f>
        <v>Material Electrico</v>
      </c>
      <c r="AH614" s="247">
        <f>Inventario!F614</f>
        <v>0</v>
      </c>
      <c r="AI614" s="247" t="str">
        <f>Inventario!G614</f>
        <v>mts</v>
      </c>
      <c r="AJ614" s="248">
        <f>Inventario!J614</f>
        <v>11</v>
      </c>
      <c r="AK614" s="249">
        <f>Inventario!K614</f>
        <v>0</v>
      </c>
      <c r="AL614" s="25"/>
      <c r="AM614" s="11"/>
    </row>
    <row r="615" spans="31:39" ht="13.5" customHeight="1" x14ac:dyDescent="0.25">
      <c r="AE615" s="246" t="str">
        <f>Inventario!B615</f>
        <v>Alambre de cobre para AC</v>
      </c>
      <c r="AF615" s="247" t="str">
        <f>Inventario!D615</f>
        <v>Alambre de cobre para AC</v>
      </c>
      <c r="AG615" s="247" t="str">
        <f>Inventario!E615</f>
        <v>Material Electrico</v>
      </c>
      <c r="AH615" s="247">
        <f>Inventario!F615</f>
        <v>0</v>
      </c>
      <c r="AI615" s="247" t="str">
        <f>Inventario!G615</f>
        <v>mts</v>
      </c>
      <c r="AJ615" s="248">
        <f>Inventario!J615</f>
        <v>5</v>
      </c>
      <c r="AK615" s="249">
        <f>Inventario!K615</f>
        <v>0</v>
      </c>
      <c r="AL615" s="25"/>
      <c r="AM615" s="11"/>
    </row>
    <row r="616" spans="31:39" ht="13.5" customHeight="1" x14ac:dyDescent="0.25">
      <c r="AE616" s="246" t="str">
        <f>Inventario!B616</f>
        <v>Balastro Doble</v>
      </c>
      <c r="AF616" s="247" t="str">
        <f>Inventario!D616</f>
        <v>Balastro Doble</v>
      </c>
      <c r="AG616" s="247" t="str">
        <f>Inventario!E616</f>
        <v>Material Electrico</v>
      </c>
      <c r="AH616" s="247">
        <f>Inventario!F616</f>
        <v>0</v>
      </c>
      <c r="AI616" s="247" t="str">
        <f>Inventario!G616</f>
        <v>unidades</v>
      </c>
      <c r="AJ616" s="248">
        <f>Inventario!J616</f>
        <v>1</v>
      </c>
      <c r="AK616" s="249">
        <f>Inventario!K616</f>
        <v>0</v>
      </c>
      <c r="AL616" s="25"/>
      <c r="AM616" s="11"/>
    </row>
    <row r="617" spans="31:39" ht="13.5" customHeight="1" x14ac:dyDescent="0.25">
      <c r="AE617" s="246" t="str">
        <f>Inventario!B617</f>
        <v>Balastro Simple</v>
      </c>
      <c r="AF617" s="247" t="str">
        <f>Inventario!D617</f>
        <v>Balastro Simple</v>
      </c>
      <c r="AG617" s="247" t="str">
        <f>Inventario!E617</f>
        <v>Material Electrico</v>
      </c>
      <c r="AH617" s="247">
        <f>Inventario!F617</f>
        <v>0</v>
      </c>
      <c r="AI617" s="247" t="str">
        <f>Inventario!G617</f>
        <v>unidades</v>
      </c>
      <c r="AJ617" s="248">
        <f>Inventario!J617</f>
        <v>6</v>
      </c>
      <c r="AK617" s="249">
        <f>Inventario!K617</f>
        <v>0</v>
      </c>
      <c r="AL617" s="25"/>
      <c r="AM617" s="11"/>
    </row>
    <row r="618" spans="31:39" ht="13.5" customHeight="1" x14ac:dyDescent="0.25">
      <c r="AE618" s="246" t="str">
        <f>Inventario!B618</f>
        <v>Cable con sistema de enchufe de 12V</v>
      </c>
      <c r="AF618" s="247" t="str">
        <f>Inventario!D618</f>
        <v>Cable con sistema de enchufe de 12V</v>
      </c>
      <c r="AG618" s="247" t="str">
        <f>Inventario!E618</f>
        <v>Material Electrico</v>
      </c>
      <c r="AH618" s="247">
        <f>Inventario!F618</f>
        <v>0</v>
      </c>
      <c r="AI618" s="247" t="str">
        <f>Inventario!G618</f>
        <v>unidades</v>
      </c>
      <c r="AJ618" s="248">
        <f>Inventario!J618</f>
        <v>7</v>
      </c>
      <c r="AK618" s="249">
        <f>Inventario!K618</f>
        <v>0</v>
      </c>
      <c r="AL618" s="25"/>
      <c r="AM618" s="11"/>
    </row>
    <row r="619" spans="31:39" ht="13.5" customHeight="1" x14ac:dyDescent="0.25">
      <c r="AE619" s="246" t="str">
        <f>Inventario!B619</f>
        <v>Push switch (Loox Hafele)</v>
      </c>
      <c r="AF619" s="247" t="str">
        <f>Inventario!D619</f>
        <v>Push switch (Loox Hafele)</v>
      </c>
      <c r="AG619" s="247" t="str">
        <f>Inventario!E619</f>
        <v>Material Electrico</v>
      </c>
      <c r="AH619" s="247">
        <f>Inventario!F619</f>
        <v>0</v>
      </c>
      <c r="AI619" s="247" t="str">
        <f>Inventario!G619</f>
        <v>unidades</v>
      </c>
      <c r="AJ619" s="248">
        <f>Inventario!J619</f>
        <v>2</v>
      </c>
      <c r="AK619" s="249">
        <f>Inventario!K619</f>
        <v>200</v>
      </c>
      <c r="AL619" s="25"/>
      <c r="AM619" s="11"/>
    </row>
    <row r="620" spans="31:39" ht="13.5" customHeight="1" x14ac:dyDescent="0.25">
      <c r="AE620" s="246" t="str">
        <f>Inventario!B620</f>
        <v>Tope para perfil de aluminio (Loox)</v>
      </c>
      <c r="AF620" s="247" t="str">
        <f>Inventario!D620</f>
        <v>Tope para perfil de aluminio (Loox)</v>
      </c>
      <c r="AG620" s="247" t="str">
        <f>Inventario!E620</f>
        <v>Material Electrico</v>
      </c>
      <c r="AH620" s="247">
        <f>Inventario!F620</f>
        <v>0</v>
      </c>
      <c r="AI620" s="247" t="str">
        <f>Inventario!G620</f>
        <v>unidades</v>
      </c>
      <c r="AJ620" s="248">
        <f>Inventario!J620</f>
        <v>30</v>
      </c>
      <c r="AK620" s="249">
        <f>Inventario!K620</f>
        <v>0</v>
      </c>
      <c r="AL620" s="25"/>
      <c r="AM620" s="11"/>
    </row>
    <row r="621" spans="31:39" ht="13.5" customHeight="1" x14ac:dyDescent="0.25">
      <c r="AE621" s="246" t="str">
        <f>Inventario!B621</f>
        <v>Manguera Conduflex de 1/2"</v>
      </c>
      <c r="AF621" s="247" t="str">
        <f>Inventario!D621</f>
        <v>Manguera Conduflex de 1/2"</v>
      </c>
      <c r="AG621" s="247" t="str">
        <f>Inventario!E621</f>
        <v>Material Electrico</v>
      </c>
      <c r="AH621" s="247">
        <f>Inventario!F621</f>
        <v>0</v>
      </c>
      <c r="AI621" s="247" t="str">
        <f>Inventario!G621</f>
        <v>mts</v>
      </c>
      <c r="AJ621" s="248">
        <f>Inventario!J621</f>
        <v>9.9699999999999989</v>
      </c>
      <c r="AK621" s="249">
        <f>Inventario!K621</f>
        <v>14.999999999999996</v>
      </c>
      <c r="AL621" s="25"/>
      <c r="AM621" s="11"/>
    </row>
    <row r="622" spans="31:39" ht="13.5" customHeight="1" x14ac:dyDescent="0.25">
      <c r="AE622" s="246" t="str">
        <f>Inventario!B622</f>
        <v>Varilla de acero inoxidable de 1/2"</v>
      </c>
      <c r="AF622" s="247" t="str">
        <f>Inventario!D622</f>
        <v>Varilla de acero inoxidable de 1/2"</v>
      </c>
      <c r="AG622" s="247" t="str">
        <f>Inventario!E622</f>
        <v>Material Electrico</v>
      </c>
      <c r="AH622" s="247">
        <f>Inventario!F622</f>
        <v>0</v>
      </c>
      <c r="AI622" s="247" t="str">
        <f>Inventario!G622</f>
        <v>mts</v>
      </c>
      <c r="AJ622" s="248">
        <f>Inventario!J622</f>
        <v>1.4</v>
      </c>
      <c r="AK622" s="249">
        <f>Inventario!K622</f>
        <v>0</v>
      </c>
      <c r="AL622" s="25"/>
      <c r="AM622" s="11"/>
    </row>
    <row r="623" spans="31:39" ht="13.5" customHeight="1" x14ac:dyDescent="0.25">
      <c r="AE623" s="246" t="str">
        <f>Inventario!B623</f>
        <v>Cajas Electricas 2" x 2"</v>
      </c>
      <c r="AF623" s="247" t="str">
        <f>Inventario!D623</f>
        <v>Cajas Electricas 2" x 2"</v>
      </c>
      <c r="AG623" s="247" t="str">
        <f>Inventario!E623</f>
        <v>Material Electrico</v>
      </c>
      <c r="AH623" s="247">
        <f>Inventario!F623</f>
        <v>0</v>
      </c>
      <c r="AI623" s="247" t="str">
        <f>Inventario!G623</f>
        <v>unidades</v>
      </c>
      <c r="AJ623" s="248">
        <f>Inventario!J623</f>
        <v>2</v>
      </c>
      <c r="AK623" s="249">
        <f>Inventario!K623</f>
        <v>0</v>
      </c>
      <c r="AL623" s="25"/>
      <c r="AM623" s="11"/>
    </row>
    <row r="624" spans="31:39" ht="13.5" customHeight="1" x14ac:dyDescent="0.25">
      <c r="AE624" s="246" t="str">
        <f>Inventario!B624</f>
        <v>Codos para instalacion electrica 1-3/4"</v>
      </c>
      <c r="AF624" s="247" t="str">
        <f>Inventario!D624</f>
        <v>Codos para instalacion electrica 1-3/4"</v>
      </c>
      <c r="AG624" s="247" t="str">
        <f>Inventario!E624</f>
        <v>Material Electrico</v>
      </c>
      <c r="AH624" s="247">
        <f>Inventario!F624</f>
        <v>0</v>
      </c>
      <c r="AI624" s="247" t="str">
        <f>Inventario!G624</f>
        <v>unidades</v>
      </c>
      <c r="AJ624" s="248">
        <f>Inventario!J624</f>
        <v>4</v>
      </c>
      <c r="AK624" s="249">
        <f>Inventario!K624</f>
        <v>0</v>
      </c>
      <c r="AL624" s="25"/>
      <c r="AM624" s="11"/>
    </row>
    <row r="625" spans="31:39" ht="13.5" customHeight="1" x14ac:dyDescent="0.25">
      <c r="AE625" s="246" t="str">
        <f>Inventario!B625</f>
        <v>Empaletizador</v>
      </c>
      <c r="AF625" s="247" t="str">
        <f>Inventario!D625</f>
        <v>Empaletizador</v>
      </c>
      <c r="AG625" s="247" t="str">
        <f>Inventario!E625</f>
        <v>Material Empaque</v>
      </c>
      <c r="AH625" s="247">
        <f>Inventario!F625</f>
        <v>0</v>
      </c>
      <c r="AI625" s="247" t="str">
        <f>Inventario!G625</f>
        <v>Rollo</v>
      </c>
      <c r="AJ625" s="248">
        <f>Inventario!J625</f>
        <v>56.5</v>
      </c>
      <c r="AK625" s="249">
        <f>Inventario!K625</f>
        <v>300.25775120994115</v>
      </c>
      <c r="AL625" s="25"/>
      <c r="AM625" s="11"/>
    </row>
    <row r="626" spans="31:39" ht="13.5" customHeight="1" x14ac:dyDescent="0.25">
      <c r="AE626" s="246" t="str">
        <f>Inventario!B626</f>
        <v>Papel Kraft</v>
      </c>
      <c r="AF626" s="247" t="str">
        <f>Inventario!D626</f>
        <v>Papel Kraft</v>
      </c>
      <c r="AG626" s="247" t="str">
        <f>Inventario!E626</f>
        <v>Material Empaque</v>
      </c>
      <c r="AH626" s="247">
        <f>Inventario!F626</f>
        <v>0</v>
      </c>
      <c r="AI626" s="247" t="str">
        <f>Inventario!G626</f>
        <v>Rollo</v>
      </c>
      <c r="AJ626" s="248">
        <f>Inventario!J626</f>
        <v>9</v>
      </c>
      <c r="AK626" s="249">
        <f>Inventario!K626</f>
        <v>303.66410018552875</v>
      </c>
      <c r="AL626" s="25"/>
      <c r="AM626" s="11"/>
    </row>
    <row r="627" spans="31:39" ht="13.5" customHeight="1" x14ac:dyDescent="0.25">
      <c r="AE627" s="246" t="str">
        <f>Inventario!B627</f>
        <v>Plastico Negro</v>
      </c>
      <c r="AF627" s="247" t="str">
        <f>Inventario!D627</f>
        <v>Plastico Negro</v>
      </c>
      <c r="AG627" s="247" t="str">
        <f>Inventario!E627</f>
        <v>Material Empaque</v>
      </c>
      <c r="AH627" s="247">
        <f>Inventario!F627</f>
        <v>0</v>
      </c>
      <c r="AI627" s="247" t="str">
        <f>Inventario!G627</f>
        <v>Rollo</v>
      </c>
      <c r="AJ627" s="248">
        <f>Inventario!J627</f>
        <v>0</v>
      </c>
      <c r="AK627" s="249">
        <f>Inventario!K627</f>
        <v>0</v>
      </c>
      <c r="AL627" s="25"/>
      <c r="AM627" s="11"/>
    </row>
    <row r="628" spans="31:39" ht="13.5" customHeight="1" x14ac:dyDescent="0.25">
      <c r="AE628" s="246" t="str">
        <f>Inventario!B628</f>
        <v>Plastico Transparente</v>
      </c>
      <c r="AF628" s="247" t="str">
        <f>Inventario!D628</f>
        <v>Plastico Transparente</v>
      </c>
      <c r="AG628" s="247" t="str">
        <f>Inventario!E628</f>
        <v>Material Empaque</v>
      </c>
      <c r="AH628" s="247">
        <f>Inventario!F628</f>
        <v>0</v>
      </c>
      <c r="AI628" s="247" t="str">
        <f>Inventario!G628</f>
        <v>Rollo</v>
      </c>
      <c r="AJ628" s="248">
        <f>Inventario!J628</f>
        <v>0.5</v>
      </c>
      <c r="AK628" s="249">
        <f>Inventario!K628</f>
        <v>0</v>
      </c>
      <c r="AL628" s="25"/>
      <c r="AM628" s="11"/>
    </row>
    <row r="629" spans="31:39" ht="13.5" customHeight="1" x14ac:dyDescent="0.25">
      <c r="AE629" s="246" t="str">
        <f>Inventario!B629</f>
        <v>Grapas para fleje galvanizada 1/2"</v>
      </c>
      <c r="AF629" s="247" t="str">
        <f>Inventario!D629</f>
        <v>Grapas para fleje galvanizada 1/2"</v>
      </c>
      <c r="AG629" s="247" t="str">
        <f>Inventario!E629</f>
        <v>Material Empaque</v>
      </c>
      <c r="AH629" s="247">
        <f>Inventario!F629</f>
        <v>0</v>
      </c>
      <c r="AI629" s="247" t="str">
        <f>Inventario!G629</f>
        <v>unidades</v>
      </c>
      <c r="AJ629" s="248">
        <f>Inventario!J629</f>
        <v>5523</v>
      </c>
      <c r="AK629" s="249">
        <f>Inventario!K629</f>
        <v>0.56000000000000005</v>
      </c>
      <c r="AL629" s="25"/>
      <c r="AM629" s="11"/>
    </row>
    <row r="630" spans="31:39" ht="13.5" customHeight="1" x14ac:dyDescent="0.25">
      <c r="AE630" s="246" t="str">
        <f>Inventario!B630</f>
        <v>Grapas para fleje galvanizada 3/4"</v>
      </c>
      <c r="AF630" s="247" t="str">
        <f>Inventario!D630</f>
        <v>Grapas para fleje galvanizada 3/4"</v>
      </c>
      <c r="AG630" s="247" t="str">
        <f>Inventario!E630</f>
        <v>Material Empaque</v>
      </c>
      <c r="AH630" s="247">
        <f>Inventario!F630</f>
        <v>0</v>
      </c>
      <c r="AI630" s="247" t="str">
        <f>Inventario!G630</f>
        <v>unidades</v>
      </c>
      <c r="AJ630" s="248">
        <f>Inventario!J630</f>
        <v>1000</v>
      </c>
      <c r="AK630" s="249">
        <f>Inventario!K630</f>
        <v>0.56000000000000005</v>
      </c>
      <c r="AL630" s="25"/>
      <c r="AM630" s="11"/>
    </row>
    <row r="631" spans="31:39" ht="13.5" customHeight="1" x14ac:dyDescent="0.25">
      <c r="AE631" s="246" t="str">
        <f>Inventario!B631</f>
        <v>Grapa para fleje de bronce 3/4"</v>
      </c>
      <c r="AF631" s="247" t="str">
        <f>Inventario!D631</f>
        <v>Grapa para fleje de bronce 3/4"</v>
      </c>
      <c r="AG631" s="247" t="str">
        <f>Inventario!E631</f>
        <v>Material Empaque</v>
      </c>
      <c r="AH631" s="247">
        <f>Inventario!F631</f>
        <v>0</v>
      </c>
      <c r="AI631" s="247" t="str">
        <f>Inventario!G631</f>
        <v>unidades</v>
      </c>
      <c r="AJ631" s="248">
        <f>Inventario!J631</f>
        <v>909</v>
      </c>
      <c r="AK631" s="249">
        <f>Inventario!K631</f>
        <v>0</v>
      </c>
      <c r="AL631" s="25"/>
      <c r="AM631" s="11"/>
    </row>
    <row r="632" spans="31:39" ht="13.5" customHeight="1" x14ac:dyDescent="0.25">
      <c r="AE632" s="246" t="str">
        <f>Inventario!B632</f>
        <v>Grapas para carton 1/8" x 3/8"</v>
      </c>
      <c r="AF632" s="247" t="str">
        <f>Inventario!D632</f>
        <v>Grapas para carton 1/8" x 3/8"</v>
      </c>
      <c r="AG632" s="247" t="str">
        <f>Inventario!E632</f>
        <v>Material Empaque</v>
      </c>
      <c r="AH632" s="247">
        <f>Inventario!F632</f>
        <v>0</v>
      </c>
      <c r="AI632" s="247" t="str">
        <f>Inventario!G632</f>
        <v>unidades</v>
      </c>
      <c r="AJ632" s="248">
        <f>Inventario!J632</f>
        <v>8120</v>
      </c>
      <c r="AK632" s="249">
        <f>Inventario!K632</f>
        <v>0.25</v>
      </c>
      <c r="AL632" s="25"/>
      <c r="AM632" s="11"/>
    </row>
    <row r="633" spans="31:39" ht="13.5" customHeight="1" x14ac:dyDescent="0.25">
      <c r="AE633" s="246" t="str">
        <f>Inventario!B633</f>
        <v>Grapas para carton 3/8" x 3/8"</v>
      </c>
      <c r="AF633" s="247" t="str">
        <f>Inventario!D633</f>
        <v>Grapas para carton 3/8" x 3/8"</v>
      </c>
      <c r="AG633" s="247" t="str">
        <f>Inventario!E633</f>
        <v>Material Empaque</v>
      </c>
      <c r="AH633" s="247">
        <f>Inventario!F633</f>
        <v>0</v>
      </c>
      <c r="AI633" s="247" t="str">
        <f>Inventario!G633</f>
        <v>unidades</v>
      </c>
      <c r="AJ633" s="248">
        <f>Inventario!J633</f>
        <v>765</v>
      </c>
      <c r="AK633" s="249">
        <f>Inventario!K633</f>
        <v>0</v>
      </c>
      <c r="AL633" s="25"/>
      <c r="AM633" s="11"/>
    </row>
    <row r="634" spans="31:39" ht="13.5" customHeight="1" x14ac:dyDescent="0.25">
      <c r="AE634" s="246" t="str">
        <f>Inventario!B634</f>
        <v>Fleje plastico 1/2"</v>
      </c>
      <c r="AF634" s="247" t="str">
        <f>Inventario!D634</f>
        <v>Fleje plastico 1/2"</v>
      </c>
      <c r="AG634" s="247" t="str">
        <f>Inventario!E634</f>
        <v>Material Empaque</v>
      </c>
      <c r="AH634" s="247">
        <f>Inventario!F634</f>
        <v>0</v>
      </c>
      <c r="AI634" s="247" t="str">
        <f>Inventario!G634</f>
        <v>Rollos</v>
      </c>
      <c r="AJ634" s="248">
        <f>Inventario!J634</f>
        <v>8</v>
      </c>
      <c r="AK634" s="249">
        <f>Inventario!K634</f>
        <v>5.5</v>
      </c>
      <c r="AL634" s="25"/>
      <c r="AM634" s="11"/>
    </row>
    <row r="635" spans="31:39" ht="13.5" customHeight="1" x14ac:dyDescent="0.25">
      <c r="AE635" s="246" t="str">
        <f>Inventario!B635</f>
        <v>Manual Ensamble Alfresco Base Unit</v>
      </c>
      <c r="AF635" s="247" t="str">
        <f>Inventario!D635</f>
        <v>Manual Ensamble Alfresco Base Unit</v>
      </c>
      <c r="AG635" s="247" t="str">
        <f>Inventario!E635</f>
        <v>Material Empaque</v>
      </c>
      <c r="AH635" s="247">
        <f>Inventario!F635</f>
        <v>0</v>
      </c>
      <c r="AI635" s="247" t="str">
        <f>Inventario!G635</f>
        <v>unidades</v>
      </c>
      <c r="AJ635" s="248">
        <f>Inventario!J635</f>
        <v>339</v>
      </c>
      <c r="AK635" s="249">
        <f>Inventario!K635</f>
        <v>0</v>
      </c>
      <c r="AL635" s="25"/>
      <c r="AM635" s="11"/>
    </row>
    <row r="636" spans="31:39" ht="13.5" customHeight="1" x14ac:dyDescent="0.25">
      <c r="AE636" s="246" t="str">
        <f>Inventario!B636</f>
        <v>Foam 2mm</v>
      </c>
      <c r="AF636" s="247" t="str">
        <f>Inventario!D636</f>
        <v>Foam 2mm</v>
      </c>
      <c r="AG636" s="247" t="str">
        <f>Inventario!E636</f>
        <v>Material Empaque</v>
      </c>
      <c r="AH636" s="247">
        <f>Inventario!F636</f>
        <v>0</v>
      </c>
      <c r="AI636" s="247" t="str">
        <f>Inventario!G636</f>
        <v>rollos</v>
      </c>
      <c r="AJ636" s="248">
        <f>Inventario!J636</f>
        <v>7.5000000000002842E-3</v>
      </c>
      <c r="AK636" s="249">
        <f>Inventario!K636</f>
        <v>667.10176470588237</v>
      </c>
      <c r="AL636" s="25"/>
      <c r="AM636" s="11"/>
    </row>
    <row r="637" spans="31:39" ht="13.5" customHeight="1" x14ac:dyDescent="0.25">
      <c r="AE637" s="246" t="str">
        <f>Inventario!B637</f>
        <v>Plastico Termoencogible</v>
      </c>
      <c r="AF637" s="247" t="str">
        <f>Inventario!D637</f>
        <v>Plastico Termoencogible</v>
      </c>
      <c r="AG637" s="247" t="str">
        <f>Inventario!E637</f>
        <v>Material Empaque</v>
      </c>
      <c r="AH637" s="247">
        <f>Inventario!F637</f>
        <v>0</v>
      </c>
      <c r="AI637" s="247" t="str">
        <f>Inventario!G637</f>
        <v>rollos</v>
      </c>
      <c r="AJ637" s="248">
        <f>Inventario!J637</f>
        <v>9</v>
      </c>
      <c r="AK637" s="249">
        <f>Inventario!K637</f>
        <v>0</v>
      </c>
      <c r="AL637" s="25"/>
      <c r="AM637" s="11"/>
    </row>
    <row r="638" spans="31:39" ht="13.5" customHeight="1" x14ac:dyDescent="0.25">
      <c r="AE638" s="246" t="str">
        <f>Inventario!B638</f>
        <v>Tape Oscuro 2"x 55 yardas</v>
      </c>
      <c r="AF638" s="247" t="str">
        <f>Inventario!D638</f>
        <v>Tape Oscuro 2"x 55 yardas</v>
      </c>
      <c r="AG638" s="247" t="str">
        <f>Inventario!E638</f>
        <v>Material Empaque</v>
      </c>
      <c r="AH638" s="247">
        <f>Inventario!F638</f>
        <v>0</v>
      </c>
      <c r="AI638" s="247" t="str">
        <f>Inventario!G638</f>
        <v>unidades</v>
      </c>
      <c r="AJ638" s="248">
        <f>Inventario!J638</f>
        <v>0</v>
      </c>
      <c r="AK638" s="249">
        <f>Inventario!K638</f>
        <v>0</v>
      </c>
      <c r="AL638" s="25"/>
      <c r="AM638" s="11"/>
    </row>
    <row r="639" spans="31:39" ht="13.5" customHeight="1" x14ac:dyDescent="0.25">
      <c r="AE639" s="246" t="str">
        <f>Inventario!B639</f>
        <v>Tape Oscuro 2"x 110 yadas</v>
      </c>
      <c r="AF639" s="247" t="str">
        <f>Inventario!D639</f>
        <v>Tape Oscuro 2"x 110 yadas</v>
      </c>
      <c r="AG639" s="247" t="str">
        <f>Inventario!E639</f>
        <v>Material Empaque</v>
      </c>
      <c r="AH639" s="247">
        <f>Inventario!F639</f>
        <v>0</v>
      </c>
      <c r="AI639" s="247" t="str">
        <f>Inventario!G639</f>
        <v>unidades</v>
      </c>
      <c r="AJ639" s="248">
        <f>Inventario!J639</f>
        <v>137</v>
      </c>
      <c r="AK639" s="249">
        <f>Inventario!K639</f>
        <v>47.860157462068962</v>
      </c>
      <c r="AL639" s="25"/>
      <c r="AM639" s="11"/>
    </row>
    <row r="640" spans="31:39" ht="13.5" customHeight="1" x14ac:dyDescent="0.25">
      <c r="AE640" s="246" t="str">
        <f>Inventario!B640</f>
        <v>Poroplast 3/4" x 24 "x 48</v>
      </c>
      <c r="AF640" s="247" t="str">
        <f>Inventario!D640</f>
        <v>Poroplast 3/4" x 24 "x 48</v>
      </c>
      <c r="AG640" s="247" t="str">
        <f>Inventario!E640</f>
        <v>Material Empaque</v>
      </c>
      <c r="AH640" s="247">
        <f>Inventario!F640</f>
        <v>0</v>
      </c>
      <c r="AI640" s="247" t="str">
        <f>Inventario!G640</f>
        <v>unidades</v>
      </c>
      <c r="AJ640" s="248">
        <f>Inventario!J640</f>
        <v>4</v>
      </c>
      <c r="AK640" s="249">
        <f>Inventario!K640</f>
        <v>42.85</v>
      </c>
      <c r="AL640" s="25"/>
      <c r="AM640" s="11"/>
    </row>
    <row r="641" spans="31:39" ht="13.5" customHeight="1" x14ac:dyDescent="0.25">
      <c r="AE641" s="246" t="str">
        <f>Inventario!B641</f>
        <v>Lamina de carton 54"x74"</v>
      </c>
      <c r="AF641" s="247" t="str">
        <f>Inventario!D641</f>
        <v>Lamina de carton 54"x74"</v>
      </c>
      <c r="AG641" s="247" t="str">
        <f>Inventario!E641</f>
        <v>Material Empaque</v>
      </c>
      <c r="AH641" s="247">
        <f>Inventario!F641</f>
        <v>0</v>
      </c>
      <c r="AI641" s="247" t="str">
        <f>Inventario!G641</f>
        <v>unidades</v>
      </c>
      <c r="AJ641" s="248">
        <f>Inventario!J641</f>
        <v>6</v>
      </c>
      <c r="AK641" s="249">
        <f>Inventario!K641</f>
        <v>61.493071428571433</v>
      </c>
      <c r="AL641" s="25"/>
      <c r="AM641" s="11"/>
    </row>
    <row r="642" spans="31:39" ht="13.5" customHeight="1" x14ac:dyDescent="0.25">
      <c r="AE642" s="246" t="str">
        <f>Inventario!B642</f>
        <v>Lamina de carton 40"x48"</v>
      </c>
      <c r="AF642" s="247" t="str">
        <f>Inventario!D642</f>
        <v>Lamina de carton 40"x48"</v>
      </c>
      <c r="AG642" s="247" t="str">
        <f>Inventario!E642</f>
        <v>Material Empaque</v>
      </c>
      <c r="AH642" s="247">
        <f>Inventario!F642</f>
        <v>0</v>
      </c>
      <c r="AI642" s="247" t="str">
        <f>Inventario!G642</f>
        <v>unidades</v>
      </c>
      <c r="AJ642" s="248">
        <f>Inventario!J642</f>
        <v>345</v>
      </c>
      <c r="AK642" s="249">
        <f>Inventario!K642</f>
        <v>43.62617093637455</v>
      </c>
      <c r="AL642" s="25"/>
      <c r="AM642" s="11"/>
    </row>
    <row r="643" spans="31:39" ht="13.5" customHeight="1" x14ac:dyDescent="0.25">
      <c r="AE643" s="246" t="str">
        <f>Inventario!B643</f>
        <v>Lamina de carton reciclado</v>
      </c>
      <c r="AF643" s="247" t="str">
        <f>Inventario!D643</f>
        <v>Lamina de carton reciclado</v>
      </c>
      <c r="AG643" s="247" t="str">
        <f>Inventario!E643</f>
        <v>Material Empaque</v>
      </c>
      <c r="AH643" s="247">
        <f>Inventario!F643</f>
        <v>0</v>
      </c>
      <c r="AI643" s="247" t="str">
        <f>Inventario!G643</f>
        <v>unidades</v>
      </c>
      <c r="AJ643" s="248">
        <f>Inventario!J643</f>
        <v>242</v>
      </c>
      <c r="AK643" s="249">
        <f>Inventario!K643</f>
        <v>20.318174823022467</v>
      </c>
      <c r="AL643" s="25"/>
      <c r="AM643" s="11"/>
    </row>
    <row r="644" spans="31:39" ht="13.5" customHeight="1" x14ac:dyDescent="0.25">
      <c r="AE644" s="246" t="str">
        <f>Inventario!B644</f>
        <v>Lamina de Carton Matrimonial  77.5"x 60"</v>
      </c>
      <c r="AF644" s="247" t="str">
        <f>Inventario!D644</f>
        <v>Lamina de Carton Mtrimonial  77.5"x 60"</v>
      </c>
      <c r="AG644" s="247" t="str">
        <f>Inventario!E644</f>
        <v>Material Empaque</v>
      </c>
      <c r="AH644" s="247">
        <f>Inventario!F644</f>
        <v>0</v>
      </c>
      <c r="AI644" s="247" t="str">
        <f>Inventario!G644</f>
        <v>unidades</v>
      </c>
      <c r="AJ644" s="248">
        <f>Inventario!J644</f>
        <v>6</v>
      </c>
      <c r="AK644" s="249">
        <f>Inventario!K644</f>
        <v>62.504200000000004</v>
      </c>
      <c r="AL644" s="25"/>
      <c r="AM644" s="11"/>
    </row>
    <row r="645" spans="31:39" ht="13.5" customHeight="1" x14ac:dyDescent="0.25">
      <c r="AE645" s="246" t="str">
        <f>Inventario!B645</f>
        <v>Tape Transparente 2"x 200 yadas</v>
      </c>
      <c r="AF645" s="247" t="str">
        <f>Inventario!D645</f>
        <v>Tape Transparente 2"x 200 yadas</v>
      </c>
      <c r="AG645" s="247" t="str">
        <f>Inventario!E645</f>
        <v>Material Empaque</v>
      </c>
      <c r="AH645" s="247">
        <f>Inventario!F645</f>
        <v>0</v>
      </c>
      <c r="AI645" s="247" t="str">
        <f>Inventario!G645</f>
        <v>unidades</v>
      </c>
      <c r="AJ645" s="248">
        <f>Inventario!J645</f>
        <v>0</v>
      </c>
      <c r="AK645" s="249">
        <f>Inventario!K645</f>
        <v>0</v>
      </c>
      <c r="AL645" s="25"/>
      <c r="AM645" s="11"/>
    </row>
    <row r="646" spans="31:39" ht="13.5" customHeight="1" x14ac:dyDescent="0.25">
      <c r="AE646" s="246" t="str">
        <f>Inventario!B646</f>
        <v xml:space="preserve">Cutter </v>
      </c>
      <c r="AF646" s="247" t="str">
        <f>Inventario!D646</f>
        <v xml:space="preserve">Cutter </v>
      </c>
      <c r="AG646" s="247" t="str">
        <f>Inventario!E646</f>
        <v>Material Empaque</v>
      </c>
      <c r="AH646" s="247">
        <f>Inventario!F646</f>
        <v>0</v>
      </c>
      <c r="AI646" s="247" t="str">
        <f>Inventario!G646</f>
        <v>unidades</v>
      </c>
      <c r="AJ646" s="248">
        <f>Inventario!J646</f>
        <v>0</v>
      </c>
      <c r="AK646" s="249">
        <f>Inventario!K646</f>
        <v>0</v>
      </c>
      <c r="AL646" s="25"/>
      <c r="AM646" s="11"/>
    </row>
    <row r="647" spans="31:39" ht="13.5" customHeight="1" x14ac:dyDescent="0.25">
      <c r="AE647" s="246" t="str">
        <f>Inventario!B647</f>
        <v>Tape Transparente 2"x 109.3 yadas</v>
      </c>
      <c r="AF647" s="247" t="str">
        <f>Inventario!D647</f>
        <v>Tape Transparente 2"x 109.3 yadas</v>
      </c>
      <c r="AG647" s="247" t="str">
        <f>Inventario!E647</f>
        <v>Material Empaque</v>
      </c>
      <c r="AH647" s="247">
        <f>Inventario!F647</f>
        <v>0</v>
      </c>
      <c r="AI647" s="247" t="str">
        <f>Inventario!G647</f>
        <v>unidades</v>
      </c>
      <c r="AJ647" s="248">
        <f>Inventario!J647</f>
        <v>0</v>
      </c>
      <c r="AK647" s="249">
        <f>Inventario!K647</f>
        <v>0</v>
      </c>
      <c r="AL647" s="25"/>
      <c r="AM647" s="11"/>
    </row>
    <row r="648" spans="31:39" ht="13.5" customHeight="1" x14ac:dyDescent="0.25">
      <c r="AE648" s="246" t="str">
        <f>Inventario!B648</f>
        <v>Codo Conduit 1/2" x 5-3/4"</v>
      </c>
      <c r="AF648" s="247" t="str">
        <f>Inventario!D648</f>
        <v>Codo Conduit 1/2" x 5-3/4"</v>
      </c>
      <c r="AG648" s="247" t="str">
        <f>Inventario!E648</f>
        <v>Material Electrico</v>
      </c>
      <c r="AH648" s="247">
        <f>Inventario!F648</f>
        <v>0</v>
      </c>
      <c r="AI648" s="247" t="str">
        <f>Inventario!G648</f>
        <v>unidades</v>
      </c>
      <c r="AJ648" s="248">
        <f>Inventario!J648</f>
        <v>8</v>
      </c>
      <c r="AK648" s="249">
        <f>Inventario!K648</f>
        <v>0</v>
      </c>
      <c r="AL648" s="25"/>
      <c r="AM648" s="11"/>
    </row>
    <row r="649" spans="31:39" ht="13.5" customHeight="1" x14ac:dyDescent="0.25">
      <c r="AE649" s="246" t="str">
        <f>Inventario!B649</f>
        <v>Codo Conduit 7/8" x 5"</v>
      </c>
      <c r="AF649" s="247" t="str">
        <f>Inventario!D649</f>
        <v>Codo Conduit 7/8" x 5"</v>
      </c>
      <c r="AG649" s="247" t="str">
        <f>Inventario!E649</f>
        <v>Material Electrico</v>
      </c>
      <c r="AH649" s="247">
        <f>Inventario!F649</f>
        <v>0</v>
      </c>
      <c r="AI649" s="247" t="str">
        <f>Inventario!G649</f>
        <v>unidades</v>
      </c>
      <c r="AJ649" s="248">
        <f>Inventario!J649</f>
        <v>5</v>
      </c>
      <c r="AK649" s="249">
        <f>Inventario!K649</f>
        <v>0</v>
      </c>
      <c r="AL649" s="25"/>
      <c r="AM649" s="11"/>
    </row>
    <row r="650" spans="31:39" ht="13.5" customHeight="1" x14ac:dyDescent="0.25">
      <c r="AE650" s="246" t="str">
        <f>Inventario!B650</f>
        <v>Conectores Conduit 3/4"</v>
      </c>
      <c r="AF650" s="247" t="str">
        <f>Inventario!D650</f>
        <v>Conectores Conduit 3/4"</v>
      </c>
      <c r="AG650" s="247" t="str">
        <f>Inventario!E650</f>
        <v>Material Electrico</v>
      </c>
      <c r="AH650" s="247">
        <f>Inventario!F650</f>
        <v>0</v>
      </c>
      <c r="AI650" s="247" t="str">
        <f>Inventario!G650</f>
        <v>unidades</v>
      </c>
      <c r="AJ650" s="248">
        <f>Inventario!J650</f>
        <v>12</v>
      </c>
      <c r="AK650" s="249">
        <f>Inventario!K650</f>
        <v>0</v>
      </c>
      <c r="AL650" s="25"/>
      <c r="AM650" s="11"/>
    </row>
    <row r="651" spans="31:39" ht="13.5" customHeight="1" x14ac:dyDescent="0.25">
      <c r="AE651" s="246" t="str">
        <f>Inventario!B651</f>
        <v>Brida electrica 1-1/8"</v>
      </c>
      <c r="AF651" s="247" t="str">
        <f>Inventario!D651</f>
        <v>Brida electrica 1-1/8"</v>
      </c>
      <c r="AG651" s="247" t="str">
        <f>Inventario!E651</f>
        <v>Material Electrico</v>
      </c>
      <c r="AH651" s="247">
        <f>Inventario!F651</f>
        <v>0</v>
      </c>
      <c r="AI651" s="247" t="str">
        <f>Inventario!G651</f>
        <v>unidades</v>
      </c>
      <c r="AJ651" s="248">
        <f>Inventario!J651</f>
        <v>2</v>
      </c>
      <c r="AK651" s="249">
        <f>Inventario!K651</f>
        <v>0</v>
      </c>
      <c r="AL651" s="25"/>
      <c r="AM651" s="11"/>
    </row>
    <row r="652" spans="31:39" ht="13.5" customHeight="1" x14ac:dyDescent="0.25">
      <c r="AE652" s="246" t="str">
        <f>Inventario!B652</f>
        <v>Conector Wirenut</v>
      </c>
      <c r="AF652" s="247" t="str">
        <f>Inventario!D652</f>
        <v>Conector Wirenut</v>
      </c>
      <c r="AG652" s="247" t="str">
        <f>Inventario!E652</f>
        <v>Material Electrico</v>
      </c>
      <c r="AH652" s="247">
        <f>Inventario!F652</f>
        <v>0</v>
      </c>
      <c r="AI652" s="247" t="str">
        <f>Inventario!G652</f>
        <v>unidades</v>
      </c>
      <c r="AJ652" s="248">
        <f>Inventario!J652</f>
        <v>79</v>
      </c>
      <c r="AK652" s="249">
        <f>Inventario!K652</f>
        <v>3.6759229063439736</v>
      </c>
      <c r="AL652" s="25"/>
      <c r="AM652" s="11"/>
    </row>
    <row r="653" spans="31:39" ht="13.5" customHeight="1" x14ac:dyDescent="0.25">
      <c r="AE653" s="246" t="str">
        <f>Inventario!B653</f>
        <v>Tape Electrico</v>
      </c>
      <c r="AF653" s="247" t="str">
        <f>Inventario!D653</f>
        <v>Tape Electrico</v>
      </c>
      <c r="AG653" s="247" t="str">
        <f>Inventario!E653</f>
        <v>Material Electrico</v>
      </c>
      <c r="AH653" s="247">
        <f>Inventario!F653</f>
        <v>0</v>
      </c>
      <c r="AI653" s="247" t="str">
        <f>Inventario!G653</f>
        <v>unidades</v>
      </c>
      <c r="AJ653" s="248">
        <f>Inventario!J653</f>
        <v>1</v>
      </c>
      <c r="AK653" s="249">
        <f>Inventario!K653</f>
        <v>54.269883624999999</v>
      </c>
      <c r="AL653" s="25"/>
      <c r="AM653" s="11"/>
    </row>
    <row r="654" spans="31:39" ht="13.5" customHeight="1" x14ac:dyDescent="0.25">
      <c r="AE654" s="246" t="str">
        <f>Inventario!B654</f>
        <v>Toma corriente (Data Station)</v>
      </c>
      <c r="AF654" s="247" t="str">
        <f>Inventario!D654</f>
        <v>Toma corriente (Data Station)</v>
      </c>
      <c r="AG654" s="247" t="str">
        <f>Inventario!E654</f>
        <v>Material Electrico</v>
      </c>
      <c r="AH654" s="247" t="str">
        <f>Inventario!F654</f>
        <v>822-09-330</v>
      </c>
      <c r="AI654" s="247" t="str">
        <f>Inventario!G654</f>
        <v>unidades</v>
      </c>
      <c r="AJ654" s="248">
        <f>Inventario!J654</f>
        <v>0</v>
      </c>
      <c r="AK654" s="249">
        <f>Inventario!K654</f>
        <v>0</v>
      </c>
      <c r="AL654" s="25"/>
      <c r="AM654" s="11"/>
    </row>
    <row r="655" spans="31:39" ht="13.5" customHeight="1" x14ac:dyDescent="0.25">
      <c r="AE655" s="246" t="str">
        <f>Inventario!B655</f>
        <v>Tape Electrico Vulcanizable</v>
      </c>
      <c r="AF655" s="247" t="str">
        <f>Inventario!D655</f>
        <v>Tape Electrico Vulcanizable</v>
      </c>
      <c r="AG655" s="247" t="str">
        <f>Inventario!E655</f>
        <v>Material Electrico</v>
      </c>
      <c r="AH655" s="247">
        <f>Inventario!F655</f>
        <v>0</v>
      </c>
      <c r="AI655" s="247" t="str">
        <f>Inventario!G655</f>
        <v>unidades</v>
      </c>
      <c r="AJ655" s="248">
        <f>Inventario!J655</f>
        <v>3</v>
      </c>
      <c r="AK655" s="249">
        <f>Inventario!K655</f>
        <v>603.32067639999991</v>
      </c>
      <c r="AL655" s="25"/>
      <c r="AM655" s="11"/>
    </row>
    <row r="656" spans="31:39" ht="13.5" customHeight="1" x14ac:dyDescent="0.25">
      <c r="AE656" s="246" t="str">
        <f>Inventario!B656</f>
        <v>Conector KSU26</v>
      </c>
      <c r="AF656" s="247" t="str">
        <f>Inventario!D656</f>
        <v>Conector KSU26</v>
      </c>
      <c r="AG656" s="247" t="str">
        <f>Inventario!E656</f>
        <v>Material Electrico</v>
      </c>
      <c r="AH656" s="247">
        <f>Inventario!F656</f>
        <v>0</v>
      </c>
      <c r="AI656" s="247" t="str">
        <f>Inventario!G656</f>
        <v>unidades</v>
      </c>
      <c r="AJ656" s="248">
        <f>Inventario!J656</f>
        <v>2</v>
      </c>
      <c r="AK656" s="249">
        <f>Inventario!K656</f>
        <v>171.99</v>
      </c>
      <c r="AL656" s="25"/>
      <c r="AM656" s="11"/>
    </row>
    <row r="657" spans="31:39" ht="13.5" customHeight="1" x14ac:dyDescent="0.25">
      <c r="AE657" s="246" t="str">
        <f>Inventario!B657</f>
        <v>Centro de carga 18 espacios 3F 4H 125 Amp</v>
      </c>
      <c r="AF657" s="247" t="str">
        <f>Inventario!D657</f>
        <v>Centro de carga 18 espacios 3F 4H 125 Amp</v>
      </c>
      <c r="AG657" s="247" t="str">
        <f>Inventario!E657</f>
        <v>Material Electrico</v>
      </c>
      <c r="AH657" s="247">
        <f>Inventario!F657</f>
        <v>0</v>
      </c>
      <c r="AI657" s="247" t="str">
        <f>Inventario!G657</f>
        <v>unidades</v>
      </c>
      <c r="AJ657" s="248">
        <f>Inventario!J657</f>
        <v>1</v>
      </c>
      <c r="AK657" s="249">
        <f>Inventario!K657</f>
        <v>1954.57</v>
      </c>
      <c r="AL657" s="25"/>
      <c r="AM657" s="11"/>
    </row>
    <row r="658" spans="31:39" ht="13.5" customHeight="1" x14ac:dyDescent="0.25">
      <c r="AE658" s="246" t="str">
        <f>Inventario!B658</f>
        <v>Tapa para centro de Carga 18 espacio</v>
      </c>
      <c r="AF658" s="247" t="str">
        <f>Inventario!D658</f>
        <v>Tapa para centro de Carga 18 espacio</v>
      </c>
      <c r="AG658" s="247" t="str">
        <f>Inventario!E658</f>
        <v>Material Electrico</v>
      </c>
      <c r="AH658" s="247">
        <f>Inventario!F658</f>
        <v>0</v>
      </c>
      <c r="AI658" s="247" t="str">
        <f>Inventario!G658</f>
        <v>unidades</v>
      </c>
      <c r="AJ658" s="248">
        <f>Inventario!J658</f>
        <v>1</v>
      </c>
      <c r="AK658" s="249">
        <f>Inventario!K658</f>
        <v>692.82</v>
      </c>
      <c r="AL658" s="25"/>
      <c r="AM658" s="11"/>
    </row>
    <row r="659" spans="31:39" ht="13.5" customHeight="1" x14ac:dyDescent="0.25">
      <c r="AE659" s="246" t="str">
        <f>Inventario!B659</f>
        <v xml:space="preserve">Conectores para cables </v>
      </c>
      <c r="AF659" s="247" t="str">
        <f>Inventario!D659</f>
        <v xml:space="preserve">Conectores para cables </v>
      </c>
      <c r="AG659" s="247" t="str">
        <f>Inventario!E659</f>
        <v>Material Electrico</v>
      </c>
      <c r="AH659" s="247" t="str">
        <f>Inventario!F659</f>
        <v>61110-JL6</v>
      </c>
      <c r="AI659" s="247" t="str">
        <f>Inventario!G659</f>
        <v>unidades</v>
      </c>
      <c r="AJ659" s="248">
        <f>Inventario!J659</f>
        <v>0</v>
      </c>
      <c r="AK659" s="249">
        <f>Inventario!K659</f>
        <v>0</v>
      </c>
      <c r="AL659" s="25"/>
      <c r="AM659" s="11"/>
    </row>
    <row r="660" spans="31:39" ht="13.5" customHeight="1" x14ac:dyDescent="0.25">
      <c r="AE660" s="246" t="str">
        <f>Inventario!B660</f>
        <v>Aapagador sencillo</v>
      </c>
      <c r="AF660" s="247" t="str">
        <f>Inventario!D660</f>
        <v>Aapagador sencillo</v>
      </c>
      <c r="AG660" s="247" t="str">
        <f>Inventario!E660</f>
        <v>Material Electrico</v>
      </c>
      <c r="AH660" s="247" t="str">
        <f>Inventario!F660</f>
        <v>RE151-00B</v>
      </c>
      <c r="AI660" s="247" t="str">
        <f>Inventario!G660</f>
        <v>unidades</v>
      </c>
      <c r="AJ660" s="248">
        <f>Inventario!J660</f>
        <v>0</v>
      </c>
      <c r="AK660" s="249">
        <f>Inventario!K660</f>
        <v>0</v>
      </c>
      <c r="AL660" s="25"/>
      <c r="AM660" s="11"/>
    </row>
    <row r="661" spans="31:39" ht="13.5" customHeight="1" x14ac:dyDescent="0.25">
      <c r="AE661" s="246" t="str">
        <f>Inventario!B661</f>
        <v>Inserto Plastico</v>
      </c>
      <c r="AF661" s="247" t="str">
        <f>Inventario!D661</f>
        <v>Inserto Plastico</v>
      </c>
      <c r="AG661" s="247" t="str">
        <f>Inventario!E661</f>
        <v>Material Electrico</v>
      </c>
      <c r="AH661" s="247" t="str">
        <f>Inventario!F661</f>
        <v>RE640-0B1</v>
      </c>
      <c r="AI661" s="247" t="str">
        <f>Inventario!G661</f>
        <v>unidades</v>
      </c>
      <c r="AJ661" s="248">
        <f>Inventario!J661</f>
        <v>1</v>
      </c>
      <c r="AK661" s="249">
        <f>Inventario!K661</f>
        <v>184.108</v>
      </c>
      <c r="AL661" s="25"/>
      <c r="AM661" s="11"/>
    </row>
    <row r="662" spans="31:39" ht="13.5" customHeight="1" x14ac:dyDescent="0.25">
      <c r="AE662" s="246" t="str">
        <f>Inventario!B662</f>
        <v>Adaptador 1Gang</v>
      </c>
      <c r="AF662" s="247" t="str">
        <f>Inventario!D662</f>
        <v>Adaptador 1Gang</v>
      </c>
      <c r="AG662" s="247" t="str">
        <f>Inventario!E662</f>
        <v>Material Electrico</v>
      </c>
      <c r="AH662" s="247" t="str">
        <f>Inventario!F662</f>
        <v>REA00-00B</v>
      </c>
      <c r="AI662" s="247" t="str">
        <f>Inventario!G662</f>
        <v>unidades</v>
      </c>
      <c r="AJ662" s="248">
        <f>Inventario!J662</f>
        <v>0</v>
      </c>
      <c r="AK662" s="249">
        <f>Inventario!K662</f>
        <v>0</v>
      </c>
      <c r="AL662" s="25"/>
      <c r="AM662" s="11"/>
    </row>
    <row r="663" spans="31:39" ht="13.5" customHeight="1" x14ac:dyDescent="0.25">
      <c r="AE663" s="246" t="str">
        <f>Inventario!B663</f>
        <v xml:space="preserve">Toma doble </v>
      </c>
      <c r="AF663" s="247" t="str">
        <f>Inventario!D663</f>
        <v xml:space="preserve">Toma doble </v>
      </c>
      <c r="AG663" s="247" t="str">
        <f>Inventario!E663</f>
        <v>Material Electrico</v>
      </c>
      <c r="AH663" s="247" t="str">
        <f>Inventario!F663</f>
        <v>REG15-0B</v>
      </c>
      <c r="AI663" s="247" t="str">
        <f>Inventario!G663</f>
        <v>unidades</v>
      </c>
      <c r="AJ663" s="248">
        <f>Inventario!J663</f>
        <v>0</v>
      </c>
      <c r="AK663" s="249">
        <f>Inventario!K663</f>
        <v>0</v>
      </c>
      <c r="AL663" s="25"/>
      <c r="AM663" s="11"/>
    </row>
    <row r="664" spans="31:39" ht="13.5" customHeight="1" x14ac:dyDescent="0.25">
      <c r="AE664" s="246" t="str">
        <f>Inventario!B664</f>
        <v>Placa Renu</v>
      </c>
      <c r="AF664" s="247" t="str">
        <f>Inventario!D664</f>
        <v>Placa Renu</v>
      </c>
      <c r="AG664" s="247" t="str">
        <f>Inventario!E664</f>
        <v>Material Electrico</v>
      </c>
      <c r="AH664" s="247" t="str">
        <f>Inventario!F664</f>
        <v>REWP1-0B</v>
      </c>
      <c r="AI664" s="247" t="str">
        <f>Inventario!G664</f>
        <v>unidades</v>
      </c>
      <c r="AJ664" s="248">
        <f>Inventario!J664</f>
        <v>1</v>
      </c>
      <c r="AK664" s="249">
        <f>Inventario!K664</f>
        <v>122.64</v>
      </c>
      <c r="AL664" s="25"/>
      <c r="AM664" s="11"/>
    </row>
    <row r="665" spans="31:39" ht="13.5" customHeight="1" x14ac:dyDescent="0.25">
      <c r="AE665" s="246" t="str">
        <f>Inventario!B665</f>
        <v>Toma corriente doble USB</v>
      </c>
      <c r="AF665" s="247" t="str">
        <f>Inventario!D665</f>
        <v>Toma corriente doble USB</v>
      </c>
      <c r="AG665" s="247" t="str">
        <f>Inventario!E665</f>
        <v>Material Electrico</v>
      </c>
      <c r="AH665" s="247" t="str">
        <f>Inventario!F665</f>
        <v>T5632-E</v>
      </c>
      <c r="AI665" s="247" t="str">
        <f>Inventario!G665</f>
        <v>unidades</v>
      </c>
      <c r="AJ665" s="248">
        <f>Inventario!J665</f>
        <v>0</v>
      </c>
      <c r="AK665" s="249">
        <f>Inventario!K665</f>
        <v>0</v>
      </c>
      <c r="AL665" s="25"/>
      <c r="AM665" s="11"/>
    </row>
    <row r="666" spans="31:39" ht="13.5" customHeight="1" x14ac:dyDescent="0.25">
      <c r="AE666" s="246" t="str">
        <f>Inventario!B666</f>
        <v>Cepos</v>
      </c>
      <c r="AF666" s="247" t="str">
        <f>Inventario!D666</f>
        <v>Cepos</v>
      </c>
      <c r="AG666" s="247" t="str">
        <f>Inventario!E666</f>
        <v>Material Electrico</v>
      </c>
      <c r="AH666" s="247">
        <f>Inventario!F666</f>
        <v>0</v>
      </c>
      <c r="AI666" s="247" t="str">
        <f>Inventario!G666</f>
        <v>unidades</v>
      </c>
      <c r="AJ666" s="248">
        <f>Inventario!J666</f>
        <v>0</v>
      </c>
      <c r="AK666" s="249">
        <f>Inventario!K666</f>
        <v>0</v>
      </c>
      <c r="AL666" s="25"/>
      <c r="AM666" s="11"/>
    </row>
    <row r="667" spans="31:39" ht="13.5" customHeight="1" x14ac:dyDescent="0.25">
      <c r="AE667" s="246" t="str">
        <f>Inventario!B667</f>
        <v>Cable tsj 3x10</v>
      </c>
      <c r="AF667" s="247" t="str">
        <f>Inventario!D667</f>
        <v>Cable tsj 3x10</v>
      </c>
      <c r="AG667" s="247" t="str">
        <f>Inventario!E667</f>
        <v>Material Electrico</v>
      </c>
      <c r="AH667" s="247">
        <f>Inventario!F667</f>
        <v>0</v>
      </c>
      <c r="AI667" s="247" t="str">
        <f>Inventario!G667</f>
        <v>mts</v>
      </c>
      <c r="AJ667" s="248">
        <f>Inventario!J667</f>
        <v>0</v>
      </c>
      <c r="AK667" s="249">
        <f>Inventario!K667</f>
        <v>0</v>
      </c>
      <c r="AL667" s="25"/>
      <c r="AM667" s="11"/>
    </row>
    <row r="668" spans="31:39" ht="13.5" customHeight="1" x14ac:dyDescent="0.25">
      <c r="AE668" s="246" t="str">
        <f>Inventario!B668</f>
        <v>Breaker 3P 90 A</v>
      </c>
      <c r="AF668" s="247" t="str">
        <f>Inventario!D668</f>
        <v>Breaker 3P 90 A</v>
      </c>
      <c r="AG668" s="247" t="str">
        <f>Inventario!E668</f>
        <v>Material Electrico</v>
      </c>
      <c r="AH668" s="247">
        <f>Inventario!F668</f>
        <v>0</v>
      </c>
      <c r="AI668" s="247" t="str">
        <f>Inventario!G668</f>
        <v>unidades</v>
      </c>
      <c r="AJ668" s="248">
        <f>Inventario!J668</f>
        <v>0</v>
      </c>
      <c r="AK668" s="249">
        <f>Inventario!K668</f>
        <v>0</v>
      </c>
      <c r="AL668" s="25"/>
      <c r="AM668" s="11"/>
    </row>
    <row r="669" spans="31:39" ht="13.5" customHeight="1" x14ac:dyDescent="0.25">
      <c r="AE669" s="246" t="str">
        <f>Inventario!B669</f>
        <v>Alambre THHN 4 Negro</v>
      </c>
      <c r="AF669" s="247" t="str">
        <f>Inventario!D669</f>
        <v>Alambre THHN 4 Negro</v>
      </c>
      <c r="AG669" s="247" t="str">
        <f>Inventario!E669</f>
        <v>Material Electrico</v>
      </c>
      <c r="AH669" s="247">
        <f>Inventario!F669</f>
        <v>0</v>
      </c>
      <c r="AI669" s="247" t="str">
        <f>Inventario!G669</f>
        <v>mts</v>
      </c>
      <c r="AJ669" s="248">
        <f>Inventario!J669</f>
        <v>0</v>
      </c>
      <c r="AK669" s="249">
        <f>Inventario!K669</f>
        <v>0</v>
      </c>
      <c r="AL669" s="25"/>
      <c r="AM669" s="11"/>
    </row>
    <row r="670" spans="31:39" ht="13.5" customHeight="1" x14ac:dyDescent="0.25">
      <c r="AE670" s="246" t="str">
        <f>Inventario!B670</f>
        <v>Contactor ABB AF 65-30</v>
      </c>
      <c r="AF670" s="247" t="str">
        <f>Inventario!D670</f>
        <v>Contactor ABB AF 65-30</v>
      </c>
      <c r="AG670" s="247" t="str">
        <f>Inventario!E670</f>
        <v>Material Electrico</v>
      </c>
      <c r="AH670" s="247">
        <f>Inventario!F670</f>
        <v>0</v>
      </c>
      <c r="AI670" s="247" t="str">
        <f>Inventario!G670</f>
        <v>unidades</v>
      </c>
      <c r="AJ670" s="248">
        <f>Inventario!J670</f>
        <v>0</v>
      </c>
      <c r="AK670" s="249">
        <f>Inventario!K670</f>
        <v>0</v>
      </c>
      <c r="AL670" s="25"/>
      <c r="AM670" s="11"/>
    </row>
    <row r="671" spans="31:39" ht="13.5" customHeight="1" x14ac:dyDescent="0.25">
      <c r="AE671" s="246" t="str">
        <f>Inventario!B671</f>
        <v>Breaker 1P 40A 120/240V 10KEATON</v>
      </c>
      <c r="AF671" s="247" t="str">
        <f>Inventario!D671</f>
        <v>Breaker 1P 40A 120/240V 10KEATON</v>
      </c>
      <c r="AG671" s="247" t="str">
        <f>Inventario!E671</f>
        <v>Material Electrico</v>
      </c>
      <c r="AH671" s="247">
        <f>Inventario!F671</f>
        <v>0</v>
      </c>
      <c r="AI671" s="247" t="str">
        <f>Inventario!G671</f>
        <v>unidades</v>
      </c>
      <c r="AJ671" s="248">
        <f>Inventario!J671</f>
        <v>0</v>
      </c>
      <c r="AK671" s="249">
        <f>Inventario!K671</f>
        <v>0</v>
      </c>
      <c r="AL671" s="25"/>
      <c r="AM671" s="11"/>
    </row>
    <row r="672" spans="31:39" ht="13.5" customHeight="1" x14ac:dyDescent="0.25">
      <c r="AE672" s="246" t="str">
        <f>Inventario!B672</f>
        <v>Cable de cobre TSJ 2X12</v>
      </c>
      <c r="AF672" s="247" t="str">
        <f>Inventario!D672</f>
        <v>Cable de cobre TSJ 2X12</v>
      </c>
      <c r="AG672" s="247" t="str">
        <f>Inventario!E672</f>
        <v>Material Electrico</v>
      </c>
      <c r="AH672" s="247">
        <f>Inventario!F672</f>
        <v>0</v>
      </c>
      <c r="AI672" s="247" t="str">
        <f>Inventario!G672</f>
        <v>mts</v>
      </c>
      <c r="AJ672" s="248">
        <f>Inventario!J672</f>
        <v>0</v>
      </c>
      <c r="AK672" s="249">
        <f>Inventario!K672</f>
        <v>0</v>
      </c>
      <c r="AL672" s="25"/>
      <c r="AM672" s="11"/>
    </row>
    <row r="673" spans="31:39" ht="13.5" customHeight="1" x14ac:dyDescent="0.25">
      <c r="AE673" s="246" t="str">
        <f>Inventario!B673</f>
        <v>Brida EMT UL 1/2" 1 OREJA TOPAZ</v>
      </c>
      <c r="AF673" s="247" t="str">
        <f>Inventario!D673</f>
        <v>Brida EMT UL 1/2" 1 OREJA TOPAZ</v>
      </c>
      <c r="AG673" s="247" t="str">
        <f>Inventario!E673</f>
        <v>Material Electrico</v>
      </c>
      <c r="AH673" s="247">
        <f>Inventario!F673</f>
        <v>0</v>
      </c>
      <c r="AI673" s="247" t="str">
        <f>Inventario!G673</f>
        <v>unidades</v>
      </c>
      <c r="AJ673" s="248">
        <f>Inventario!J673</f>
        <v>44</v>
      </c>
      <c r="AK673" s="249">
        <f>Inventario!K673</f>
        <v>2</v>
      </c>
      <c r="AL673" s="25"/>
      <c r="AM673" s="11"/>
    </row>
    <row r="674" spans="31:39" ht="13.5" customHeight="1" x14ac:dyDescent="0.25">
      <c r="AE674" s="246" t="str">
        <f>Inventario!B674</f>
        <v>Conector KSU29</v>
      </c>
      <c r="AF674" s="247" t="str">
        <f>Inventario!D674</f>
        <v>Conector KSU29</v>
      </c>
      <c r="AG674" s="247" t="str">
        <f>Inventario!E674</f>
        <v>Material Electrico</v>
      </c>
      <c r="AH674" s="247">
        <f>Inventario!F674</f>
        <v>0</v>
      </c>
      <c r="AI674" s="247" t="str">
        <f>Inventario!G674</f>
        <v>unidades</v>
      </c>
      <c r="AJ674" s="248">
        <f>Inventario!J674</f>
        <v>0</v>
      </c>
      <c r="AK674" s="249">
        <f>Inventario!K674</f>
        <v>0</v>
      </c>
      <c r="AL674" s="25"/>
      <c r="AM674" s="11"/>
    </row>
    <row r="675" spans="31:39" ht="13.5" customHeight="1" x14ac:dyDescent="0.25">
      <c r="AE675" s="246" t="str">
        <f>Inventario!B675</f>
        <v>Conector Conduit 3/8"a 1/2"</v>
      </c>
      <c r="AF675" s="247" t="str">
        <f>Inventario!D675</f>
        <v>Conector Conduit 3/8"a 1/2"</v>
      </c>
      <c r="AG675" s="247" t="str">
        <f>Inventario!E675</f>
        <v>Material Electrico</v>
      </c>
      <c r="AH675" s="247">
        <f>Inventario!F675</f>
        <v>0</v>
      </c>
      <c r="AI675" s="247" t="str">
        <f>Inventario!G675</f>
        <v>unidades</v>
      </c>
      <c r="AJ675" s="248">
        <f>Inventario!J675</f>
        <v>0</v>
      </c>
      <c r="AK675" s="249">
        <f>Inventario!K675</f>
        <v>0</v>
      </c>
      <c r="AL675" s="25"/>
      <c r="AM675" s="11"/>
    </row>
    <row r="676" spans="31:39" ht="13.5" customHeight="1" x14ac:dyDescent="0.25">
      <c r="AE676" s="246" t="str">
        <f>Inventario!B676</f>
        <v xml:space="preserve">Conductor THNN # 6 Cable negro </v>
      </c>
      <c r="AF676" s="247" t="str">
        <f>Inventario!D676</f>
        <v xml:space="preserve">Conductor THNN # 6 Cable negro </v>
      </c>
      <c r="AG676" s="247" t="str">
        <f>Inventario!E676</f>
        <v>Material Electrico</v>
      </c>
      <c r="AH676" s="247">
        <f>Inventario!F676</f>
        <v>0</v>
      </c>
      <c r="AI676" s="247" t="str">
        <f>Inventario!G676</f>
        <v>mts</v>
      </c>
      <c r="AJ676" s="248">
        <f>Inventario!J676</f>
        <v>0</v>
      </c>
      <c r="AK676" s="249">
        <f>Inventario!K676</f>
        <v>0</v>
      </c>
      <c r="AL676" s="25"/>
      <c r="AM676" s="11"/>
    </row>
    <row r="677" spans="31:39" ht="13.5" customHeight="1" x14ac:dyDescent="0.25">
      <c r="AE677" s="246" t="str">
        <f>Inventario!B677</f>
        <v>Conductor THNN # 6 Cable rojo</v>
      </c>
      <c r="AF677" s="247" t="str">
        <f>Inventario!D677</f>
        <v>Conductor THNN # 6 Cable rojo</v>
      </c>
      <c r="AG677" s="247" t="str">
        <f>Inventario!E677</f>
        <v>Material Electrico</v>
      </c>
      <c r="AH677" s="247">
        <f>Inventario!F677</f>
        <v>0</v>
      </c>
      <c r="AI677" s="247" t="str">
        <f>Inventario!G677</f>
        <v>mts</v>
      </c>
      <c r="AJ677" s="248">
        <f>Inventario!J677</f>
        <v>0</v>
      </c>
      <c r="AK677" s="249">
        <f>Inventario!K677</f>
        <v>0</v>
      </c>
      <c r="AL677" s="25"/>
      <c r="AM677" s="11"/>
    </row>
    <row r="678" spans="31:39" ht="13.5" customHeight="1" x14ac:dyDescent="0.25">
      <c r="AE678" s="246" t="str">
        <f>Inventario!B678</f>
        <v>Conductor THNN # 6 Cable blanco</v>
      </c>
      <c r="AF678" s="247" t="str">
        <f>Inventario!D678</f>
        <v>Conductor THNN # 6 Cable blanco</v>
      </c>
      <c r="AG678" s="247" t="str">
        <f>Inventario!E678</f>
        <v>Material Electrico</v>
      </c>
      <c r="AH678" s="247">
        <f>Inventario!F678</f>
        <v>0</v>
      </c>
      <c r="AI678" s="247" t="str">
        <f>Inventario!G678</f>
        <v>mts</v>
      </c>
      <c r="AJ678" s="248">
        <f>Inventario!J678</f>
        <v>0</v>
      </c>
      <c r="AK678" s="249">
        <f>Inventario!K678</f>
        <v>0</v>
      </c>
      <c r="AL678" s="25"/>
      <c r="AM678" s="11"/>
    </row>
    <row r="679" spans="31:39" ht="13.5" customHeight="1" x14ac:dyDescent="0.25">
      <c r="AE679" s="246" t="str">
        <f>Inventario!B679</f>
        <v>Cuerpo Conduit LL de 1 1/4"</v>
      </c>
      <c r="AF679" s="247" t="str">
        <f>Inventario!D679</f>
        <v>Cuerpo Conduit LL de 1 1/4"</v>
      </c>
      <c r="AG679" s="247" t="str">
        <f>Inventario!E679</f>
        <v>Material Electrico</v>
      </c>
      <c r="AH679" s="247">
        <f>Inventario!F679</f>
        <v>0</v>
      </c>
      <c r="AI679" s="247" t="str">
        <f>Inventario!G679</f>
        <v>unidades</v>
      </c>
      <c r="AJ679" s="248">
        <f>Inventario!J679</f>
        <v>0</v>
      </c>
      <c r="AK679" s="249">
        <f>Inventario!K679</f>
        <v>0</v>
      </c>
      <c r="AL679" s="25"/>
      <c r="AM679" s="11"/>
    </row>
    <row r="680" spans="31:39" ht="13.5" customHeight="1" x14ac:dyDescent="0.25">
      <c r="AE680" s="246" t="str">
        <f>Inventario!B680</f>
        <v>Conductor THNN # 8 Cable verde</v>
      </c>
      <c r="AF680" s="247" t="str">
        <f>Inventario!D680</f>
        <v>Conductor THNN # 8 Cable verde</v>
      </c>
      <c r="AG680" s="247" t="str">
        <f>Inventario!E680</f>
        <v>Material Electrico</v>
      </c>
      <c r="AH680" s="247">
        <f>Inventario!F680</f>
        <v>0</v>
      </c>
      <c r="AI680" s="247" t="str">
        <f>Inventario!G680</f>
        <v>mts</v>
      </c>
      <c r="AJ680" s="248">
        <f>Inventario!J680</f>
        <v>0</v>
      </c>
      <c r="AK680" s="249">
        <f>Inventario!K680</f>
        <v>0</v>
      </c>
      <c r="AL680" s="25"/>
      <c r="AM680" s="11"/>
    </row>
    <row r="681" spans="31:39" ht="13.5" customHeight="1" x14ac:dyDescent="0.25">
      <c r="AE681" s="246" t="str">
        <f>Inventario!B681</f>
        <v>Tubo Conduit EMT 1-1/4"X10P UL FUJI</v>
      </c>
      <c r="AF681" s="247" t="str">
        <f>Inventario!D681</f>
        <v>Tubo Conduit EMT 1-1/4"X10P UL FUJI</v>
      </c>
      <c r="AG681" s="247" t="str">
        <f>Inventario!E681</f>
        <v>Material Electrico</v>
      </c>
      <c r="AH681" s="247">
        <f>Inventario!F681</f>
        <v>0</v>
      </c>
      <c r="AI681" s="247" t="str">
        <f>Inventario!G681</f>
        <v>unidades</v>
      </c>
      <c r="AJ681" s="248">
        <f>Inventario!J681</f>
        <v>0</v>
      </c>
      <c r="AK681" s="249">
        <f>Inventario!K681</f>
        <v>0</v>
      </c>
      <c r="AL681" s="25"/>
      <c r="AM681" s="11"/>
    </row>
    <row r="682" spans="31:39" ht="13.5" customHeight="1" x14ac:dyDescent="0.25">
      <c r="AE682" s="246" t="str">
        <f>Inventario!B682</f>
        <v>Codo EMT 1-1/4" ART</v>
      </c>
      <c r="AF682" s="247" t="str">
        <f>Inventario!D682</f>
        <v>Codo EMT 1-1/4" ART</v>
      </c>
      <c r="AG682" s="247" t="str">
        <f>Inventario!E682</f>
        <v>Material Electrico</v>
      </c>
      <c r="AH682" s="247">
        <f>Inventario!F682</f>
        <v>0</v>
      </c>
      <c r="AI682" s="247" t="str">
        <f>Inventario!G682</f>
        <v>unidades</v>
      </c>
      <c r="AJ682" s="248">
        <f>Inventario!J682</f>
        <v>0</v>
      </c>
      <c r="AK682" s="249">
        <f>Inventario!K682</f>
        <v>0</v>
      </c>
      <c r="AL682" s="25"/>
      <c r="AM682" s="11"/>
    </row>
    <row r="683" spans="31:39" ht="13.5" customHeight="1" x14ac:dyDescent="0.25">
      <c r="AE683" s="246" t="str">
        <f>Inventario!B683</f>
        <v>Union Presion EMT 1-1/4" ART</v>
      </c>
      <c r="AF683" s="247" t="str">
        <f>Inventario!D683</f>
        <v>Union Presion EMT 1-1/4" ART</v>
      </c>
      <c r="AG683" s="247" t="str">
        <f>Inventario!E683</f>
        <v>Material Electrico</v>
      </c>
      <c r="AH683" s="247">
        <f>Inventario!F683</f>
        <v>0</v>
      </c>
      <c r="AI683" s="247" t="str">
        <f>Inventario!G683</f>
        <v>unidades</v>
      </c>
      <c r="AJ683" s="248">
        <f>Inventario!J683</f>
        <v>0</v>
      </c>
      <c r="AK683" s="249">
        <f>Inventario!K683</f>
        <v>0</v>
      </c>
      <c r="AL683" s="25"/>
      <c r="AM683" s="11"/>
    </row>
    <row r="684" spans="31:39" ht="13.5" customHeight="1" x14ac:dyDescent="0.25">
      <c r="AE684" s="246" t="str">
        <f>Inventario!B684</f>
        <v>CC 24P 1F 125A BORN EMP CH 24L 125CF</v>
      </c>
      <c r="AF684" s="247" t="str">
        <f>Inventario!D684</f>
        <v>CC 24P 1F 125A BORN EMP CH 24L 125CF</v>
      </c>
      <c r="AG684" s="247" t="str">
        <f>Inventario!E684</f>
        <v>Material Electrico</v>
      </c>
      <c r="AH684" s="247">
        <f>Inventario!F684</f>
        <v>0</v>
      </c>
      <c r="AI684" s="247" t="str">
        <f>Inventario!G684</f>
        <v>unidades</v>
      </c>
      <c r="AJ684" s="248">
        <f>Inventario!J684</f>
        <v>0</v>
      </c>
      <c r="AK684" s="249">
        <f>Inventario!K684</f>
        <v>0</v>
      </c>
      <c r="AL684" s="25"/>
      <c r="AM684" s="11"/>
    </row>
    <row r="685" spans="31:39" ht="13.5" customHeight="1" x14ac:dyDescent="0.25">
      <c r="AE685" s="246" t="str">
        <f>Inventario!B685</f>
        <v xml:space="preserve">Caja Rectangula UL 2X4X1/2 </v>
      </c>
      <c r="AF685" s="247" t="str">
        <f>Inventario!D685</f>
        <v xml:space="preserve">Caja Rectangula UL 2X4X1/2 </v>
      </c>
      <c r="AG685" s="247" t="str">
        <f>Inventario!E685</f>
        <v>Material Electrico</v>
      </c>
      <c r="AH685" s="247">
        <f>Inventario!F685</f>
        <v>0</v>
      </c>
      <c r="AI685" s="247" t="str">
        <f>Inventario!G685</f>
        <v>unidades</v>
      </c>
      <c r="AJ685" s="248">
        <f>Inventario!J685</f>
        <v>0</v>
      </c>
      <c r="AK685" s="249">
        <f>Inventario!K685</f>
        <v>0</v>
      </c>
      <c r="AL685" s="25"/>
      <c r="AM685" s="11"/>
    </row>
    <row r="686" spans="31:39" ht="13.5" customHeight="1" x14ac:dyDescent="0.25">
      <c r="AE686" s="246" t="str">
        <f>Inventario!B686</f>
        <v xml:space="preserve">Briba EMT de 1/2 dos Hoyos </v>
      </c>
      <c r="AF686" s="247" t="str">
        <f>Inventario!D686</f>
        <v xml:space="preserve">Briba EMT de 1/2 dos Hoyos </v>
      </c>
      <c r="AG686" s="247" t="str">
        <f>Inventario!E686</f>
        <v>Material Electrico</v>
      </c>
      <c r="AH686" s="247">
        <f>Inventario!F686</f>
        <v>0</v>
      </c>
      <c r="AI686" s="247" t="str">
        <f>Inventario!G686</f>
        <v>unidades</v>
      </c>
      <c r="AJ686" s="248">
        <f>Inventario!J686</f>
        <v>50</v>
      </c>
      <c r="AK686" s="249">
        <f>Inventario!K686</f>
        <v>1.18</v>
      </c>
      <c r="AL686" s="25"/>
      <c r="AM686" s="11"/>
    </row>
    <row r="687" spans="31:39" ht="13.5" customHeight="1" x14ac:dyDescent="0.25">
      <c r="AE687" s="246" t="str">
        <f>Inventario!B687</f>
        <v xml:space="preserve">Caja Cuadrada  4X4X1/2x3/4 UL </v>
      </c>
      <c r="AF687" s="247" t="str">
        <f>Inventario!D687</f>
        <v xml:space="preserve">Caja Cuadrada  4X4X1/2x3/4 UL </v>
      </c>
      <c r="AG687" s="247" t="str">
        <f>Inventario!E687</f>
        <v>Material Electrico</v>
      </c>
      <c r="AH687" s="247">
        <f>Inventario!F687</f>
        <v>0</v>
      </c>
      <c r="AI687" s="247" t="str">
        <f>Inventario!G687</f>
        <v>unidades</v>
      </c>
      <c r="AJ687" s="248">
        <f>Inventario!J687</f>
        <v>0</v>
      </c>
      <c r="AK687" s="249">
        <f>Inventario!K687</f>
        <v>0</v>
      </c>
      <c r="AL687" s="25"/>
      <c r="AM687" s="11"/>
    </row>
    <row r="688" spans="31:39" ht="13.5" customHeight="1" x14ac:dyDescent="0.25">
      <c r="AE688" s="246" t="str">
        <f>Inventario!B688</f>
        <v>Aro Repello UL 4"X4" 2X4-1/4 - 1 Gang</v>
      </c>
      <c r="AF688" s="247" t="str">
        <f>Inventario!D688</f>
        <v>Aro Repello UL 4"X4" 2X4-1/4 - 1 Gang</v>
      </c>
      <c r="AG688" s="247" t="str">
        <f>Inventario!E688</f>
        <v>Material Electrico</v>
      </c>
      <c r="AH688" s="247">
        <f>Inventario!F688</f>
        <v>0</v>
      </c>
      <c r="AI688" s="247" t="str">
        <f>Inventario!G688</f>
        <v>unidades</v>
      </c>
      <c r="AJ688" s="248">
        <f>Inventario!J688</f>
        <v>0</v>
      </c>
      <c r="AK688" s="249">
        <f>Inventario!K688</f>
        <v>0</v>
      </c>
      <c r="AL688" s="25"/>
      <c r="AM688" s="11"/>
    </row>
    <row r="689" spans="31:39" ht="13.5" customHeight="1" x14ac:dyDescent="0.25">
      <c r="AE689" s="246" t="str">
        <f>Inventario!B689</f>
        <v>Caja de Registro 4x10 4 Gang 1/2x 3/4</v>
      </c>
      <c r="AF689" s="247" t="str">
        <f>Inventario!D689</f>
        <v>Caja de Registro 4x10 4 Gang 1/2x 3/4</v>
      </c>
      <c r="AG689" s="247" t="str">
        <f>Inventario!E689</f>
        <v>Material Electrico</v>
      </c>
      <c r="AH689" s="247">
        <f>Inventario!F689</f>
        <v>0</v>
      </c>
      <c r="AI689" s="247" t="str">
        <f>Inventario!G689</f>
        <v>unidades</v>
      </c>
      <c r="AJ689" s="248">
        <f>Inventario!J689</f>
        <v>0</v>
      </c>
      <c r="AK689" s="249">
        <f>Inventario!K689</f>
        <v>0</v>
      </c>
      <c r="AL689" s="25"/>
      <c r="AM689" s="11"/>
    </row>
    <row r="690" spans="31:39" ht="13.5" customHeight="1" x14ac:dyDescent="0.25">
      <c r="AE690" s="246" t="str">
        <f>Inventario!B690</f>
        <v>Aro de Repello 4 Gang</v>
      </c>
      <c r="AF690" s="247" t="str">
        <f>Inventario!D690</f>
        <v>Aro de Repello 4 Gang</v>
      </c>
      <c r="AG690" s="247" t="str">
        <f>Inventario!E690</f>
        <v>Material Electrico</v>
      </c>
      <c r="AH690" s="247">
        <f>Inventario!F690</f>
        <v>0</v>
      </c>
      <c r="AI690" s="247" t="str">
        <f>Inventario!G690</f>
        <v>unidades</v>
      </c>
      <c r="AJ690" s="248">
        <f>Inventario!J690</f>
        <v>0</v>
      </c>
      <c r="AK690" s="249">
        <f>Inventario!K690</f>
        <v>0</v>
      </c>
      <c r="AL690" s="25"/>
      <c r="AM690" s="11"/>
    </row>
    <row r="691" spans="31:39" ht="13.5" customHeight="1" x14ac:dyDescent="0.25">
      <c r="AE691" s="246" t="str">
        <f>Inventario!B691</f>
        <v>Aro de Repello 3 Gang</v>
      </c>
      <c r="AF691" s="247" t="str">
        <f>Inventario!D691</f>
        <v>Aro de Repello 3 Gang</v>
      </c>
      <c r="AG691" s="247" t="str">
        <f>Inventario!E691</f>
        <v>Material Electrico</v>
      </c>
      <c r="AH691" s="247">
        <f>Inventario!F691</f>
        <v>0</v>
      </c>
      <c r="AI691" s="247" t="str">
        <f>Inventario!G691</f>
        <v>unidades</v>
      </c>
      <c r="AJ691" s="248">
        <f>Inventario!J691</f>
        <v>0</v>
      </c>
      <c r="AK691" s="249">
        <f>Inventario!K691</f>
        <v>0</v>
      </c>
      <c r="AL691" s="25"/>
      <c r="AM691" s="11"/>
    </row>
    <row r="692" spans="31:39" ht="13.5" customHeight="1" x14ac:dyDescent="0.25">
      <c r="AE692" s="246" t="str">
        <f>Inventario!B692</f>
        <v>Aro Repello UL 4"X4" 2X4-1/4 - 2 Gang</v>
      </c>
      <c r="AF692" s="247" t="str">
        <f>Inventario!D692</f>
        <v>Aro Repello UL 4"X4" 2X4-1/4 - 2 Gang</v>
      </c>
      <c r="AG692" s="247" t="str">
        <f>Inventario!E692</f>
        <v>Material Electrico</v>
      </c>
      <c r="AH692" s="247">
        <f>Inventario!F692</f>
        <v>0</v>
      </c>
      <c r="AI692" s="247" t="str">
        <f>Inventario!G692</f>
        <v>unidades</v>
      </c>
      <c r="AJ692" s="248">
        <f>Inventario!J692</f>
        <v>0</v>
      </c>
      <c r="AK692" s="249">
        <f>Inventario!K692</f>
        <v>0</v>
      </c>
      <c r="AL692" s="25"/>
      <c r="AM692" s="11"/>
    </row>
    <row r="693" spans="31:39" ht="13.5" customHeight="1" x14ac:dyDescent="0.25">
      <c r="AE693" s="246" t="str">
        <f>Inventario!B693</f>
        <v>Conductor THNN # 10 Cable negro</v>
      </c>
      <c r="AF693" s="247" t="str">
        <f>Inventario!D693</f>
        <v>Conductor THNN # 10 Cable negro</v>
      </c>
      <c r="AG693" s="247" t="str">
        <f>Inventario!E693</f>
        <v>Material Electrico</v>
      </c>
      <c r="AH693" s="247">
        <f>Inventario!F693</f>
        <v>0</v>
      </c>
      <c r="AI693" s="247" t="str">
        <f>Inventario!G693</f>
        <v>mts</v>
      </c>
      <c r="AJ693" s="248">
        <f>Inventario!J693</f>
        <v>25</v>
      </c>
      <c r="AK693" s="249">
        <f>Inventario!K693</f>
        <v>16.73</v>
      </c>
      <c r="AL693" s="25"/>
      <c r="AM693" s="11"/>
    </row>
    <row r="694" spans="31:39" ht="13.5" customHeight="1" x14ac:dyDescent="0.25">
      <c r="AE694" s="246" t="str">
        <f>Inventario!B694</f>
        <v>Conductor THNN # 10 Cable rojo</v>
      </c>
      <c r="AF694" s="247" t="str">
        <f>Inventario!D694</f>
        <v>Conductor THNN # 10 Cable rojo</v>
      </c>
      <c r="AG694" s="247" t="str">
        <f>Inventario!E694</f>
        <v>Material Electrico</v>
      </c>
      <c r="AH694" s="247">
        <f>Inventario!F694</f>
        <v>0</v>
      </c>
      <c r="AI694" s="247" t="str">
        <f>Inventario!G694</f>
        <v>mts</v>
      </c>
      <c r="AJ694" s="248">
        <f>Inventario!J694</f>
        <v>25</v>
      </c>
      <c r="AK694" s="249">
        <f>Inventario!K694</f>
        <v>16.73</v>
      </c>
      <c r="AL694" s="25"/>
      <c r="AM694" s="11"/>
    </row>
    <row r="695" spans="31:39" ht="13.5" customHeight="1" x14ac:dyDescent="0.25">
      <c r="AE695" s="246" t="str">
        <f>Inventario!B695</f>
        <v xml:space="preserve">Tapa Ciega 4x4 UL </v>
      </c>
      <c r="AF695" s="247" t="str">
        <f>Inventario!D695</f>
        <v xml:space="preserve">Tapa Ciega 4x4 UL </v>
      </c>
      <c r="AG695" s="247" t="str">
        <f>Inventario!E695</f>
        <v>Material Electrico</v>
      </c>
      <c r="AH695" s="247">
        <f>Inventario!F695</f>
        <v>0</v>
      </c>
      <c r="AI695" s="247" t="str">
        <f>Inventario!G695</f>
        <v>unidades</v>
      </c>
      <c r="AJ695" s="248">
        <f>Inventario!J695</f>
        <v>0</v>
      </c>
      <c r="AK695" s="249">
        <f>Inventario!K695</f>
        <v>0</v>
      </c>
      <c r="AL695" s="25"/>
      <c r="AM695" s="11"/>
    </row>
    <row r="696" spans="31:39" ht="13.5" customHeight="1" x14ac:dyDescent="0.25">
      <c r="AE696" s="246" t="str">
        <f>Inventario!B696</f>
        <v xml:space="preserve">Brida EMT 3/4" 1  Hueco </v>
      </c>
      <c r="AF696" s="247" t="str">
        <f>Inventario!D696</f>
        <v xml:space="preserve">Brida EMT 3/4" 1  Hueco </v>
      </c>
      <c r="AG696" s="247" t="str">
        <f>Inventario!E696</f>
        <v>Material Electrico</v>
      </c>
      <c r="AH696" s="247">
        <f>Inventario!F696</f>
        <v>0</v>
      </c>
      <c r="AI696" s="247" t="str">
        <f>Inventario!G696</f>
        <v>unidades</v>
      </c>
      <c r="AJ696" s="248">
        <f>Inventario!J696</f>
        <v>4</v>
      </c>
      <c r="AK696" s="249">
        <f>Inventario!K696</f>
        <v>1.88375</v>
      </c>
      <c r="AL696" s="25"/>
      <c r="AM696" s="11"/>
    </row>
    <row r="697" spans="31:39" ht="13.5" customHeight="1" x14ac:dyDescent="0.25">
      <c r="AE697" s="246" t="str">
        <f>Inventario!B697</f>
        <v>Curva Conduit PVC DE 1/2"</v>
      </c>
      <c r="AF697" s="247" t="str">
        <f>Inventario!D697</f>
        <v>Curva Conduit PVC DE 1/2"</v>
      </c>
      <c r="AG697" s="247" t="str">
        <f>Inventario!E697</f>
        <v>Material Electrico</v>
      </c>
      <c r="AH697" s="247">
        <f>Inventario!F697</f>
        <v>0</v>
      </c>
      <c r="AI697" s="247" t="str">
        <f>Inventario!G697</f>
        <v>unidades</v>
      </c>
      <c r="AJ697" s="248">
        <f>Inventario!J697</f>
        <v>0</v>
      </c>
      <c r="AK697" s="249">
        <f>Inventario!K697</f>
        <v>0</v>
      </c>
      <c r="AL697" s="25"/>
      <c r="AM697" s="11"/>
    </row>
    <row r="698" spans="31:39" ht="13.5" customHeight="1" x14ac:dyDescent="0.25">
      <c r="AE698" s="246" t="str">
        <f>Inventario!B698</f>
        <v xml:space="preserve">Riel Unistrut 13/16" x 10 pie </v>
      </c>
      <c r="AF698" s="247" t="str">
        <f>Inventario!D698</f>
        <v xml:space="preserve">Riel Unistrut 13/16" x 10 pie </v>
      </c>
      <c r="AG698" s="247" t="str">
        <f>Inventario!E698</f>
        <v>Material Electrico</v>
      </c>
      <c r="AH698" s="247">
        <f>Inventario!F698</f>
        <v>0</v>
      </c>
      <c r="AI698" s="247" t="str">
        <f>Inventario!G698</f>
        <v>Pie</v>
      </c>
      <c r="AJ698" s="248">
        <f>Inventario!J698</f>
        <v>20</v>
      </c>
      <c r="AK698" s="249">
        <f>Inventario!K698</f>
        <v>24.228000000000002</v>
      </c>
      <c r="AL698" s="25"/>
      <c r="AM698" s="11"/>
    </row>
    <row r="699" spans="31:39" ht="13.5" customHeight="1" x14ac:dyDescent="0.25">
      <c r="AE699" s="246" t="str">
        <f>Inventario!B699</f>
        <v>Conductor CU THNN # 2 Cable  Negro</v>
      </c>
      <c r="AF699" s="247" t="str">
        <f>Inventario!D699</f>
        <v>Conductor CU THNN # 2 Cable  Negro</v>
      </c>
      <c r="AG699" s="247" t="str">
        <f>Inventario!E699</f>
        <v>Material Electrico</v>
      </c>
      <c r="AH699" s="247">
        <f>Inventario!F699</f>
        <v>0</v>
      </c>
      <c r="AI699" s="247" t="str">
        <f>Inventario!G699</f>
        <v>mts</v>
      </c>
      <c r="AJ699" s="248">
        <f>Inventario!J699</f>
        <v>0</v>
      </c>
      <c r="AK699" s="249">
        <f>Inventario!K699</f>
        <v>0</v>
      </c>
      <c r="AL699" s="25"/>
      <c r="AM699" s="11"/>
    </row>
    <row r="700" spans="31:39" ht="13.5" customHeight="1" x14ac:dyDescent="0.25">
      <c r="AE700" s="246" t="str">
        <f>Inventario!B700</f>
        <v>Break CH 3X30 Enchuf CH330</v>
      </c>
      <c r="AF700" s="247" t="str">
        <f>Inventario!D700</f>
        <v>Break CH 3X30 Enchuf CH330</v>
      </c>
      <c r="AG700" s="247" t="str">
        <f>Inventario!E700</f>
        <v>Material Electrico</v>
      </c>
      <c r="AH700" s="247">
        <f>Inventario!F700</f>
        <v>0</v>
      </c>
      <c r="AI700" s="247" t="str">
        <f>Inventario!G700</f>
        <v>unidades</v>
      </c>
      <c r="AJ700" s="248">
        <f>Inventario!J700</f>
        <v>0</v>
      </c>
      <c r="AK700" s="249">
        <f>Inventario!K700</f>
        <v>0</v>
      </c>
      <c r="AL700" s="25"/>
      <c r="AM700" s="11"/>
    </row>
    <row r="701" spans="31:39" ht="13.5" customHeight="1" x14ac:dyDescent="0.25">
      <c r="AE701" s="246" t="str">
        <f>Inventario!B701</f>
        <v xml:space="preserve">Breaker 3P 50A 120/240V 10K </v>
      </c>
      <c r="AF701" s="247" t="str">
        <f>Inventario!D701</f>
        <v xml:space="preserve">Breaker 3P 50A 120/240V 10K </v>
      </c>
      <c r="AG701" s="247" t="str">
        <f>Inventario!E701</f>
        <v>Material Electrico</v>
      </c>
      <c r="AH701" s="247">
        <f>Inventario!F701</f>
        <v>0</v>
      </c>
      <c r="AI701" s="247" t="str">
        <f>Inventario!G701</f>
        <v>unidades</v>
      </c>
      <c r="AJ701" s="248">
        <f>Inventario!J701</f>
        <v>0</v>
      </c>
      <c r="AK701" s="249">
        <f>Inventario!K701</f>
        <v>0</v>
      </c>
      <c r="AL701" s="25"/>
      <c r="AM701" s="11"/>
    </row>
    <row r="702" spans="31:39" ht="13.5" customHeight="1" x14ac:dyDescent="0.25">
      <c r="AE702" s="246" t="str">
        <f>Inventario!B702</f>
        <v xml:space="preserve">Cable de Cobre TSJ 3X10 </v>
      </c>
      <c r="AF702" s="247" t="str">
        <f>Inventario!D702</f>
        <v xml:space="preserve">Cable de Cobre TSJ 3X10 </v>
      </c>
      <c r="AG702" s="247" t="str">
        <f>Inventario!E702</f>
        <v>Material Electrico</v>
      </c>
      <c r="AH702" s="247">
        <f>Inventario!F702</f>
        <v>0</v>
      </c>
      <c r="AI702" s="247" t="str">
        <f>Inventario!G702</f>
        <v>mts</v>
      </c>
      <c r="AJ702" s="248">
        <f>Inventario!J702</f>
        <v>0</v>
      </c>
      <c r="AK702" s="249">
        <f>Inventario!K702</f>
        <v>0</v>
      </c>
      <c r="AL702" s="25"/>
      <c r="AM702" s="11"/>
    </row>
    <row r="703" spans="31:39" ht="13.5" customHeight="1" x14ac:dyDescent="0.25">
      <c r="AE703" s="246" t="str">
        <f>Inventario!B703</f>
        <v xml:space="preserve">Cable de Cobre THNN #8 Verde </v>
      </c>
      <c r="AF703" s="247" t="str">
        <f>Inventario!D703</f>
        <v xml:space="preserve">Cable de Cobre THNN #8 Verde </v>
      </c>
      <c r="AG703" s="247" t="str">
        <f>Inventario!E703</f>
        <v>Material Electrico</v>
      </c>
      <c r="AH703" s="247">
        <f>Inventario!F703</f>
        <v>0</v>
      </c>
      <c r="AI703" s="247" t="str">
        <f>Inventario!G703</f>
        <v>mts</v>
      </c>
      <c r="AJ703" s="248">
        <f>Inventario!J703</f>
        <v>0</v>
      </c>
      <c r="AK703" s="249">
        <f>Inventario!K703</f>
        <v>0</v>
      </c>
      <c r="AL703" s="25"/>
      <c r="AM703" s="11"/>
    </row>
    <row r="704" spans="31:39" ht="13.5" customHeight="1" x14ac:dyDescent="0.25">
      <c r="AE704" s="246" t="str">
        <f>Inventario!B704</f>
        <v>Interruptor FI 3P 80A VAC MAX 14A 25KA 240V</v>
      </c>
      <c r="AF704" s="247" t="str">
        <f>Inventario!D704</f>
        <v>Interruptor FI 3P 80A VAC MAX 14A 25KA 240V</v>
      </c>
      <c r="AG704" s="247" t="str">
        <f>Inventario!E704</f>
        <v>Material Electrico</v>
      </c>
      <c r="AH704" s="247">
        <f>Inventario!F704</f>
        <v>0</v>
      </c>
      <c r="AI704" s="247" t="str">
        <f>Inventario!G704</f>
        <v>unidades</v>
      </c>
      <c r="AJ704" s="248">
        <f>Inventario!J704</f>
        <v>0</v>
      </c>
      <c r="AK704" s="249">
        <f>Inventario!K704</f>
        <v>0</v>
      </c>
      <c r="AL704" s="25"/>
      <c r="AM704" s="11"/>
    </row>
    <row r="705" spans="31:39" ht="13.5" customHeight="1" x14ac:dyDescent="0.25">
      <c r="AE705" s="246" t="str">
        <f>Inventario!B705</f>
        <v>Caja EMT 3 Gang</v>
      </c>
      <c r="AF705" s="247" t="str">
        <f>Inventario!D705</f>
        <v>Caja EMT 3 Gang</v>
      </c>
      <c r="AG705" s="247" t="str">
        <f>Inventario!E705</f>
        <v>Material Electrico</v>
      </c>
      <c r="AH705" s="247">
        <f>Inventario!F705</f>
        <v>0</v>
      </c>
      <c r="AI705" s="247" t="str">
        <f>Inventario!G705</f>
        <v>unidades</v>
      </c>
      <c r="AJ705" s="248">
        <f>Inventario!J705</f>
        <v>0</v>
      </c>
      <c r="AK705" s="249">
        <f>Inventario!K705</f>
        <v>0</v>
      </c>
      <c r="AL705" s="25"/>
      <c r="AM705" s="11"/>
    </row>
    <row r="706" spans="31:39" ht="13.5" customHeight="1" x14ac:dyDescent="0.25">
      <c r="AE706" s="246" t="str">
        <f>Inventario!B706</f>
        <v>Abrazadera Srtrut Clamp 1-1/2"</v>
      </c>
      <c r="AF706" s="247" t="str">
        <f>Inventario!D706</f>
        <v>Abrazadera Srtrut Clamp 1-1/2"</v>
      </c>
      <c r="AG706" s="247" t="str">
        <f>Inventario!E706</f>
        <v>Material Electrico</v>
      </c>
      <c r="AH706" s="247">
        <f>Inventario!F706</f>
        <v>0</v>
      </c>
      <c r="AI706" s="247" t="str">
        <f>Inventario!G706</f>
        <v>unidades</v>
      </c>
      <c r="AJ706" s="248">
        <f>Inventario!J706</f>
        <v>0</v>
      </c>
      <c r="AK706" s="249">
        <f>Inventario!K706</f>
        <v>0</v>
      </c>
      <c r="AL706" s="25"/>
      <c r="AM706" s="11"/>
    </row>
    <row r="707" spans="31:39" ht="13.5" customHeight="1" x14ac:dyDescent="0.25">
      <c r="AE707" s="246" t="str">
        <f>Inventario!B707</f>
        <v>Conector Conduit 1/2"</v>
      </c>
      <c r="AF707" s="247" t="str">
        <f>Inventario!D707</f>
        <v>Conector Conduit 1/2"</v>
      </c>
      <c r="AG707" s="247" t="str">
        <f>Inventario!E707</f>
        <v>Material Electrico</v>
      </c>
      <c r="AH707" s="247">
        <f>Inventario!F707</f>
        <v>0</v>
      </c>
      <c r="AI707" s="247" t="str">
        <f>Inventario!G707</f>
        <v>unidades</v>
      </c>
      <c r="AJ707" s="248">
        <f>Inventario!J707</f>
        <v>4</v>
      </c>
      <c r="AK707" s="249">
        <f>Inventario!K707</f>
        <v>3.6118896493506494</v>
      </c>
      <c r="AL707" s="25"/>
      <c r="AM707" s="11"/>
    </row>
    <row r="708" spans="31:39" ht="13.5" customHeight="1" x14ac:dyDescent="0.25">
      <c r="AE708" s="246" t="str">
        <f>Inventario!B708</f>
        <v>Cable de Cobre THNN #12 Negro</v>
      </c>
      <c r="AF708" s="247" t="str">
        <f>Inventario!D708</f>
        <v>Cable de Cobre THNN #12 Negro</v>
      </c>
      <c r="AG708" s="247" t="str">
        <f>Inventario!E708</f>
        <v>Material Electrico</v>
      </c>
      <c r="AH708" s="247">
        <f>Inventario!F708</f>
        <v>0</v>
      </c>
      <c r="AI708" s="247" t="str">
        <f>Inventario!G708</f>
        <v>mts</v>
      </c>
      <c r="AJ708" s="248">
        <f>Inventario!J708</f>
        <v>0</v>
      </c>
      <c r="AK708" s="249">
        <f>Inventario!K708</f>
        <v>0</v>
      </c>
      <c r="AL708" s="25"/>
      <c r="AM708" s="11"/>
    </row>
    <row r="709" spans="31:39" ht="13.5" customHeight="1" x14ac:dyDescent="0.25">
      <c r="AE709" s="246" t="str">
        <f>Inventario!B709</f>
        <v>Cable de Cobre THNN #12 Rojo</v>
      </c>
      <c r="AF709" s="247" t="str">
        <f>Inventario!D709</f>
        <v>Cable de Cobre THNN #12 Rojo</v>
      </c>
      <c r="AG709" s="247" t="str">
        <f>Inventario!E709</f>
        <v>Material Electrico</v>
      </c>
      <c r="AH709" s="247">
        <f>Inventario!F709</f>
        <v>0</v>
      </c>
      <c r="AI709" s="247" t="str">
        <f>Inventario!G709</f>
        <v>mts</v>
      </c>
      <c r="AJ709" s="248">
        <f>Inventario!J709</f>
        <v>0</v>
      </c>
      <c r="AK709" s="249">
        <f>Inventario!K709</f>
        <v>0</v>
      </c>
      <c r="AL709" s="25"/>
      <c r="AM709" s="11"/>
    </row>
    <row r="710" spans="31:39" ht="13.5" customHeight="1" x14ac:dyDescent="0.25">
      <c r="AE710" s="246" t="str">
        <f>Inventario!B710</f>
        <v>Cable de Cobre THNN #12 Azul</v>
      </c>
      <c r="AF710" s="247" t="str">
        <f>Inventario!D710</f>
        <v>Cable de Cobre THNN #12 Azul</v>
      </c>
      <c r="AG710" s="247" t="str">
        <f>Inventario!E710</f>
        <v>Material Electrico</v>
      </c>
      <c r="AH710" s="247">
        <f>Inventario!F710</f>
        <v>0</v>
      </c>
      <c r="AI710" s="247" t="str">
        <f>Inventario!G710</f>
        <v>mts</v>
      </c>
      <c r="AJ710" s="248">
        <f>Inventario!J710</f>
        <v>0</v>
      </c>
      <c r="AK710" s="249">
        <f>Inventario!K710</f>
        <v>0</v>
      </c>
      <c r="AL710" s="25"/>
      <c r="AM710" s="11"/>
    </row>
    <row r="711" spans="31:39" ht="13.5" customHeight="1" x14ac:dyDescent="0.25">
      <c r="AE711" s="246" t="str">
        <f>Inventario!B711</f>
        <v>Cable de Cobre THNN #12 Verde</v>
      </c>
      <c r="AF711" s="247" t="str">
        <f>Inventario!D711</f>
        <v>Cable de Cobre THNN #12 Verde</v>
      </c>
      <c r="AG711" s="247" t="str">
        <f>Inventario!E711</f>
        <v>Material Electrico</v>
      </c>
      <c r="AH711" s="247">
        <f>Inventario!F711</f>
        <v>0</v>
      </c>
      <c r="AI711" s="247" t="str">
        <f>Inventario!G711</f>
        <v>mts</v>
      </c>
      <c r="AJ711" s="248">
        <f>Inventario!J711</f>
        <v>0</v>
      </c>
      <c r="AK711" s="249">
        <f>Inventario!K711</f>
        <v>0</v>
      </c>
      <c r="AL711" s="25"/>
      <c r="AM711" s="11"/>
    </row>
    <row r="712" spans="31:39" ht="13.5" customHeight="1" x14ac:dyDescent="0.25">
      <c r="AE712" s="246" t="str">
        <f>Inventario!B712</f>
        <v>Cable de Cobre TSJ 3X14</v>
      </c>
      <c r="AF712" s="247" t="str">
        <f>Inventario!D712</f>
        <v>Cable de Cobre TSJ 3X14</v>
      </c>
      <c r="AG712" s="247" t="str">
        <f>Inventario!E712</f>
        <v>Material Electrico</v>
      </c>
      <c r="AH712" s="247">
        <f>Inventario!F712</f>
        <v>0</v>
      </c>
      <c r="AI712" s="247" t="str">
        <f>Inventario!G712</f>
        <v>mts</v>
      </c>
      <c r="AJ712" s="248">
        <f>Inventario!J712</f>
        <v>0</v>
      </c>
      <c r="AK712" s="249">
        <f>Inventario!K712</f>
        <v>0</v>
      </c>
      <c r="AL712" s="25"/>
      <c r="AM712" s="11"/>
    </row>
    <row r="713" spans="31:39" ht="13.5" customHeight="1" x14ac:dyDescent="0.25">
      <c r="AE713" s="246" t="str">
        <f>Inventario!B713</f>
        <v xml:space="preserve">Breaker 1P 20A 120/240V 10K </v>
      </c>
      <c r="AF713" s="247" t="str">
        <f>Inventario!D713</f>
        <v xml:space="preserve">Breaker 1P 20A 120/240V 10K </v>
      </c>
      <c r="AG713" s="247" t="str">
        <f>Inventario!E713</f>
        <v>Material Electrico</v>
      </c>
      <c r="AH713" s="247">
        <f>Inventario!F713</f>
        <v>0</v>
      </c>
      <c r="AI713" s="247" t="str">
        <f>Inventario!G713</f>
        <v>unidades</v>
      </c>
      <c r="AJ713" s="248">
        <f>Inventario!J713</f>
        <v>0</v>
      </c>
      <c r="AK713" s="249">
        <f>Inventario!K713</f>
        <v>0</v>
      </c>
      <c r="AL713" s="25"/>
      <c r="AM713" s="11"/>
    </row>
    <row r="714" spans="31:39" ht="13.5" customHeight="1" x14ac:dyDescent="0.25">
      <c r="AE714" s="246" t="str">
        <f>Inventario!B714</f>
        <v xml:space="preserve">Breaker 1P 15A 120/240V 10K </v>
      </c>
      <c r="AF714" s="247" t="str">
        <f>Inventario!D714</f>
        <v xml:space="preserve">Breaker 1P 15A 120/240V 10K </v>
      </c>
      <c r="AG714" s="247" t="str">
        <f>Inventario!E714</f>
        <v>Material Electrico</v>
      </c>
      <c r="AH714" s="247">
        <f>Inventario!F714</f>
        <v>0</v>
      </c>
      <c r="AI714" s="247" t="str">
        <f>Inventario!G714</f>
        <v>unidades</v>
      </c>
      <c r="AJ714" s="248">
        <f>Inventario!J714</f>
        <v>0</v>
      </c>
      <c r="AK714" s="249">
        <f>Inventario!K714</f>
        <v>0</v>
      </c>
      <c r="AL714" s="25"/>
      <c r="AM714" s="11"/>
    </row>
    <row r="715" spans="31:39" ht="13.5" customHeight="1" x14ac:dyDescent="0.25">
      <c r="AE715" s="246" t="str">
        <f>Inventario!B715</f>
        <v xml:space="preserve">Breaker 2P 60A 120/240V 10K </v>
      </c>
      <c r="AF715" s="247" t="str">
        <f>Inventario!D715</f>
        <v xml:space="preserve">Breaker 2P 60A 120/240V 10K </v>
      </c>
      <c r="AG715" s="247" t="str">
        <f>Inventario!E715</f>
        <v>Material Electrico</v>
      </c>
      <c r="AH715" s="247">
        <f>Inventario!F715</f>
        <v>0</v>
      </c>
      <c r="AI715" s="247" t="str">
        <f>Inventario!G715</f>
        <v>unidades</v>
      </c>
      <c r="AJ715" s="248">
        <f>Inventario!J715</f>
        <v>0</v>
      </c>
      <c r="AK715" s="249">
        <f>Inventario!K715</f>
        <v>0</v>
      </c>
      <c r="AL715" s="25"/>
      <c r="AM715" s="11"/>
    </row>
    <row r="716" spans="31:39" ht="13.5" customHeight="1" x14ac:dyDescent="0.25">
      <c r="AE716" s="246" t="str">
        <f>Inventario!B716</f>
        <v>Tubo Pvc Conduit de 1/2"</v>
      </c>
      <c r="AF716" s="247" t="str">
        <f>Inventario!D716</f>
        <v>Tubo Pvc Conduit de 1/2"</v>
      </c>
      <c r="AG716" s="247" t="str">
        <f>Inventario!E716</f>
        <v>Material Electrico</v>
      </c>
      <c r="AH716" s="247">
        <f>Inventario!F716</f>
        <v>0</v>
      </c>
      <c r="AI716" s="247" t="str">
        <f>Inventario!G716</f>
        <v>unidades</v>
      </c>
      <c r="AJ716" s="248">
        <f>Inventario!J716</f>
        <v>15</v>
      </c>
      <c r="AK716" s="249">
        <f>Inventario!K716</f>
        <v>16.390501904761905</v>
      </c>
      <c r="AL716" s="25"/>
      <c r="AM716" s="11"/>
    </row>
    <row r="717" spans="31:39" ht="13.5" customHeight="1" x14ac:dyDescent="0.25">
      <c r="AE717" s="246" t="str">
        <f>Inventario!B717</f>
        <v>Union Pvc Conduit de 1/2"</v>
      </c>
      <c r="AF717" s="247" t="str">
        <f>Inventario!D717</f>
        <v>Union Pvc Conduit de 1/2"</v>
      </c>
      <c r="AG717" s="247" t="str">
        <f>Inventario!E717</f>
        <v>Material Electrico</v>
      </c>
      <c r="AH717" s="247">
        <f>Inventario!F717</f>
        <v>0</v>
      </c>
      <c r="AI717" s="247" t="str">
        <f>Inventario!G717</f>
        <v>unidades</v>
      </c>
      <c r="AJ717" s="248">
        <f>Inventario!J717</f>
        <v>0</v>
      </c>
      <c r="AK717" s="249">
        <f>Inventario!K717</f>
        <v>0</v>
      </c>
      <c r="AL717" s="25"/>
      <c r="AM717" s="11"/>
    </row>
    <row r="718" spans="31:39" ht="13.5" customHeight="1" x14ac:dyDescent="0.25">
      <c r="AE718" s="246" t="str">
        <f>Inventario!B718</f>
        <v>Cable de Cobre THNN #12 Blanco</v>
      </c>
      <c r="AF718" s="247" t="str">
        <f>Inventario!D718</f>
        <v>Cable de Cobre THNN #12 Blanco</v>
      </c>
      <c r="AG718" s="247" t="str">
        <f>Inventario!E718</f>
        <v>Material Electrico</v>
      </c>
      <c r="AH718" s="247">
        <f>Inventario!F718</f>
        <v>0</v>
      </c>
      <c r="AI718" s="247" t="str">
        <f>Inventario!G718</f>
        <v>mts</v>
      </c>
      <c r="AJ718" s="248">
        <f>Inventario!J718</f>
        <v>0</v>
      </c>
      <c r="AK718" s="249">
        <f>Inventario!K718</f>
        <v>0</v>
      </c>
      <c r="AL718" s="25"/>
      <c r="AM718" s="11"/>
    </row>
    <row r="719" spans="31:39" ht="13.5" customHeight="1" x14ac:dyDescent="0.25">
      <c r="AE719" s="246" t="str">
        <f>Inventario!B719</f>
        <v xml:space="preserve">Breaker 2P 30A 120/240V 10K </v>
      </c>
      <c r="AF719" s="247" t="str">
        <f>Inventario!D719</f>
        <v xml:space="preserve">Breaker 2P 30A 120/240V 10K </v>
      </c>
      <c r="AG719" s="247" t="str">
        <f>Inventario!E719</f>
        <v>Material Electrico</v>
      </c>
      <c r="AH719" s="247">
        <f>Inventario!F719</f>
        <v>0</v>
      </c>
      <c r="AI719" s="247" t="str">
        <f>Inventario!G719</f>
        <v>unidades</v>
      </c>
      <c r="AJ719" s="248">
        <f>Inventario!J719</f>
        <v>2</v>
      </c>
      <c r="AK719" s="249">
        <f>Inventario!K719</f>
        <v>745.41425199999992</v>
      </c>
      <c r="AL719" s="25"/>
      <c r="AM719" s="11"/>
    </row>
    <row r="720" spans="31:39" ht="13.5" customHeight="1" x14ac:dyDescent="0.25">
      <c r="AE720" s="246" t="str">
        <f>Inventario!B720</f>
        <v>Tubo Pvc Conduit de 3/4"</v>
      </c>
      <c r="AF720" s="247" t="str">
        <f>Inventario!D720</f>
        <v>Tubo Pvc Conduit de 3/4"</v>
      </c>
      <c r="AG720" s="247" t="str">
        <f>Inventario!E720</f>
        <v>Material Electrico</v>
      </c>
      <c r="AH720" s="247">
        <f>Inventario!F720</f>
        <v>0</v>
      </c>
      <c r="AI720" s="247" t="str">
        <f>Inventario!G720</f>
        <v>unidades</v>
      </c>
      <c r="AJ720" s="248">
        <f>Inventario!J720</f>
        <v>0</v>
      </c>
      <c r="AK720" s="249">
        <f>Inventario!K720</f>
        <v>0</v>
      </c>
      <c r="AL720" s="25"/>
      <c r="AM720" s="11"/>
    </row>
    <row r="721" spans="31:39" ht="13.5" customHeight="1" x14ac:dyDescent="0.25">
      <c r="AE721" s="246" t="str">
        <f>Inventario!B721</f>
        <v>Union Pvc Conduit de 3/4"</v>
      </c>
      <c r="AF721" s="247" t="str">
        <f>Inventario!D721</f>
        <v>Union Pvc Conduit de 3/4"</v>
      </c>
      <c r="AG721" s="247" t="str">
        <f>Inventario!E721</f>
        <v>Material Electrico</v>
      </c>
      <c r="AH721" s="247">
        <f>Inventario!F721</f>
        <v>0</v>
      </c>
      <c r="AI721" s="247" t="str">
        <f>Inventario!G721</f>
        <v>unidades</v>
      </c>
      <c r="AJ721" s="248">
        <f>Inventario!J721</f>
        <v>6</v>
      </c>
      <c r="AK721" s="249">
        <f>Inventario!K721</f>
        <v>2.7014578181818183</v>
      </c>
      <c r="AL721" s="25"/>
      <c r="AM721" s="11"/>
    </row>
    <row r="722" spans="31:39" ht="13.5" customHeight="1" x14ac:dyDescent="0.25">
      <c r="AE722" s="246" t="str">
        <f>Inventario!B722</f>
        <v>Curva Pvc Conduit de 3/4"</v>
      </c>
      <c r="AF722" s="247" t="str">
        <f>Inventario!D722</f>
        <v>Curva Pvc Conduit de 3/4"</v>
      </c>
      <c r="AG722" s="247" t="str">
        <f>Inventario!E722</f>
        <v>Material Electrico</v>
      </c>
      <c r="AH722" s="247">
        <f>Inventario!F722</f>
        <v>0</v>
      </c>
      <c r="AI722" s="247" t="str">
        <f>Inventario!G722</f>
        <v>unidades</v>
      </c>
      <c r="AJ722" s="248">
        <f>Inventario!J722</f>
        <v>0</v>
      </c>
      <c r="AK722" s="249">
        <f>Inventario!K722</f>
        <v>0</v>
      </c>
      <c r="AL722" s="25"/>
      <c r="AM722" s="11"/>
    </row>
    <row r="723" spans="31:39" ht="13.5" customHeight="1" x14ac:dyDescent="0.25">
      <c r="AE723" s="246" t="str">
        <f>Inventario!B723</f>
        <v>Conector Pvc Conduit 3/4"</v>
      </c>
      <c r="AF723" s="247" t="str">
        <f>Inventario!D723</f>
        <v>Conector Pvc Conduit 3/4"</v>
      </c>
      <c r="AG723" s="247" t="str">
        <f>Inventario!E723</f>
        <v>Material Electrico</v>
      </c>
      <c r="AH723" s="247">
        <f>Inventario!F723</f>
        <v>0</v>
      </c>
      <c r="AI723" s="247" t="str">
        <f>Inventario!G723</f>
        <v>unidades</v>
      </c>
      <c r="AJ723" s="248">
        <f>Inventario!J723</f>
        <v>0</v>
      </c>
      <c r="AK723" s="249">
        <f>Inventario!K723</f>
        <v>0</v>
      </c>
      <c r="AL723" s="25"/>
      <c r="AM723" s="11"/>
    </row>
    <row r="724" spans="31:39" ht="13.5" customHeight="1" x14ac:dyDescent="0.25">
      <c r="AE724" s="246" t="str">
        <f>Inventario!B724</f>
        <v>Tubo Pvc Conduit de 1-1/4"</v>
      </c>
      <c r="AF724" s="247" t="str">
        <f>Inventario!D724</f>
        <v>Tubo Pvc Conduit de 1-1/4"</v>
      </c>
      <c r="AG724" s="247" t="str">
        <f>Inventario!E724</f>
        <v>Material Electrico</v>
      </c>
      <c r="AH724" s="247">
        <f>Inventario!F724</f>
        <v>0</v>
      </c>
      <c r="AI724" s="247" t="str">
        <f>Inventario!G724</f>
        <v>unidades</v>
      </c>
      <c r="AJ724" s="248">
        <f>Inventario!J724</f>
        <v>0</v>
      </c>
      <c r="AK724" s="249">
        <f>Inventario!K724</f>
        <v>0</v>
      </c>
      <c r="AL724" s="25"/>
      <c r="AM724" s="11"/>
    </row>
    <row r="725" spans="31:39" ht="13.5" customHeight="1" x14ac:dyDescent="0.25">
      <c r="AE725" s="246" t="str">
        <f>Inventario!B725</f>
        <v>Union Pvc Conduit de 1-1/4"</v>
      </c>
      <c r="AF725" s="247" t="str">
        <f>Inventario!D725</f>
        <v>Union Pvc Conduit de 1-1/4"</v>
      </c>
      <c r="AG725" s="247" t="str">
        <f>Inventario!E725</f>
        <v>Material Electrico</v>
      </c>
      <c r="AH725" s="247">
        <f>Inventario!F725</f>
        <v>0</v>
      </c>
      <c r="AI725" s="247" t="str">
        <f>Inventario!G725</f>
        <v>unidades</v>
      </c>
      <c r="AJ725" s="248">
        <f>Inventario!J725</f>
        <v>1</v>
      </c>
      <c r="AK725" s="249">
        <f>Inventario!K725</f>
        <v>5.9580179999999991</v>
      </c>
      <c r="AL725" s="25"/>
      <c r="AM725" s="11"/>
    </row>
    <row r="726" spans="31:39" ht="13.5" customHeight="1" x14ac:dyDescent="0.25">
      <c r="AE726" s="246" t="str">
        <f>Inventario!B726</f>
        <v>Curva Pvc Conduit de 1-1/4"</v>
      </c>
      <c r="AF726" s="247" t="str">
        <f>Inventario!D726</f>
        <v>Curva Pvc Conduit de 1-1/4"</v>
      </c>
      <c r="AG726" s="247" t="str">
        <f>Inventario!E726</f>
        <v>Material Electrico</v>
      </c>
      <c r="AH726" s="247">
        <f>Inventario!F726</f>
        <v>0</v>
      </c>
      <c r="AI726" s="247" t="str">
        <f>Inventario!G726</f>
        <v>unidades</v>
      </c>
      <c r="AJ726" s="248">
        <f>Inventario!J726</f>
        <v>0</v>
      </c>
      <c r="AK726" s="249">
        <f>Inventario!K726</f>
        <v>0</v>
      </c>
      <c r="AL726" s="25"/>
      <c r="AM726" s="11"/>
    </row>
    <row r="727" spans="31:39" ht="13.5" customHeight="1" x14ac:dyDescent="0.25">
      <c r="AE727" s="246" t="str">
        <f>Inventario!B727</f>
        <v xml:space="preserve">Conector EMT A Presion de 1-1/4" </v>
      </c>
      <c r="AF727" s="247" t="str">
        <f>Inventario!D727</f>
        <v xml:space="preserve">Conector EMT A Presion de 1-1/4" </v>
      </c>
      <c r="AG727" s="247" t="str">
        <f>Inventario!E727</f>
        <v>Material Electrico</v>
      </c>
      <c r="AH727" s="247">
        <f>Inventario!F727</f>
        <v>0</v>
      </c>
      <c r="AI727" s="247" t="str">
        <f>Inventario!G727</f>
        <v>unidades</v>
      </c>
      <c r="AJ727" s="248">
        <f>Inventario!J727</f>
        <v>2</v>
      </c>
      <c r="AK727" s="249">
        <f>Inventario!K727</f>
        <v>28.103386666666665</v>
      </c>
      <c r="AL727" s="25"/>
      <c r="AM727" s="11"/>
    </row>
    <row r="728" spans="31:39" ht="13.5" customHeight="1" x14ac:dyDescent="0.25">
      <c r="AE728" s="246" t="str">
        <f>Inventario!B728</f>
        <v>Centro de carga 12 espacios 3F 4H 125 Amp</v>
      </c>
      <c r="AF728" s="247" t="str">
        <f>Inventario!D728</f>
        <v>Centro de carga 12 espacios 3F 4H 125 Amp</v>
      </c>
      <c r="AG728" s="247" t="str">
        <f>Inventario!E728</f>
        <v>Material Electrico</v>
      </c>
      <c r="AH728" s="247">
        <f>Inventario!F728</f>
        <v>0</v>
      </c>
      <c r="AI728" s="247" t="str">
        <f>Inventario!G728</f>
        <v>unidades</v>
      </c>
      <c r="AJ728" s="248">
        <f>Inventario!J728</f>
        <v>0</v>
      </c>
      <c r="AK728" s="249">
        <f>Inventario!K728</f>
        <v>0</v>
      </c>
      <c r="AL728" s="25"/>
      <c r="AM728" s="11"/>
    </row>
    <row r="729" spans="31:39" ht="13.5" customHeight="1" x14ac:dyDescent="0.25">
      <c r="AE729" s="246" t="str">
        <f>Inventario!B729</f>
        <v>Clamp Strut Universales 1 1/4" Top</v>
      </c>
      <c r="AF729" s="247" t="str">
        <f>Inventario!D729</f>
        <v>Clamp Strut Universales 1 1/4" Top</v>
      </c>
      <c r="AG729" s="247" t="str">
        <f>Inventario!E729</f>
        <v>Material Electrico</v>
      </c>
      <c r="AH729" s="247">
        <f>Inventario!F729</f>
        <v>0</v>
      </c>
      <c r="AI729" s="247" t="str">
        <f>Inventario!G729</f>
        <v>unidades</v>
      </c>
      <c r="AJ729" s="248">
        <f>Inventario!J729</f>
        <v>0</v>
      </c>
      <c r="AK729" s="249">
        <f>Inventario!K729</f>
        <v>0</v>
      </c>
      <c r="AL729" s="25"/>
      <c r="AM729" s="11"/>
    </row>
    <row r="730" spans="31:39" ht="13.5" customHeight="1" x14ac:dyDescent="0.25">
      <c r="AE730" s="246" t="str">
        <f>Inventario!B730</f>
        <v>Toma Sencillo Pol Decora BL 20A 250V</v>
      </c>
      <c r="AF730" s="247" t="str">
        <f>Inventario!D730</f>
        <v>Toma Sencillo Pol Decora BL 20A 250V</v>
      </c>
      <c r="AG730" s="247" t="str">
        <f>Inventario!E730</f>
        <v>Material Electrico</v>
      </c>
      <c r="AH730" s="247" t="str">
        <f>Inventario!F730</f>
        <v>1641-W</v>
      </c>
      <c r="AI730" s="247" t="str">
        <f>Inventario!G730</f>
        <v>unidades</v>
      </c>
      <c r="AJ730" s="248">
        <f>Inventario!J730</f>
        <v>1</v>
      </c>
      <c r="AK730" s="249">
        <f>Inventario!K730</f>
        <v>210.66666666666666</v>
      </c>
      <c r="AL730" s="25"/>
      <c r="AM730" s="11"/>
    </row>
    <row r="731" spans="31:39" ht="13.5" customHeight="1" x14ac:dyDescent="0.25">
      <c r="AE731" s="246" t="str">
        <f>Inventario!B731</f>
        <v xml:space="preserve">Toma TR Dup De Piso Niquelado </v>
      </c>
      <c r="AF731" s="247" t="str">
        <f>Inventario!D731</f>
        <v xml:space="preserve">Toma TR Dup De Piso Niquelado </v>
      </c>
      <c r="AG731" s="247" t="str">
        <f>Inventario!E731</f>
        <v>Material Electrico</v>
      </c>
      <c r="AH731" s="247" t="str">
        <f>Inventario!F731</f>
        <v>25249-TFN</v>
      </c>
      <c r="AI731" s="247" t="str">
        <f>Inventario!G731</f>
        <v>unidades</v>
      </c>
      <c r="AJ731" s="248">
        <f>Inventario!J731</f>
        <v>0</v>
      </c>
      <c r="AK731" s="249">
        <f>Inventario!K731</f>
        <v>0</v>
      </c>
      <c r="AL731" s="25"/>
      <c r="AM731" s="11"/>
    </row>
    <row r="732" spans="31:39" ht="13.5" customHeight="1" x14ac:dyDescent="0.25">
      <c r="AE732" s="246" t="str">
        <f>Inventario!B732</f>
        <v xml:space="preserve">Sensor/Techo 3600 6m 110-240v 1200w </v>
      </c>
      <c r="AF732" s="247" t="str">
        <f>Inventario!D732</f>
        <v xml:space="preserve">Sensor/Techo 3600 6m 110-240v 1200w </v>
      </c>
      <c r="AG732" s="247" t="str">
        <f>Inventario!E732</f>
        <v>Material Electrico</v>
      </c>
      <c r="AH732" s="247" t="str">
        <f>Inventario!F732</f>
        <v>32004A</v>
      </c>
      <c r="AI732" s="247" t="str">
        <f>Inventario!G732</f>
        <v>unidades</v>
      </c>
      <c r="AJ732" s="248">
        <f>Inventario!J732</f>
        <v>0</v>
      </c>
      <c r="AK732" s="249">
        <f>Inventario!K732</f>
        <v>0</v>
      </c>
      <c r="AL732" s="25"/>
      <c r="AM732" s="11"/>
    </row>
    <row r="733" spans="31:39" ht="13.5" customHeight="1" x14ac:dyDescent="0.25">
      <c r="AE733" s="246" t="str">
        <f>Inventario!B733</f>
        <v xml:space="preserve">Adaptador Tipo F Quiickport </v>
      </c>
      <c r="AF733" s="247" t="str">
        <f>Inventario!D733</f>
        <v xml:space="preserve">Adaptador Tipo F Quiickport </v>
      </c>
      <c r="AG733" s="247" t="str">
        <f>Inventario!E733</f>
        <v>Material Electrico</v>
      </c>
      <c r="AH733" s="247" t="str">
        <f>Inventario!F733</f>
        <v>41084-FEF</v>
      </c>
      <c r="AI733" s="247" t="str">
        <f>Inventario!G733</f>
        <v>unidades</v>
      </c>
      <c r="AJ733" s="248">
        <f>Inventario!J733</f>
        <v>0</v>
      </c>
      <c r="AK733" s="249">
        <f>Inventario!K733</f>
        <v>0</v>
      </c>
      <c r="AL733" s="25"/>
      <c r="AM733" s="11"/>
    </row>
    <row r="734" spans="31:39" ht="13.5" customHeight="1" x14ac:dyDescent="0.25">
      <c r="AE734" s="246" t="str">
        <f>Inventario!B734</f>
        <v>Placa Decor Exterior Vertical</v>
      </c>
      <c r="AF734" s="247" t="str">
        <f>Inventario!D734</f>
        <v>Placa Decor Exterior Vertical</v>
      </c>
      <c r="AG734" s="247" t="str">
        <f>Inventario!E734</f>
        <v>Material Electrico</v>
      </c>
      <c r="AH734" s="247" t="str">
        <f>Inventario!F734</f>
        <v>4998-GY</v>
      </c>
      <c r="AI734" s="247" t="str">
        <f>Inventario!G734</f>
        <v>unidades</v>
      </c>
      <c r="AJ734" s="248">
        <f>Inventario!J734</f>
        <v>0</v>
      </c>
      <c r="AK734" s="249">
        <f>Inventario!K734</f>
        <v>0</v>
      </c>
      <c r="AL734" s="25"/>
      <c r="AM734" s="11"/>
    </row>
    <row r="735" spans="31:39" ht="13.5" customHeight="1" x14ac:dyDescent="0.25">
      <c r="AE735" s="246" t="str">
        <f>Inventario!B735</f>
        <v>Interruptor Silencioso Balancon de CA deun polo Decor 15A</v>
      </c>
      <c r="AF735" s="247" t="str">
        <f>Inventario!D735</f>
        <v>Interruptor Silencioso Balancon de CA deun polo Decor 15A</v>
      </c>
      <c r="AG735" s="247" t="str">
        <f>Inventario!E735</f>
        <v>Material Electrico</v>
      </c>
      <c r="AH735" s="247" t="str">
        <f>Inventario!F735</f>
        <v>5601-2E</v>
      </c>
      <c r="AI735" s="247" t="str">
        <f>Inventario!G735</f>
        <v>unidades</v>
      </c>
      <c r="AJ735" s="248">
        <f>Inventario!J735</f>
        <v>0</v>
      </c>
      <c r="AK735" s="249">
        <f>Inventario!K735</f>
        <v>0</v>
      </c>
      <c r="AL735" s="25"/>
      <c r="AM735" s="11"/>
    </row>
    <row r="736" spans="31:39" ht="13.5" customHeight="1" x14ac:dyDescent="0.25">
      <c r="AE736" s="246" t="str">
        <f>Inventario!B736</f>
        <v>Fotocelda Tipo Brazo 120V</v>
      </c>
      <c r="AF736" s="247" t="str">
        <f>Inventario!D736</f>
        <v>Foto Celda Tipo Brazo 120V</v>
      </c>
      <c r="AG736" s="247" t="str">
        <f>Inventario!E736</f>
        <v>Material Electrico</v>
      </c>
      <c r="AH736" s="247" t="str">
        <f>Inventario!F736</f>
        <v>EK4736S</v>
      </c>
      <c r="AI736" s="247" t="str">
        <f>Inventario!G736</f>
        <v>unidades</v>
      </c>
      <c r="AJ736" s="248">
        <f>Inventario!J736</f>
        <v>0</v>
      </c>
      <c r="AK736" s="249">
        <f>Inventario!K736</f>
        <v>0</v>
      </c>
      <c r="AL736" s="25"/>
      <c r="AM736" s="11"/>
    </row>
    <row r="737" spans="31:39" ht="13.5" customHeight="1" x14ac:dyDescent="0.25">
      <c r="AE737" s="246" t="str">
        <f>Inventario!B737</f>
        <v>Dimmer Universal 600W</v>
      </c>
      <c r="AF737" s="247" t="str">
        <f>Inventario!D737</f>
        <v>Dimmer Universal 600W</v>
      </c>
      <c r="AG737" s="247" t="str">
        <f>Inventario!E737</f>
        <v>Material Electrico</v>
      </c>
      <c r="AH737" s="247" t="str">
        <f>Inventario!F737</f>
        <v>REL06-WW</v>
      </c>
      <c r="AI737" s="247" t="str">
        <f>Inventario!G737</f>
        <v>unidades</v>
      </c>
      <c r="AJ737" s="248">
        <f>Inventario!J737</f>
        <v>0</v>
      </c>
      <c r="AK737" s="249">
        <f>Inventario!K737</f>
        <v>0</v>
      </c>
      <c r="AL737" s="25"/>
      <c r="AM737" s="11"/>
    </row>
    <row r="738" spans="31:39" ht="13.5" customHeight="1" x14ac:dyDescent="0.25">
      <c r="AE738" s="246" t="str">
        <f>Inventario!B738</f>
        <v>Placa Renu 2 Gang</v>
      </c>
      <c r="AF738" s="247" t="str">
        <f>Inventario!D738</f>
        <v>Placa Renu 2 Gang</v>
      </c>
      <c r="AG738" s="247" t="str">
        <f>Inventario!E738</f>
        <v>Material Electrico</v>
      </c>
      <c r="AH738" s="247" t="str">
        <f>Inventario!F738</f>
        <v>REWP2-0B</v>
      </c>
      <c r="AI738" s="247" t="str">
        <f>Inventario!G738</f>
        <v>unidades</v>
      </c>
      <c r="AJ738" s="248">
        <f>Inventario!J738</f>
        <v>0</v>
      </c>
      <c r="AK738" s="249">
        <f>Inventario!K738</f>
        <v>0</v>
      </c>
      <c r="AL738" s="25"/>
      <c r="AM738" s="11"/>
    </row>
    <row r="739" spans="31:39" ht="13.5" customHeight="1" x14ac:dyDescent="0.25">
      <c r="AE739" s="246" t="str">
        <f>Inventario!B739</f>
        <v>Jugo de Cambio de color RKDMD</v>
      </c>
      <c r="AF739" s="247" t="str">
        <f>Inventario!D739</f>
        <v>Jugo de Cambio de color RKDMD</v>
      </c>
      <c r="AG739" s="247" t="str">
        <f>Inventario!E739</f>
        <v>Material Electrico</v>
      </c>
      <c r="AH739" s="247" t="str">
        <f>Inventario!F739</f>
        <v>RKDMD-0B</v>
      </c>
      <c r="AI739" s="247" t="str">
        <f>Inventario!G739</f>
        <v>unidades</v>
      </c>
      <c r="AJ739" s="248">
        <f>Inventario!J739</f>
        <v>0</v>
      </c>
      <c r="AK739" s="249">
        <f>Inventario!K739</f>
        <v>0</v>
      </c>
      <c r="AL739" s="25"/>
      <c r="AM739" s="11"/>
    </row>
    <row r="740" spans="31:39" ht="13.5" customHeight="1" x14ac:dyDescent="0.25">
      <c r="AE740" s="246" t="str">
        <f>Inventario!B740</f>
        <v>Toma Corriente Doble 15 A 125 V</v>
      </c>
      <c r="AF740" s="247" t="str">
        <f>Inventario!D740</f>
        <v>Toma Corriente Doble 15 A 125 V</v>
      </c>
      <c r="AG740" s="247" t="str">
        <f>Inventario!E740</f>
        <v>Material Electrico</v>
      </c>
      <c r="AH740" s="247" t="str">
        <f>Inventario!F740</f>
        <v>T5325-E</v>
      </c>
      <c r="AI740" s="247" t="str">
        <f>Inventario!G740</f>
        <v>unidades</v>
      </c>
      <c r="AJ740" s="248">
        <f>Inventario!J740</f>
        <v>0</v>
      </c>
      <c r="AK740" s="249">
        <f>Inventario!K740</f>
        <v>0</v>
      </c>
      <c r="AL740" s="25"/>
      <c r="AM740" s="11"/>
    </row>
    <row r="741" spans="31:39" ht="13.5" customHeight="1" x14ac:dyDescent="0.25">
      <c r="AE741" s="246" t="str">
        <f>Inventario!B741</f>
        <v>Placa Vertical Universal  P/Intemp  Plast 2 Gang</v>
      </c>
      <c r="AF741" s="247" t="str">
        <f>Inventario!D741</f>
        <v>Placa Vertical Universal  P/Intemp  Plast 2 Gang</v>
      </c>
      <c r="AG741" s="247" t="str">
        <f>Inventario!E741</f>
        <v>Material Electrico</v>
      </c>
      <c r="AH741" s="247" t="str">
        <f>Inventario!F741</f>
        <v>WP2V-GY</v>
      </c>
      <c r="AI741" s="247" t="str">
        <f>Inventario!G741</f>
        <v>unidades</v>
      </c>
      <c r="AJ741" s="248">
        <f>Inventario!J741</f>
        <v>0</v>
      </c>
      <c r="AK741" s="249">
        <f>Inventario!K741</f>
        <v>0</v>
      </c>
      <c r="AL741" s="25"/>
      <c r="AM741" s="11"/>
    </row>
    <row r="742" spans="31:39" ht="13.5" customHeight="1" x14ac:dyDescent="0.25">
      <c r="AE742" s="246" t="str">
        <f>Inventario!B742</f>
        <v>Perfil de Aluminio 15mm x 1m</v>
      </c>
      <c r="AF742" s="247" t="str">
        <f>Inventario!D742</f>
        <v>Perfil de Aluminio 15mm x 1m</v>
      </c>
      <c r="AG742" s="247" t="str">
        <f>Inventario!E742</f>
        <v>Material Electrico</v>
      </c>
      <c r="AH742" s="247" t="str">
        <f>Inventario!F742</f>
        <v>ALU-PROFILE</v>
      </c>
      <c r="AI742" s="247" t="str">
        <f>Inventario!G742</f>
        <v>unidades</v>
      </c>
      <c r="AJ742" s="248">
        <f>Inventario!J742</f>
        <v>2</v>
      </c>
      <c r="AK742" s="249">
        <f>Inventario!K742</f>
        <v>369.26</v>
      </c>
      <c r="AL742" s="25"/>
      <c r="AM742" s="11"/>
    </row>
    <row r="743" spans="31:39" ht="13.5" customHeight="1" x14ac:dyDescent="0.25">
      <c r="AE743" s="246" t="str">
        <f>Inventario!B743</f>
        <v xml:space="preserve">Cubierta Plastica </v>
      </c>
      <c r="AF743" s="247" t="str">
        <f>Inventario!D743</f>
        <v xml:space="preserve">Cubierta Plastica </v>
      </c>
      <c r="AG743" s="247" t="str">
        <f>Inventario!E743</f>
        <v>Material Electrico</v>
      </c>
      <c r="AH743" s="247" t="str">
        <f>Inventario!F743</f>
        <v>COVER-2</v>
      </c>
      <c r="AI743" s="247" t="str">
        <f>Inventario!G743</f>
        <v>unidades</v>
      </c>
      <c r="AJ743" s="248">
        <f>Inventario!J743</f>
        <v>2</v>
      </c>
      <c r="AK743" s="249">
        <f>Inventario!K743</f>
        <v>201.26</v>
      </c>
      <c r="AL743" s="25"/>
      <c r="AM743" s="11"/>
    </row>
    <row r="744" spans="31:39" ht="13.5" customHeight="1" x14ac:dyDescent="0.25">
      <c r="AE744" s="246" t="str">
        <f>Inventario!B744</f>
        <v xml:space="preserve">Driver Led 12v/100w/IP65 /Exterior </v>
      </c>
      <c r="AF744" s="247" t="str">
        <f>Inventario!D744</f>
        <v xml:space="preserve">Driver Led 12v/100w/IP65 /Exterior </v>
      </c>
      <c r="AG744" s="247" t="str">
        <f>Inventario!E744</f>
        <v>Material Electrico</v>
      </c>
      <c r="AH744" s="247" t="str">
        <f>Inventario!F744</f>
        <v>DRIVERLED120V100</v>
      </c>
      <c r="AI744" s="247" t="str">
        <f>Inventario!G744</f>
        <v>unidades</v>
      </c>
      <c r="AJ744" s="248">
        <f>Inventario!J744</f>
        <v>0</v>
      </c>
      <c r="AK744" s="249">
        <f>Inventario!K744</f>
        <v>0</v>
      </c>
      <c r="AL744" s="25"/>
      <c r="AM744" s="11"/>
    </row>
    <row r="745" spans="31:39" ht="13.5" customHeight="1" x14ac:dyDescent="0.25">
      <c r="AE745" s="246" t="str">
        <f>Inventario!B745</f>
        <v>Tira Led 5m/120v/28.8w</v>
      </c>
      <c r="AF745" s="247" t="str">
        <f>Inventario!D745</f>
        <v>Tira Led 5m/120v/2808w</v>
      </c>
      <c r="AG745" s="247" t="str">
        <f>Inventario!E745</f>
        <v>Material Electrico</v>
      </c>
      <c r="AH745" s="247" t="str">
        <f>Inventario!F745</f>
        <v>MLED-120-28.8W</v>
      </c>
      <c r="AI745" s="247" t="str">
        <f>Inventario!G745</f>
        <v>unidades</v>
      </c>
      <c r="AJ745" s="248">
        <f>Inventario!J745</f>
        <v>0</v>
      </c>
      <c r="AK745" s="249">
        <f>Inventario!K745</f>
        <v>0</v>
      </c>
      <c r="AL745" s="25"/>
      <c r="AM745" s="11"/>
    </row>
    <row r="746" spans="31:39" ht="13.5" customHeight="1" x14ac:dyDescent="0.25">
      <c r="AE746" s="246" t="str">
        <f>Inventario!B746</f>
        <v>Cable de Poder Manguera  5050</v>
      </c>
      <c r="AF746" s="247" t="str">
        <f>Inventario!D746</f>
        <v>Cable de Poder Manguera  5050</v>
      </c>
      <c r="AG746" s="247" t="str">
        <f>Inventario!E746</f>
        <v>Material Electrico</v>
      </c>
      <c r="AH746" s="247" t="str">
        <f>Inventario!F746</f>
        <v>MLED-1-5050smd</v>
      </c>
      <c r="AI746" s="247" t="str">
        <f>Inventario!G746</f>
        <v>unidades</v>
      </c>
      <c r="AJ746" s="248">
        <f>Inventario!J746</f>
        <v>8</v>
      </c>
      <c r="AK746" s="249">
        <f>Inventario!K746</f>
        <v>356.55</v>
      </c>
      <c r="AL746" s="25"/>
      <c r="AM746" s="11"/>
    </row>
    <row r="747" spans="31:39" ht="13.5" customHeight="1" x14ac:dyDescent="0.25">
      <c r="AE747" s="246" t="str">
        <f>Inventario!B747</f>
        <v>Manguera Led 5050/15w/120v</v>
      </c>
      <c r="AF747" s="247" t="str">
        <f>Inventario!D747</f>
        <v>Manguera Led 5050/15w/120v</v>
      </c>
      <c r="AG747" s="247" t="str">
        <f>Inventario!E747</f>
        <v>Material Electrico</v>
      </c>
      <c r="AH747" s="247" t="str">
        <f>Inventario!F747</f>
        <v>MLED-5050SMD-12</v>
      </c>
      <c r="AI747" s="247" t="str">
        <f>Inventario!G747</f>
        <v>mts</v>
      </c>
      <c r="AJ747" s="248">
        <f>Inventario!J747</f>
        <v>0</v>
      </c>
      <c r="AK747" s="249">
        <f>Inventario!K747</f>
        <v>0</v>
      </c>
      <c r="AL747" s="25"/>
      <c r="AM747" s="11"/>
    </row>
    <row r="748" spans="31:39" ht="13.5" customHeight="1" x14ac:dyDescent="0.25">
      <c r="AE748" s="246" t="str">
        <f>Inventario!B748</f>
        <v>Cable Conector de Presion P/Tira 5050 SMD</v>
      </c>
      <c r="AF748" s="247" t="str">
        <f>Inventario!D748</f>
        <v>Cable Conector de Presion P/Tira 5050 SMD</v>
      </c>
      <c r="AG748" s="247" t="str">
        <f>Inventario!E748</f>
        <v>Material Electrico</v>
      </c>
      <c r="AH748" s="247" t="str">
        <f>Inventario!F748</f>
        <v>MLED-60-4-5050</v>
      </c>
      <c r="AI748" s="247" t="str">
        <f>Inventario!G748</f>
        <v>unidades</v>
      </c>
      <c r="AJ748" s="248">
        <f>Inventario!J748</f>
        <v>2</v>
      </c>
      <c r="AK748" s="249">
        <f>Inventario!K748</f>
        <v>48.72</v>
      </c>
      <c r="AL748" s="25"/>
      <c r="AM748" s="11"/>
    </row>
    <row r="749" spans="31:39" ht="13.5" customHeight="1" x14ac:dyDescent="0.25">
      <c r="AE749" s="246" t="str">
        <f>Inventario!B749</f>
        <v>Conector de Presion para Tiras 2835 SMD</v>
      </c>
      <c r="AF749" s="247" t="str">
        <f>Inventario!D749</f>
        <v>Conector de Presion para Tiras 2835 SMD</v>
      </c>
      <c r="AG749" s="247" t="str">
        <f>Inventario!E749</f>
        <v>Material Electrico</v>
      </c>
      <c r="AH749" s="247" t="str">
        <f>Inventario!F749</f>
        <v>MLED-60-5-50502835</v>
      </c>
      <c r="AI749" s="247" t="str">
        <f>Inventario!G749</f>
        <v>unidades</v>
      </c>
      <c r="AJ749" s="248">
        <f>Inventario!J749</f>
        <v>2</v>
      </c>
      <c r="AK749" s="249">
        <f>Inventario!K749</f>
        <v>58.8</v>
      </c>
      <c r="AL749" s="25"/>
      <c r="AM749" s="11"/>
    </row>
    <row r="750" spans="31:39" ht="13.5" customHeight="1" x14ac:dyDescent="0.25">
      <c r="AE750" s="246" t="str">
        <f>Inventario!B750</f>
        <v>Bujia Led MR16 Dimeable/120v/7w/300K</v>
      </c>
      <c r="AF750" s="247" t="str">
        <f>Inventario!D750</f>
        <v>Bujia Led MR16 Dimeable/120v/7w/300K</v>
      </c>
      <c r="AG750" s="247" t="str">
        <f>Inventario!E750</f>
        <v>Material Electrico</v>
      </c>
      <c r="AH750" s="247" t="str">
        <f>Inventario!F750</f>
        <v>MR16D-LED/001/3</v>
      </c>
      <c r="AI750" s="247" t="str">
        <f>Inventario!G750</f>
        <v>unidades</v>
      </c>
      <c r="AJ750" s="248">
        <f>Inventario!J750</f>
        <v>0</v>
      </c>
      <c r="AK750" s="249">
        <f>Inventario!K750</f>
        <v>0</v>
      </c>
      <c r="AL750" s="25"/>
      <c r="AM750" s="11"/>
    </row>
    <row r="751" spans="31:39" ht="13.5" customHeight="1" x14ac:dyDescent="0.25">
      <c r="AE751" s="246" t="str">
        <f>Inventario!B751</f>
        <v>Hojo Buey Empotrado Dirigible /MR16/Negro</v>
      </c>
      <c r="AF751" s="247" t="str">
        <f>Inventario!D751</f>
        <v>Hojo Buey Empotrado Dirigible /MR16/Negro</v>
      </c>
      <c r="AG751" s="247" t="str">
        <f>Inventario!E751</f>
        <v>Material Electrico</v>
      </c>
      <c r="AH751" s="247" t="str">
        <f>Inventario!F751</f>
        <v>YD3030/N</v>
      </c>
      <c r="AI751" s="247" t="str">
        <f>Inventario!G751</f>
        <v>unidades</v>
      </c>
      <c r="AJ751" s="248">
        <f>Inventario!J751</f>
        <v>0</v>
      </c>
      <c r="AK751" s="249">
        <f>Inventario!K751</f>
        <v>0</v>
      </c>
      <c r="AL751" s="25"/>
      <c r="AM751" s="11"/>
    </row>
    <row r="752" spans="31:39" ht="13.5" customHeight="1" x14ac:dyDescent="0.25">
      <c r="AE752" s="246" t="str">
        <f>Inventario!B752</f>
        <v>Para Rayo 10K/32</v>
      </c>
      <c r="AF752" s="247" t="str">
        <f>Inventario!D752</f>
        <v>Para Rayo 10K/32</v>
      </c>
      <c r="AG752" s="247" t="str">
        <f>Inventario!E752</f>
        <v>Material Electrico</v>
      </c>
      <c r="AH752" s="247">
        <f>Inventario!F752</f>
        <v>0</v>
      </c>
      <c r="AI752" s="247" t="str">
        <f>Inventario!G752</f>
        <v>unidades</v>
      </c>
      <c r="AJ752" s="248">
        <f>Inventario!J752</f>
        <v>0</v>
      </c>
      <c r="AK752" s="249">
        <f>Inventario!K752</f>
        <v>0</v>
      </c>
      <c r="AL752" s="25"/>
      <c r="AM752" s="11"/>
    </row>
    <row r="753" spans="31:39" ht="13.5" customHeight="1" x14ac:dyDescent="0.25">
      <c r="AE753" s="246" t="str">
        <f>Inventario!B753</f>
        <v>Cable Cobre #2</v>
      </c>
      <c r="AF753" s="247" t="str">
        <f>Inventario!D753</f>
        <v>Cable Cobre #2</v>
      </c>
      <c r="AG753" s="247" t="str">
        <f>Inventario!E753</f>
        <v>Material Electrico</v>
      </c>
      <c r="AH753" s="247">
        <f>Inventario!F753</f>
        <v>0</v>
      </c>
      <c r="AI753" s="247" t="str">
        <f>Inventario!G753</f>
        <v>mts</v>
      </c>
      <c r="AJ753" s="248">
        <f>Inventario!J753</f>
        <v>0</v>
      </c>
      <c r="AK753" s="249">
        <f>Inventario!K753</f>
        <v>0</v>
      </c>
      <c r="AL753" s="25"/>
      <c r="AM753" s="11"/>
    </row>
    <row r="754" spans="31:39" ht="13.5" customHeight="1" x14ac:dyDescent="0.25">
      <c r="AE754" s="246" t="str">
        <f>Inventario!B754</f>
        <v>Cable Cobre #4</v>
      </c>
      <c r="AF754" s="247" t="str">
        <f>Inventario!D754</f>
        <v>Cable Cobre #4</v>
      </c>
      <c r="AG754" s="247" t="str">
        <f>Inventario!E754</f>
        <v>Material Electrico</v>
      </c>
      <c r="AH754" s="247">
        <f>Inventario!F754</f>
        <v>0</v>
      </c>
      <c r="AI754" s="247" t="str">
        <f>Inventario!G754</f>
        <v>mts</v>
      </c>
      <c r="AJ754" s="248">
        <f>Inventario!J754</f>
        <v>0</v>
      </c>
      <c r="AK754" s="249">
        <f>Inventario!K754</f>
        <v>0</v>
      </c>
      <c r="AL754" s="25"/>
      <c r="AM754" s="11"/>
    </row>
    <row r="755" spans="31:39" ht="13.5" customHeight="1" x14ac:dyDescent="0.25">
      <c r="AE755" s="246" t="str">
        <f>Inventario!B755</f>
        <v>Fusibles 40K</v>
      </c>
      <c r="AF755" s="247" t="str">
        <f>Inventario!D755</f>
        <v>Fusibles 40K</v>
      </c>
      <c r="AG755" s="247" t="str">
        <f>Inventario!E755</f>
        <v>Material Electrico</v>
      </c>
      <c r="AH755" s="247">
        <f>Inventario!F755</f>
        <v>0</v>
      </c>
      <c r="AI755" s="247" t="str">
        <f>Inventario!G755</f>
        <v>unidades</v>
      </c>
      <c r="AJ755" s="248">
        <f>Inventario!J755</f>
        <v>0</v>
      </c>
      <c r="AK755" s="249">
        <f>Inventario!K755</f>
        <v>0</v>
      </c>
      <c r="AL755" s="25"/>
      <c r="AM755" s="11"/>
    </row>
    <row r="756" spans="31:39" ht="13.5" customHeight="1" x14ac:dyDescent="0.25">
      <c r="AE756" s="246" t="str">
        <f>Inventario!B756</f>
        <v>Fusibles 15K</v>
      </c>
      <c r="AF756" s="247" t="str">
        <f>Inventario!D756</f>
        <v>Fusibles 12K</v>
      </c>
      <c r="AG756" s="247" t="str">
        <f>Inventario!E756</f>
        <v>Material Electrico</v>
      </c>
      <c r="AH756" s="247">
        <f>Inventario!F756</f>
        <v>0</v>
      </c>
      <c r="AI756" s="247" t="str">
        <f>Inventario!G756</f>
        <v>unidades</v>
      </c>
      <c r="AJ756" s="248">
        <f>Inventario!J756</f>
        <v>0</v>
      </c>
      <c r="AK756" s="249">
        <f>Inventario!K756</f>
        <v>0</v>
      </c>
      <c r="AL756" s="25"/>
      <c r="AM756" s="11"/>
    </row>
    <row r="757" spans="31:39" ht="13.5" customHeight="1" x14ac:dyDescent="0.25">
      <c r="AE757" s="246" t="str">
        <f>Inventario!B757</f>
        <v>Conector KSU25</v>
      </c>
      <c r="AF757" s="247" t="str">
        <f>Inventario!D757</f>
        <v>Conector KSU25</v>
      </c>
      <c r="AG757" s="247" t="str">
        <f>Inventario!E757</f>
        <v>Material Electrico</v>
      </c>
      <c r="AH757" s="247">
        <f>Inventario!F757</f>
        <v>0</v>
      </c>
      <c r="AI757" s="247" t="str">
        <f>Inventario!G757</f>
        <v>unidades</v>
      </c>
      <c r="AJ757" s="248">
        <f>Inventario!J757</f>
        <v>0</v>
      </c>
      <c r="AK757" s="249">
        <f>Inventario!K757</f>
        <v>0</v>
      </c>
      <c r="AL757" s="25"/>
      <c r="AM757" s="11"/>
    </row>
    <row r="758" spans="31:39" ht="13.5" customHeight="1" x14ac:dyDescent="0.25">
      <c r="AE758" s="246" t="str">
        <f>Inventario!B758</f>
        <v>Multimetro digital</v>
      </c>
      <c r="AF758" s="247" t="str">
        <f>Inventario!D758</f>
        <v>Multimetro digital</v>
      </c>
      <c r="AG758" s="247" t="str">
        <f>Inventario!E758</f>
        <v>Material Electrico</v>
      </c>
      <c r="AH758" s="247">
        <f>Inventario!F758</f>
        <v>0</v>
      </c>
      <c r="AI758" s="247" t="str">
        <f>Inventario!G758</f>
        <v>unidades</v>
      </c>
      <c r="AJ758" s="248">
        <f>Inventario!J758</f>
        <v>0</v>
      </c>
      <c r="AK758" s="249">
        <f>Inventario!K758</f>
        <v>0</v>
      </c>
      <c r="AL758" s="25"/>
      <c r="AM758" s="11"/>
    </row>
    <row r="759" spans="31:39" ht="13.5" customHeight="1" x14ac:dyDescent="0.25">
      <c r="AE759" s="246" t="str">
        <f>Inventario!B759</f>
        <v>Codo Electrico pvc 1/2"</v>
      </c>
      <c r="AF759" s="247" t="str">
        <f>Inventario!D759</f>
        <v>Codo Electrico pvc 1/2"</v>
      </c>
      <c r="AG759" s="247" t="str">
        <f>Inventario!E759</f>
        <v>Material Electrico</v>
      </c>
      <c r="AH759" s="247">
        <f>Inventario!F759</f>
        <v>0</v>
      </c>
      <c r="AI759" s="247" t="str">
        <f>Inventario!G759</f>
        <v>unidades</v>
      </c>
      <c r="AJ759" s="248">
        <f>Inventario!J759</f>
        <v>0</v>
      </c>
      <c r="AK759" s="249">
        <f>Inventario!K759</f>
        <v>0</v>
      </c>
      <c r="AL759" s="25"/>
      <c r="AM759" s="11"/>
    </row>
    <row r="760" spans="31:39" ht="13.5" customHeight="1" x14ac:dyDescent="0.25">
      <c r="AE760" s="246" t="str">
        <f>Inventario!B760</f>
        <v xml:space="preserve">Toma corriente 2-outlet con USB-A 10´Cord-black </v>
      </c>
      <c r="AF760" s="247" t="str">
        <f>Inventario!D760</f>
        <v xml:space="preserve">Toma corriente 2-outlet con USB-A 10´Cord-black </v>
      </c>
      <c r="AG760" s="247" t="str">
        <f>Inventario!E760</f>
        <v>Material Electrico</v>
      </c>
      <c r="AH760" s="247">
        <f>Inventario!F760</f>
        <v>0</v>
      </c>
      <c r="AI760" s="247" t="str">
        <f>Inventario!G760</f>
        <v>unidades</v>
      </c>
      <c r="AJ760" s="248">
        <f>Inventario!J760</f>
        <v>0</v>
      </c>
      <c r="AK760" s="249">
        <f>Inventario!K760</f>
        <v>0</v>
      </c>
      <c r="AL760" s="25"/>
      <c r="AM760" s="11"/>
    </row>
    <row r="761" spans="31:39" ht="13.5" customHeight="1" x14ac:dyDescent="0.25">
      <c r="AE761" s="246" t="str">
        <f>Inventario!B761</f>
        <v>Luminaria De Exterior/Piso/3w/300k/Satin</v>
      </c>
      <c r="AF761" s="247" t="str">
        <f>Inventario!D761</f>
        <v>Luminaria De Exterior/Piso/3w/300k/Satin</v>
      </c>
      <c r="AG761" s="247" t="str">
        <f>Inventario!E761</f>
        <v>Material Electrico</v>
      </c>
      <c r="AH761" s="247" t="str">
        <f>Inventario!F761</f>
        <v>HLED-3W/S</v>
      </c>
      <c r="AI761" s="247" t="str">
        <f>Inventario!G761</f>
        <v>unidades</v>
      </c>
      <c r="AJ761" s="248">
        <f>Inventario!J761</f>
        <v>0</v>
      </c>
      <c r="AK761" s="249">
        <f>Inventario!K761</f>
        <v>0</v>
      </c>
      <c r="AL761" s="25"/>
      <c r="AM761" s="11"/>
    </row>
    <row r="762" spans="31:39" ht="13.5" customHeight="1" x14ac:dyDescent="0.25">
      <c r="AE762" s="246" t="str">
        <f>Inventario!B762</f>
        <v xml:space="preserve">Abanico de techo simple 44" Ceiling fan </v>
      </c>
      <c r="AF762" s="247" t="str">
        <f>Inventario!D762</f>
        <v xml:space="preserve">Abanico de techo simple 44" Ceiling fan </v>
      </c>
      <c r="AG762" s="247" t="str">
        <f>Inventario!E762</f>
        <v>Material Electrico</v>
      </c>
      <c r="AH762" s="247" t="str">
        <f>Inventario!F762</f>
        <v>F786-ORB</v>
      </c>
      <c r="AI762" s="247" t="str">
        <f>Inventario!G762</f>
        <v>unidades</v>
      </c>
      <c r="AJ762" s="248">
        <f>Inventario!J762</f>
        <v>1</v>
      </c>
      <c r="AK762" s="249">
        <f>Inventario!K762</f>
        <v>8716.23</v>
      </c>
      <c r="AL762" s="25"/>
      <c r="AM762" s="11"/>
    </row>
    <row r="763" spans="31:39" ht="13.5" customHeight="1" x14ac:dyDescent="0.25">
      <c r="AE763" s="246" t="str">
        <f>Inventario!B763</f>
        <v xml:space="preserve">Control para ventilador DC </v>
      </c>
      <c r="AF763" s="247" t="str">
        <f>Inventario!D763</f>
        <v xml:space="preserve">Control para ventilador DC </v>
      </c>
      <c r="AG763" s="247" t="str">
        <f>Inventario!E763</f>
        <v>Material Electrico</v>
      </c>
      <c r="AH763" s="247" t="str">
        <f>Inventario!F763</f>
        <v>WC400</v>
      </c>
      <c r="AI763" s="247" t="str">
        <f>Inventario!G763</f>
        <v>unidades</v>
      </c>
      <c r="AJ763" s="248">
        <f>Inventario!J763</f>
        <v>0</v>
      </c>
      <c r="AK763" s="249">
        <f>Inventario!K763</f>
        <v>0</v>
      </c>
      <c r="AL763" s="25"/>
      <c r="AM763" s="11"/>
    </row>
    <row r="764" spans="31:39" ht="13.5" customHeight="1" x14ac:dyDescent="0.25">
      <c r="AE764" s="246" t="str">
        <f>Inventario!B764</f>
        <v xml:space="preserve">Tubos de extension de altura de abanicos </v>
      </c>
      <c r="AF764" s="247" t="str">
        <f>Inventario!D764</f>
        <v xml:space="preserve">Tubos de extension de altura de abanicos </v>
      </c>
      <c r="AG764" s="247" t="str">
        <f>Inventario!E764</f>
        <v>Material Electrico</v>
      </c>
      <c r="AH764" s="247" t="str">
        <f>Inventario!F764</f>
        <v>DR572-ORB</v>
      </c>
      <c r="AI764" s="247" t="str">
        <f>Inventario!G764</f>
        <v>unidades</v>
      </c>
      <c r="AJ764" s="248">
        <f>Inventario!J764</f>
        <v>0</v>
      </c>
      <c r="AK764" s="249">
        <f>Inventario!K764</f>
        <v>0</v>
      </c>
      <c r="AL764" s="25"/>
      <c r="AM764" s="11"/>
    </row>
    <row r="765" spans="31:39" ht="13.5" customHeight="1" x14ac:dyDescent="0.25">
      <c r="AE765" s="246" t="str">
        <f>Inventario!B765</f>
        <v xml:space="preserve">Adaptador para abanico de techo 45" slope ceiling adapter kit </v>
      </c>
      <c r="AF765" s="247" t="str">
        <f>Inventario!D765</f>
        <v xml:space="preserve">Adaptador para abanico de techo 45" slope ceiling adapter kit </v>
      </c>
      <c r="AG765" s="247" t="str">
        <f>Inventario!E765</f>
        <v>Material Electrico</v>
      </c>
      <c r="AH765" s="247" t="str">
        <f>Inventario!F765</f>
        <v>A245-ORB</v>
      </c>
      <c r="AI765" s="247" t="str">
        <f>Inventario!G765</f>
        <v>unidades</v>
      </c>
      <c r="AJ765" s="248">
        <f>Inventario!J765</f>
        <v>0</v>
      </c>
      <c r="AK765" s="249">
        <f>Inventario!K765</f>
        <v>0</v>
      </c>
      <c r="AL765" s="25"/>
      <c r="AM765" s="11"/>
    </row>
    <row r="766" spans="31:39" ht="13.5" customHeight="1" x14ac:dyDescent="0.25">
      <c r="AE766" s="246" t="str">
        <f>Inventario!B766</f>
        <v xml:space="preserve">Accesorio de iluminacion para pared Rubix </v>
      </c>
      <c r="AF766" s="247" t="str">
        <f>Inventario!D766</f>
        <v xml:space="preserve">Accesorio de iluminacion para pared Rubix </v>
      </c>
      <c r="AG766" s="247" t="str">
        <f>Inventario!E766</f>
        <v>Material Electrico</v>
      </c>
      <c r="AH766" s="247" t="str">
        <f>Inventario!F766</f>
        <v>WS-W2504-BZ</v>
      </c>
      <c r="AI766" s="247" t="str">
        <f>Inventario!G766</f>
        <v>unidades</v>
      </c>
      <c r="AJ766" s="248">
        <f>Inventario!J766</f>
        <v>0</v>
      </c>
      <c r="AK766" s="249">
        <f>Inventario!K766</f>
        <v>0</v>
      </c>
      <c r="AL766" s="25"/>
      <c r="AM766" s="11"/>
    </row>
    <row r="767" spans="31:39" ht="13.5" customHeight="1" x14ac:dyDescent="0.25">
      <c r="AE767" s="246" t="str">
        <f>Inventario!B767</f>
        <v xml:space="preserve">Montaje para luminaria Rubix 5" Ceiling mount 3000k </v>
      </c>
      <c r="AF767" s="247" t="str">
        <f>Inventario!D767</f>
        <v xml:space="preserve">Montaje para luminaria Rubix 5" Ceiling mount 3000k </v>
      </c>
      <c r="AG767" s="247" t="str">
        <f>Inventario!E767</f>
        <v>Material Electrico</v>
      </c>
      <c r="AH767" s="247" t="str">
        <f>Inventario!F767</f>
        <v>FM-W2505-BK</v>
      </c>
      <c r="AI767" s="247" t="str">
        <f>Inventario!G767</f>
        <v>unidades</v>
      </c>
      <c r="AJ767" s="248">
        <f>Inventario!J767</f>
        <v>0</v>
      </c>
      <c r="AK767" s="249">
        <f>Inventario!K767</f>
        <v>0</v>
      </c>
      <c r="AL767" s="25"/>
      <c r="AM767" s="11"/>
    </row>
    <row r="768" spans="31:39" ht="13.5" customHeight="1" x14ac:dyDescent="0.25">
      <c r="AE768" s="246" t="str">
        <f>Inventario!B768</f>
        <v xml:space="preserve">Luz de pared Scope wall light 3000k </v>
      </c>
      <c r="AF768" s="247" t="str">
        <f>Inventario!D768</f>
        <v xml:space="preserve">Luz de pared Scope wall light 3000k </v>
      </c>
      <c r="AG768" s="247" t="str">
        <f>Inventario!E768</f>
        <v>Material Electrico</v>
      </c>
      <c r="AH768" s="247" t="str">
        <f>Inventario!F768</f>
        <v>BL-29903-BK</v>
      </c>
      <c r="AI768" s="247" t="str">
        <f>Inventario!G768</f>
        <v>unidades</v>
      </c>
      <c r="AJ768" s="248">
        <f>Inventario!J768</f>
        <v>0</v>
      </c>
      <c r="AK768" s="249">
        <f>Inventario!K768</f>
        <v>0</v>
      </c>
      <c r="AL768" s="25"/>
      <c r="AM768" s="11"/>
    </row>
    <row r="769" spans="31:39" ht="13.5" customHeight="1" x14ac:dyDescent="0.25">
      <c r="AE769" s="246" t="str">
        <f>Inventario!B769</f>
        <v xml:space="preserve">Copa colgante para luminaria Indoor/Outdoor pendant 17" 3000K </v>
      </c>
      <c r="AF769" s="247" t="str">
        <f>Inventario!D769</f>
        <v xml:space="preserve">Copa colgante para luminaria Indoor/Outdoor pendant 17" 3000K </v>
      </c>
      <c r="AG769" s="247" t="str">
        <f>Inventario!E769</f>
        <v>Material Electrico</v>
      </c>
      <c r="AH769" s="247" t="str">
        <f>Inventario!F769</f>
        <v>PD-W55817-BK/GR</v>
      </c>
      <c r="AI769" s="247" t="str">
        <f>Inventario!G769</f>
        <v>unidades</v>
      </c>
      <c r="AJ769" s="248">
        <f>Inventario!J769</f>
        <v>1</v>
      </c>
      <c r="AK769" s="249">
        <f>Inventario!K769</f>
        <v>9243.66</v>
      </c>
      <c r="AL769" s="25"/>
      <c r="AM769" s="11"/>
    </row>
    <row r="770" spans="31:39" ht="13.5" customHeight="1" x14ac:dyDescent="0.25">
      <c r="AE770" s="246" t="str">
        <f>Inventario!B770</f>
        <v xml:space="preserve">Luz led de techo DICE 6" Ceiling mount </v>
      </c>
      <c r="AF770" s="247" t="str">
        <f>Inventario!D770</f>
        <v xml:space="preserve">Luz led de techo DICE 6" Ceiling mount </v>
      </c>
      <c r="AG770" s="247" t="str">
        <f>Inventario!E770</f>
        <v>Material Electrico</v>
      </c>
      <c r="AH770" s="247" t="str">
        <f>Inventario!F770</f>
        <v>FM-4006-27-BZ</v>
      </c>
      <c r="AI770" s="247" t="str">
        <f>Inventario!G770</f>
        <v>unidades</v>
      </c>
      <c r="AJ770" s="248">
        <f>Inventario!J770</f>
        <v>0</v>
      </c>
      <c r="AK770" s="249">
        <f>Inventario!K770</f>
        <v>0</v>
      </c>
      <c r="AL770" s="25"/>
      <c r="AM770" s="11"/>
    </row>
    <row r="771" spans="31:39" ht="13.5" customHeight="1" x14ac:dyDescent="0.25">
      <c r="AE771" s="246" t="str">
        <f>Inventario!B771</f>
        <v xml:space="preserve">Zealous outdoor wall sconce 300k </v>
      </c>
      <c r="AF771" s="247" t="str">
        <f>Inventario!D771</f>
        <v xml:space="preserve">Zealous outdoor wall sconce 300k </v>
      </c>
      <c r="AG771" s="247" t="str">
        <f>Inventario!E771</f>
        <v>Material Electrico</v>
      </c>
      <c r="AH771" s="247" t="str">
        <f>Inventario!F771</f>
        <v>WS-W53614-BZ</v>
      </c>
      <c r="AI771" s="247" t="str">
        <f>Inventario!G771</f>
        <v>unidades</v>
      </c>
      <c r="AJ771" s="248">
        <f>Inventario!J771</f>
        <v>1</v>
      </c>
      <c r="AK771" s="249">
        <f>Inventario!K771</f>
        <v>4606.9399999999996</v>
      </c>
      <c r="AL771" s="25"/>
      <c r="AM771" s="11"/>
    </row>
    <row r="772" spans="31:39" ht="13.5" customHeight="1" x14ac:dyDescent="0.25">
      <c r="AE772" s="246" t="str">
        <f>Inventario!B772</f>
        <v xml:space="preserve">Vibe picture light 15" 2700K </v>
      </c>
      <c r="AF772" s="247" t="str">
        <f>Inventario!D772</f>
        <v xml:space="preserve">Vibe picture light 15" 2700K </v>
      </c>
      <c r="AG772" s="247" t="str">
        <f>Inventario!E772</f>
        <v>Material Electrico</v>
      </c>
      <c r="AH772" s="247" t="str">
        <f>Inventario!F772</f>
        <v>PL-LED15-27-BK</v>
      </c>
      <c r="AI772" s="247" t="str">
        <f>Inventario!G772</f>
        <v>unidades</v>
      </c>
      <c r="AJ772" s="248">
        <f>Inventario!J772</f>
        <v>1</v>
      </c>
      <c r="AK772" s="249">
        <f>Inventario!K772</f>
        <v>6568.42</v>
      </c>
      <c r="AL772" s="25"/>
      <c r="AM772" s="11"/>
    </row>
    <row r="773" spans="31:39" ht="13.5" customHeight="1" x14ac:dyDescent="0.25">
      <c r="AE773" s="246" t="str">
        <f>Inventario!B773</f>
        <v xml:space="preserve">Led endurance single spot wallpack luminaire </v>
      </c>
      <c r="AF773" s="247" t="str">
        <f>Inventario!D773</f>
        <v xml:space="preserve">Led endurance single spot wallpack luminaire </v>
      </c>
      <c r="AG773" s="247" t="str">
        <f>Inventario!E773</f>
        <v>Material Electrico</v>
      </c>
      <c r="AH773" s="247" t="str">
        <f>Inventario!F773</f>
        <v>WP-LED415-30-ABK</v>
      </c>
      <c r="AI773" s="247" t="str">
        <f>Inventario!G773</f>
        <v>unidades</v>
      </c>
      <c r="AJ773" s="248">
        <f>Inventario!J773</f>
        <v>0</v>
      </c>
      <c r="AK773" s="249">
        <f>Inventario!K773</f>
        <v>0</v>
      </c>
      <c r="AL773" s="25"/>
      <c r="AM773" s="11"/>
    </row>
    <row r="774" spans="31:39" ht="13.5" customHeight="1" x14ac:dyDescent="0.25">
      <c r="AE774" s="246" t="str">
        <f>Inventario!B774</f>
        <v xml:space="preserve">Luminaria para techo Silo X10 10W Monopoint Luminaire </v>
      </c>
      <c r="AF774" s="247" t="str">
        <f>Inventario!D774</f>
        <v xml:space="preserve">Luminaria para techo Silo X10 10W Monopoint Luminaire </v>
      </c>
      <c r="AG774" s="247" t="str">
        <f>Inventario!E774</f>
        <v>Material Electrico</v>
      </c>
      <c r="AH774" s="247" t="str">
        <f>Inventario!F774</f>
        <v>MO-2010-930-BK</v>
      </c>
      <c r="AI774" s="247" t="str">
        <f>Inventario!G774</f>
        <v>unidades</v>
      </c>
      <c r="AJ774" s="248">
        <f>Inventario!J774</f>
        <v>3</v>
      </c>
      <c r="AK774" s="249">
        <f>Inventario!K774</f>
        <v>4555.0340000000006</v>
      </c>
      <c r="AL774" s="25"/>
      <c r="AM774" s="11"/>
    </row>
    <row r="775" spans="31:39" ht="13.5" customHeight="1" x14ac:dyDescent="0.25">
      <c r="AE775" s="246" t="str">
        <f>Inventario!B775</f>
        <v xml:space="preserve">Luz Led endurance double spot wallpack luminaire </v>
      </c>
      <c r="AF775" s="247" t="str">
        <f>Inventario!D775</f>
        <v xml:space="preserve">Luz Led endurance double spot wallpack luminaire </v>
      </c>
      <c r="AG775" s="247" t="str">
        <f>Inventario!E775</f>
        <v>Material Electrico</v>
      </c>
      <c r="AH775" s="247" t="str">
        <f>Inventario!F775</f>
        <v>WP-LED430-30-ABK</v>
      </c>
      <c r="AI775" s="247" t="str">
        <f>Inventario!G775</f>
        <v>unidades</v>
      </c>
      <c r="AJ775" s="248">
        <f>Inventario!J775</f>
        <v>1</v>
      </c>
      <c r="AK775" s="249">
        <f>Inventario!K775</f>
        <v>4558.8</v>
      </c>
      <c r="AL775" s="25"/>
      <c r="AM775" s="11"/>
    </row>
    <row r="776" spans="31:39" ht="13.5" customHeight="1" x14ac:dyDescent="0.25">
      <c r="AE776" s="246" t="str">
        <f>Inventario!B776</f>
        <v xml:space="preserve">Luminaria LED de pared Stylus </v>
      </c>
      <c r="AF776" s="247" t="str">
        <f>Inventario!D776</f>
        <v xml:space="preserve">Luminaria LED de pared Stylus </v>
      </c>
      <c r="AG776" s="247" t="str">
        <f>Inventario!E776</f>
        <v>Material Electrico</v>
      </c>
      <c r="AH776" s="247" t="str">
        <f>Inventario!F776</f>
        <v>BL-24959</v>
      </c>
      <c r="AI776" s="247" t="str">
        <f>Inventario!G776</f>
        <v>unidades</v>
      </c>
      <c r="AJ776" s="248">
        <f>Inventario!J776</f>
        <v>0</v>
      </c>
      <c r="AK776" s="249">
        <f>Inventario!K776</f>
        <v>0</v>
      </c>
      <c r="AL776" s="25"/>
      <c r="AM776" s="11"/>
    </row>
    <row r="777" spans="31:39" ht="13.5" customHeight="1" x14ac:dyDescent="0.25">
      <c r="AE777" s="246" t="str">
        <f>Inventario!B777</f>
        <v xml:space="preserve">Enna Desk lamp led black </v>
      </c>
      <c r="AF777" s="247" t="str">
        <f>Inventario!D777</f>
        <v xml:space="preserve">Enna Desk lamp led black </v>
      </c>
      <c r="AG777" s="247" t="str">
        <f>Inventario!E777</f>
        <v>Material Electrico</v>
      </c>
      <c r="AH777" s="247">
        <f>Inventario!F777</f>
        <v>1058036</v>
      </c>
      <c r="AI777" s="247" t="str">
        <f>Inventario!G777</f>
        <v>unidades</v>
      </c>
      <c r="AJ777" s="248">
        <f>Inventario!J777</f>
        <v>1</v>
      </c>
      <c r="AK777" s="249">
        <f>Inventario!K777</f>
        <v>9447.64</v>
      </c>
      <c r="AL777" s="25"/>
      <c r="AM777" s="11"/>
    </row>
    <row r="778" spans="31:39" ht="13.5" customHeight="1" x14ac:dyDescent="0.25">
      <c r="AE778" s="246" t="str">
        <f>Inventario!B778</f>
        <v>Cable TSJ 3 X 12</v>
      </c>
      <c r="AF778" s="247" t="str">
        <f>Inventario!D778</f>
        <v>Cable TSJ 3 X 12</v>
      </c>
      <c r="AG778" s="247" t="str">
        <f>Inventario!E778</f>
        <v>Material Electrico</v>
      </c>
      <c r="AH778" s="247">
        <f>Inventario!F778</f>
        <v>0</v>
      </c>
      <c r="AI778" s="247" t="str">
        <f>Inventario!G778</f>
        <v>mts</v>
      </c>
      <c r="AJ778" s="248">
        <f>Inventario!J778</f>
        <v>0</v>
      </c>
      <c r="AK778" s="249">
        <f>Inventario!K778</f>
        <v>0</v>
      </c>
      <c r="AL778" s="25"/>
      <c r="AM778" s="11"/>
    </row>
    <row r="779" spans="31:39" ht="13.5" customHeight="1" x14ac:dyDescent="0.25">
      <c r="AE779" s="246" t="str">
        <f>Inventario!B779</f>
        <v>Breaker 1PCH  120-240W 15AMP</v>
      </c>
      <c r="AF779" s="247" t="str">
        <f>Inventario!D779</f>
        <v>Breaker 1PCH  120-240W 15AMP</v>
      </c>
      <c r="AG779" s="247" t="str">
        <f>Inventario!E779</f>
        <v>Material Electrico</v>
      </c>
      <c r="AH779" s="247">
        <f>Inventario!F779</f>
        <v>0</v>
      </c>
      <c r="AI779" s="247" t="str">
        <f>Inventario!G779</f>
        <v>unidades</v>
      </c>
      <c r="AJ779" s="248">
        <f>Inventario!J779</f>
        <v>0</v>
      </c>
      <c r="AK779" s="249">
        <f>Inventario!K779</f>
        <v>0</v>
      </c>
      <c r="AL779" s="25"/>
      <c r="AM779" s="11"/>
    </row>
    <row r="780" spans="31:39" ht="13.5" customHeight="1" x14ac:dyDescent="0.25">
      <c r="AE780" s="246" t="str">
        <f>Inventario!B780</f>
        <v>Socket Con Base Intemperie</v>
      </c>
      <c r="AF780" s="247" t="str">
        <f>Inventario!D780</f>
        <v>Socket Con Base Intemperie</v>
      </c>
      <c r="AG780" s="247" t="str">
        <f>Inventario!E780</f>
        <v>Material Electrico</v>
      </c>
      <c r="AH780" s="247">
        <f>Inventario!F780</f>
        <v>0</v>
      </c>
      <c r="AI780" s="247" t="str">
        <f>Inventario!G780</f>
        <v>unidades</v>
      </c>
      <c r="AJ780" s="248">
        <f>Inventario!J780</f>
        <v>0</v>
      </c>
      <c r="AK780" s="249">
        <f>Inventario!K780</f>
        <v>0</v>
      </c>
      <c r="AL780" s="25"/>
      <c r="AM780" s="11"/>
    </row>
    <row r="781" spans="31:39" ht="13.5" customHeight="1" x14ac:dyDescent="0.25">
      <c r="AE781" s="246" t="str">
        <f>Inventario!B781</f>
        <v>Rele Termico 16-24A EATON</v>
      </c>
      <c r="AF781" s="247" t="str">
        <f>Inventario!D781</f>
        <v>Rele Termico 16-24A EATON</v>
      </c>
      <c r="AG781" s="247" t="str">
        <f>Inventario!E781</f>
        <v>Material Electrico</v>
      </c>
      <c r="AH781" s="247">
        <f>Inventario!F781</f>
        <v>0</v>
      </c>
      <c r="AI781" s="247" t="str">
        <f>Inventario!G781</f>
        <v>unidades</v>
      </c>
      <c r="AJ781" s="248">
        <f>Inventario!J781</f>
        <v>0</v>
      </c>
      <c r="AK781" s="249">
        <f>Inventario!K781</f>
        <v>0</v>
      </c>
      <c r="AL781" s="25"/>
      <c r="AM781" s="11"/>
    </row>
    <row r="782" spans="31:39" ht="13.5" customHeight="1" x14ac:dyDescent="0.25">
      <c r="AE782" s="246" t="str">
        <f>Inventario!B782</f>
        <v>Acserio Para Montaje Rele Termico EATON</v>
      </c>
      <c r="AF782" s="247" t="str">
        <f>Inventario!D782</f>
        <v>Acserio Para Montaje Rele Termico EATON</v>
      </c>
      <c r="AG782" s="247" t="str">
        <f>Inventario!E782</f>
        <v>Material Electrico</v>
      </c>
      <c r="AH782" s="247">
        <f>Inventario!F782</f>
        <v>0</v>
      </c>
      <c r="AI782" s="247" t="str">
        <f>Inventario!G782</f>
        <v>unidades</v>
      </c>
      <c r="AJ782" s="248">
        <f>Inventario!J782</f>
        <v>0</v>
      </c>
      <c r="AK782" s="249">
        <f>Inventario!K782</f>
        <v>0</v>
      </c>
      <c r="AL782" s="25"/>
      <c r="AM782" s="11"/>
    </row>
    <row r="783" spans="31:39" ht="13.5" customHeight="1" x14ac:dyDescent="0.25">
      <c r="AE783" s="246" t="str">
        <f>Inventario!B783</f>
        <v>Breaker 2x100 CH</v>
      </c>
      <c r="AF783" s="247" t="str">
        <f>Inventario!D783</f>
        <v>Breaker 2x100 CH</v>
      </c>
      <c r="AG783" s="247" t="str">
        <f>Inventario!E783</f>
        <v>Material Electrico</v>
      </c>
      <c r="AH783" s="247">
        <f>Inventario!F783</f>
        <v>0</v>
      </c>
      <c r="AI783" s="247" t="str">
        <f>Inventario!G783</f>
        <v>unidades</v>
      </c>
      <c r="AJ783" s="248">
        <f>Inventario!J783</f>
        <v>0</v>
      </c>
      <c r="AK783" s="249">
        <f>Inventario!K783</f>
        <v>0</v>
      </c>
      <c r="AL783" s="25"/>
      <c r="AM783" s="11"/>
    </row>
    <row r="784" spans="31:39" ht="13.5" customHeight="1" x14ac:dyDescent="0.25">
      <c r="AE784" s="246" t="str">
        <f>Inventario!B784</f>
        <v>Cautin Electrico</v>
      </c>
      <c r="AF784" s="247" t="str">
        <f>Inventario!D784</f>
        <v>Cautin Electrico</v>
      </c>
      <c r="AG784" s="247" t="str">
        <f>Inventario!E784</f>
        <v>Material Electrico</v>
      </c>
      <c r="AH784" s="247">
        <f>Inventario!F784</f>
        <v>0</v>
      </c>
      <c r="AI784" s="247" t="str">
        <f>Inventario!G784</f>
        <v>unidades</v>
      </c>
      <c r="AJ784" s="248">
        <f>Inventario!J784</f>
        <v>0</v>
      </c>
      <c r="AK784" s="249">
        <f>Inventario!K784</f>
        <v>0</v>
      </c>
      <c r="AL784" s="25"/>
      <c r="AM784" s="11"/>
    </row>
    <row r="785" spans="31:39" ht="13.5" customHeight="1" x14ac:dyDescent="0.25">
      <c r="AE785" s="246" t="str">
        <f>Inventario!B785</f>
        <v xml:space="preserve">Tubo Fluorescentes 40 Watts </v>
      </c>
      <c r="AF785" s="247" t="str">
        <f>Inventario!D785</f>
        <v xml:space="preserve">Tubo Fluorescentes 40 Watts </v>
      </c>
      <c r="AG785" s="247" t="str">
        <f>Inventario!E785</f>
        <v>Material Electrico</v>
      </c>
      <c r="AH785" s="247">
        <f>Inventario!F785</f>
        <v>0</v>
      </c>
      <c r="AI785" s="247" t="str">
        <f>Inventario!G785</f>
        <v>unidades</v>
      </c>
      <c r="AJ785" s="248">
        <f>Inventario!J785</f>
        <v>0</v>
      </c>
      <c r="AK785" s="249">
        <f>Inventario!K785</f>
        <v>0</v>
      </c>
      <c r="AL785" s="25"/>
      <c r="AM785" s="11"/>
    </row>
    <row r="786" spans="31:39" ht="13.5" customHeight="1" x14ac:dyDescent="0.25">
      <c r="AE786" s="246" t="str">
        <f>Inventario!B786</f>
        <v>Soportes de hule negro</v>
      </c>
      <c r="AF786" s="247" t="str">
        <f>Inventario!D786</f>
        <v>Soportes de hule negro</v>
      </c>
      <c r="AG786" s="247" t="str">
        <f>Inventario!E786</f>
        <v>Materiales Varios</v>
      </c>
      <c r="AH786" s="247">
        <f>Inventario!F786</f>
        <v>0</v>
      </c>
      <c r="AI786" s="247" t="str">
        <f>Inventario!G786</f>
        <v>unidades</v>
      </c>
      <c r="AJ786" s="248">
        <f>Inventario!J786</f>
        <v>2113</v>
      </c>
      <c r="AK786" s="249">
        <f>Inventario!K786</f>
        <v>0</v>
      </c>
      <c r="AL786" s="25"/>
      <c r="AM786" s="11"/>
    </row>
    <row r="787" spans="31:39" ht="13.5" customHeight="1" x14ac:dyDescent="0.25">
      <c r="AE787" s="246" t="str">
        <f>Inventario!B787</f>
        <v>grapas para fleje</v>
      </c>
      <c r="AF787" s="247" t="str">
        <f>Inventario!D787</f>
        <v>grapas para fleje</v>
      </c>
      <c r="AG787" s="247" t="str">
        <f>Inventario!E787</f>
        <v>Materiales Varios</v>
      </c>
      <c r="AH787" s="247">
        <f>Inventario!F787</f>
        <v>0</v>
      </c>
      <c r="AI787" s="247" t="str">
        <f>Inventario!G787</f>
        <v>unidades</v>
      </c>
      <c r="AJ787" s="248">
        <f>Inventario!J787</f>
        <v>288</v>
      </c>
      <c r="AK787" s="249">
        <f>Inventario!K787</f>
        <v>0</v>
      </c>
      <c r="AL787" s="25"/>
      <c r="AM787" s="11"/>
    </row>
    <row r="788" spans="31:39" ht="13.5" customHeight="1" x14ac:dyDescent="0.25">
      <c r="AE788" s="246" t="str">
        <f>Inventario!B788</f>
        <v>Abrazadera Metalica 5"</v>
      </c>
      <c r="AF788" s="247" t="str">
        <f>Inventario!D788</f>
        <v>Abrazadera Metalica 5"</v>
      </c>
      <c r="AG788" s="247" t="str">
        <f>Inventario!E788</f>
        <v>Materiales Varios</v>
      </c>
      <c r="AH788" s="247">
        <f>Inventario!F788</f>
        <v>0</v>
      </c>
      <c r="AI788" s="247" t="str">
        <f>Inventario!G788</f>
        <v>unidades</v>
      </c>
      <c r="AJ788" s="248">
        <f>Inventario!J788</f>
        <v>1</v>
      </c>
      <c r="AK788" s="249">
        <f>Inventario!K788</f>
        <v>0</v>
      </c>
      <c r="AL788" s="25"/>
      <c r="AM788" s="11"/>
    </row>
    <row r="789" spans="31:39" ht="13.5" customHeight="1" x14ac:dyDescent="0.25">
      <c r="AE789" s="246" t="str">
        <f>Inventario!B789</f>
        <v>Abrazadera Metalica 4"</v>
      </c>
      <c r="AF789" s="247" t="str">
        <f>Inventario!D789</f>
        <v>Abrazadera Metalica 4"</v>
      </c>
      <c r="AG789" s="247" t="str">
        <f>Inventario!E789</f>
        <v>Materiales Varios</v>
      </c>
      <c r="AH789" s="247">
        <f>Inventario!F789</f>
        <v>0</v>
      </c>
      <c r="AI789" s="247" t="str">
        <f>Inventario!G789</f>
        <v>unidades</v>
      </c>
      <c r="AJ789" s="248">
        <f>Inventario!J789</f>
        <v>11</v>
      </c>
      <c r="AK789" s="249">
        <f>Inventario!K789</f>
        <v>0</v>
      </c>
      <c r="AL789" s="25"/>
      <c r="AM789" s="11"/>
    </row>
    <row r="790" spans="31:39" ht="13.5" customHeight="1" x14ac:dyDescent="0.25">
      <c r="AE790" s="246" t="str">
        <f>Inventario!B790</f>
        <v>Sombras metalicas para lamparas</v>
      </c>
      <c r="AF790" s="247" t="str">
        <f>Inventario!D790</f>
        <v>Sombras metalicas para lamparas</v>
      </c>
      <c r="AG790" s="247" t="str">
        <f>Inventario!E790</f>
        <v>Materiales Varios</v>
      </c>
      <c r="AH790" s="247">
        <f>Inventario!F790</f>
        <v>0</v>
      </c>
      <c r="AI790" s="247" t="str">
        <f>Inventario!G790</f>
        <v>unidades</v>
      </c>
      <c r="AJ790" s="248">
        <f>Inventario!J790</f>
        <v>2</v>
      </c>
      <c r="AK790" s="249">
        <f>Inventario!K790</f>
        <v>0</v>
      </c>
      <c r="AL790" s="25"/>
      <c r="AM790" s="11"/>
    </row>
    <row r="791" spans="31:39" ht="13.5" customHeight="1" x14ac:dyDescent="0.25">
      <c r="AE791" s="246" t="str">
        <f>Inventario!B791</f>
        <v>Galletas de ensamble #20</v>
      </c>
      <c r="AF791" s="247" t="str">
        <f>Inventario!D791</f>
        <v>Galletas de ensamble #20</v>
      </c>
      <c r="AG791" s="247" t="str">
        <f>Inventario!E791</f>
        <v>Materiales Varios</v>
      </c>
      <c r="AH791" s="247">
        <f>Inventario!F791</f>
        <v>0</v>
      </c>
      <c r="AI791" s="247" t="str">
        <f>Inventario!G791</f>
        <v>unidades</v>
      </c>
      <c r="AJ791" s="248">
        <f>Inventario!J791</f>
        <v>24139</v>
      </c>
      <c r="AK791" s="249">
        <f>Inventario!K791</f>
        <v>1.8299999999999998</v>
      </c>
      <c r="AL791" s="25"/>
      <c r="AM791" s="11"/>
    </row>
    <row r="792" spans="31:39" ht="13.5" customHeight="1" x14ac:dyDescent="0.25">
      <c r="AE792" s="246" t="str">
        <f>Inventario!B792</f>
        <v>Espiche Plastico #10x1-1/4"</v>
      </c>
      <c r="AF792" s="247" t="str">
        <f>Inventario!D792</f>
        <v>Espiche Plastico #10x1-1/4"</v>
      </c>
      <c r="AG792" s="247" t="str">
        <f>Inventario!E792</f>
        <v>Materiales Varios</v>
      </c>
      <c r="AH792" s="247">
        <f>Inventario!F792</f>
        <v>0</v>
      </c>
      <c r="AI792" s="247" t="str">
        <f>Inventario!G792</f>
        <v>unidades</v>
      </c>
      <c r="AJ792" s="248">
        <f>Inventario!J792</f>
        <v>1181</v>
      </c>
      <c r="AK792" s="249">
        <f>Inventario!K792</f>
        <v>0</v>
      </c>
      <c r="AL792" s="25"/>
      <c r="AM792" s="11"/>
    </row>
    <row r="793" spans="31:39" ht="13.5" customHeight="1" x14ac:dyDescent="0.25">
      <c r="AE793" s="246" t="str">
        <f>Inventario!B793</f>
        <v>Pines Imantados 1"</v>
      </c>
      <c r="AF793" s="247" t="str">
        <f>Inventario!D793</f>
        <v>Pines Imantados 1"</v>
      </c>
      <c r="AG793" s="247" t="str">
        <f>Inventario!E793</f>
        <v>Materiales Varios</v>
      </c>
      <c r="AH793" s="247">
        <f>Inventario!F793</f>
        <v>0</v>
      </c>
      <c r="AI793" s="247" t="str">
        <f>Inventario!G793</f>
        <v>unidades</v>
      </c>
      <c r="AJ793" s="248">
        <f>Inventario!J793</f>
        <v>8</v>
      </c>
      <c r="AK793" s="249">
        <f>Inventario!K793</f>
        <v>0</v>
      </c>
      <c r="AL793" s="25"/>
      <c r="AM793" s="11"/>
    </row>
    <row r="794" spans="31:39" ht="13.5" customHeight="1" x14ac:dyDescent="0.25">
      <c r="AE794" s="246" t="str">
        <f>Inventario!B794</f>
        <v>Mecate 1-1/2"</v>
      </c>
      <c r="AF794" s="247" t="str">
        <f>Inventario!D794</f>
        <v>Mecate 1-1/2"</v>
      </c>
      <c r="AG794" s="247" t="str">
        <f>Inventario!E794</f>
        <v>Materiales Varios</v>
      </c>
      <c r="AH794" s="247">
        <f>Inventario!F794</f>
        <v>0</v>
      </c>
      <c r="AI794" s="247" t="str">
        <f>Inventario!G794</f>
        <v>mts</v>
      </c>
      <c r="AJ794" s="248">
        <f>Inventario!J794</f>
        <v>72.5</v>
      </c>
      <c r="AK794" s="249">
        <f>Inventario!K794</f>
        <v>0</v>
      </c>
      <c r="AL794" s="25"/>
      <c r="AM794" s="11"/>
    </row>
    <row r="795" spans="31:39" ht="13.5" customHeight="1" x14ac:dyDescent="0.25">
      <c r="AE795" s="246" t="str">
        <f>Inventario!B795</f>
        <v>Mecate 1"</v>
      </c>
      <c r="AF795" s="247" t="str">
        <f>Inventario!D795</f>
        <v>Mecate 1"</v>
      </c>
      <c r="AG795" s="247" t="str">
        <f>Inventario!E795</f>
        <v>Materiales Varios</v>
      </c>
      <c r="AH795" s="247">
        <f>Inventario!F795</f>
        <v>0</v>
      </c>
      <c r="AI795" s="247" t="str">
        <f>Inventario!G795</f>
        <v>mts</v>
      </c>
      <c r="AJ795" s="248">
        <f>Inventario!J795</f>
        <v>171</v>
      </c>
      <c r="AK795" s="249">
        <f>Inventario!K795</f>
        <v>0</v>
      </c>
      <c r="AL795" s="25"/>
      <c r="AM795" s="11"/>
    </row>
    <row r="796" spans="31:39" ht="13.5" customHeight="1" x14ac:dyDescent="0.25">
      <c r="AE796" s="246" t="str">
        <f>Inventario!B796</f>
        <v>Mecate 1/4"</v>
      </c>
      <c r="AF796" s="247" t="str">
        <f>Inventario!D796</f>
        <v>Mecate 1/4"</v>
      </c>
      <c r="AG796" s="247" t="str">
        <f>Inventario!E796</f>
        <v>Materiales Varios</v>
      </c>
      <c r="AH796" s="247">
        <f>Inventario!F796</f>
        <v>0</v>
      </c>
      <c r="AI796" s="247" t="str">
        <f>Inventario!G796</f>
        <v>mts</v>
      </c>
      <c r="AJ796" s="248">
        <f>Inventario!J796</f>
        <v>84</v>
      </c>
      <c r="AK796" s="249">
        <f>Inventario!K796</f>
        <v>0</v>
      </c>
      <c r="AL796" s="25"/>
      <c r="AM796" s="11"/>
    </row>
    <row r="797" spans="31:39" ht="13.5" customHeight="1" x14ac:dyDescent="0.25">
      <c r="AE797" s="246" t="str">
        <f>Inventario!B797</f>
        <v xml:space="preserve">Rollo mecate </v>
      </c>
      <c r="AF797" s="247" t="str">
        <f>Inventario!D797</f>
        <v xml:space="preserve">Rollo mecate </v>
      </c>
      <c r="AG797" s="247" t="str">
        <f>Inventario!E797</f>
        <v>Materiales Varios</v>
      </c>
      <c r="AH797" s="247">
        <f>Inventario!F797</f>
        <v>0</v>
      </c>
      <c r="AI797" s="247" t="str">
        <f>Inventario!G797</f>
        <v>unidades</v>
      </c>
      <c r="AJ797" s="248">
        <f>Inventario!J797</f>
        <v>0</v>
      </c>
      <c r="AK797" s="249">
        <f>Inventario!K797</f>
        <v>0</v>
      </c>
      <c r="AL797" s="25"/>
      <c r="AM797" s="11"/>
    </row>
    <row r="798" spans="31:39" ht="13.5" customHeight="1" x14ac:dyDescent="0.25">
      <c r="AE798" s="246" t="str">
        <f>Inventario!B798</f>
        <v>Punta broca cuadrada #2</v>
      </c>
      <c r="AF798" s="247" t="str">
        <f>Inventario!D798</f>
        <v>Punta broca cuadrada #2</v>
      </c>
      <c r="AG798" s="247" t="str">
        <f>Inventario!E798</f>
        <v>Materiales Varios</v>
      </c>
      <c r="AH798" s="247">
        <f>Inventario!F798</f>
        <v>0</v>
      </c>
      <c r="AI798" s="247" t="str">
        <f>Inventario!G798</f>
        <v>unidades</v>
      </c>
      <c r="AJ798" s="248">
        <f>Inventario!J798</f>
        <v>209</v>
      </c>
      <c r="AK798" s="249">
        <f>Inventario!K798</f>
        <v>10</v>
      </c>
      <c r="AL798" s="25"/>
      <c r="AM798" s="11"/>
    </row>
    <row r="799" spans="31:39" ht="13.5" customHeight="1" x14ac:dyDescent="0.25">
      <c r="AE799" s="246" t="str">
        <f>Inventario!B799</f>
        <v>Punta #3</v>
      </c>
      <c r="AF799" s="247" t="str">
        <f>Inventario!D799</f>
        <v>Punta #3</v>
      </c>
      <c r="AG799" s="247" t="str">
        <f>Inventario!E799</f>
        <v>Materiales Varios</v>
      </c>
      <c r="AH799" s="247">
        <f>Inventario!F799</f>
        <v>0</v>
      </c>
      <c r="AI799" s="247" t="str">
        <f>Inventario!G799</f>
        <v>unidades</v>
      </c>
      <c r="AJ799" s="248">
        <f>Inventario!J799</f>
        <v>0</v>
      </c>
      <c r="AK799" s="249">
        <f>Inventario!K799</f>
        <v>0</v>
      </c>
      <c r="AL799" s="25"/>
      <c r="AM799" s="11"/>
    </row>
    <row r="800" spans="31:39" ht="13.5" customHeight="1" x14ac:dyDescent="0.25">
      <c r="AE800" s="246" t="str">
        <f>Inventario!B800</f>
        <v>Espiche mariposa</v>
      </c>
      <c r="AF800" s="247" t="str">
        <f>Inventario!D800</f>
        <v>Espiche mariposa</v>
      </c>
      <c r="AG800" s="247" t="str">
        <f>Inventario!E800</f>
        <v>Materiales Varios</v>
      </c>
      <c r="AH800" s="247">
        <f>Inventario!F800</f>
        <v>0</v>
      </c>
      <c r="AI800" s="247" t="str">
        <f>Inventario!G800</f>
        <v>unidades</v>
      </c>
      <c r="AJ800" s="248">
        <f>Inventario!J800</f>
        <v>237</v>
      </c>
      <c r="AK800" s="249">
        <f>Inventario!K800</f>
        <v>0</v>
      </c>
      <c r="AL800" s="25"/>
      <c r="AM800" s="11"/>
    </row>
    <row r="801" spans="31:39" ht="13.5" customHeight="1" x14ac:dyDescent="0.25">
      <c r="AE801" s="246" t="str">
        <f>Inventario!B801</f>
        <v>Tee lisa 1-1/4</v>
      </c>
      <c r="AF801" s="247" t="str">
        <f>Inventario!D801</f>
        <v>Tee lisa 1-1/4</v>
      </c>
      <c r="AG801" s="247" t="str">
        <f>Inventario!E801</f>
        <v>Materiales Varios</v>
      </c>
      <c r="AH801" s="247">
        <f>Inventario!F801</f>
        <v>0</v>
      </c>
      <c r="AI801" s="247" t="str">
        <f>Inventario!G801</f>
        <v>unidades</v>
      </c>
      <c r="AJ801" s="248">
        <f>Inventario!J801</f>
        <v>4</v>
      </c>
      <c r="AK801" s="249">
        <f>Inventario!K801</f>
        <v>0</v>
      </c>
      <c r="AL801" s="25"/>
      <c r="AM801" s="11"/>
    </row>
    <row r="802" spans="31:39" ht="13.5" customHeight="1" x14ac:dyDescent="0.25">
      <c r="AE802" s="246" t="str">
        <f>Inventario!B802</f>
        <v>Tee lisa 3/4"</v>
      </c>
      <c r="AF802" s="247" t="str">
        <f>Inventario!D802</f>
        <v>Tee lisa 3/4"</v>
      </c>
      <c r="AG802" s="247" t="str">
        <f>Inventario!E802</f>
        <v>Materiales Varios</v>
      </c>
      <c r="AH802" s="247">
        <f>Inventario!F802</f>
        <v>0</v>
      </c>
      <c r="AI802" s="247" t="str">
        <f>Inventario!G802</f>
        <v>unidades</v>
      </c>
      <c r="AJ802" s="248">
        <f>Inventario!J802</f>
        <v>5</v>
      </c>
      <c r="AK802" s="249">
        <f>Inventario!K802</f>
        <v>0</v>
      </c>
      <c r="AL802" s="25"/>
      <c r="AM802" s="11"/>
    </row>
    <row r="803" spans="31:39" ht="13.5" customHeight="1" x14ac:dyDescent="0.25">
      <c r="AE803" s="246" t="str">
        <f>Inventario!B803</f>
        <v>Cople 1-1/4"</v>
      </c>
      <c r="AF803" s="247" t="str">
        <f>Inventario!D803</f>
        <v>Cople 1-1/4"</v>
      </c>
      <c r="AG803" s="247" t="str">
        <f>Inventario!E803</f>
        <v>Materiales Varios</v>
      </c>
      <c r="AH803" s="247">
        <f>Inventario!F803</f>
        <v>0</v>
      </c>
      <c r="AI803" s="247" t="str">
        <f>Inventario!G803</f>
        <v>unidades</v>
      </c>
      <c r="AJ803" s="248">
        <f>Inventario!J803</f>
        <v>3</v>
      </c>
      <c r="AK803" s="249">
        <f>Inventario!K803</f>
        <v>0</v>
      </c>
      <c r="AL803" s="25"/>
      <c r="AM803" s="11"/>
    </row>
    <row r="804" spans="31:39" ht="13.5" customHeight="1" x14ac:dyDescent="0.25">
      <c r="AE804" s="246" t="str">
        <f>Inventario!B804</f>
        <v>Adaptador macho 1-1/4"</v>
      </c>
      <c r="AF804" s="247" t="str">
        <f>Inventario!D804</f>
        <v>Adaptador macho 1-1/4"</v>
      </c>
      <c r="AG804" s="247" t="str">
        <f>Inventario!E804</f>
        <v>Materiales Varios</v>
      </c>
      <c r="AH804" s="247">
        <f>Inventario!F804</f>
        <v>0</v>
      </c>
      <c r="AI804" s="247" t="str">
        <f>Inventario!G804</f>
        <v>unidades</v>
      </c>
      <c r="AJ804" s="248">
        <f>Inventario!J804</f>
        <v>4</v>
      </c>
      <c r="AK804" s="249">
        <f>Inventario!K804</f>
        <v>213.11999999999998</v>
      </c>
      <c r="AL804" s="25"/>
      <c r="AM804" s="11"/>
    </row>
    <row r="805" spans="31:39" ht="13.5" customHeight="1" x14ac:dyDescent="0.25">
      <c r="AE805" s="246" t="str">
        <f>Inventario!B805</f>
        <v>adaptador macho 1-1/2"</v>
      </c>
      <c r="AF805" s="247" t="str">
        <f>Inventario!D805</f>
        <v>adaptador macho 1-1/2"</v>
      </c>
      <c r="AG805" s="247" t="str">
        <f>Inventario!E805</f>
        <v>Materiales Varios</v>
      </c>
      <c r="AH805" s="247">
        <f>Inventario!F805</f>
        <v>0</v>
      </c>
      <c r="AI805" s="247" t="str">
        <f>Inventario!G805</f>
        <v>unidades</v>
      </c>
      <c r="AJ805" s="248">
        <f>Inventario!J805</f>
        <v>12</v>
      </c>
      <c r="AK805" s="249">
        <f>Inventario!K805</f>
        <v>0</v>
      </c>
      <c r="AL805" s="25"/>
      <c r="AM805" s="11"/>
    </row>
    <row r="806" spans="31:39" ht="13.5" customHeight="1" x14ac:dyDescent="0.25">
      <c r="AE806" s="246" t="str">
        <f>Inventario!B806</f>
        <v>Reductor pvc 1-1/2" - 1" agua caliente</v>
      </c>
      <c r="AF806" s="247" t="str">
        <f>Inventario!D806</f>
        <v>Reductor pvc 1-1/2" - 1" agua caliente</v>
      </c>
      <c r="AG806" s="247" t="str">
        <f>Inventario!E806</f>
        <v>Materiales Varios</v>
      </c>
      <c r="AH806" s="247">
        <f>Inventario!F806</f>
        <v>0</v>
      </c>
      <c r="AI806" s="247" t="str">
        <f>Inventario!G806</f>
        <v>unidades</v>
      </c>
      <c r="AJ806" s="248">
        <f>Inventario!J806</f>
        <v>2</v>
      </c>
      <c r="AK806" s="249">
        <f>Inventario!K806</f>
        <v>0</v>
      </c>
      <c r="AL806" s="25"/>
      <c r="AM806" s="11"/>
    </row>
    <row r="807" spans="31:39" ht="13.5" customHeight="1" x14ac:dyDescent="0.25">
      <c r="AE807" s="246" t="str">
        <f>Inventario!B807</f>
        <v>Reductor pvc 3/4"-1/2" agua caliente</v>
      </c>
      <c r="AF807" s="247" t="str">
        <f>Inventario!D807</f>
        <v>Reductor pvc 3/4"-1/2" agua caliente</v>
      </c>
      <c r="AG807" s="247" t="str">
        <f>Inventario!E807</f>
        <v>Materiales Varios</v>
      </c>
      <c r="AH807" s="247">
        <f>Inventario!F807</f>
        <v>0</v>
      </c>
      <c r="AI807" s="247" t="str">
        <f>Inventario!G807</f>
        <v>unidades</v>
      </c>
      <c r="AJ807" s="248">
        <f>Inventario!J807</f>
        <v>6</v>
      </c>
      <c r="AK807" s="249">
        <f>Inventario!K807</f>
        <v>0</v>
      </c>
      <c r="AL807" s="25"/>
      <c r="AM807" s="11"/>
    </row>
    <row r="808" spans="31:39" ht="13.5" customHeight="1" x14ac:dyDescent="0.25">
      <c r="AE808" s="246" t="str">
        <f>Inventario!B808</f>
        <v>Adaptador UPR 3/4" agua caliente</v>
      </c>
      <c r="AF808" s="247" t="str">
        <f>Inventario!D808</f>
        <v>Adaptador UPR 3/4" agua caliente</v>
      </c>
      <c r="AG808" s="247" t="str">
        <f>Inventario!E808</f>
        <v>Materiales Varios</v>
      </c>
      <c r="AH808" s="247">
        <f>Inventario!F808</f>
        <v>0</v>
      </c>
      <c r="AI808" s="247" t="str">
        <f>Inventario!G808</f>
        <v>unidades</v>
      </c>
      <c r="AJ808" s="248">
        <f>Inventario!J808</f>
        <v>11</v>
      </c>
      <c r="AK808" s="249">
        <f>Inventario!K808</f>
        <v>0</v>
      </c>
      <c r="AL808" s="25"/>
      <c r="AM808" s="11"/>
    </row>
    <row r="809" spans="31:39" ht="13.5" customHeight="1" x14ac:dyDescent="0.25">
      <c r="AE809" s="246" t="str">
        <f>Inventario!B809</f>
        <v>Codo pvc 15mm-1/2" (agua caliente)</v>
      </c>
      <c r="AF809" s="247" t="str">
        <f>Inventario!D809</f>
        <v>Codo pvc 15mm-1/2" (agua caliente)</v>
      </c>
      <c r="AG809" s="247" t="str">
        <f>Inventario!E809</f>
        <v>Materiales Varios</v>
      </c>
      <c r="AH809" s="247">
        <f>Inventario!F809</f>
        <v>0</v>
      </c>
      <c r="AI809" s="247" t="str">
        <f>Inventario!G809</f>
        <v>unidades</v>
      </c>
      <c r="AJ809" s="248">
        <f>Inventario!J809</f>
        <v>9</v>
      </c>
      <c r="AK809" s="249">
        <f>Inventario!K809</f>
        <v>0</v>
      </c>
      <c r="AL809" s="25"/>
      <c r="AM809" s="11"/>
    </row>
    <row r="810" spans="31:39" ht="13.5" customHeight="1" x14ac:dyDescent="0.25">
      <c r="AE810" s="246" t="str">
        <f>Inventario!B810</f>
        <v>codo pvc 3/4"</v>
      </c>
      <c r="AF810" s="247" t="str">
        <f>Inventario!D810</f>
        <v>codo pvc 3/4"</v>
      </c>
      <c r="AG810" s="247" t="str">
        <f>Inventario!E810</f>
        <v>Materiales Varios</v>
      </c>
      <c r="AH810" s="247">
        <f>Inventario!F810</f>
        <v>0</v>
      </c>
      <c r="AI810" s="247" t="str">
        <f>Inventario!G810</f>
        <v>unidades</v>
      </c>
      <c r="AJ810" s="248">
        <f>Inventario!J810</f>
        <v>27</v>
      </c>
      <c r="AK810" s="249">
        <f>Inventario!K810</f>
        <v>0</v>
      </c>
      <c r="AL810" s="25"/>
      <c r="AM810" s="11"/>
    </row>
    <row r="811" spans="31:39" ht="13.5" customHeight="1" x14ac:dyDescent="0.25">
      <c r="AE811" s="246" t="str">
        <f>Inventario!B811</f>
        <v>tapon pvc 15mm - 1/2"</v>
      </c>
      <c r="AF811" s="247" t="str">
        <f>Inventario!D811</f>
        <v>tapon pvc 15mm - 1/2"</v>
      </c>
      <c r="AG811" s="247" t="str">
        <f>Inventario!E811</f>
        <v>Materiales Varios</v>
      </c>
      <c r="AH811" s="247">
        <f>Inventario!F811</f>
        <v>0</v>
      </c>
      <c r="AI811" s="247" t="str">
        <f>Inventario!G811</f>
        <v>unidades</v>
      </c>
      <c r="AJ811" s="248">
        <f>Inventario!J811</f>
        <v>5</v>
      </c>
      <c r="AK811" s="249">
        <f>Inventario!K811</f>
        <v>0</v>
      </c>
      <c r="AL811" s="25"/>
      <c r="AM811" s="11"/>
    </row>
    <row r="812" spans="31:39" ht="13.5" customHeight="1" x14ac:dyDescent="0.25">
      <c r="AE812" s="246" t="str">
        <f>Inventario!B812</f>
        <v>codo galvanizado 1/2"</v>
      </c>
      <c r="AF812" s="247" t="str">
        <f>Inventario!D812</f>
        <v>codo galvanizado 1/2"</v>
      </c>
      <c r="AG812" s="247" t="str">
        <f>Inventario!E812</f>
        <v>Materiales Varios</v>
      </c>
      <c r="AH812" s="247">
        <f>Inventario!F812</f>
        <v>0</v>
      </c>
      <c r="AI812" s="247" t="str">
        <f>Inventario!G812</f>
        <v>unidades</v>
      </c>
      <c r="AJ812" s="248">
        <f>Inventario!J812</f>
        <v>33</v>
      </c>
      <c r="AK812" s="249">
        <f>Inventario!K812</f>
        <v>0</v>
      </c>
      <c r="AL812" s="25"/>
      <c r="AM812" s="11"/>
    </row>
    <row r="813" spans="31:39" ht="13.5" customHeight="1" x14ac:dyDescent="0.25">
      <c r="AE813" s="246" t="str">
        <f>Inventario!B813</f>
        <v>Tee galvanizado 3/4"</v>
      </c>
      <c r="AF813" s="247" t="str">
        <f>Inventario!D813</f>
        <v>Tee galvanizado 3/4"</v>
      </c>
      <c r="AG813" s="247" t="str">
        <f>Inventario!E813</f>
        <v>Materiales Varios</v>
      </c>
      <c r="AH813" s="247">
        <f>Inventario!F813</f>
        <v>0</v>
      </c>
      <c r="AI813" s="247" t="str">
        <f>Inventario!G813</f>
        <v>unidades</v>
      </c>
      <c r="AJ813" s="248">
        <f>Inventario!J813</f>
        <v>3</v>
      </c>
      <c r="AK813" s="249">
        <f>Inventario!K813</f>
        <v>0</v>
      </c>
      <c r="AL813" s="25"/>
      <c r="AM813" s="11"/>
    </row>
    <row r="814" spans="31:39" ht="13.5" customHeight="1" x14ac:dyDescent="0.25">
      <c r="AE814" s="246" t="str">
        <f>Inventario!B814</f>
        <v>Tee galvanizado 1/4"</v>
      </c>
      <c r="AF814" s="247" t="str">
        <f>Inventario!D814</f>
        <v>Tee galvanizado 1/4"</v>
      </c>
      <c r="AG814" s="247" t="str">
        <f>Inventario!E814</f>
        <v>Materiales Varios</v>
      </c>
      <c r="AH814" s="247">
        <f>Inventario!F814</f>
        <v>0</v>
      </c>
      <c r="AI814" s="247" t="str">
        <f>Inventario!G814</f>
        <v>unidades</v>
      </c>
      <c r="AJ814" s="248">
        <f>Inventario!J814</f>
        <v>7</v>
      </c>
      <c r="AK814" s="249">
        <f>Inventario!K814</f>
        <v>0</v>
      </c>
      <c r="AL814" s="25"/>
      <c r="AM814" s="11"/>
    </row>
    <row r="815" spans="31:39" ht="13.5" customHeight="1" x14ac:dyDescent="0.25">
      <c r="AE815" s="246" t="str">
        <f>Inventario!B815</f>
        <v>Tee galvanizado 1/2"</v>
      </c>
      <c r="AF815" s="247" t="str">
        <f>Inventario!D815</f>
        <v>Tee galvanizado 1/2"</v>
      </c>
      <c r="AG815" s="247" t="str">
        <f>Inventario!E815</f>
        <v>Materiales Varios</v>
      </c>
      <c r="AH815" s="247">
        <f>Inventario!F815</f>
        <v>0</v>
      </c>
      <c r="AI815" s="247" t="str">
        <f>Inventario!G815</f>
        <v>unidades</v>
      </c>
      <c r="AJ815" s="248">
        <f>Inventario!J815</f>
        <v>4</v>
      </c>
      <c r="AK815" s="249">
        <f>Inventario!K815</f>
        <v>7</v>
      </c>
      <c r="AL815" s="25"/>
      <c r="AM815" s="11"/>
    </row>
    <row r="816" spans="31:39" ht="13.5" customHeight="1" x14ac:dyDescent="0.25">
      <c r="AE816" s="246" t="str">
        <f>Inventario!B816</f>
        <v>Juegos para ducha</v>
      </c>
      <c r="AF816" s="247" t="str">
        <f>Inventario!D816</f>
        <v>Juegos para ducha</v>
      </c>
      <c r="AG816" s="247" t="str">
        <f>Inventario!E816</f>
        <v>Materiales Varios</v>
      </c>
      <c r="AH816" s="247">
        <f>Inventario!F816</f>
        <v>0</v>
      </c>
      <c r="AI816" s="247" t="str">
        <f>Inventario!G816</f>
        <v>unidades</v>
      </c>
      <c r="AJ816" s="248">
        <f>Inventario!J816</f>
        <v>4</v>
      </c>
      <c r="AK816" s="249">
        <f>Inventario!K816</f>
        <v>0</v>
      </c>
      <c r="AL816" s="25"/>
      <c r="AM816" s="11"/>
    </row>
    <row r="817" spans="31:39" ht="13.5" customHeight="1" x14ac:dyDescent="0.25">
      <c r="AE817" s="246" t="str">
        <f>Inventario!B817</f>
        <v>Tee lisa 1/2" agua caliente</v>
      </c>
      <c r="AF817" s="247" t="str">
        <f>Inventario!D817</f>
        <v>Tee lisa 1/2" agua caliente</v>
      </c>
      <c r="AG817" s="247" t="str">
        <f>Inventario!E817</f>
        <v>Materiales Varios</v>
      </c>
      <c r="AH817" s="247">
        <f>Inventario!F817</f>
        <v>0</v>
      </c>
      <c r="AI817" s="247" t="str">
        <f>Inventario!G817</f>
        <v>unidades</v>
      </c>
      <c r="AJ817" s="248">
        <f>Inventario!J817</f>
        <v>44</v>
      </c>
      <c r="AK817" s="249">
        <f>Inventario!K817</f>
        <v>0</v>
      </c>
      <c r="AL817" s="25"/>
      <c r="AM817" s="11"/>
    </row>
    <row r="818" spans="31:39" ht="13.5" customHeight="1" x14ac:dyDescent="0.25">
      <c r="AE818" s="246" t="str">
        <f>Inventario!B818</f>
        <v>Rodillo 1-1/2"-4"</v>
      </c>
      <c r="AF818" s="247" t="str">
        <f>Inventario!D818</f>
        <v>Rodillo 1-1/2"-4"</v>
      </c>
      <c r="AG818" s="247" t="str">
        <f>Inventario!E818</f>
        <v>Materiales Varios</v>
      </c>
      <c r="AH818" s="247">
        <f>Inventario!F818</f>
        <v>0</v>
      </c>
      <c r="AI818" s="247" t="str">
        <f>Inventario!G818</f>
        <v>unidades</v>
      </c>
      <c r="AJ818" s="248">
        <f>Inventario!J818</f>
        <v>3</v>
      </c>
      <c r="AK818" s="249">
        <f>Inventario!K818</f>
        <v>0</v>
      </c>
      <c r="AL818" s="25"/>
      <c r="AM818" s="11"/>
    </row>
    <row r="819" spans="31:39" ht="13.5" customHeight="1" x14ac:dyDescent="0.25">
      <c r="AE819" s="246" t="str">
        <f>Inventario!B819</f>
        <v>Rodillo Espuma 4"</v>
      </c>
      <c r="AF819" s="247" t="str">
        <f>Inventario!D819</f>
        <v>Rodillo Espuma 4"</v>
      </c>
      <c r="AG819" s="247" t="str">
        <f>Inventario!E819</f>
        <v>Materiales Varios</v>
      </c>
      <c r="AH819" s="247">
        <f>Inventario!F819</f>
        <v>0</v>
      </c>
      <c r="AI819" s="247" t="str">
        <f>Inventario!G819</f>
        <v>unidades</v>
      </c>
      <c r="AJ819" s="248">
        <f>Inventario!J819</f>
        <v>1</v>
      </c>
      <c r="AK819" s="249">
        <f>Inventario!K819</f>
        <v>50</v>
      </c>
      <c r="AL819" s="25"/>
      <c r="AM819" s="11"/>
    </row>
    <row r="820" spans="31:39" ht="13.5" customHeight="1" x14ac:dyDescent="0.25">
      <c r="AE820" s="246" t="str">
        <f>Inventario!B820</f>
        <v>Reductor 50mm -2"</v>
      </c>
      <c r="AF820" s="247" t="str">
        <f>Inventario!D820</f>
        <v>Reductor 50mm -2"</v>
      </c>
      <c r="AG820" s="247" t="str">
        <f>Inventario!E820</f>
        <v>Materiales Varios</v>
      </c>
      <c r="AH820" s="247">
        <f>Inventario!F820</f>
        <v>0</v>
      </c>
      <c r="AI820" s="247" t="str">
        <f>Inventario!G820</f>
        <v>unidades</v>
      </c>
      <c r="AJ820" s="248">
        <f>Inventario!J820</f>
        <v>6</v>
      </c>
      <c r="AK820" s="249">
        <f>Inventario!K820</f>
        <v>0</v>
      </c>
      <c r="AL820" s="25"/>
      <c r="AM820" s="11"/>
    </row>
    <row r="821" spans="31:39" ht="13.5" customHeight="1" x14ac:dyDescent="0.25">
      <c r="AE821" s="246" t="str">
        <f>Inventario!B821</f>
        <v>Tizas</v>
      </c>
      <c r="AF821" s="247" t="str">
        <f>Inventario!D821</f>
        <v>Tizas</v>
      </c>
      <c r="AG821" s="247" t="str">
        <f>Inventario!E821</f>
        <v>Materiales Varios</v>
      </c>
      <c r="AH821" s="247">
        <f>Inventario!F821</f>
        <v>0</v>
      </c>
      <c r="AI821" s="247" t="str">
        <f>Inventario!G821</f>
        <v>unidades</v>
      </c>
      <c r="AJ821" s="248">
        <f>Inventario!J821</f>
        <v>0</v>
      </c>
      <c r="AK821" s="249">
        <f>Inventario!K821</f>
        <v>0</v>
      </c>
      <c r="AL821" s="25"/>
      <c r="AM821" s="11"/>
    </row>
    <row r="822" spans="31:39" ht="13.5" customHeight="1" x14ac:dyDescent="0.25">
      <c r="AE822" s="246" t="str">
        <f>Inventario!B822</f>
        <v>Separadores de azulejo</v>
      </c>
      <c r="AF822" s="247" t="str">
        <f>Inventario!D822</f>
        <v>Separadores de azulejo</v>
      </c>
      <c r="AG822" s="247" t="str">
        <f>Inventario!E822</f>
        <v>Materiales Varios</v>
      </c>
      <c r="AH822" s="247">
        <f>Inventario!F822</f>
        <v>0</v>
      </c>
      <c r="AI822" s="247" t="str">
        <f>Inventario!G822</f>
        <v>unidades</v>
      </c>
      <c r="AJ822" s="248">
        <f>Inventario!J822</f>
        <v>200</v>
      </c>
      <c r="AK822" s="249">
        <f>Inventario!K822</f>
        <v>0</v>
      </c>
      <c r="AL822" s="25"/>
      <c r="AM822" s="11"/>
    </row>
    <row r="823" spans="31:39" ht="13.5" customHeight="1" x14ac:dyDescent="0.25">
      <c r="AE823" s="246" t="str">
        <f>Inventario!B823</f>
        <v>Bushing pvc 2 x 1/2"</v>
      </c>
      <c r="AF823" s="247" t="str">
        <f>Inventario!D823</f>
        <v>Bushing pvc 2 x 1/2"</v>
      </c>
      <c r="AG823" s="247" t="str">
        <f>Inventario!E823</f>
        <v>Materiales Varios</v>
      </c>
      <c r="AH823" s="247">
        <f>Inventario!F823</f>
        <v>0</v>
      </c>
      <c r="AI823" s="247" t="str">
        <f>Inventario!G823</f>
        <v>unidades</v>
      </c>
      <c r="AJ823" s="248">
        <f>Inventario!J823</f>
        <v>3</v>
      </c>
      <c r="AK823" s="249">
        <f>Inventario!K823</f>
        <v>0</v>
      </c>
      <c r="AL823" s="25"/>
      <c r="AM823" s="11"/>
    </row>
    <row r="824" spans="31:39" ht="13.5" customHeight="1" x14ac:dyDescent="0.25">
      <c r="AE824" s="246" t="str">
        <f>Inventario!B824</f>
        <v>Tubo pvc blanco 1/4"</v>
      </c>
      <c r="AF824" s="247" t="str">
        <f>Inventario!D824</f>
        <v>Tubo pvc blanco 1/4"</v>
      </c>
      <c r="AG824" s="247" t="str">
        <f>Inventario!E824</f>
        <v>Materiales Varios</v>
      </c>
      <c r="AH824" s="247">
        <f>Inventario!F824</f>
        <v>0</v>
      </c>
      <c r="AI824" s="247" t="str">
        <f>Inventario!G824</f>
        <v>mts</v>
      </c>
      <c r="AJ824" s="248">
        <f>Inventario!J824</f>
        <v>6</v>
      </c>
      <c r="AK824" s="249">
        <f>Inventario!K824</f>
        <v>0</v>
      </c>
      <c r="AL824" s="25"/>
      <c r="AM824" s="11"/>
    </row>
    <row r="825" spans="31:39" ht="13.5" customHeight="1" x14ac:dyDescent="0.25">
      <c r="AE825" s="246" t="str">
        <f>Inventario!B825</f>
        <v>Tubo pvc blanco 3/4"</v>
      </c>
      <c r="AF825" s="247" t="str">
        <f>Inventario!D825</f>
        <v>Tubo pvc blanco 3/4"</v>
      </c>
      <c r="AG825" s="247" t="str">
        <f>Inventario!E825</f>
        <v>Materiales Varios</v>
      </c>
      <c r="AH825" s="247">
        <f>Inventario!F825</f>
        <v>0</v>
      </c>
      <c r="AI825" s="247" t="str">
        <f>Inventario!G825</f>
        <v>mts</v>
      </c>
      <c r="AJ825" s="248">
        <f>Inventario!J825</f>
        <v>9.73</v>
      </c>
      <c r="AK825" s="249">
        <f>Inventario!K825</f>
        <v>0</v>
      </c>
      <c r="AL825" s="25"/>
      <c r="AM825" s="11"/>
    </row>
    <row r="826" spans="31:39" ht="13.5" customHeight="1" x14ac:dyDescent="0.25">
      <c r="AE826" s="246" t="str">
        <f>Inventario!B826</f>
        <v>Tubo pvc blanco 1/2"</v>
      </c>
      <c r="AF826" s="247" t="str">
        <f>Inventario!D826</f>
        <v>Tubo pvc blanco 1/2"</v>
      </c>
      <c r="AG826" s="247" t="str">
        <f>Inventario!E826</f>
        <v>Materiales Varios</v>
      </c>
      <c r="AH826" s="247">
        <f>Inventario!F826</f>
        <v>0</v>
      </c>
      <c r="AI826" s="247" t="str">
        <f>Inventario!G826</f>
        <v>mts</v>
      </c>
      <c r="AJ826" s="248">
        <f>Inventario!J826</f>
        <v>2.5099999999999998</v>
      </c>
      <c r="AK826" s="249">
        <f>Inventario!K826</f>
        <v>0</v>
      </c>
      <c r="AL826" s="25"/>
      <c r="AM826" s="11"/>
    </row>
    <row r="827" spans="31:39" ht="13.5" customHeight="1" x14ac:dyDescent="0.25">
      <c r="AE827" s="246" t="str">
        <f>Inventario!B827</f>
        <v>tubo pvc blanco 5/8"</v>
      </c>
      <c r="AF827" s="247" t="str">
        <f>Inventario!D827</f>
        <v>tubo pvc blanco 5/8"</v>
      </c>
      <c r="AG827" s="247" t="str">
        <f>Inventario!E827</f>
        <v>Materiales Varios</v>
      </c>
      <c r="AH827" s="247">
        <f>Inventario!F827</f>
        <v>0</v>
      </c>
      <c r="AI827" s="247" t="str">
        <f>Inventario!G827</f>
        <v>mts</v>
      </c>
      <c r="AJ827" s="248">
        <f>Inventario!J827</f>
        <v>2.2999999999999998</v>
      </c>
      <c r="AK827" s="249">
        <f>Inventario!K827</f>
        <v>0</v>
      </c>
      <c r="AL827" s="25"/>
      <c r="AM827" s="11"/>
    </row>
    <row r="828" spans="31:39" ht="13.5" customHeight="1" x14ac:dyDescent="0.25">
      <c r="AE828" s="246" t="str">
        <f>Inventario!B828</f>
        <v>Hilaza</v>
      </c>
      <c r="AF828" s="247" t="str">
        <f>Inventario!D828</f>
        <v>Hilaza</v>
      </c>
      <c r="AG828" s="247" t="str">
        <f>Inventario!E828</f>
        <v>Materiales Varios</v>
      </c>
      <c r="AH828" s="247">
        <f>Inventario!F828</f>
        <v>0</v>
      </c>
      <c r="AI828" s="247" t="str">
        <f>Inventario!G828</f>
        <v>lbs</v>
      </c>
      <c r="AJ828" s="248">
        <f>Inventario!J828</f>
        <v>1678.94</v>
      </c>
      <c r="AK828" s="249">
        <f>Inventario!K828</f>
        <v>8.3409927745818973</v>
      </c>
      <c r="AL828" s="25"/>
      <c r="AM828" s="11"/>
    </row>
    <row r="829" spans="31:39" ht="13.5" customHeight="1" x14ac:dyDescent="0.25">
      <c r="AE829" s="246" t="str">
        <f>Inventario!B829</f>
        <v>Cordon Cuero 5mm</v>
      </c>
      <c r="AF829" s="247" t="str">
        <f>Inventario!D829</f>
        <v>Cordon Cuero 5mm</v>
      </c>
      <c r="AG829" s="247" t="str">
        <f>Inventario!E829</f>
        <v>Materiales Varios</v>
      </c>
      <c r="AH829" s="247">
        <f>Inventario!F829</f>
        <v>0</v>
      </c>
      <c r="AI829" s="247" t="str">
        <f>Inventario!G829</f>
        <v>mts</v>
      </c>
      <c r="AJ829" s="248">
        <f>Inventario!J829</f>
        <v>5.7</v>
      </c>
      <c r="AK829" s="249">
        <f>Inventario!K829</f>
        <v>0</v>
      </c>
      <c r="AL829" s="25"/>
      <c r="AM829" s="11"/>
    </row>
    <row r="830" spans="31:39" ht="13.5" customHeight="1" x14ac:dyDescent="0.25">
      <c r="AE830" s="246" t="str">
        <f>Inventario!B830</f>
        <v>Boquilla Ceramica #5</v>
      </c>
      <c r="AF830" s="247" t="str">
        <f>Inventario!D830</f>
        <v>Boquilla Ceramica #5</v>
      </c>
      <c r="AG830" s="247" t="str">
        <f>Inventario!E830</f>
        <v>Materiales Varios</v>
      </c>
      <c r="AH830" s="247">
        <f>Inventario!F830</f>
        <v>0</v>
      </c>
      <c r="AI830" s="247" t="str">
        <f>Inventario!G830</f>
        <v>unidades</v>
      </c>
      <c r="AJ830" s="248">
        <f>Inventario!J830</f>
        <v>2</v>
      </c>
      <c r="AK830" s="249">
        <f>Inventario!K830</f>
        <v>0</v>
      </c>
      <c r="AL830" s="25"/>
      <c r="AM830" s="11"/>
    </row>
    <row r="831" spans="31:39" ht="13.5" customHeight="1" x14ac:dyDescent="0.25">
      <c r="AE831" s="246" t="str">
        <f>Inventario!B831</f>
        <v>Rodos Mulita Husky</v>
      </c>
      <c r="AF831" s="247" t="str">
        <f>Inventario!D831</f>
        <v>Rodos Mulita Husky</v>
      </c>
      <c r="AG831" s="247" t="str">
        <f>Inventario!E831</f>
        <v>Materiales Varios</v>
      </c>
      <c r="AH831" s="247">
        <f>Inventario!F831</f>
        <v>0</v>
      </c>
      <c r="AI831" s="247" t="str">
        <f>Inventario!G831</f>
        <v>unidades</v>
      </c>
      <c r="AJ831" s="248">
        <f>Inventario!J831</f>
        <v>6</v>
      </c>
      <c r="AK831" s="249">
        <f>Inventario!K831</f>
        <v>50</v>
      </c>
      <c r="AL831" s="25"/>
      <c r="AM831" s="11"/>
    </row>
    <row r="832" spans="31:39" ht="13.5" customHeight="1" x14ac:dyDescent="0.25">
      <c r="AE832" s="246" t="str">
        <f>Inventario!B832</f>
        <v>Felpa para rodillo</v>
      </c>
      <c r="AF832" s="247" t="str">
        <f>Inventario!D832</f>
        <v>Felpa para rodillo</v>
      </c>
      <c r="AG832" s="247" t="str">
        <f>Inventario!E832</f>
        <v>Materiales Varios</v>
      </c>
      <c r="AH832" s="247">
        <f>Inventario!F832</f>
        <v>0</v>
      </c>
      <c r="AI832" s="247" t="str">
        <f>Inventario!G832</f>
        <v>unidades</v>
      </c>
      <c r="AJ832" s="248">
        <f>Inventario!J832</f>
        <v>1</v>
      </c>
      <c r="AK832" s="249">
        <f>Inventario!K832</f>
        <v>54.666666666666671</v>
      </c>
      <c r="AL832" s="25"/>
      <c r="AM832" s="11"/>
    </row>
    <row r="833" spans="31:39" ht="13.5" customHeight="1" x14ac:dyDescent="0.25">
      <c r="AE833" s="246" t="str">
        <f>Inventario!B833</f>
        <v>Tapon negro plastico 1"</v>
      </c>
      <c r="AF833" s="247" t="str">
        <f>Inventario!D833</f>
        <v>Tapon negro plastico 1"</v>
      </c>
      <c r="AG833" s="247" t="str">
        <f>Inventario!E833</f>
        <v>Materiales Varios</v>
      </c>
      <c r="AH833" s="247">
        <f>Inventario!F833</f>
        <v>0</v>
      </c>
      <c r="AI833" s="247" t="str">
        <f>Inventario!G833</f>
        <v>unidades</v>
      </c>
      <c r="AJ833" s="248">
        <f>Inventario!J833</f>
        <v>189</v>
      </c>
      <c r="AK833" s="249">
        <f>Inventario!K833</f>
        <v>0</v>
      </c>
      <c r="AL833" s="25"/>
      <c r="AM833" s="11"/>
    </row>
    <row r="834" spans="31:39" ht="13.5" customHeight="1" x14ac:dyDescent="0.25">
      <c r="AE834" s="246" t="str">
        <f>Inventario!B834</f>
        <v>Pinceles #3</v>
      </c>
      <c r="AF834" s="247" t="str">
        <f>Inventario!D834</f>
        <v>Pinceles #3</v>
      </c>
      <c r="AG834" s="247" t="str">
        <f>Inventario!E834</f>
        <v>Materiales Varios</v>
      </c>
      <c r="AH834" s="247">
        <f>Inventario!F834</f>
        <v>0</v>
      </c>
      <c r="AI834" s="247" t="str">
        <f>Inventario!G834</f>
        <v>unidades</v>
      </c>
      <c r="AJ834" s="248">
        <f>Inventario!J834</f>
        <v>7</v>
      </c>
      <c r="AK834" s="249">
        <f>Inventario!K834</f>
        <v>20.255555555555556</v>
      </c>
      <c r="AL834" s="25"/>
      <c r="AM834" s="11"/>
    </row>
    <row r="835" spans="31:39" ht="13.5" customHeight="1" x14ac:dyDescent="0.25">
      <c r="AE835" s="246" t="str">
        <f>Inventario!B835</f>
        <v>Pinceles #4</v>
      </c>
      <c r="AF835" s="247" t="str">
        <f>Inventario!D835</f>
        <v>Pinceles #4</v>
      </c>
      <c r="AG835" s="247" t="str">
        <f>Inventario!E835</f>
        <v>Materiales Varios</v>
      </c>
      <c r="AH835" s="247">
        <f>Inventario!F835</f>
        <v>0</v>
      </c>
      <c r="AI835" s="247" t="str">
        <f>Inventario!G835</f>
        <v>unidades</v>
      </c>
      <c r="AJ835" s="248">
        <f>Inventario!J835</f>
        <v>22</v>
      </c>
      <c r="AK835" s="249">
        <f>Inventario!K835</f>
        <v>5.7754545454545454</v>
      </c>
      <c r="AL835" s="25"/>
      <c r="AM835" s="11"/>
    </row>
    <row r="836" spans="31:39" ht="13.5" customHeight="1" x14ac:dyDescent="0.25">
      <c r="AE836" s="246" t="str">
        <f>Inventario!B836</f>
        <v>Pega loca</v>
      </c>
      <c r="AF836" s="247" t="str">
        <f>Inventario!D836</f>
        <v>Pega loca</v>
      </c>
      <c r="AG836" s="247" t="str">
        <f>Inventario!E836</f>
        <v>Materiales Varios</v>
      </c>
      <c r="AH836" s="247">
        <f>Inventario!F836</f>
        <v>0</v>
      </c>
      <c r="AI836" s="247" t="str">
        <f>Inventario!G836</f>
        <v>unidades</v>
      </c>
      <c r="AJ836" s="248">
        <f>Inventario!J836</f>
        <v>711</v>
      </c>
      <c r="AK836" s="249">
        <f>Inventario!K836</f>
        <v>2.3580621157883361</v>
      </c>
      <c r="AL836" s="25"/>
      <c r="AM836" s="11"/>
    </row>
    <row r="837" spans="31:39" ht="13.5" customHeight="1" x14ac:dyDescent="0.25">
      <c r="AE837" s="246" t="str">
        <f>Inventario!B837</f>
        <v>Silicon Transparente 3OZ Lanco</v>
      </c>
      <c r="AF837" s="247" t="str">
        <f>Inventario!D837</f>
        <v>Silicon Transparente 3OZ Lanco</v>
      </c>
      <c r="AG837" s="247" t="str">
        <f>Inventario!E837</f>
        <v>Materiales Varios</v>
      </c>
      <c r="AH837" s="247">
        <f>Inventario!F837</f>
        <v>0</v>
      </c>
      <c r="AI837" s="247" t="str">
        <f>Inventario!G837</f>
        <v>unidades</v>
      </c>
      <c r="AJ837" s="248">
        <f>Inventario!J837</f>
        <v>0</v>
      </c>
      <c r="AK837" s="249">
        <f>Inventario!K837</f>
        <v>0</v>
      </c>
      <c r="AL837" s="25"/>
      <c r="AM837" s="11"/>
    </row>
    <row r="838" spans="31:39" ht="13.5" customHeight="1" x14ac:dyDescent="0.25">
      <c r="AE838" s="246" t="str">
        <f>Inventario!B838</f>
        <v>Varilla de bronce revestido LFBFC-1/8</v>
      </c>
      <c r="AF838" s="247" t="str">
        <f>Inventario!D838</f>
        <v>Varilla de bronce revestido LFBFC-1/8</v>
      </c>
      <c r="AG838" s="247" t="str">
        <f>Inventario!E838</f>
        <v>Materiales Varios</v>
      </c>
      <c r="AH838" s="247">
        <f>Inventario!F838</f>
        <v>0</v>
      </c>
      <c r="AI838" s="247" t="str">
        <f>Inventario!G838</f>
        <v>unidades</v>
      </c>
      <c r="AJ838" s="248">
        <f>Inventario!J838</f>
        <v>4</v>
      </c>
      <c r="AK838" s="249">
        <f>Inventario!K838</f>
        <v>0</v>
      </c>
      <c r="AL838" s="25"/>
      <c r="AM838" s="11"/>
    </row>
    <row r="839" spans="31:39" ht="13.5" customHeight="1" x14ac:dyDescent="0.25">
      <c r="AE839" s="246" t="str">
        <f>Inventario!B839</f>
        <v>Soldadura Lincoln E6011  MX6011-1/8</v>
      </c>
      <c r="AF839" s="247" t="str">
        <f>Inventario!D839</f>
        <v>Soldadura Lincoln E6011  MX6011-1/8</v>
      </c>
      <c r="AG839" s="247" t="str">
        <f>Inventario!E839</f>
        <v>Materiales Varios</v>
      </c>
      <c r="AH839" s="247">
        <f>Inventario!F839</f>
        <v>0</v>
      </c>
      <c r="AI839" s="247" t="str">
        <f>Inventario!G839</f>
        <v>lbs</v>
      </c>
      <c r="AJ839" s="248">
        <f>Inventario!J839</f>
        <v>0</v>
      </c>
      <c r="AK839" s="249">
        <f>Inventario!K839</f>
        <v>0</v>
      </c>
      <c r="AL839" s="25"/>
      <c r="AM839" s="11"/>
    </row>
    <row r="840" spans="31:39" ht="13.5" customHeight="1" x14ac:dyDescent="0.25">
      <c r="AE840" s="246" t="str">
        <f>Inventario!B840</f>
        <v>Soldadura Lincoln 1/8"x14" 6011</v>
      </c>
      <c r="AF840" s="247" t="str">
        <f>Inventario!D840</f>
        <v>Soldadura Lincoln 1/8"x14" 6011</v>
      </c>
      <c r="AG840" s="247" t="str">
        <f>Inventario!E840</f>
        <v>Materiales Varios</v>
      </c>
      <c r="AH840" s="247">
        <f>Inventario!F840</f>
        <v>0</v>
      </c>
      <c r="AI840" s="247" t="str">
        <f>Inventario!G840</f>
        <v>lbs</v>
      </c>
      <c r="AJ840" s="248">
        <f>Inventario!J840</f>
        <v>16</v>
      </c>
      <c r="AK840" s="249">
        <f>Inventario!K840</f>
        <v>66.779375000000002</v>
      </c>
      <c r="AL840" s="25"/>
      <c r="AM840" s="11"/>
    </row>
    <row r="841" spans="31:39" ht="13.5" customHeight="1" x14ac:dyDescent="0.25">
      <c r="AE841" s="246" t="str">
        <f>Inventario!B841</f>
        <v xml:space="preserve">Marco de sierra  cegueta </v>
      </c>
      <c r="AF841" s="247" t="str">
        <f>Inventario!D841</f>
        <v xml:space="preserve">Marco de sierra  cegueta </v>
      </c>
      <c r="AG841" s="247" t="str">
        <f>Inventario!E841</f>
        <v>Materiales Varios</v>
      </c>
      <c r="AH841" s="247">
        <f>Inventario!F841</f>
        <v>0</v>
      </c>
      <c r="AI841" s="247" t="str">
        <f>Inventario!G841</f>
        <v>unidades</v>
      </c>
      <c r="AJ841" s="248">
        <f>Inventario!J841</f>
        <v>1</v>
      </c>
      <c r="AK841" s="249">
        <f>Inventario!K841</f>
        <v>225.96</v>
      </c>
      <c r="AL841" s="25"/>
      <c r="AM841" s="11"/>
    </row>
    <row r="842" spans="31:39" ht="13.5" customHeight="1" x14ac:dyDescent="0.25">
      <c r="AE842" s="246" t="str">
        <f>Inventario!B842</f>
        <v>Cierra para cegueta</v>
      </c>
      <c r="AF842" s="247" t="str">
        <f>Inventario!D842</f>
        <v>Cierra para cegueta</v>
      </c>
      <c r="AG842" s="247" t="str">
        <f>Inventario!E842</f>
        <v>Materiales Varios</v>
      </c>
      <c r="AH842" s="247">
        <f>Inventario!F842</f>
        <v>0</v>
      </c>
      <c r="AI842" s="247" t="str">
        <f>Inventario!G842</f>
        <v>unidades</v>
      </c>
      <c r="AJ842" s="248">
        <f>Inventario!J842</f>
        <v>1</v>
      </c>
      <c r="AK842" s="249">
        <f>Inventario!K842</f>
        <v>27.473750000000003</v>
      </c>
      <c r="AL842" s="25"/>
      <c r="AM842" s="11"/>
    </row>
    <row r="843" spans="31:39" ht="13.5" customHeight="1" x14ac:dyDescent="0.25">
      <c r="AE843" s="246" t="str">
        <f>Inventario!B843</f>
        <v>Lamina de Corcho 1/8 x 24 x 36</v>
      </c>
      <c r="AF843" s="247" t="str">
        <f>Inventario!D843</f>
        <v>Lamina de Corcho 1/8 x 24 x 36</v>
      </c>
      <c r="AG843" s="247" t="str">
        <f>Inventario!E843</f>
        <v>Materiales Varios</v>
      </c>
      <c r="AH843" s="247">
        <f>Inventario!F843</f>
        <v>0</v>
      </c>
      <c r="AI843" s="247" t="str">
        <f>Inventario!G843</f>
        <v>unidades</v>
      </c>
      <c r="AJ843" s="248">
        <f>Inventario!J843</f>
        <v>0</v>
      </c>
      <c r="AK843" s="249">
        <f>Inventario!K843</f>
        <v>0</v>
      </c>
      <c r="AL843" s="25"/>
      <c r="AM843" s="11"/>
    </row>
    <row r="844" spans="31:39" ht="13.5" customHeight="1" x14ac:dyDescent="0.25">
      <c r="AE844" s="246" t="str">
        <f>Inventario!B844</f>
        <v>Barra Nylom Negro de 30mm</v>
      </c>
      <c r="AF844" s="247" t="str">
        <f>Inventario!D844</f>
        <v>Barra Nylom Negro de 30mm</v>
      </c>
      <c r="AG844" s="247" t="str">
        <f>Inventario!E844</f>
        <v>Materiales Varios</v>
      </c>
      <c r="AH844" s="247">
        <f>Inventario!F844</f>
        <v>0</v>
      </c>
      <c r="AI844" s="247" t="str">
        <f>Inventario!G844</f>
        <v>mts</v>
      </c>
      <c r="AJ844" s="248">
        <f>Inventario!J844</f>
        <v>0</v>
      </c>
      <c r="AK844" s="249">
        <f>Inventario!K844</f>
        <v>0</v>
      </c>
      <c r="AL844" s="25"/>
      <c r="AM844" s="11"/>
    </row>
    <row r="845" spans="31:39" ht="13.5" customHeight="1" x14ac:dyDescent="0.25">
      <c r="AE845" s="246" t="str">
        <f>Inventario!B845</f>
        <v>Masking Tape Verde 3/4"</v>
      </c>
      <c r="AF845" s="247" t="str">
        <f>Inventario!D845</f>
        <v>Masking Tape Verde 3/4"</v>
      </c>
      <c r="AG845" s="247" t="str">
        <f>Inventario!E845</f>
        <v>Materiales Varios</v>
      </c>
      <c r="AH845" s="247">
        <f>Inventario!F845</f>
        <v>0</v>
      </c>
      <c r="AI845" s="247" t="str">
        <f>Inventario!G845</f>
        <v>unidades</v>
      </c>
      <c r="AJ845" s="248">
        <f>Inventario!J845</f>
        <v>6</v>
      </c>
      <c r="AK845" s="249">
        <f>Inventario!K845</f>
        <v>100</v>
      </c>
      <c r="AL845" s="25"/>
      <c r="AM845" s="11"/>
    </row>
    <row r="846" spans="31:39" ht="13.5" customHeight="1" x14ac:dyDescent="0.25">
      <c r="AE846" s="246" t="str">
        <f>Inventario!B846</f>
        <v>Espiche de madera 1/4x2"</v>
      </c>
      <c r="AF846" s="247" t="str">
        <f>Inventario!D846</f>
        <v>Espiche de madera 1/4x2"</v>
      </c>
      <c r="AG846" s="247" t="str">
        <f>Inventario!E846</f>
        <v>Materiales Varios</v>
      </c>
      <c r="AH846" s="247">
        <f>Inventario!F846</f>
        <v>0</v>
      </c>
      <c r="AI846" s="247" t="str">
        <f>Inventario!G846</f>
        <v>unidades</v>
      </c>
      <c r="AJ846" s="248">
        <f>Inventario!J846</f>
        <v>11621</v>
      </c>
      <c r="AK846" s="249">
        <f>Inventario!K846</f>
        <v>0.4</v>
      </c>
      <c r="AL846" s="25"/>
      <c r="AM846" s="11"/>
    </row>
    <row r="847" spans="31:39" ht="13.5" customHeight="1" x14ac:dyDescent="0.25">
      <c r="AE847" s="246" t="str">
        <f>Inventario!B847</f>
        <v>Espiche de madera 3/8"x2"</v>
      </c>
      <c r="AF847" s="247" t="str">
        <f>Inventario!D847</f>
        <v>Espiche de madera 3/8"x2"</v>
      </c>
      <c r="AG847" s="247" t="str">
        <f>Inventario!E847</f>
        <v>Materiales Varios</v>
      </c>
      <c r="AH847" s="247">
        <f>Inventario!F847</f>
        <v>0</v>
      </c>
      <c r="AI847" s="247" t="str">
        <f>Inventario!G847</f>
        <v>unidades</v>
      </c>
      <c r="AJ847" s="248">
        <f>Inventario!J847</f>
        <v>17689</v>
      </c>
      <c r="AK847" s="249">
        <f>Inventario!K847</f>
        <v>1.0900000000000001</v>
      </c>
      <c r="AL847" s="25"/>
      <c r="AM847" s="11"/>
    </row>
    <row r="848" spans="31:39" ht="13.5" customHeight="1" x14ac:dyDescent="0.25">
      <c r="AE848" s="246" t="str">
        <f>Inventario!B848</f>
        <v>Espiche de madera 3/4"x2"</v>
      </c>
      <c r="AF848" s="247" t="str">
        <f>Inventario!D848</f>
        <v>Espiche de madera 3/4"x2"</v>
      </c>
      <c r="AG848" s="247" t="str">
        <f>Inventario!E848</f>
        <v>Materiales Varios</v>
      </c>
      <c r="AH848" s="247">
        <f>Inventario!F848</f>
        <v>0</v>
      </c>
      <c r="AI848" s="247" t="str">
        <f>Inventario!G848</f>
        <v>unidades</v>
      </c>
      <c r="AJ848" s="248">
        <f>Inventario!J848</f>
        <v>469</v>
      </c>
      <c r="AK848" s="249">
        <f>Inventario!K848</f>
        <v>2.08</v>
      </c>
      <c r="AL848" s="25"/>
      <c r="AM848" s="11"/>
    </row>
    <row r="849" spans="31:39" ht="13.5" customHeight="1" x14ac:dyDescent="0.25">
      <c r="AE849" s="246" t="str">
        <f>Inventario!B849</f>
        <v>Brocha 2"</v>
      </c>
      <c r="AF849" s="247" t="str">
        <f>Inventario!D849</f>
        <v>Brocha 2"</v>
      </c>
      <c r="AG849" s="247" t="str">
        <f>Inventario!E849</f>
        <v>Materiales Varios</v>
      </c>
      <c r="AH849" s="247">
        <f>Inventario!F849</f>
        <v>0</v>
      </c>
      <c r="AI849" s="247" t="str">
        <f>Inventario!G849</f>
        <v>unidades</v>
      </c>
      <c r="AJ849" s="248">
        <f>Inventario!J849</f>
        <v>0</v>
      </c>
      <c r="AK849" s="249">
        <f>Inventario!K849</f>
        <v>0</v>
      </c>
      <c r="AL849" s="25"/>
      <c r="AM849" s="11"/>
    </row>
    <row r="850" spans="31:39" ht="13.5" customHeight="1" x14ac:dyDescent="0.25">
      <c r="AE850" s="246" t="str">
        <f>Inventario!B850</f>
        <v>Brocha 1/2"</v>
      </c>
      <c r="AF850" s="247" t="str">
        <f>Inventario!D850</f>
        <v>Brocha 1/2"</v>
      </c>
      <c r="AG850" s="247" t="str">
        <f>Inventario!E850</f>
        <v>Materiales Varios</v>
      </c>
      <c r="AH850" s="247">
        <f>Inventario!F850</f>
        <v>0</v>
      </c>
      <c r="AI850" s="247" t="str">
        <f>Inventario!G850</f>
        <v>unidades</v>
      </c>
      <c r="AJ850" s="248">
        <f>Inventario!J850</f>
        <v>0</v>
      </c>
      <c r="AK850" s="249">
        <f>Inventario!K850</f>
        <v>0</v>
      </c>
      <c r="AL850" s="25"/>
      <c r="AM850" s="11"/>
    </row>
    <row r="851" spans="31:39" ht="13.5" customHeight="1" x14ac:dyDescent="0.25">
      <c r="AE851" s="246" t="str">
        <f>Inventario!B851</f>
        <v>Brocha 1"</v>
      </c>
      <c r="AF851" s="247" t="str">
        <f>Inventario!D851</f>
        <v>Brocha 1"</v>
      </c>
      <c r="AG851" s="247" t="str">
        <f>Inventario!E851</f>
        <v>Materiales Varios</v>
      </c>
      <c r="AH851" s="247">
        <f>Inventario!F851</f>
        <v>0</v>
      </c>
      <c r="AI851" s="247" t="str">
        <f>Inventario!G851</f>
        <v>unidades</v>
      </c>
      <c r="AJ851" s="248">
        <f>Inventario!J851</f>
        <v>5</v>
      </c>
      <c r="AK851" s="249">
        <f>Inventario!K851</f>
        <v>13.717321428571427</v>
      </c>
      <c r="AL851" s="25"/>
      <c r="AM851" s="11"/>
    </row>
    <row r="852" spans="31:39" ht="13.5" customHeight="1" x14ac:dyDescent="0.25">
      <c r="AE852" s="246" t="str">
        <f>Inventario!B852</f>
        <v>Masking Tape Blanco 3/4"</v>
      </c>
      <c r="AF852" s="247" t="str">
        <f>Inventario!D852</f>
        <v>Masking Tape Blanco 3/4"</v>
      </c>
      <c r="AG852" s="247" t="str">
        <f>Inventario!E852</f>
        <v>Materiales Varios</v>
      </c>
      <c r="AH852" s="247">
        <f>Inventario!F852</f>
        <v>0</v>
      </c>
      <c r="AI852" s="247" t="str">
        <f>Inventario!G852</f>
        <v>unidades</v>
      </c>
      <c r="AJ852" s="248">
        <f>Inventario!J852</f>
        <v>14</v>
      </c>
      <c r="AK852" s="249">
        <f>Inventario!K852</f>
        <v>26.95</v>
      </c>
      <c r="AL852" s="25"/>
      <c r="AM852" s="11"/>
    </row>
    <row r="853" spans="31:39" ht="13.5" customHeight="1" x14ac:dyDescent="0.25">
      <c r="AE853" s="246" t="str">
        <f>Inventario!B853</f>
        <v>Masking Tape Blanco 1"</v>
      </c>
      <c r="AF853" s="247" t="str">
        <f>Inventario!D853</f>
        <v>Masking Tape Blanco 1"</v>
      </c>
      <c r="AG853" s="247" t="str">
        <f>Inventario!E853</f>
        <v>Materiales Varios</v>
      </c>
      <c r="AH853" s="247">
        <f>Inventario!F853</f>
        <v>0</v>
      </c>
      <c r="AI853" s="247" t="str">
        <f>Inventario!G853</f>
        <v>unidades</v>
      </c>
      <c r="AJ853" s="248">
        <f>Inventario!J853</f>
        <v>5</v>
      </c>
      <c r="AK853" s="249">
        <f>Inventario!K853</f>
        <v>41.454281949934128</v>
      </c>
      <c r="AL853" s="25"/>
      <c r="AM853" s="11"/>
    </row>
    <row r="854" spans="31:39" ht="13.5" customHeight="1" x14ac:dyDescent="0.25">
      <c r="AE854" s="246" t="str">
        <f>Inventario!B854</f>
        <v>Lapiz Carpinteria</v>
      </c>
      <c r="AF854" s="247" t="str">
        <f>Inventario!D854</f>
        <v>Lapiz Carpinteria</v>
      </c>
      <c r="AG854" s="247" t="str">
        <f>Inventario!E854</f>
        <v>Materiales Varios</v>
      </c>
      <c r="AH854" s="247">
        <f>Inventario!F854</f>
        <v>0</v>
      </c>
      <c r="AI854" s="247" t="str">
        <f>Inventario!G854</f>
        <v>unidades</v>
      </c>
      <c r="AJ854" s="248">
        <f>Inventario!J854</f>
        <v>26</v>
      </c>
      <c r="AK854" s="249">
        <f>Inventario!K854</f>
        <v>12.965260416666666</v>
      </c>
      <c r="AL854" s="25"/>
      <c r="AM854" s="11"/>
    </row>
    <row r="855" spans="31:39" ht="13.5" customHeight="1" x14ac:dyDescent="0.25">
      <c r="AE855" s="246" t="str">
        <f>Inventario!B855</f>
        <v>Punta #2</v>
      </c>
      <c r="AF855" s="247" t="str">
        <f>Inventario!D855</f>
        <v>Punta #2</v>
      </c>
      <c r="AG855" s="247" t="str">
        <f>Inventario!E855</f>
        <v>Materiales Varios</v>
      </c>
      <c r="AH855" s="247">
        <f>Inventario!F855</f>
        <v>0</v>
      </c>
      <c r="AI855" s="247" t="str">
        <f>Inventario!G855</f>
        <v>unidades</v>
      </c>
      <c r="AJ855" s="248">
        <f>Inventario!J855</f>
        <v>374</v>
      </c>
      <c r="AK855" s="249">
        <f>Inventario!K855</f>
        <v>7.2924321547206024</v>
      </c>
      <c r="AL855" s="25"/>
      <c r="AM855" s="11"/>
    </row>
    <row r="856" spans="31:39" ht="13.5" customHeight="1" x14ac:dyDescent="0.25">
      <c r="AE856" s="246" t="str">
        <f>Inventario!B856</f>
        <v>Lapiz de grafito</v>
      </c>
      <c r="AF856" s="247" t="str">
        <f>Inventario!D856</f>
        <v>Lapiz de grafito</v>
      </c>
      <c r="AG856" s="247" t="str">
        <f>Inventario!E856</f>
        <v>Materiales Varios</v>
      </c>
      <c r="AH856" s="247">
        <f>Inventario!F856</f>
        <v>0</v>
      </c>
      <c r="AI856" s="247" t="str">
        <f>Inventario!G856</f>
        <v>unidades</v>
      </c>
      <c r="AJ856" s="248">
        <f>Inventario!J856</f>
        <v>11</v>
      </c>
      <c r="AK856" s="249">
        <f>Inventario!K856</f>
        <v>4.92</v>
      </c>
      <c r="AL856" s="25"/>
      <c r="AM856" s="11"/>
    </row>
    <row r="857" spans="31:39" ht="13.5" customHeight="1" x14ac:dyDescent="0.25">
      <c r="AE857" s="246" t="str">
        <f>Inventario!B857</f>
        <v>Marcador Acrilico</v>
      </c>
      <c r="AF857" s="247" t="str">
        <f>Inventario!D857</f>
        <v>Marcador Acrilico</v>
      </c>
      <c r="AG857" s="247" t="str">
        <f>Inventario!E857</f>
        <v>Materiales Varios</v>
      </c>
      <c r="AH857" s="247">
        <f>Inventario!F857</f>
        <v>0</v>
      </c>
      <c r="AI857" s="247" t="str">
        <f>Inventario!G857</f>
        <v>unidades</v>
      </c>
      <c r="AJ857" s="248">
        <f>Inventario!J857</f>
        <v>0</v>
      </c>
      <c r="AK857" s="249">
        <f>Inventario!K857</f>
        <v>0</v>
      </c>
      <c r="AL857" s="25"/>
      <c r="AM857" s="11"/>
    </row>
    <row r="858" spans="31:39" ht="13.5" customHeight="1" x14ac:dyDescent="0.25">
      <c r="AE858" s="246" t="str">
        <f>Inventario!B858</f>
        <v xml:space="preserve">Teflon </v>
      </c>
      <c r="AF858" s="247" t="str">
        <f>Inventario!D858</f>
        <v xml:space="preserve">Teflon </v>
      </c>
      <c r="AG858" s="247" t="str">
        <f>Inventario!E858</f>
        <v>Materiales Varios</v>
      </c>
      <c r="AH858" s="247">
        <f>Inventario!F858</f>
        <v>0</v>
      </c>
      <c r="AI858" s="247" t="str">
        <f>Inventario!G858</f>
        <v>unidades</v>
      </c>
      <c r="AJ858" s="248">
        <f>Inventario!J858</f>
        <v>0</v>
      </c>
      <c r="AK858" s="249">
        <f>Inventario!K858</f>
        <v>0</v>
      </c>
      <c r="AL858" s="25"/>
      <c r="AM858" s="11"/>
    </row>
    <row r="859" spans="31:39" ht="13.5" customHeight="1" x14ac:dyDescent="0.25">
      <c r="AE859" s="246" t="str">
        <f>Inventario!B859</f>
        <v>Masking Tape 2"</v>
      </c>
      <c r="AF859" s="247" t="str">
        <f>Inventario!D859</f>
        <v>Masking Tape 2"</v>
      </c>
      <c r="AG859" s="247" t="str">
        <f>Inventario!E859</f>
        <v>Materiales Varios</v>
      </c>
      <c r="AH859" s="247">
        <f>Inventario!F859</f>
        <v>0</v>
      </c>
      <c r="AI859" s="247" t="str">
        <f>Inventario!G859</f>
        <v>unidades</v>
      </c>
      <c r="AJ859" s="248">
        <f>Inventario!J859</f>
        <v>0</v>
      </c>
      <c r="AK859" s="249">
        <f>Inventario!K859</f>
        <v>0</v>
      </c>
      <c r="AL859" s="25"/>
      <c r="AM859" s="11"/>
    </row>
    <row r="860" spans="31:39" ht="13.5" customHeight="1" x14ac:dyDescent="0.25">
      <c r="AE860" s="246" t="str">
        <f>Inventario!B860</f>
        <v>Bateria AA</v>
      </c>
      <c r="AF860" s="247" t="str">
        <f>Inventario!D860</f>
        <v>Bateria AA</v>
      </c>
      <c r="AG860" s="247" t="str">
        <f>Inventario!E860</f>
        <v>Materiales Varios</v>
      </c>
      <c r="AH860" s="247">
        <f>Inventario!F860</f>
        <v>0</v>
      </c>
      <c r="AI860" s="247" t="str">
        <f>Inventario!G860</f>
        <v>unidades</v>
      </c>
      <c r="AJ860" s="248">
        <f>Inventario!J860</f>
        <v>2</v>
      </c>
      <c r="AK860" s="249">
        <f>Inventario!K860</f>
        <v>10</v>
      </c>
      <c r="AL860" s="25"/>
      <c r="AM860" s="11"/>
    </row>
    <row r="861" spans="31:39" ht="13.5" customHeight="1" x14ac:dyDescent="0.25">
      <c r="AE861" s="246" t="str">
        <f>Inventario!B861</f>
        <v>Bateria AAA</v>
      </c>
      <c r="AF861" s="247" t="str">
        <f>Inventario!D861</f>
        <v>Bateria AAA</v>
      </c>
      <c r="AG861" s="247" t="str">
        <f>Inventario!E861</f>
        <v>Materiales Varios</v>
      </c>
      <c r="AH861" s="247">
        <f>Inventario!F861</f>
        <v>0</v>
      </c>
      <c r="AI861" s="247" t="str">
        <f>Inventario!G861</f>
        <v>unidades</v>
      </c>
      <c r="AJ861" s="248">
        <f>Inventario!J861</f>
        <v>2</v>
      </c>
      <c r="AK861" s="249">
        <f>Inventario!K861</f>
        <v>10</v>
      </c>
      <c r="AL861" s="25"/>
      <c r="AM861" s="11"/>
    </row>
    <row r="862" spans="31:39" ht="13.5" customHeight="1" x14ac:dyDescent="0.25">
      <c r="AE862" s="246" t="str">
        <f>Inventario!B862</f>
        <v xml:space="preserve">Hilaza Especial </v>
      </c>
      <c r="AF862" s="247" t="str">
        <f>Inventario!D862</f>
        <v xml:space="preserve">Hilaza Especial </v>
      </c>
      <c r="AG862" s="247" t="str">
        <f>Inventario!E862</f>
        <v>Materiales Varios</v>
      </c>
      <c r="AH862" s="247">
        <f>Inventario!F862</f>
        <v>0</v>
      </c>
      <c r="AI862" s="247" t="str">
        <f>Inventario!G862</f>
        <v>lbs</v>
      </c>
      <c r="AJ862" s="248">
        <f>Inventario!J862</f>
        <v>0</v>
      </c>
      <c r="AK862" s="249">
        <f>Inventario!K862</f>
        <v>0</v>
      </c>
      <c r="AL862" s="25"/>
      <c r="AM862" s="11"/>
    </row>
    <row r="863" spans="31:39" ht="13.5" customHeight="1" x14ac:dyDescent="0.25">
      <c r="AE863" s="246" t="str">
        <f>Inventario!B863</f>
        <v>Varilla de bronce  BR-3/32</v>
      </c>
      <c r="AF863" s="247" t="str">
        <f>Inventario!D863</f>
        <v>Varilla de bronce  BR-3/32</v>
      </c>
      <c r="AG863" s="247" t="str">
        <f>Inventario!E863</f>
        <v>Materiales Varios</v>
      </c>
      <c r="AH863" s="247" t="str">
        <f>Inventario!F863</f>
        <v>BR-3/32</v>
      </c>
      <c r="AI863" s="247" t="str">
        <f>Inventario!G863</f>
        <v>lbs</v>
      </c>
      <c r="AJ863" s="248">
        <f>Inventario!J863</f>
        <v>0</v>
      </c>
      <c r="AK863" s="249">
        <f>Inventario!K863</f>
        <v>0</v>
      </c>
      <c r="AL863" s="25"/>
      <c r="AM863" s="11"/>
    </row>
    <row r="864" spans="31:39" ht="13.5" customHeight="1" x14ac:dyDescent="0.25">
      <c r="AE864" s="246" t="str">
        <f>Inventario!B864</f>
        <v>Belemoide</v>
      </c>
      <c r="AF864" s="247" t="str">
        <f>Inventario!D864</f>
        <v>Belemoide</v>
      </c>
      <c r="AG864" s="247" t="str">
        <f>Inventario!E864</f>
        <v>Materiales Varios</v>
      </c>
      <c r="AH864" s="247">
        <f>Inventario!F864</f>
        <v>0</v>
      </c>
      <c r="AI864" s="247" t="str">
        <f>Inventario!G864</f>
        <v>Pie</v>
      </c>
      <c r="AJ864" s="248">
        <f>Inventario!J864</f>
        <v>1</v>
      </c>
      <c r="AK864" s="249">
        <f>Inventario!K864</f>
        <v>0</v>
      </c>
      <c r="AL864" s="25"/>
      <c r="AM864" s="11"/>
    </row>
    <row r="865" spans="31:39" ht="13.5" customHeight="1" x14ac:dyDescent="0.25">
      <c r="AE865" s="246" t="str">
        <f>Inventario!B865</f>
        <v>Broca 3/16"</v>
      </c>
      <c r="AF865" s="247" t="str">
        <f>Inventario!D865</f>
        <v>Broca 3/16"</v>
      </c>
      <c r="AG865" s="247" t="str">
        <f>Inventario!E865</f>
        <v>Materiales Varios</v>
      </c>
      <c r="AH865" s="247">
        <f>Inventario!F865</f>
        <v>0</v>
      </c>
      <c r="AI865" s="247" t="str">
        <f>Inventario!G865</f>
        <v>unidades</v>
      </c>
      <c r="AJ865" s="248">
        <f>Inventario!J865</f>
        <v>0</v>
      </c>
      <c r="AK865" s="249">
        <f>Inventario!K865</f>
        <v>0</v>
      </c>
      <c r="AL865" s="25"/>
      <c r="AM865" s="11"/>
    </row>
    <row r="866" spans="31:39" ht="13.5" customHeight="1" x14ac:dyDescent="0.25">
      <c r="AE866" s="246" t="str">
        <f>Inventario!B866</f>
        <v>Extension Electrica 6 mts</v>
      </c>
      <c r="AF866" s="247" t="str">
        <f>Inventario!D866</f>
        <v>Extension Electrica 6 mts</v>
      </c>
      <c r="AG866" s="247" t="str">
        <f>Inventario!E866</f>
        <v>Materiales Varios</v>
      </c>
      <c r="AH866" s="247">
        <f>Inventario!F866</f>
        <v>0</v>
      </c>
      <c r="AI866" s="247" t="str">
        <f>Inventario!G866</f>
        <v>unidades</v>
      </c>
      <c r="AJ866" s="248">
        <f>Inventario!J866</f>
        <v>2</v>
      </c>
      <c r="AK866" s="249">
        <f>Inventario!K866</f>
        <v>0</v>
      </c>
      <c r="AL866" s="25"/>
      <c r="AM866" s="11"/>
    </row>
    <row r="867" spans="31:39" ht="13.5" customHeight="1" x14ac:dyDescent="0.25">
      <c r="AE867" s="246" t="str">
        <f>Inventario!B867</f>
        <v>Llavero con ID</v>
      </c>
      <c r="AF867" s="247" t="str">
        <f>Inventario!D867</f>
        <v>Llavero con ID</v>
      </c>
      <c r="AG867" s="247" t="str">
        <f>Inventario!E867</f>
        <v>Materiales Varios</v>
      </c>
      <c r="AH867" s="247">
        <f>Inventario!F867</f>
        <v>0</v>
      </c>
      <c r="AI867" s="247" t="str">
        <f>Inventario!G867</f>
        <v>unidades</v>
      </c>
      <c r="AJ867" s="248">
        <f>Inventario!J867</f>
        <v>0</v>
      </c>
      <c r="AK867" s="249">
        <f>Inventario!K867</f>
        <v>0</v>
      </c>
      <c r="AL867" s="25"/>
      <c r="AM867" s="11"/>
    </row>
    <row r="868" spans="31:39" ht="13.5" customHeight="1" x14ac:dyDescent="0.25">
      <c r="AE868" s="246" t="str">
        <f>Inventario!B868</f>
        <v>Soldadura 6013-3/32</v>
      </c>
      <c r="AF868" s="247" t="str">
        <f>Inventario!D868</f>
        <v>Soldadura 6013-3/32</v>
      </c>
      <c r="AG868" s="247" t="str">
        <f>Inventario!E868</f>
        <v>Materiales Varios</v>
      </c>
      <c r="AH868" s="247" t="str">
        <f>Inventario!F868</f>
        <v>6013-3/32</v>
      </c>
      <c r="AI868" s="247" t="str">
        <f>Inventario!G868</f>
        <v>lbs</v>
      </c>
      <c r="AJ868" s="248">
        <f>Inventario!J868</f>
        <v>33</v>
      </c>
      <c r="AK868" s="249">
        <f>Inventario!K868</f>
        <v>41.432656999999999</v>
      </c>
      <c r="AL868" s="25"/>
      <c r="AM868" s="11"/>
    </row>
    <row r="869" spans="31:39" ht="13.5" customHeight="1" x14ac:dyDescent="0.25">
      <c r="AE869" s="246" t="str">
        <f>Inventario!B869</f>
        <v>Soldadura 6011-3/32</v>
      </c>
      <c r="AF869" s="247" t="str">
        <f>Inventario!D869</f>
        <v>Soldadura 6011-3/32</v>
      </c>
      <c r="AG869" s="247" t="str">
        <f>Inventario!E869</f>
        <v>Materiales Varios</v>
      </c>
      <c r="AH869" s="247" t="str">
        <f>Inventario!F869</f>
        <v>6011-3/32</v>
      </c>
      <c r="AI869" s="247" t="str">
        <f>Inventario!G869</f>
        <v>lbs</v>
      </c>
      <c r="AJ869" s="248">
        <f>Inventario!J869</f>
        <v>0</v>
      </c>
      <c r="AK869" s="249">
        <f>Inventario!K869</f>
        <v>0</v>
      </c>
      <c r="AL869" s="25"/>
      <c r="AM869" s="11"/>
    </row>
    <row r="870" spans="31:39" ht="13.5" customHeight="1" x14ac:dyDescent="0.25">
      <c r="AE870" s="246" t="str">
        <f>Inventario!B870</f>
        <v>Electrodo de Tungsteno 3/32</v>
      </c>
      <c r="AF870" s="247" t="str">
        <f>Inventario!D870</f>
        <v>Electrodo de Tungsteno 3/32</v>
      </c>
      <c r="AG870" s="247" t="str">
        <f>Inventario!E870</f>
        <v>Materiales Varios</v>
      </c>
      <c r="AH870" s="247">
        <f>Inventario!F870</f>
        <v>2600803</v>
      </c>
      <c r="AI870" s="247" t="str">
        <f>Inventario!G870</f>
        <v>unidades</v>
      </c>
      <c r="AJ870" s="248">
        <f>Inventario!J870</f>
        <v>0</v>
      </c>
      <c r="AK870" s="249">
        <f>Inventario!K870</f>
        <v>0</v>
      </c>
      <c r="AL870" s="25"/>
      <c r="AM870" s="11"/>
    </row>
    <row r="871" spans="31:39" ht="13.5" customHeight="1" x14ac:dyDescent="0.25">
      <c r="AE871" s="246" t="str">
        <f>Inventario!B871</f>
        <v>Candado</v>
      </c>
      <c r="AF871" s="247" t="str">
        <f>Inventario!D871</f>
        <v>Candado</v>
      </c>
      <c r="AG871" s="247" t="str">
        <f>Inventario!E871</f>
        <v>Materiales Varios</v>
      </c>
      <c r="AH871" s="247">
        <f>Inventario!F871</f>
        <v>0</v>
      </c>
      <c r="AI871" s="247" t="str">
        <f>Inventario!G871</f>
        <v>unidades</v>
      </c>
      <c r="AJ871" s="248">
        <f>Inventario!J871</f>
        <v>1</v>
      </c>
      <c r="AK871" s="249">
        <f>Inventario!K871</f>
        <v>160.27333333333334</v>
      </c>
      <c r="AL871" s="25"/>
      <c r="AM871" s="11"/>
    </row>
    <row r="872" spans="31:39" ht="13.5" customHeight="1" x14ac:dyDescent="0.25">
      <c r="AE872" s="246" t="str">
        <f>Inventario!B872</f>
        <v>Amarras Plasticas</v>
      </c>
      <c r="AF872" s="247" t="str">
        <f>Inventario!D872</f>
        <v>Amarras Plasticas</v>
      </c>
      <c r="AG872" s="247" t="str">
        <f>Inventario!E872</f>
        <v>Materiales Varios</v>
      </c>
      <c r="AH872" s="247">
        <f>Inventario!F872</f>
        <v>0</v>
      </c>
      <c r="AI872" s="247" t="str">
        <f>Inventario!G872</f>
        <v>unidades</v>
      </c>
      <c r="AJ872" s="248">
        <f>Inventario!J872</f>
        <v>224</v>
      </c>
      <c r="AK872" s="249">
        <f>Inventario!K872</f>
        <v>2.5802420023941472</v>
      </c>
      <c r="AL872" s="25"/>
      <c r="AM872" s="11"/>
    </row>
    <row r="873" spans="31:39" ht="13.5" customHeight="1" x14ac:dyDescent="0.25">
      <c r="AE873" s="246" t="str">
        <f>Inventario!B873</f>
        <v>Cuaderno</v>
      </c>
      <c r="AF873" s="247" t="str">
        <f>Inventario!D873</f>
        <v>Cuaderno</v>
      </c>
      <c r="AG873" s="247" t="str">
        <f>Inventario!E873</f>
        <v>Materiales Varios</v>
      </c>
      <c r="AH873" s="247">
        <f>Inventario!F873</f>
        <v>0</v>
      </c>
      <c r="AI873" s="247" t="str">
        <f>Inventario!G873</f>
        <v>unidades</v>
      </c>
      <c r="AJ873" s="248">
        <f>Inventario!J873</f>
        <v>0</v>
      </c>
      <c r="AK873" s="249">
        <f>Inventario!K873</f>
        <v>0</v>
      </c>
      <c r="AL873" s="25"/>
      <c r="AM873" s="11"/>
    </row>
    <row r="874" spans="31:39" ht="13.5" customHeight="1" x14ac:dyDescent="0.25">
      <c r="AE874" s="246" t="str">
        <f>Inventario!B874</f>
        <v>Crayolas para madera</v>
      </c>
      <c r="AF874" s="247" t="str">
        <f>Inventario!D874</f>
        <v>Crayolas para madera</v>
      </c>
      <c r="AG874" s="247" t="str">
        <f>Inventario!E874</f>
        <v>Materiales Varios</v>
      </c>
      <c r="AH874" s="247">
        <f>Inventario!F874</f>
        <v>0</v>
      </c>
      <c r="AI874" s="247" t="str">
        <f>Inventario!G874</f>
        <v>unidades</v>
      </c>
      <c r="AJ874" s="248">
        <f>Inventario!J874</f>
        <v>0</v>
      </c>
      <c r="AK874" s="249">
        <f>Inventario!K874</f>
        <v>0</v>
      </c>
      <c r="AL874" s="25"/>
      <c r="AM874" s="11"/>
    </row>
    <row r="875" spans="31:39" ht="13.5" customHeight="1" x14ac:dyDescent="0.25">
      <c r="AE875" s="246" t="str">
        <f>Inventario!B875</f>
        <v xml:space="preserve">Hojas protectoras </v>
      </c>
      <c r="AF875" s="247" t="str">
        <f>Inventario!D875</f>
        <v xml:space="preserve">Hojas protectoras </v>
      </c>
      <c r="AG875" s="247" t="str">
        <f>Inventario!E875</f>
        <v>Materiales Varios</v>
      </c>
      <c r="AH875" s="247">
        <f>Inventario!F875</f>
        <v>0</v>
      </c>
      <c r="AI875" s="247" t="str">
        <f>Inventario!G875</f>
        <v>unidades</v>
      </c>
      <c r="AJ875" s="248">
        <f>Inventario!J875</f>
        <v>0</v>
      </c>
      <c r="AK875" s="249">
        <f>Inventario!K875</f>
        <v>0</v>
      </c>
      <c r="AL875" s="25"/>
      <c r="AM875" s="11"/>
    </row>
    <row r="876" spans="31:39" ht="13.5" customHeight="1" x14ac:dyDescent="0.25">
      <c r="AE876" s="246" t="str">
        <f>Inventario!B876</f>
        <v>Fastener metalico (caja)</v>
      </c>
      <c r="AF876" s="247" t="str">
        <f>Inventario!D876</f>
        <v>Fastener metalico (caja)</v>
      </c>
      <c r="AG876" s="247" t="str">
        <f>Inventario!E876</f>
        <v>Materiales Varios</v>
      </c>
      <c r="AH876" s="247">
        <f>Inventario!F876</f>
        <v>0</v>
      </c>
      <c r="AI876" s="247" t="str">
        <f>Inventario!G876</f>
        <v>unidades</v>
      </c>
      <c r="AJ876" s="248">
        <f>Inventario!J876</f>
        <v>0</v>
      </c>
      <c r="AK876" s="249">
        <f>Inventario!K876</f>
        <v>0</v>
      </c>
      <c r="AL876" s="25"/>
      <c r="AM876" s="11"/>
    </row>
    <row r="877" spans="31:39" ht="13.5" customHeight="1" x14ac:dyDescent="0.25">
      <c r="AE877" s="246" t="str">
        <f>Inventario!B877</f>
        <v>Pinceles #1</v>
      </c>
      <c r="AF877" s="247" t="str">
        <f>Inventario!D877</f>
        <v>Pinceles #1</v>
      </c>
      <c r="AG877" s="247" t="str">
        <f>Inventario!E877</f>
        <v>Materiales Varios</v>
      </c>
      <c r="AH877" s="247">
        <f>Inventario!F877</f>
        <v>0</v>
      </c>
      <c r="AI877" s="247" t="str">
        <f>Inventario!G877</f>
        <v>unidades</v>
      </c>
      <c r="AJ877" s="248">
        <f>Inventario!J877</f>
        <v>0</v>
      </c>
      <c r="AK877" s="249">
        <f>Inventario!K877</f>
        <v>0</v>
      </c>
      <c r="AL877" s="25"/>
      <c r="AM877" s="11"/>
    </row>
    <row r="878" spans="31:39" ht="13.5" customHeight="1" x14ac:dyDescent="0.25">
      <c r="AE878" s="246" t="str">
        <f>Inventario!B878</f>
        <v>Pinceles #2</v>
      </c>
      <c r="AF878" s="247" t="str">
        <f>Inventario!D878</f>
        <v>Pinceles #2</v>
      </c>
      <c r="AG878" s="247" t="str">
        <f>Inventario!E878</f>
        <v>Materiales Varios</v>
      </c>
      <c r="AH878" s="247">
        <f>Inventario!F878</f>
        <v>0</v>
      </c>
      <c r="AI878" s="247" t="str">
        <f>Inventario!G878</f>
        <v>unidades</v>
      </c>
      <c r="AJ878" s="248">
        <f>Inventario!J878</f>
        <v>1</v>
      </c>
      <c r="AK878" s="249">
        <f>Inventario!K878</f>
        <v>5.7299999999999995</v>
      </c>
      <c r="AL878" s="25"/>
      <c r="AM878" s="11"/>
    </row>
    <row r="879" spans="31:39" ht="13.5" customHeight="1" x14ac:dyDescent="0.25">
      <c r="AE879" s="246" t="str">
        <f>Inventario!B879</f>
        <v>Pinceles #6</v>
      </c>
      <c r="AF879" s="247" t="str">
        <f>Inventario!D879</f>
        <v>Pinceles #6</v>
      </c>
      <c r="AG879" s="247" t="str">
        <f>Inventario!E879</f>
        <v>Materiales Varios</v>
      </c>
      <c r="AH879" s="247">
        <f>Inventario!F879</f>
        <v>0</v>
      </c>
      <c r="AI879" s="247" t="str">
        <f>Inventario!G879</f>
        <v>unidades</v>
      </c>
      <c r="AJ879" s="248">
        <f>Inventario!J879</f>
        <v>20</v>
      </c>
      <c r="AK879" s="249">
        <f>Inventario!K879</f>
        <v>36.865000000000002</v>
      </c>
      <c r="AL879" s="25"/>
      <c r="AM879" s="11"/>
    </row>
    <row r="880" spans="31:39" ht="13.5" customHeight="1" x14ac:dyDescent="0.25">
      <c r="AE880" s="246" t="str">
        <f>Inventario!B880</f>
        <v>Pinceles #7</v>
      </c>
      <c r="AF880" s="247" t="str">
        <f>Inventario!D880</f>
        <v>Pinceles #7</v>
      </c>
      <c r="AG880" s="247" t="str">
        <f>Inventario!E880</f>
        <v>Materiales Varios</v>
      </c>
      <c r="AH880" s="247">
        <f>Inventario!F880</f>
        <v>0</v>
      </c>
      <c r="AI880" s="247" t="str">
        <f>Inventario!G880</f>
        <v>unidades</v>
      </c>
      <c r="AJ880" s="248">
        <f>Inventario!J880</f>
        <v>14</v>
      </c>
      <c r="AK880" s="249">
        <f>Inventario!K880</f>
        <v>7.8071428571428569</v>
      </c>
      <c r="AL880" s="25"/>
      <c r="AM880" s="11"/>
    </row>
    <row r="881" spans="31:39" ht="13.5" customHeight="1" x14ac:dyDescent="0.25">
      <c r="AE881" s="246" t="str">
        <f>Inventario!B881</f>
        <v>Piezas de Aluminio para playera</v>
      </c>
      <c r="AF881" s="247" t="str">
        <f>Inventario!D881</f>
        <v>Piezas de Aluminio para playera</v>
      </c>
      <c r="AG881" s="247" t="str">
        <f>Inventario!E881</f>
        <v>Materiales Varios</v>
      </c>
      <c r="AH881" s="247">
        <f>Inventario!F881</f>
        <v>0</v>
      </c>
      <c r="AI881" s="247" t="str">
        <f>Inventario!G881</f>
        <v>unidades</v>
      </c>
      <c r="AJ881" s="248">
        <f>Inventario!J881</f>
        <v>16</v>
      </c>
      <c r="AK881" s="249">
        <f>Inventario!K881</f>
        <v>40</v>
      </c>
      <c r="AL881" s="25"/>
      <c r="AM881" s="11"/>
    </row>
    <row r="882" spans="31:39" ht="13.5" customHeight="1" x14ac:dyDescent="0.25">
      <c r="AE882" s="246" t="str">
        <f>Inventario!B882</f>
        <v>Papel Bond (Resma)</v>
      </c>
      <c r="AF882" s="247" t="str">
        <f>Inventario!D882</f>
        <v>Papel Bond (Resma)</v>
      </c>
      <c r="AG882" s="247" t="str">
        <f>Inventario!E882</f>
        <v>Materiales Varios</v>
      </c>
      <c r="AH882" s="247">
        <f>Inventario!F882</f>
        <v>0</v>
      </c>
      <c r="AI882" s="247" t="str">
        <f>Inventario!G882</f>
        <v>unidades</v>
      </c>
      <c r="AJ882" s="248">
        <f>Inventario!J882</f>
        <v>3</v>
      </c>
      <c r="AK882" s="249">
        <f>Inventario!K882</f>
        <v>0</v>
      </c>
      <c r="AL882" s="25"/>
      <c r="AM882" s="11"/>
    </row>
    <row r="883" spans="31:39" ht="13.5" customHeight="1" x14ac:dyDescent="0.25">
      <c r="AE883" s="246" t="str">
        <f>Inventario!B883</f>
        <v>Medias para Mujer</v>
      </c>
      <c r="AF883" s="247" t="str">
        <f>Inventario!D883</f>
        <v>Medias para Mujer</v>
      </c>
      <c r="AG883" s="247" t="str">
        <f>Inventario!E883</f>
        <v>Materiales Varios</v>
      </c>
      <c r="AH883" s="247">
        <f>Inventario!F883</f>
        <v>0</v>
      </c>
      <c r="AI883" s="247" t="str">
        <f>Inventario!G883</f>
        <v>par</v>
      </c>
      <c r="AJ883" s="248">
        <f>Inventario!J883</f>
        <v>2</v>
      </c>
      <c r="AK883" s="249">
        <f>Inventario!K883</f>
        <v>50</v>
      </c>
      <c r="AL883" s="25"/>
      <c r="AM883" s="11"/>
    </row>
    <row r="884" spans="31:39" ht="13.5" customHeight="1" x14ac:dyDescent="0.25">
      <c r="AE884" s="246" t="str">
        <f>Inventario!B884</f>
        <v>Cinta Metrica</v>
      </c>
      <c r="AF884" s="247" t="str">
        <f>Inventario!D884</f>
        <v>Cinta Metrica</v>
      </c>
      <c r="AG884" s="247" t="str">
        <f>Inventario!E884</f>
        <v>Materiales Varios</v>
      </c>
      <c r="AH884" s="247">
        <f>Inventario!F884</f>
        <v>0</v>
      </c>
      <c r="AI884" s="247" t="str">
        <f>Inventario!G884</f>
        <v>unidades</v>
      </c>
      <c r="AJ884" s="248">
        <f>Inventario!J884</f>
        <v>0</v>
      </c>
      <c r="AK884" s="249">
        <f>Inventario!K884</f>
        <v>0</v>
      </c>
      <c r="AL884" s="25"/>
      <c r="AM884" s="11"/>
    </row>
    <row r="885" spans="31:39" ht="13.5" customHeight="1" x14ac:dyDescent="0.25">
      <c r="AE885" s="246" t="str">
        <f>Inventario!B885</f>
        <v>Enchape madera Cedro Macho</v>
      </c>
      <c r="AF885" s="247" t="str">
        <f>Inventario!D885</f>
        <v>Enchape madera Cedro Macho</v>
      </c>
      <c r="AG885" s="247" t="str">
        <f>Inventario!E885</f>
        <v>Materiales Varios</v>
      </c>
      <c r="AH885" s="247">
        <f>Inventario!F885</f>
        <v>0</v>
      </c>
      <c r="AI885" s="247" t="str">
        <f>Inventario!G885</f>
        <v>m2</v>
      </c>
      <c r="AJ885" s="248">
        <f>Inventario!J885</f>
        <v>1.4119999999999999</v>
      </c>
      <c r="AK885" s="249">
        <f>Inventario!K885</f>
        <v>427.27465464788736</v>
      </c>
      <c r="AL885" s="25"/>
      <c r="AM885" s="11"/>
    </row>
    <row r="886" spans="31:39" ht="13.5" customHeight="1" x14ac:dyDescent="0.25">
      <c r="AE886" s="246" t="str">
        <f>Inventario!B886</f>
        <v xml:space="preserve">Disco de Piedra </v>
      </c>
      <c r="AF886" s="247" t="str">
        <f>Inventario!D886</f>
        <v xml:space="preserve">Disco de Piedra </v>
      </c>
      <c r="AG886" s="247" t="str">
        <f>Inventario!E886</f>
        <v>Materiales Varios</v>
      </c>
      <c r="AH886" s="247">
        <f>Inventario!F886</f>
        <v>0</v>
      </c>
      <c r="AI886" s="247" t="str">
        <f>Inventario!G886</f>
        <v>unidades</v>
      </c>
      <c r="AJ886" s="248">
        <f>Inventario!J886</f>
        <v>11</v>
      </c>
      <c r="AK886" s="249">
        <f>Inventario!K886</f>
        <v>100</v>
      </c>
      <c r="AL886" s="25"/>
      <c r="AM886" s="11"/>
    </row>
    <row r="887" spans="31:39" ht="13.5" customHeight="1" x14ac:dyDescent="0.25">
      <c r="AE887" s="246" t="str">
        <f>Inventario!B887</f>
        <v>Soldadura ER70S-6 0.035" (Rollo 11 Libras)</v>
      </c>
      <c r="AF887" s="247" t="str">
        <f>Inventario!D887</f>
        <v>Soldadura ER70S-6 0.035" (Rollo 11 Libras)</v>
      </c>
      <c r="AG887" s="247" t="str">
        <f>Inventario!E887</f>
        <v>Materiales Varios</v>
      </c>
      <c r="AH887" s="247">
        <f>Inventario!F887</f>
        <v>0</v>
      </c>
      <c r="AI887" s="247" t="str">
        <f>Inventario!G887</f>
        <v>lbs</v>
      </c>
      <c r="AJ887" s="248">
        <f>Inventario!J887</f>
        <v>0</v>
      </c>
      <c r="AK887" s="249">
        <f>Inventario!K887</f>
        <v>0</v>
      </c>
      <c r="AL887" s="25"/>
      <c r="AM887" s="11"/>
    </row>
    <row r="888" spans="31:39" ht="13.5" customHeight="1" x14ac:dyDescent="0.25">
      <c r="AE888" s="246" t="str">
        <f>Inventario!B888</f>
        <v xml:space="preserve">Varilla Tig Aluminio ER4043 3/32"X 36" (Paquete 10 libras) </v>
      </c>
      <c r="AF888" s="247" t="str">
        <f>Inventario!D888</f>
        <v xml:space="preserve">Varilla Tig Aluminio ER4043 3/32"X 36" (Paquete 10 libras) </v>
      </c>
      <c r="AG888" s="247" t="str">
        <f>Inventario!E888</f>
        <v>Materiales Varios</v>
      </c>
      <c r="AH888" s="247">
        <f>Inventario!F888</f>
        <v>0</v>
      </c>
      <c r="AI888" s="247" t="str">
        <f>Inventario!G888</f>
        <v>lbs</v>
      </c>
      <c r="AJ888" s="248">
        <f>Inventario!J888</f>
        <v>0</v>
      </c>
      <c r="AK888" s="249">
        <f>Inventario!K888</f>
        <v>0</v>
      </c>
      <c r="AL888" s="25"/>
      <c r="AM888" s="11"/>
    </row>
    <row r="889" spans="31:39" ht="13.5" customHeight="1" x14ac:dyDescent="0.25">
      <c r="AE889" s="246" t="str">
        <f>Inventario!B889</f>
        <v>Cespol para lavado</v>
      </c>
      <c r="AF889" s="247" t="str">
        <f>Inventario!D889</f>
        <v>Cespol para lavado</v>
      </c>
      <c r="AG889" s="247" t="str">
        <f>Inventario!E889</f>
        <v>Materiales Varios</v>
      </c>
      <c r="AH889" s="247">
        <f>Inventario!F889</f>
        <v>0</v>
      </c>
      <c r="AI889" s="247" t="str">
        <f>Inventario!G889</f>
        <v>unidades</v>
      </c>
      <c r="AJ889" s="248">
        <f>Inventario!J889</f>
        <v>0</v>
      </c>
      <c r="AK889" s="249">
        <f>Inventario!K889</f>
        <v>0</v>
      </c>
      <c r="AL889" s="25"/>
      <c r="AM889" s="11"/>
    </row>
    <row r="890" spans="31:39" ht="13.5" customHeight="1" x14ac:dyDescent="0.25">
      <c r="AE890" s="246" t="str">
        <f>Inventario!B890</f>
        <v>Clavo de Presion 3/4"</v>
      </c>
      <c r="AF890" s="247" t="str">
        <f>Inventario!D890</f>
        <v>Clavo de Presion 3/4"</v>
      </c>
      <c r="AG890" s="247" t="str">
        <f>Inventario!E890</f>
        <v>Materiales Varios</v>
      </c>
      <c r="AH890" s="247">
        <f>Inventario!F890</f>
        <v>0</v>
      </c>
      <c r="AI890" s="247" t="str">
        <f>Inventario!G890</f>
        <v>unidades</v>
      </c>
      <c r="AJ890" s="248">
        <f>Inventario!J890</f>
        <v>0</v>
      </c>
      <c r="AK890" s="249">
        <f>Inventario!K890</f>
        <v>0</v>
      </c>
      <c r="AL890" s="25"/>
      <c r="AM890" s="11"/>
    </row>
    <row r="891" spans="31:39" ht="13.5" customHeight="1" x14ac:dyDescent="0.25">
      <c r="AE891" s="246" t="str">
        <f>Inventario!B891</f>
        <v>Clavo de Presion 1"</v>
      </c>
      <c r="AF891" s="247" t="str">
        <f>Inventario!D891</f>
        <v>Clavo de Presion 1"</v>
      </c>
      <c r="AG891" s="247" t="str">
        <f>Inventario!E891</f>
        <v>Materiales Varios</v>
      </c>
      <c r="AH891" s="247">
        <f>Inventario!F891</f>
        <v>0</v>
      </c>
      <c r="AI891" s="247" t="str">
        <f>Inventario!G891</f>
        <v>unidades</v>
      </c>
      <c r="AJ891" s="248">
        <f>Inventario!J891</f>
        <v>9600</v>
      </c>
      <c r="AK891" s="249">
        <f>Inventario!K891</f>
        <v>7.1334999999999996E-2</v>
      </c>
      <c r="AL891" s="25"/>
      <c r="AM891" s="11"/>
    </row>
    <row r="892" spans="31:39" ht="13.5" customHeight="1" x14ac:dyDescent="0.25">
      <c r="AE892" s="246" t="str">
        <f>Inventario!B892</f>
        <v>Clavo de Presion 2"</v>
      </c>
      <c r="AF892" s="247" t="str">
        <f>Inventario!D892</f>
        <v>Clavo de Presion 2"</v>
      </c>
      <c r="AG892" s="247" t="str">
        <f>Inventario!E892</f>
        <v>Materiales Varios</v>
      </c>
      <c r="AH892" s="247">
        <f>Inventario!F892</f>
        <v>0</v>
      </c>
      <c r="AI892" s="247" t="str">
        <f>Inventario!G892</f>
        <v>unidades</v>
      </c>
      <c r="AJ892" s="248">
        <f>Inventario!J892</f>
        <v>2600</v>
      </c>
      <c r="AK892" s="249">
        <f>Inventario!K892</f>
        <v>0.18492307692307691</v>
      </c>
      <c r="AL892" s="25"/>
      <c r="AM892" s="11"/>
    </row>
    <row r="893" spans="31:39" ht="13.5" customHeight="1" x14ac:dyDescent="0.25">
      <c r="AE893" s="246" t="str">
        <f>Inventario!B893</f>
        <v xml:space="preserve">Barni Aislante </v>
      </c>
      <c r="AF893" s="247" t="str">
        <f>Inventario!D893</f>
        <v xml:space="preserve">Barni Aislante </v>
      </c>
      <c r="AG893" s="247" t="str">
        <f>Inventario!E893</f>
        <v>Materiales Varios</v>
      </c>
      <c r="AH893" s="247">
        <f>Inventario!F893</f>
        <v>0</v>
      </c>
      <c r="AI893" s="247" t="str">
        <f>Inventario!G893</f>
        <v>unidades</v>
      </c>
      <c r="AJ893" s="248">
        <f>Inventario!J893</f>
        <v>0</v>
      </c>
      <c r="AK893" s="249">
        <f>Inventario!K893</f>
        <v>0</v>
      </c>
      <c r="AL893" s="25"/>
      <c r="AM893" s="11"/>
    </row>
    <row r="894" spans="31:39" ht="13.5" customHeight="1" x14ac:dyDescent="0.25">
      <c r="AE894" s="246" t="str">
        <f>Inventario!B894</f>
        <v xml:space="preserve">Limpia Contactos </v>
      </c>
      <c r="AF894" s="247" t="str">
        <f>Inventario!D894</f>
        <v xml:space="preserve">Limpia Contactos </v>
      </c>
      <c r="AG894" s="247" t="str">
        <f>Inventario!E894</f>
        <v>Materiales Varios</v>
      </c>
      <c r="AH894" s="247">
        <f>Inventario!F894</f>
        <v>0</v>
      </c>
      <c r="AI894" s="247" t="str">
        <f>Inventario!G894</f>
        <v>unidades</v>
      </c>
      <c r="AJ894" s="248">
        <f>Inventario!J894</f>
        <v>0</v>
      </c>
      <c r="AK894" s="249">
        <f>Inventario!K894</f>
        <v>0</v>
      </c>
      <c r="AL894" s="25"/>
      <c r="AM894" s="11"/>
    </row>
    <row r="895" spans="31:39" ht="13.5" customHeight="1" x14ac:dyDescent="0.25">
      <c r="AE895" s="246" t="str">
        <f>Inventario!B895</f>
        <v>Atomizador</v>
      </c>
      <c r="AF895" s="247" t="str">
        <f>Inventario!D895</f>
        <v>Atomizador</v>
      </c>
      <c r="AG895" s="247" t="str">
        <f>Inventario!E895</f>
        <v>Materiales Varios</v>
      </c>
      <c r="AH895" s="247">
        <f>Inventario!F895</f>
        <v>0</v>
      </c>
      <c r="AI895" s="247" t="str">
        <f>Inventario!G895</f>
        <v>unidades</v>
      </c>
      <c r="AJ895" s="248">
        <f>Inventario!J895</f>
        <v>0</v>
      </c>
      <c r="AK895" s="249">
        <f>Inventario!K895</f>
        <v>0</v>
      </c>
      <c r="AL895" s="25"/>
      <c r="AM895" s="11"/>
    </row>
    <row r="896" spans="31:39" ht="13.5" customHeight="1" x14ac:dyDescent="0.25">
      <c r="AE896" s="246" t="str">
        <f>Inventario!B896</f>
        <v>Cable de acero fc 1/4"</v>
      </c>
      <c r="AF896" s="247" t="str">
        <f>Inventario!D896</f>
        <v>Cable de acero fc 1/4"</v>
      </c>
      <c r="AG896" s="247" t="str">
        <f>Inventario!E896</f>
        <v>Materiales Varios</v>
      </c>
      <c r="AH896" s="247">
        <f>Inventario!F896</f>
        <v>0</v>
      </c>
      <c r="AI896" s="247" t="str">
        <f>Inventario!G896</f>
        <v>Pie</v>
      </c>
      <c r="AJ896" s="248">
        <f>Inventario!J896</f>
        <v>5</v>
      </c>
      <c r="AK896" s="249">
        <f>Inventario!K896</f>
        <v>3.7561151079136694</v>
      </c>
      <c r="AL896" s="25"/>
      <c r="AM896" s="11"/>
    </row>
    <row r="897" spans="31:39" ht="13.5" customHeight="1" x14ac:dyDescent="0.25">
      <c r="AE897" s="246" t="str">
        <f>Inventario!B897</f>
        <v>Cable de acero wsc 1/8"</v>
      </c>
      <c r="AF897" s="247" t="str">
        <f>Inventario!D897</f>
        <v>Cable de acero wsc 1/8"</v>
      </c>
      <c r="AG897" s="247" t="str">
        <f>Inventario!E897</f>
        <v>Materiales Varios</v>
      </c>
      <c r="AH897" s="247">
        <f>Inventario!F897</f>
        <v>0</v>
      </c>
      <c r="AI897" s="247" t="str">
        <f>Inventario!G897</f>
        <v>Pie</v>
      </c>
      <c r="AJ897" s="248">
        <f>Inventario!J897</f>
        <v>0</v>
      </c>
      <c r="AK897" s="249">
        <f>Inventario!K897</f>
        <v>0</v>
      </c>
      <c r="AL897" s="25"/>
      <c r="AM897" s="11"/>
    </row>
    <row r="898" spans="31:39" ht="13.5" customHeight="1" x14ac:dyDescent="0.25">
      <c r="AE898" s="246" t="str">
        <f>Inventario!B898</f>
        <v>Cable galvanizado 1/8"</v>
      </c>
      <c r="AF898" s="247" t="str">
        <f>Inventario!D898</f>
        <v>Cable galvanizado 1/8"</v>
      </c>
      <c r="AG898" s="247" t="str">
        <f>Inventario!E898</f>
        <v>Materiales Varios</v>
      </c>
      <c r="AH898" s="247">
        <f>Inventario!F898</f>
        <v>0</v>
      </c>
      <c r="AI898" s="247" t="str">
        <f>Inventario!G898</f>
        <v>Pie</v>
      </c>
      <c r="AJ898" s="248">
        <f>Inventario!J898</f>
        <v>0</v>
      </c>
      <c r="AK898" s="249">
        <f>Inventario!K898</f>
        <v>0</v>
      </c>
      <c r="AL898" s="25"/>
      <c r="AM898" s="11"/>
    </row>
    <row r="899" spans="31:39" ht="13.5" customHeight="1" x14ac:dyDescent="0.25">
      <c r="AE899" s="246" t="str">
        <f>Inventario!B899</f>
        <v xml:space="preserve">Alambre galvanizado </v>
      </c>
      <c r="AF899" s="247" t="str">
        <f>Inventario!D899</f>
        <v xml:space="preserve">Alambre galvanizado </v>
      </c>
      <c r="AG899" s="247" t="str">
        <f>Inventario!E899</f>
        <v>Materiales Varios</v>
      </c>
      <c r="AH899" s="247">
        <f>Inventario!F899</f>
        <v>0</v>
      </c>
      <c r="AI899" s="247" t="str">
        <f>Inventario!G899</f>
        <v>lbs</v>
      </c>
      <c r="AJ899" s="248">
        <f>Inventario!J899</f>
        <v>0</v>
      </c>
      <c r="AK899" s="249">
        <f>Inventario!K899</f>
        <v>0</v>
      </c>
      <c r="AL899" s="25"/>
      <c r="AM899" s="11"/>
    </row>
    <row r="900" spans="31:39" ht="13.5" customHeight="1" x14ac:dyDescent="0.25">
      <c r="AE900" s="246" t="str">
        <f>Inventario!B900</f>
        <v>Regulador de aire c/manometro goni</v>
      </c>
      <c r="AF900" s="247" t="str">
        <f>Inventario!D900</f>
        <v>Regulador de aire c/manometro goni</v>
      </c>
      <c r="AG900" s="247" t="str">
        <f>Inventario!E900</f>
        <v>Materiales Varios</v>
      </c>
      <c r="AH900" s="247">
        <f>Inventario!F900</f>
        <v>0</v>
      </c>
      <c r="AI900" s="247" t="str">
        <f>Inventario!G900</f>
        <v>unidades</v>
      </c>
      <c r="AJ900" s="248">
        <f>Inventario!J900</f>
        <v>0</v>
      </c>
      <c r="AK900" s="249">
        <f>Inventario!K900</f>
        <v>0</v>
      </c>
      <c r="AL900" s="25"/>
      <c r="AM900" s="11"/>
    </row>
    <row r="901" spans="31:39" ht="13.5" customHeight="1" x14ac:dyDescent="0.25">
      <c r="AE901" s="246" t="str">
        <f>Inventario!B901</f>
        <v>Espejo 5mm 80cm x 99cm</v>
      </c>
      <c r="AF901" s="247" t="str">
        <f>Inventario!D901</f>
        <v>Espejo 5mm 80cm x 99cm</v>
      </c>
      <c r="AG901" s="247" t="str">
        <f>Inventario!E901</f>
        <v>Vidrios y Espejos</v>
      </c>
      <c r="AH901" s="247">
        <f>Inventario!F901</f>
        <v>0</v>
      </c>
      <c r="AI901" s="247" t="str">
        <f>Inventario!G901</f>
        <v>unidades</v>
      </c>
      <c r="AJ901" s="248">
        <f>Inventario!J901</f>
        <v>1</v>
      </c>
      <c r="AK901" s="249">
        <f>Inventario!K901</f>
        <v>1040.8399999999999</v>
      </c>
      <c r="AL901" s="25"/>
      <c r="AM901" s="11"/>
    </row>
    <row r="902" spans="31:39" ht="13.5" customHeight="1" x14ac:dyDescent="0.25">
      <c r="AE902" s="246" t="str">
        <f>Inventario!B902</f>
        <v>Valvula de bola 1/2" rosca plastica</v>
      </c>
      <c r="AF902" s="247" t="str">
        <f>Inventario!D902</f>
        <v>Valvula de bola 1/2" rosca plastica</v>
      </c>
      <c r="AG902" s="247" t="str">
        <f>Inventario!E902</f>
        <v>Materiales Varios</v>
      </c>
      <c r="AH902" s="247">
        <f>Inventario!F902</f>
        <v>0</v>
      </c>
      <c r="AI902" s="247" t="str">
        <f>Inventario!G902</f>
        <v>unidades</v>
      </c>
      <c r="AJ902" s="248">
        <f>Inventario!J902</f>
        <v>1</v>
      </c>
      <c r="AK902" s="249">
        <f>Inventario!K902</f>
        <v>23.39</v>
      </c>
      <c r="AL902" s="25"/>
      <c r="AM902" s="11"/>
    </row>
    <row r="903" spans="31:39" ht="13.5" customHeight="1" x14ac:dyDescent="0.25">
      <c r="AE903" s="246" t="str">
        <f>Inventario!B903</f>
        <v>Punta Contacto 0.035</v>
      </c>
      <c r="AF903" s="247" t="str">
        <f>Inventario!D903</f>
        <v>Punta Contacto 0.035</v>
      </c>
      <c r="AG903" s="247" t="str">
        <f>Inventario!E903</f>
        <v>Materiales Varios</v>
      </c>
      <c r="AH903" s="247">
        <f>Inventario!F903</f>
        <v>0</v>
      </c>
      <c r="AI903" s="247" t="str">
        <f>Inventario!G903</f>
        <v>unidades</v>
      </c>
      <c r="AJ903" s="248">
        <f>Inventario!J903</f>
        <v>0</v>
      </c>
      <c r="AK903" s="249">
        <f>Inventario!K903</f>
        <v>0</v>
      </c>
      <c r="AL903" s="25"/>
      <c r="AM903" s="11"/>
    </row>
    <row r="904" spans="31:39" ht="13.5" customHeight="1" x14ac:dyDescent="0.25">
      <c r="AE904" s="246" t="str">
        <f>Inventario!B904</f>
        <v>Varilla tig 1/8" soldadura</v>
      </c>
      <c r="AF904" s="247" t="str">
        <f>Inventario!D904</f>
        <v>Varilla tig 1/8 soldadura</v>
      </c>
      <c r="AG904" s="247" t="str">
        <f>Inventario!E904</f>
        <v>Materiales Varios</v>
      </c>
      <c r="AH904" s="247">
        <f>Inventario!F904</f>
        <v>0</v>
      </c>
      <c r="AI904" s="247" t="str">
        <f>Inventario!G904</f>
        <v>lbs</v>
      </c>
      <c r="AJ904" s="248">
        <f>Inventario!J904</f>
        <v>0</v>
      </c>
      <c r="AK904" s="249">
        <f>Inventario!K904</f>
        <v>0</v>
      </c>
      <c r="AL904" s="25"/>
      <c r="AM904" s="11"/>
    </row>
    <row r="905" spans="31:39" ht="13.5" customHeight="1" x14ac:dyDescent="0.25">
      <c r="AE905" s="246" t="str">
        <f>Inventario!B905</f>
        <v>Nozzle  Alunina # 6 (punta contacto)</v>
      </c>
      <c r="AF905" s="247" t="str">
        <f>Inventario!D905</f>
        <v>Nozzle  Alunina # 6 (punta contacto)</v>
      </c>
      <c r="AG905" s="247" t="str">
        <f>Inventario!E905</f>
        <v>Materiales Varios</v>
      </c>
      <c r="AH905" s="247">
        <f>Inventario!F905</f>
        <v>0</v>
      </c>
      <c r="AI905" s="247" t="str">
        <f>Inventario!G905</f>
        <v>unidades</v>
      </c>
      <c r="AJ905" s="248">
        <f>Inventario!J905</f>
        <v>2</v>
      </c>
      <c r="AK905" s="249">
        <f>Inventario!K905</f>
        <v>81.301666666666662</v>
      </c>
      <c r="AL905" s="25"/>
      <c r="AM905" s="11"/>
    </row>
    <row r="906" spans="31:39" ht="13.5" customHeight="1" x14ac:dyDescent="0.25">
      <c r="AE906" s="246" t="str">
        <f>Inventario!B906</f>
        <v>Copa 3/8" para perno techo</v>
      </c>
      <c r="AF906" s="247" t="str">
        <f>Inventario!D906</f>
        <v>Copa 3/8" para perno techo</v>
      </c>
      <c r="AG906" s="247" t="str">
        <f>Inventario!E906</f>
        <v>Materiales Varios</v>
      </c>
      <c r="AH906" s="247">
        <f>Inventario!F906</f>
        <v>0</v>
      </c>
      <c r="AI906" s="247" t="str">
        <f>Inventario!G906</f>
        <v>unidades</v>
      </c>
      <c r="AJ906" s="248">
        <f>Inventario!J906</f>
        <v>2</v>
      </c>
      <c r="AK906" s="249">
        <f>Inventario!K906</f>
        <v>34.44</v>
      </c>
      <c r="AL906" s="25"/>
      <c r="AM906" s="11"/>
    </row>
    <row r="907" spans="31:39" ht="13.5" customHeight="1" x14ac:dyDescent="0.25">
      <c r="AE907" s="246" t="str">
        <f>Inventario!B907</f>
        <v>Cable Resistivo</v>
      </c>
      <c r="AF907" s="247" t="str">
        <f>Inventario!D907</f>
        <v>Cable Resistivo</v>
      </c>
      <c r="AG907" s="247" t="str">
        <f>Inventario!E907</f>
        <v>Materiales Varios</v>
      </c>
      <c r="AH907" s="247">
        <f>Inventario!F907</f>
        <v>0</v>
      </c>
      <c r="AI907" s="247" t="str">
        <f>Inventario!G907</f>
        <v>Pie</v>
      </c>
      <c r="AJ907" s="248">
        <f>Inventario!J907</f>
        <v>0</v>
      </c>
      <c r="AK907" s="249">
        <f>Inventario!K907</f>
        <v>0</v>
      </c>
      <c r="AL907" s="25"/>
      <c r="AM907" s="11"/>
    </row>
    <row r="908" spans="31:39" ht="13.5" customHeight="1" x14ac:dyDescent="0.25">
      <c r="AE908" s="246" t="str">
        <f>Inventario!B908</f>
        <v>Brocha 3"</v>
      </c>
      <c r="AF908" s="247" t="str">
        <f>Inventario!D908</f>
        <v>Brocha 3"</v>
      </c>
      <c r="AG908" s="247" t="str">
        <f>Inventario!E908</f>
        <v>Materiales Varios</v>
      </c>
      <c r="AH908" s="247">
        <f>Inventario!F908</f>
        <v>0</v>
      </c>
      <c r="AI908" s="247" t="str">
        <f>Inventario!G908</f>
        <v>unidades</v>
      </c>
      <c r="AJ908" s="248">
        <f>Inventario!J908</f>
        <v>0</v>
      </c>
      <c r="AK908" s="249">
        <f>Inventario!K908</f>
        <v>0</v>
      </c>
      <c r="AL908" s="25"/>
      <c r="AM908" s="11"/>
    </row>
    <row r="909" spans="31:39" ht="13.5" customHeight="1" x14ac:dyDescent="0.25">
      <c r="AE909" s="246" t="str">
        <f>Inventario!B909</f>
        <v>Rodo para pintar</v>
      </c>
      <c r="AF909" s="247" t="str">
        <f>Inventario!D909</f>
        <v>Rodo para pintar</v>
      </c>
      <c r="AG909" s="247" t="str">
        <f>Inventario!E909</f>
        <v>Materiales Varios</v>
      </c>
      <c r="AH909" s="247">
        <f>Inventario!F909</f>
        <v>0</v>
      </c>
      <c r="AI909" s="247" t="str">
        <f>Inventario!G909</f>
        <v>unidades</v>
      </c>
      <c r="AJ909" s="248">
        <f>Inventario!J909</f>
        <v>0</v>
      </c>
      <c r="AK909" s="249">
        <f>Inventario!K909</f>
        <v>0</v>
      </c>
      <c r="AL909" s="25"/>
      <c r="AM909" s="11"/>
    </row>
    <row r="910" spans="31:39" ht="13.5" customHeight="1" x14ac:dyDescent="0.25">
      <c r="AE910" s="246" t="str">
        <f>Inventario!B910</f>
        <v>Rollos de menbrana</v>
      </c>
      <c r="AF910" s="247" t="str">
        <f>Inventario!D910</f>
        <v>Rollos de menbrana</v>
      </c>
      <c r="AG910" s="247" t="str">
        <f>Inventario!E910</f>
        <v>Materiales Varios</v>
      </c>
      <c r="AH910" s="247">
        <f>Inventario!F910</f>
        <v>0</v>
      </c>
      <c r="AI910" s="247" t="str">
        <f>Inventario!G910</f>
        <v>unidades</v>
      </c>
      <c r="AJ910" s="248">
        <f>Inventario!J910</f>
        <v>1</v>
      </c>
      <c r="AK910" s="249">
        <f>Inventario!K910</f>
        <v>1800</v>
      </c>
      <c r="AL910" s="25"/>
      <c r="AM910" s="11"/>
    </row>
    <row r="911" spans="31:39" ht="13.5" customHeight="1" x14ac:dyDescent="0.25">
      <c r="AE911" s="246" t="str">
        <f>Inventario!B911</f>
        <v>silicon blanco</v>
      </c>
      <c r="AF911" s="247" t="str">
        <f>Inventario!D911</f>
        <v>silicon blanco</v>
      </c>
      <c r="AG911" s="247" t="str">
        <f>Inventario!E911</f>
        <v>Materiales Varios</v>
      </c>
      <c r="AH911" s="247">
        <f>Inventario!F911</f>
        <v>0</v>
      </c>
      <c r="AI911" s="247" t="str">
        <f>Inventario!G911</f>
        <v>unidades</v>
      </c>
      <c r="AJ911" s="248">
        <f>Inventario!J911</f>
        <v>1</v>
      </c>
      <c r="AK911" s="249">
        <f>Inventario!K911</f>
        <v>155</v>
      </c>
      <c r="AL911" s="25"/>
      <c r="AM911" s="11"/>
    </row>
    <row r="912" spans="31:39" ht="13.5" customHeight="1" x14ac:dyDescent="0.25">
      <c r="AE912" s="246" t="str">
        <f>Inventario!B912</f>
        <v>Maxalum c26(o.4omm)</v>
      </c>
      <c r="AF912" s="247" t="str">
        <f>Inventario!D912</f>
        <v>Maxalum c26(o.4omm)</v>
      </c>
      <c r="AG912" s="247" t="str">
        <f>Inventario!E912</f>
        <v>Materiales Varios</v>
      </c>
      <c r="AH912" s="247">
        <f>Inventario!F912</f>
        <v>0</v>
      </c>
      <c r="AI912" s="247" t="str">
        <f>Inventario!G912</f>
        <v>mts</v>
      </c>
      <c r="AJ912" s="248">
        <f>Inventario!J912</f>
        <v>4.2699999999999996</v>
      </c>
      <c r="AK912" s="249">
        <f>Inventario!K912</f>
        <v>183.22950819672133</v>
      </c>
      <c r="AL912" s="25"/>
      <c r="AM912" s="11"/>
    </row>
    <row r="913" spans="31:39" ht="13.5" customHeight="1" x14ac:dyDescent="0.25">
      <c r="AE913" s="246" t="str">
        <f>Inventario!B913</f>
        <v xml:space="preserve">Cemento  </v>
      </c>
      <c r="AF913" s="247" t="str">
        <f>Inventario!D913</f>
        <v xml:space="preserve">Cemento  </v>
      </c>
      <c r="AG913" s="247" t="str">
        <f>Inventario!E913</f>
        <v>Materiales Varios</v>
      </c>
      <c r="AH913" s="247">
        <f>Inventario!F913</f>
        <v>0</v>
      </c>
      <c r="AI913" s="247" t="str">
        <f>Inventario!G913</f>
        <v>unidades</v>
      </c>
      <c r="AJ913" s="248">
        <f>Inventario!J913</f>
        <v>3</v>
      </c>
      <c r="AK913" s="249">
        <f>Inventario!K913</f>
        <v>330</v>
      </c>
      <c r="AL913" s="25"/>
      <c r="AM913" s="11"/>
    </row>
    <row r="914" spans="31:39" ht="13.5" customHeight="1" x14ac:dyDescent="0.25">
      <c r="AE914" s="246" t="str">
        <f>Inventario!B914</f>
        <v>Mecate Cabulla de 1/4"</v>
      </c>
      <c r="AF914" s="247" t="str">
        <f>Inventario!D914</f>
        <v>Mecate Cabulla de 1/4"</v>
      </c>
      <c r="AG914" s="247" t="str">
        <f>Inventario!E914</f>
        <v>Materiales Varios</v>
      </c>
      <c r="AH914" s="247">
        <f>Inventario!F914</f>
        <v>0</v>
      </c>
      <c r="AI914" s="247" t="str">
        <f>Inventario!G914</f>
        <v>mts</v>
      </c>
      <c r="AJ914" s="248">
        <f>Inventario!J914</f>
        <v>0</v>
      </c>
      <c r="AK914" s="249">
        <f>Inventario!K914</f>
        <v>0</v>
      </c>
      <c r="AL914" s="25"/>
      <c r="AM914" s="11"/>
    </row>
    <row r="915" spans="31:39" ht="13.5" customHeight="1" x14ac:dyDescent="0.25">
      <c r="AE915" s="246" t="str">
        <f>Inventario!B915</f>
        <v>Mecate Cabulla de 3/4"</v>
      </c>
      <c r="AF915" s="247" t="str">
        <f>Inventario!D915</f>
        <v>Mecate Cabulla de 3/4"</v>
      </c>
      <c r="AG915" s="247" t="str">
        <f>Inventario!E915</f>
        <v>Materiales Varios</v>
      </c>
      <c r="AH915" s="247">
        <f>Inventario!F915</f>
        <v>0</v>
      </c>
      <c r="AI915" s="247" t="str">
        <f>Inventario!G915</f>
        <v>mts</v>
      </c>
      <c r="AJ915" s="248">
        <f>Inventario!J915</f>
        <v>0</v>
      </c>
      <c r="AK915" s="249">
        <f>Inventario!K915</f>
        <v>0</v>
      </c>
      <c r="AL915" s="25"/>
      <c r="AM915" s="11"/>
    </row>
    <row r="916" spans="31:39" ht="13.5" customHeight="1" x14ac:dyDescent="0.25">
      <c r="AE916" s="246" t="str">
        <f>Inventario!B916</f>
        <v>Mecate Cabulla de 3/4" Blanco</v>
      </c>
      <c r="AF916" s="247" t="str">
        <f>Inventario!D916</f>
        <v>Mecate Cabulla de 3/4" Blanco</v>
      </c>
      <c r="AG916" s="247" t="str">
        <f>Inventario!E916</f>
        <v>Materiales Varios</v>
      </c>
      <c r="AH916" s="247">
        <f>Inventario!F916</f>
        <v>0</v>
      </c>
      <c r="AI916" s="247" t="str">
        <f>Inventario!G916</f>
        <v>mts</v>
      </c>
      <c r="AJ916" s="248">
        <f>Inventario!J916</f>
        <v>0</v>
      </c>
      <c r="AK916" s="249">
        <f>Inventario!K916</f>
        <v>0</v>
      </c>
      <c r="AL916" s="25"/>
      <c r="AM916" s="11"/>
    </row>
    <row r="917" spans="31:39" ht="13.5" customHeight="1" x14ac:dyDescent="0.25">
      <c r="AE917" s="246" t="str">
        <f>Inventario!B917</f>
        <v>Mecate Cabulla de 1/2"</v>
      </c>
      <c r="AF917" s="247" t="str">
        <f>Inventario!D917</f>
        <v>Mecate Cabulla de 1/2"</v>
      </c>
      <c r="AG917" s="247" t="str">
        <f>Inventario!E917</f>
        <v>Materiales Varios</v>
      </c>
      <c r="AH917" s="247">
        <f>Inventario!F917</f>
        <v>0</v>
      </c>
      <c r="AI917" s="247" t="str">
        <f>Inventario!G917</f>
        <v>mts</v>
      </c>
      <c r="AJ917" s="248">
        <f>Inventario!J917</f>
        <v>10.25</v>
      </c>
      <c r="AK917" s="249">
        <f>Inventario!K917</f>
        <v>40</v>
      </c>
      <c r="AL917" s="25"/>
      <c r="AM917" s="11"/>
    </row>
    <row r="918" spans="31:39" ht="13.5" customHeight="1" x14ac:dyDescent="0.25">
      <c r="AE918" s="246" t="str">
        <f>Inventario!B918</f>
        <v>Mecate Cabulla de 5/8"</v>
      </c>
      <c r="AF918" s="247" t="str">
        <f>Inventario!D918</f>
        <v>Mecate Cabulla de 5/8"</v>
      </c>
      <c r="AG918" s="247" t="str">
        <f>Inventario!E918</f>
        <v>Materiales Varios</v>
      </c>
      <c r="AH918" s="247">
        <f>Inventario!F918</f>
        <v>0</v>
      </c>
      <c r="AI918" s="247" t="str">
        <f>Inventario!G918</f>
        <v>mts</v>
      </c>
      <c r="AJ918" s="248">
        <f>Inventario!J918</f>
        <v>0</v>
      </c>
      <c r="AK918" s="249">
        <f>Inventario!K918</f>
        <v>0</v>
      </c>
      <c r="AL918" s="25"/>
      <c r="AM918" s="11"/>
    </row>
    <row r="919" spans="31:39" ht="13.5" customHeight="1" x14ac:dyDescent="0.25">
      <c r="AE919" s="246" t="str">
        <f>Inventario!B919</f>
        <v>mecate nylon 3/8</v>
      </c>
      <c r="AF919" s="247" t="str">
        <f>Inventario!D919</f>
        <v>mecate nylon 3/8</v>
      </c>
      <c r="AG919" s="247" t="str">
        <f>Inventario!E919</f>
        <v>Materiales Varios</v>
      </c>
      <c r="AH919" s="247">
        <f>Inventario!F919</f>
        <v>0</v>
      </c>
      <c r="AI919" s="247" t="str">
        <f>Inventario!G919</f>
        <v>mts</v>
      </c>
      <c r="AJ919" s="248">
        <f>Inventario!J919</f>
        <v>0</v>
      </c>
      <c r="AK919" s="249">
        <f>Inventario!K919</f>
        <v>0</v>
      </c>
      <c r="AL919" s="25"/>
      <c r="AM919" s="11"/>
    </row>
    <row r="920" spans="31:39" ht="13.5" customHeight="1" x14ac:dyDescent="0.25">
      <c r="AE920" s="246" t="str">
        <f>Inventario!B920</f>
        <v>Rollo nylon</v>
      </c>
      <c r="AF920" s="247" t="str">
        <f>Inventario!D920</f>
        <v>Rollo nylon</v>
      </c>
      <c r="AG920" s="247" t="str">
        <f>Inventario!E920</f>
        <v>Materiales Varios</v>
      </c>
      <c r="AH920" s="247">
        <f>Inventario!F920</f>
        <v>0</v>
      </c>
      <c r="AI920" s="247" t="str">
        <f>Inventario!G920</f>
        <v>unidades</v>
      </c>
      <c r="AJ920" s="248">
        <f>Inventario!J920</f>
        <v>0</v>
      </c>
      <c r="AK920" s="249">
        <f>Inventario!K920</f>
        <v>0</v>
      </c>
      <c r="AL920" s="25"/>
      <c r="AM920" s="11"/>
    </row>
    <row r="921" spans="31:39" ht="13.5" customHeight="1" x14ac:dyDescent="0.25">
      <c r="AE921" s="246" t="str">
        <f>Inventario!B921</f>
        <v>Lava Mano</v>
      </c>
      <c r="AF921" s="247" t="str">
        <f>Inventario!D921</f>
        <v>Lava Mano</v>
      </c>
      <c r="AG921" s="247" t="str">
        <f>Inventario!E921</f>
        <v>Materiales Varios</v>
      </c>
      <c r="AH921" s="247">
        <f>Inventario!F921</f>
        <v>0</v>
      </c>
      <c r="AI921" s="247" t="str">
        <f>Inventario!G921</f>
        <v>unidades</v>
      </c>
      <c r="AJ921" s="248">
        <f>Inventario!J921</f>
        <v>0</v>
      </c>
      <c r="AK921" s="249">
        <f>Inventario!K921</f>
        <v>0</v>
      </c>
      <c r="AL921" s="25"/>
      <c r="AM921" s="11"/>
    </row>
    <row r="922" spans="31:39" ht="13.5" customHeight="1" x14ac:dyDescent="0.25">
      <c r="AE922" s="246" t="str">
        <f>Inventario!B922</f>
        <v>Accesorios lava mano</v>
      </c>
      <c r="AF922" s="247" t="str">
        <f>Inventario!D922</f>
        <v>Accesorios lava mano</v>
      </c>
      <c r="AG922" s="247" t="str">
        <f>Inventario!E922</f>
        <v>Materiales Varios</v>
      </c>
      <c r="AH922" s="247">
        <f>Inventario!F922</f>
        <v>0</v>
      </c>
      <c r="AI922" s="247" t="str">
        <f>Inventario!G922</f>
        <v>unidades</v>
      </c>
      <c r="AJ922" s="248">
        <f>Inventario!J922</f>
        <v>0</v>
      </c>
      <c r="AK922" s="249">
        <f>Inventario!K922</f>
        <v>0</v>
      </c>
      <c r="AL922" s="25"/>
      <c r="AM922" s="11"/>
    </row>
    <row r="923" spans="31:39" ht="13.5" customHeight="1" x14ac:dyDescent="0.25">
      <c r="AE923" s="246" t="str">
        <f>Inventario!B923</f>
        <v>Marmol</v>
      </c>
      <c r="AF923" s="247" t="str">
        <f>Inventario!D923</f>
        <v>Marmol</v>
      </c>
      <c r="AG923" s="247" t="str">
        <f>Inventario!E923</f>
        <v>Materiales Varios</v>
      </c>
      <c r="AH923" s="247">
        <f>Inventario!F923</f>
        <v>0</v>
      </c>
      <c r="AI923" s="247" t="str">
        <f>Inventario!G923</f>
        <v>unidades</v>
      </c>
      <c r="AJ923" s="248">
        <f>Inventario!J923</f>
        <v>0</v>
      </c>
      <c r="AK923" s="249">
        <f>Inventario!K923</f>
        <v>0</v>
      </c>
      <c r="AL923" s="25"/>
      <c r="AM923" s="11"/>
    </row>
    <row r="924" spans="31:39" ht="13.5" customHeight="1" x14ac:dyDescent="0.25">
      <c r="AE924" s="246" t="str">
        <f>Inventario!B924</f>
        <v xml:space="preserve">Cepillo Alambre para taladro </v>
      </c>
      <c r="AF924" s="247" t="str">
        <f>Inventario!D924</f>
        <v xml:space="preserve">Cepillo Alambre para taladro </v>
      </c>
      <c r="AG924" s="247" t="str">
        <f>Inventario!E924</f>
        <v>Materiales Varios</v>
      </c>
      <c r="AH924" s="247">
        <f>Inventario!F924</f>
        <v>0</v>
      </c>
      <c r="AI924" s="247" t="str">
        <f>Inventario!G924</f>
        <v>unidades</v>
      </c>
      <c r="AJ924" s="248">
        <f>Inventario!J924</f>
        <v>0</v>
      </c>
      <c r="AK924" s="249">
        <f>Inventario!K924</f>
        <v>0</v>
      </c>
      <c r="AL924" s="25"/>
      <c r="AM924" s="11"/>
    </row>
    <row r="925" spans="31:39" ht="13.5" customHeight="1" x14ac:dyDescent="0.25">
      <c r="AE925" s="246" t="str">
        <f>Inventario!B925</f>
        <v>Cepillo Alambre para  esmeril</v>
      </c>
      <c r="AF925" s="247" t="str">
        <f>Inventario!D925</f>
        <v>Cepillo Alambre para  esmeril</v>
      </c>
      <c r="AG925" s="247" t="str">
        <f>Inventario!E925</f>
        <v>Materiales Varios</v>
      </c>
      <c r="AH925" s="247">
        <f>Inventario!F925</f>
        <v>0</v>
      </c>
      <c r="AI925" s="247" t="str">
        <f>Inventario!G925</f>
        <v>unidades</v>
      </c>
      <c r="AJ925" s="248">
        <f>Inventario!J925</f>
        <v>0</v>
      </c>
      <c r="AK925" s="249">
        <f>Inventario!K925</f>
        <v>0</v>
      </c>
      <c r="AL925" s="25"/>
      <c r="AM925" s="11"/>
    </row>
    <row r="926" spans="31:39" ht="13.5" customHeight="1" x14ac:dyDescent="0.25">
      <c r="AE926" s="246" t="str">
        <f>Inventario!B926</f>
        <v>Pana Plastica</v>
      </c>
      <c r="AF926" s="247" t="str">
        <f>Inventario!D926</f>
        <v>Pana Plastica</v>
      </c>
      <c r="AG926" s="247" t="str">
        <f>Inventario!E926</f>
        <v>Materiales Varios</v>
      </c>
      <c r="AH926" s="247">
        <f>Inventario!F926</f>
        <v>0</v>
      </c>
      <c r="AI926" s="247" t="str">
        <f>Inventario!G926</f>
        <v>unidades</v>
      </c>
      <c r="AJ926" s="248">
        <f>Inventario!J926</f>
        <v>0</v>
      </c>
      <c r="AK926" s="249">
        <f>Inventario!K926</f>
        <v>0</v>
      </c>
      <c r="AL926" s="25"/>
      <c r="AM926" s="11"/>
    </row>
    <row r="927" spans="31:39" ht="13.5" customHeight="1" x14ac:dyDescent="0.25">
      <c r="AE927" s="246" t="str">
        <f>Inventario!B927</f>
        <v>Cubrta Vacia</v>
      </c>
      <c r="AF927" s="247" t="str">
        <f>Inventario!D927</f>
        <v>Cubrta Vacia</v>
      </c>
      <c r="AG927" s="247" t="str">
        <f>Inventario!E927</f>
        <v>Materiales Varios</v>
      </c>
      <c r="AH927" s="247">
        <f>Inventario!F927</f>
        <v>0</v>
      </c>
      <c r="AI927" s="247" t="str">
        <f>Inventario!G927</f>
        <v>unidades</v>
      </c>
      <c r="AJ927" s="248">
        <f>Inventario!J927</f>
        <v>0</v>
      </c>
      <c r="AK927" s="249">
        <f>Inventario!K927</f>
        <v>0</v>
      </c>
      <c r="AL927" s="25"/>
      <c r="AM927" s="11"/>
    </row>
    <row r="928" spans="31:39" ht="13.5" customHeight="1" x14ac:dyDescent="0.25">
      <c r="AE928" s="246" t="str">
        <f>Inventario!B928</f>
        <v>Escoba</v>
      </c>
      <c r="AF928" s="247" t="str">
        <f>Inventario!D928</f>
        <v>Escoba</v>
      </c>
      <c r="AG928" s="247" t="str">
        <f>Inventario!E928</f>
        <v>Materiales Varios</v>
      </c>
      <c r="AH928" s="247">
        <f>Inventario!F928</f>
        <v>0</v>
      </c>
      <c r="AI928" s="247" t="str">
        <f>Inventario!G928</f>
        <v>unidades</v>
      </c>
      <c r="AJ928" s="248">
        <f>Inventario!J928</f>
        <v>0</v>
      </c>
      <c r="AK928" s="249">
        <f>Inventario!K928</f>
        <v>0</v>
      </c>
      <c r="AL928" s="25"/>
      <c r="AM928" s="11"/>
    </row>
    <row r="929" spans="31:39" ht="13.5" customHeight="1" x14ac:dyDescent="0.25">
      <c r="AE929" s="246" t="str">
        <f>Inventario!B929</f>
        <v>Griferia P/Piso Cromada P.Tina Freestan</v>
      </c>
      <c r="AF929" s="247" t="str">
        <f>Inventario!D929</f>
        <v>Griferia P/Piso Cromada P.Tina Freestan</v>
      </c>
      <c r="AG929" s="247" t="str">
        <f>Inventario!E929</f>
        <v>Materiales Varios</v>
      </c>
      <c r="AH929" s="247" t="str">
        <f>Inventario!F929</f>
        <v>19.06116.002</v>
      </c>
      <c r="AI929" s="247" t="str">
        <f>Inventario!G929</f>
        <v>unidades</v>
      </c>
      <c r="AJ929" s="248">
        <f>Inventario!J929</f>
        <v>0</v>
      </c>
      <c r="AK929" s="249">
        <f>Inventario!K929</f>
        <v>0</v>
      </c>
      <c r="AL929" s="25"/>
      <c r="AM929" s="11"/>
    </row>
    <row r="930" spans="31:39" ht="13.5" customHeight="1" x14ac:dyDescent="0.25">
      <c r="AE930" s="246" t="str">
        <f>Inventario!B930</f>
        <v>Tina con  desague D8</v>
      </c>
      <c r="AF930" s="247" t="str">
        <f>Inventario!D930</f>
        <v>Tina con  desague D8</v>
      </c>
      <c r="AG930" s="247" t="str">
        <f>Inventario!E930</f>
        <v>Materiales Varios</v>
      </c>
      <c r="AH930" s="247">
        <f>Inventario!F930</f>
        <v>19.06073</v>
      </c>
      <c r="AI930" s="247" t="str">
        <f>Inventario!G930</f>
        <v>unidades</v>
      </c>
      <c r="AJ930" s="248">
        <f>Inventario!J930</f>
        <v>1</v>
      </c>
      <c r="AK930" s="249">
        <f>Inventario!K930</f>
        <v>57662.68</v>
      </c>
      <c r="AL930" s="25"/>
      <c r="AM930" s="11"/>
    </row>
    <row r="931" spans="31:39" ht="13.5" customHeight="1" x14ac:dyDescent="0.25">
      <c r="AE931" s="246" t="str">
        <f>Inventario!B931</f>
        <v>Ducha</v>
      </c>
      <c r="AF931" s="247" t="str">
        <f>Inventario!D931</f>
        <v>Ducha</v>
      </c>
      <c r="AG931" s="247" t="str">
        <f>Inventario!E931</f>
        <v>Materiales Varios</v>
      </c>
      <c r="AH931" s="247">
        <f>Inventario!F931</f>
        <v>0</v>
      </c>
      <c r="AI931" s="247" t="str">
        <f>Inventario!G931</f>
        <v>unidades</v>
      </c>
      <c r="AJ931" s="248">
        <f>Inventario!J931</f>
        <v>0</v>
      </c>
      <c r="AK931" s="249">
        <f>Inventario!K931</f>
        <v>0</v>
      </c>
      <c r="AL931" s="25"/>
      <c r="AM931" s="11"/>
    </row>
    <row r="932" spans="31:39" ht="13.5" customHeight="1" x14ac:dyDescent="0.25">
      <c r="AE932" s="246" t="str">
        <f>Inventario!B932</f>
        <v>Beaker Plasticos 1000 ml</v>
      </c>
      <c r="AF932" s="247" t="str">
        <f>Inventario!D932</f>
        <v>Beaker Plasticos 1000 ml</v>
      </c>
      <c r="AG932" s="247" t="str">
        <f>Inventario!E932</f>
        <v>Materiales Varios</v>
      </c>
      <c r="AH932" s="247">
        <f>Inventario!F932</f>
        <v>0</v>
      </c>
      <c r="AI932" s="247" t="str">
        <f>Inventario!G932</f>
        <v>unidades</v>
      </c>
      <c r="AJ932" s="248">
        <f>Inventario!J932</f>
        <v>0</v>
      </c>
      <c r="AK932" s="249">
        <f>Inventario!K932</f>
        <v>0</v>
      </c>
      <c r="AL932" s="25"/>
      <c r="AM932" s="11"/>
    </row>
    <row r="933" spans="31:39" ht="13.5" customHeight="1" x14ac:dyDescent="0.25">
      <c r="AE933" s="246" t="str">
        <f>Inventario!B933</f>
        <v xml:space="preserve">Folder manila </v>
      </c>
      <c r="AF933" s="247" t="str">
        <f>Inventario!D933</f>
        <v xml:space="preserve">Folder manila </v>
      </c>
      <c r="AG933" s="247" t="str">
        <f>Inventario!E933</f>
        <v>Materiales Varios</v>
      </c>
      <c r="AH933" s="247">
        <f>Inventario!F933</f>
        <v>0</v>
      </c>
      <c r="AI933" s="247" t="str">
        <f>Inventario!G933</f>
        <v>unidades</v>
      </c>
      <c r="AJ933" s="248">
        <f>Inventario!J933</f>
        <v>10</v>
      </c>
      <c r="AK933" s="249">
        <f>Inventario!K933</f>
        <v>19.652000000000001</v>
      </c>
      <c r="AL933" s="25"/>
      <c r="AM933" s="11"/>
    </row>
    <row r="934" spans="31:39" ht="13.5" customHeight="1" x14ac:dyDescent="0.25">
      <c r="AE934" s="246" t="str">
        <f>Inventario!B934</f>
        <v>Manguera  Nivel</v>
      </c>
      <c r="AF934" s="247" t="str">
        <f>Inventario!D934</f>
        <v>Manguera  Nivel</v>
      </c>
      <c r="AG934" s="247" t="str">
        <f>Inventario!E934</f>
        <v>Materiales Varios</v>
      </c>
      <c r="AH934" s="247">
        <f>Inventario!F934</f>
        <v>0</v>
      </c>
      <c r="AI934" s="247" t="str">
        <f>Inventario!G934</f>
        <v>mts</v>
      </c>
      <c r="AJ934" s="248">
        <f>Inventario!J934</f>
        <v>6</v>
      </c>
      <c r="AK934" s="249">
        <f>Inventario!K934</f>
        <v>18</v>
      </c>
      <c r="AL934" s="25"/>
      <c r="AM934" s="11"/>
    </row>
    <row r="935" spans="31:39" ht="13.5" customHeight="1" x14ac:dyDescent="0.25">
      <c r="AE935" s="246" t="str">
        <f>Inventario!B935</f>
        <v xml:space="preserve">Inodoro </v>
      </c>
      <c r="AF935" s="247" t="str">
        <f>Inventario!D935</f>
        <v xml:space="preserve">Inodoro </v>
      </c>
      <c r="AG935" s="247" t="str">
        <f>Inventario!E935</f>
        <v>Materiales Varios</v>
      </c>
      <c r="AH935" s="247">
        <f>Inventario!F935</f>
        <v>0</v>
      </c>
      <c r="AI935" s="247" t="str">
        <f>Inventario!G935</f>
        <v>unidades</v>
      </c>
      <c r="AJ935" s="248">
        <f>Inventario!J935</f>
        <v>0</v>
      </c>
      <c r="AK935" s="249">
        <f>Inventario!K935</f>
        <v>0</v>
      </c>
      <c r="AL935" s="25"/>
      <c r="AM935" s="11"/>
    </row>
    <row r="936" spans="31:39" ht="13.5" customHeight="1" x14ac:dyDescent="0.25">
      <c r="AE936" s="246" t="str">
        <f>Inventario!B936</f>
        <v xml:space="preserve">Lavamanos (Single control lavatory faucet) </v>
      </c>
      <c r="AF936" s="247" t="str">
        <f>Inventario!D936</f>
        <v xml:space="preserve">Lavamanos (Single control lavatory faucet) </v>
      </c>
      <c r="AG936" s="247" t="str">
        <f>Inventario!E936</f>
        <v>Materiales Varios</v>
      </c>
      <c r="AH936" s="247">
        <f>Inventario!F936</f>
        <v>0</v>
      </c>
      <c r="AI936" s="247" t="str">
        <f>Inventario!G936</f>
        <v>unidades</v>
      </c>
      <c r="AJ936" s="248">
        <f>Inventario!J936</f>
        <v>2</v>
      </c>
      <c r="AK936" s="249">
        <f>Inventario!K936</f>
        <v>5616.1949999999997</v>
      </c>
      <c r="AL936" s="25"/>
      <c r="AM936" s="11"/>
    </row>
    <row r="937" spans="31:39" ht="13.5" customHeight="1" x14ac:dyDescent="0.25">
      <c r="AE937" s="246" t="str">
        <f>Inventario!B937</f>
        <v xml:space="preserve">Collet 3/32 Pta-17/26 PTW18 </v>
      </c>
      <c r="AF937" s="247" t="str">
        <f>Inventario!D937</f>
        <v xml:space="preserve">Collet 3/32 Pta-17/26 PTW18 </v>
      </c>
      <c r="AG937" s="247" t="str">
        <f>Inventario!E937</f>
        <v>Materiales Varios</v>
      </c>
      <c r="AH937" s="247" t="str">
        <f>Inventario!F937</f>
        <v>KP2030-4B1</v>
      </c>
      <c r="AI937" s="247" t="str">
        <f>Inventario!G937</f>
        <v>unidades</v>
      </c>
      <c r="AJ937" s="248">
        <f>Inventario!J937</f>
        <v>0</v>
      </c>
      <c r="AK937" s="249">
        <f>Inventario!K937</f>
        <v>0</v>
      </c>
      <c r="AL937" s="25"/>
      <c r="AM937" s="11"/>
    </row>
    <row r="938" spans="31:39" ht="13.5" customHeight="1" x14ac:dyDescent="0.25">
      <c r="AE938" s="246" t="str">
        <f>Inventario!B938</f>
        <v xml:space="preserve">Collet Body 1/8 Antorcha PTA-26 </v>
      </c>
      <c r="AF938" s="247" t="str">
        <f>Inventario!D938</f>
        <v xml:space="preserve">Collet Body 1/8 Antorcha PTA-26 </v>
      </c>
      <c r="AG938" s="247" t="str">
        <f>Inventario!E938</f>
        <v>Materiales Varios</v>
      </c>
      <c r="AH938" s="247" t="str">
        <f>Inventario!F938</f>
        <v>KP2032-5B1</v>
      </c>
      <c r="AI938" s="247" t="str">
        <f>Inventario!G938</f>
        <v>unidades</v>
      </c>
      <c r="AJ938" s="248">
        <f>Inventario!J938</f>
        <v>0</v>
      </c>
      <c r="AK938" s="249">
        <f>Inventario!K938</f>
        <v>0</v>
      </c>
      <c r="AL938" s="25"/>
      <c r="AM938" s="11"/>
    </row>
    <row r="939" spans="31:39" ht="13.5" customHeight="1" x14ac:dyDescent="0.25">
      <c r="AE939" s="246" t="str">
        <f>Inventario!B939</f>
        <v xml:space="preserve">Porcelanato NR Timeless naturale coke </v>
      </c>
      <c r="AF939" s="247" t="str">
        <f>Inventario!D939</f>
        <v xml:space="preserve">Porcelanato NR Timeless naturale coke </v>
      </c>
      <c r="AG939" s="247" t="str">
        <f>Inventario!E939</f>
        <v>Materiales Varios</v>
      </c>
      <c r="AH939" s="247" t="str">
        <f>Inventario!F939</f>
        <v>DAD0090</v>
      </c>
      <c r="AI939" s="247" t="str">
        <f>Inventario!G939</f>
        <v>mts</v>
      </c>
      <c r="AJ939" s="248">
        <f>Inventario!J939</f>
        <v>4.9999999999954525E-3</v>
      </c>
      <c r="AK939" s="249">
        <f>Inventario!K939</f>
        <v>680.40366503904318</v>
      </c>
      <c r="AL939" s="25"/>
      <c r="AM939" s="11"/>
    </row>
    <row r="940" spans="31:39" ht="13.5" customHeight="1" x14ac:dyDescent="0.25">
      <c r="AE940" s="246" t="str">
        <f>Inventario!B940</f>
        <v xml:space="preserve">Porcelanato NR Timeless steam </v>
      </c>
      <c r="AF940" s="247" t="str">
        <f>Inventario!D940</f>
        <v xml:space="preserve">Porcelanato NR Timeless steam </v>
      </c>
      <c r="AG940" s="247" t="str">
        <f>Inventario!E940</f>
        <v>Materiales Varios</v>
      </c>
      <c r="AH940" s="247" t="str">
        <f>Inventario!F940</f>
        <v>DAD0092</v>
      </c>
      <c r="AI940" s="247" t="str">
        <f>Inventario!G940</f>
        <v>mts</v>
      </c>
      <c r="AJ940" s="248">
        <f>Inventario!J940</f>
        <v>0.32500000000000284</v>
      </c>
      <c r="AK940" s="249">
        <f>Inventario!K940</f>
        <v>680.64003355352827</v>
      </c>
      <c r="AL940" s="25"/>
      <c r="AM940" s="11"/>
    </row>
    <row r="941" spans="31:39" ht="13.5" customHeight="1" x14ac:dyDescent="0.25">
      <c r="AE941" s="246" t="str">
        <f>Inventario!B941</f>
        <v xml:space="preserve">Laticrete Mortero Multiproposito </v>
      </c>
      <c r="AF941" s="247" t="str">
        <f>Inventario!D941</f>
        <v xml:space="preserve">Laticrete Mortero Multiproposito </v>
      </c>
      <c r="AG941" s="247" t="str">
        <f>Inventario!E941</f>
        <v>Materiales Varios</v>
      </c>
      <c r="AH941" s="247">
        <f>Inventario!F941</f>
        <v>253</v>
      </c>
      <c r="AI941" s="247" t="str">
        <f>Inventario!G941</f>
        <v>unidades</v>
      </c>
      <c r="AJ941" s="248">
        <f>Inventario!J941</f>
        <v>10</v>
      </c>
      <c r="AK941" s="249">
        <f>Inventario!K941</f>
        <v>522.93138888888882</v>
      </c>
      <c r="AL941" s="25"/>
      <c r="AM941" s="11"/>
    </row>
    <row r="942" spans="31:39" ht="13.5" customHeight="1" x14ac:dyDescent="0.25">
      <c r="AE942" s="246" t="str">
        <f>Inventario!B942</f>
        <v xml:space="preserve">Laticrete Wall Grout Mushroom </v>
      </c>
      <c r="AF942" s="247" t="str">
        <f>Inventario!D942</f>
        <v xml:space="preserve">Laticrete Wall Grout Mushroom </v>
      </c>
      <c r="AG942" s="247" t="str">
        <f>Inventario!E942</f>
        <v>Materiales Varios</v>
      </c>
      <c r="AH942" s="247">
        <f>Inventario!F942</f>
        <v>1639</v>
      </c>
      <c r="AI942" s="247" t="str">
        <f>Inventario!G942</f>
        <v>unidades</v>
      </c>
      <c r="AJ942" s="248">
        <f>Inventario!J942</f>
        <v>1</v>
      </c>
      <c r="AK942" s="249">
        <f>Inventario!K942</f>
        <v>507.99</v>
      </c>
      <c r="AL942" s="25"/>
      <c r="AM942" s="11"/>
    </row>
    <row r="943" spans="31:39" ht="13.5" customHeight="1" x14ac:dyDescent="0.25">
      <c r="AE943" s="246" t="str">
        <f>Inventario!B943</f>
        <v xml:space="preserve">Laticrete Wall Grout Midnight Black </v>
      </c>
      <c r="AF943" s="247" t="str">
        <f>Inventario!D943</f>
        <v xml:space="preserve">Laticrete Wall Grout Midnight Black </v>
      </c>
      <c r="AG943" s="247" t="str">
        <f>Inventario!E943</f>
        <v>Materiales Varios</v>
      </c>
      <c r="AH943" s="247">
        <f>Inventario!F943</f>
        <v>1622</v>
      </c>
      <c r="AI943" s="247" t="str">
        <f>Inventario!G943</f>
        <v>unidades</v>
      </c>
      <c r="AJ943" s="248">
        <f>Inventario!J943</f>
        <v>1</v>
      </c>
      <c r="AK943" s="249">
        <f>Inventario!K943</f>
        <v>507.99</v>
      </c>
      <c r="AL943" s="25"/>
      <c r="AM943" s="11"/>
    </row>
    <row r="944" spans="31:39" ht="13.5" customHeight="1" x14ac:dyDescent="0.25">
      <c r="AE944" s="246" t="str">
        <f>Inventario!B944</f>
        <v>Alambre Aluminio  Supergjaze  4043-0.035  Rollo 1  Libra</v>
      </c>
      <c r="AF944" s="247" t="str">
        <f>Inventario!D944</f>
        <v>Alambre Aluminio  Supergjaze  4043-0.035  Rollo 1  Libra</v>
      </c>
      <c r="AG944" s="247" t="str">
        <f>Inventario!E944</f>
        <v>Materiales Varios</v>
      </c>
      <c r="AH944" s="247" t="str">
        <f>Inventario!F944</f>
        <v>ED030308</v>
      </c>
      <c r="AI944" s="247" t="str">
        <f>Inventario!G944</f>
        <v>lbs</v>
      </c>
      <c r="AJ944" s="248">
        <f>Inventario!J944</f>
        <v>1</v>
      </c>
      <c r="AK944" s="249">
        <f>Inventario!K944</f>
        <v>364.86</v>
      </c>
      <c r="AL944" s="25"/>
      <c r="AM944" s="11"/>
    </row>
    <row r="945" spans="31:39" ht="13.5" customHeight="1" x14ac:dyDescent="0.25">
      <c r="AE945" s="246" t="str">
        <f>Inventario!B945</f>
        <v>Marcador Permanente</v>
      </c>
      <c r="AF945" s="247" t="str">
        <f>Inventario!D945</f>
        <v>Marcador Permanente</v>
      </c>
      <c r="AG945" s="247" t="str">
        <f>Inventario!E945</f>
        <v>Materiales Varios</v>
      </c>
      <c r="AH945" s="247">
        <f>Inventario!F945</f>
        <v>0</v>
      </c>
      <c r="AI945" s="247" t="str">
        <f>Inventario!G945</f>
        <v>unidades</v>
      </c>
      <c r="AJ945" s="248">
        <f>Inventario!J945</f>
        <v>3</v>
      </c>
      <c r="AK945" s="249">
        <f>Inventario!K945</f>
        <v>19.5</v>
      </c>
      <c r="AL945" s="25"/>
      <c r="AM945" s="11"/>
    </row>
    <row r="946" spans="31:39" ht="13.5" customHeight="1" x14ac:dyDescent="0.25">
      <c r="AE946" s="246" t="str">
        <f>Inventario!B946</f>
        <v xml:space="preserve">Ducha Pila para exteriores </v>
      </c>
      <c r="AF946" s="247" t="str">
        <f>Inventario!D946</f>
        <v xml:space="preserve">Ducha Pila para exteriores </v>
      </c>
      <c r="AG946" s="247" t="str">
        <f>Inventario!E946</f>
        <v>Materiales Varios</v>
      </c>
      <c r="AH946" s="247">
        <f>Inventario!F946</f>
        <v>0</v>
      </c>
      <c r="AI946" s="247" t="str">
        <f>Inventario!G946</f>
        <v>unidades</v>
      </c>
      <c r="AJ946" s="248">
        <f>Inventario!J946</f>
        <v>0</v>
      </c>
      <c r="AK946" s="249">
        <f>Inventario!K946</f>
        <v>0</v>
      </c>
      <c r="AL946" s="25"/>
      <c r="AM946" s="11"/>
    </row>
    <row r="947" spans="31:39" ht="13.5" customHeight="1" x14ac:dyDescent="0.25">
      <c r="AE947" s="246" t="str">
        <f>Inventario!B947</f>
        <v xml:space="preserve">Palma Sintetica 206M2 </v>
      </c>
      <c r="AF947" s="247" t="str">
        <f>Inventario!D947</f>
        <v xml:space="preserve">Palma Sintetica 206M2 </v>
      </c>
      <c r="AG947" s="247" t="str">
        <f>Inventario!E947</f>
        <v>Materiales Varios</v>
      </c>
      <c r="AH947" s="247">
        <f>Inventario!F947</f>
        <v>0</v>
      </c>
      <c r="AI947" s="247" t="str">
        <f>Inventario!G947</f>
        <v>unidades</v>
      </c>
      <c r="AJ947" s="248">
        <f>Inventario!J947</f>
        <v>1180</v>
      </c>
      <c r="AK947" s="249">
        <f>Inventario!K947</f>
        <v>148.67619491525423</v>
      </c>
      <c r="AL947" s="25"/>
      <c r="AM947" s="11"/>
    </row>
    <row r="948" spans="31:39" ht="13.5" customHeight="1" x14ac:dyDescent="0.25">
      <c r="AE948" s="246" t="str">
        <f>Inventario!B948</f>
        <v xml:space="preserve">Palma Sintetica 80ML FIRE RATED </v>
      </c>
      <c r="AF948" s="247" t="str">
        <f>Inventario!D948</f>
        <v xml:space="preserve">Palma Sintetica 80ML FIRE RATED </v>
      </c>
      <c r="AG948" s="247" t="str">
        <f>Inventario!E948</f>
        <v>Materiales Varios</v>
      </c>
      <c r="AH948" s="247">
        <f>Inventario!F948</f>
        <v>0</v>
      </c>
      <c r="AI948" s="247" t="str">
        <f>Inventario!G948</f>
        <v>unidades</v>
      </c>
      <c r="AJ948" s="248">
        <f>Inventario!J948</f>
        <v>1048</v>
      </c>
      <c r="AK948" s="249">
        <f>Inventario!K948</f>
        <v>85.045047709923665</v>
      </c>
      <c r="AL948" s="25"/>
      <c r="AM948" s="11"/>
    </row>
    <row r="949" spans="31:39" ht="13.5" customHeight="1" x14ac:dyDescent="0.25">
      <c r="AE949" s="246" t="str">
        <f>Inventario!B949</f>
        <v xml:space="preserve">Palma Sintetica 80ML FIRE RATED PANEL </v>
      </c>
      <c r="AF949" s="247" t="str">
        <f>Inventario!D949</f>
        <v xml:space="preserve">Palma Sintetica 80ML FIRE RATED PANEL </v>
      </c>
      <c r="AG949" s="247" t="str">
        <f>Inventario!E949</f>
        <v>Materiales Varios</v>
      </c>
      <c r="AH949" s="247">
        <f>Inventario!F949</f>
        <v>0</v>
      </c>
      <c r="AI949" s="247" t="str">
        <f>Inventario!G949</f>
        <v>unidades</v>
      </c>
      <c r="AJ949" s="248">
        <f>Inventario!J949</f>
        <v>263</v>
      </c>
      <c r="AK949" s="249">
        <f>Inventario!K949</f>
        <v>148.67623574144486</v>
      </c>
      <c r="AL949" s="25"/>
      <c r="AM949" s="11"/>
    </row>
    <row r="950" spans="31:39" ht="13.5" customHeight="1" x14ac:dyDescent="0.25">
      <c r="AE950" s="246" t="str">
        <f>Inventario!B950</f>
        <v xml:space="preserve">Clavos 1-1/4x11 Inox para palma </v>
      </c>
      <c r="AF950" s="247" t="str">
        <f>Inventario!D950</f>
        <v xml:space="preserve">Clavos 1-1/4x11 Inox para palma </v>
      </c>
      <c r="AG950" s="247" t="str">
        <f>Inventario!E950</f>
        <v>Materiales Varios</v>
      </c>
      <c r="AH950" s="247">
        <f>Inventario!F950</f>
        <v>0</v>
      </c>
      <c r="AI950" s="247" t="str">
        <f>Inventario!G950</f>
        <v>lbs</v>
      </c>
      <c r="AJ950" s="248">
        <f>Inventario!J950</f>
        <v>75</v>
      </c>
      <c r="AK950" s="249">
        <f>Inventario!K950</f>
        <v>185.35466666666667</v>
      </c>
      <c r="AL950" s="25"/>
      <c r="AM950" s="11"/>
    </row>
    <row r="951" spans="31:39" ht="13.5" customHeight="1" x14ac:dyDescent="0.25">
      <c r="AE951" s="246" t="str">
        <f>Inventario!B951</f>
        <v>Collet 1/8" 3.2mm</v>
      </c>
      <c r="AF951" s="247" t="str">
        <f>Inventario!D951</f>
        <v>Collet 1/8" 3.2mm</v>
      </c>
      <c r="AG951" s="247" t="str">
        <f>Inventario!E951</f>
        <v>Materiales Varios</v>
      </c>
      <c r="AH951" s="247" t="str">
        <f>Inventario!F951</f>
        <v>KP2029-5B1</v>
      </c>
      <c r="AI951" s="247" t="str">
        <f>Inventario!G951</f>
        <v>unidades</v>
      </c>
      <c r="AJ951" s="248">
        <f>Inventario!J951</f>
        <v>0</v>
      </c>
      <c r="AK951" s="249">
        <f>Inventario!K951</f>
        <v>0</v>
      </c>
      <c r="AL951" s="25"/>
      <c r="AM951" s="11"/>
    </row>
    <row r="952" spans="31:39" ht="13.5" customHeight="1" x14ac:dyDescent="0.25">
      <c r="AE952" s="246" t="str">
        <f>Inventario!B952</f>
        <v>Collet Body 1/8" P-Antorcha 13N29</v>
      </c>
      <c r="AF952" s="247" t="str">
        <f>Inventario!D952</f>
        <v>Collet Body 1/8" P-Antorcha 13N29</v>
      </c>
      <c r="AG952" s="247" t="str">
        <f>Inventario!E952</f>
        <v>Materiales Varios</v>
      </c>
      <c r="AH952" s="247" t="str">
        <f>Inventario!F952</f>
        <v>KP2031-5B1</v>
      </c>
      <c r="AI952" s="247" t="str">
        <f>Inventario!G952</f>
        <v>unidades</v>
      </c>
      <c r="AJ952" s="248">
        <f>Inventario!J952</f>
        <v>0</v>
      </c>
      <c r="AK952" s="249">
        <f>Inventario!K952</f>
        <v>0</v>
      </c>
      <c r="AL952" s="25"/>
      <c r="AM952" s="11"/>
    </row>
    <row r="953" spans="31:39" ht="13.5" customHeight="1" x14ac:dyDescent="0.25">
      <c r="AE953" s="246" t="str">
        <f>Inventario!B953</f>
        <v xml:space="preserve">Drenaje Central Acabado Satinado  </v>
      </c>
      <c r="AF953" s="247" t="str">
        <f>Inventario!D953</f>
        <v xml:space="preserve">Drenaje Central Acabado Satinado  </v>
      </c>
      <c r="AG953" s="247" t="str">
        <f>Inventario!E953</f>
        <v>Materiales Varios</v>
      </c>
      <c r="AH953" s="247">
        <f>Inventario!F953</f>
        <v>0</v>
      </c>
      <c r="AI953" s="247" t="str">
        <f>Inventario!G953</f>
        <v>unidades</v>
      </c>
      <c r="AJ953" s="248">
        <f>Inventario!J953</f>
        <v>1</v>
      </c>
      <c r="AK953" s="249">
        <f>Inventario!K953</f>
        <v>1919.5702799999999</v>
      </c>
      <c r="AL953" s="25"/>
      <c r="AM953" s="11"/>
    </row>
    <row r="954" spans="31:39" ht="13.5" customHeight="1" x14ac:dyDescent="0.25">
      <c r="AE954" s="246" t="str">
        <f>Inventario!B954</f>
        <v xml:space="preserve">Brida Pvc Para Drenaje de 2" </v>
      </c>
      <c r="AF954" s="247" t="str">
        <f>Inventario!D954</f>
        <v xml:space="preserve">Brida Pvc Para Drenaje de 2" </v>
      </c>
      <c r="AG954" s="247" t="str">
        <f>Inventario!E954</f>
        <v>Materiales Varios</v>
      </c>
      <c r="AH954" s="247">
        <f>Inventario!F954</f>
        <v>0</v>
      </c>
      <c r="AI954" s="247" t="str">
        <f>Inventario!G954</f>
        <v>unidades</v>
      </c>
      <c r="AJ954" s="248">
        <f>Inventario!J954</f>
        <v>2</v>
      </c>
      <c r="AK954" s="249">
        <f>Inventario!K954</f>
        <v>497.298</v>
      </c>
      <c r="AL954" s="25"/>
      <c r="AM954" s="11"/>
    </row>
    <row r="955" spans="31:39" ht="13.5" customHeight="1" x14ac:dyDescent="0.25">
      <c r="AE955" s="246" t="str">
        <f>Inventario!B955</f>
        <v>Delmar series supreme line size 40" Acabado  Satinado</v>
      </c>
      <c r="AF955" s="247" t="str">
        <f>Inventario!D955</f>
        <v>Delmar series supreme line size 40" Acabado  Satinado</v>
      </c>
      <c r="AG955" s="247" t="str">
        <f>Inventario!E955</f>
        <v>Materiales Varios</v>
      </c>
      <c r="AH955" s="247">
        <f>Inventario!F955</f>
        <v>0</v>
      </c>
      <c r="AI955" s="247" t="str">
        <f>Inventario!G955</f>
        <v>unidades</v>
      </c>
      <c r="AJ955" s="248">
        <f>Inventario!J955</f>
        <v>1</v>
      </c>
      <c r="AK955" s="249">
        <f>Inventario!K955</f>
        <v>15913.536</v>
      </c>
      <c r="AL955" s="25"/>
      <c r="AM955" s="11"/>
    </row>
    <row r="956" spans="31:39" ht="13.5" customHeight="1" x14ac:dyDescent="0.25">
      <c r="AE956" s="246" t="str">
        <f>Inventario!B956</f>
        <v>Colillas (espiche plasticos de 2 1/2")</v>
      </c>
      <c r="AF956" s="247" t="str">
        <f>Inventario!D956</f>
        <v>Colillas (espiche plasticos de 2 1/2")</v>
      </c>
      <c r="AG956" s="247" t="str">
        <f>Inventario!E956</f>
        <v>Materiales Varios</v>
      </c>
      <c r="AH956" s="247">
        <f>Inventario!F956</f>
        <v>0</v>
      </c>
      <c r="AI956" s="247" t="str">
        <f>Inventario!G956</f>
        <v>unidades</v>
      </c>
      <c r="AJ956" s="248">
        <f>Inventario!J956</f>
        <v>10</v>
      </c>
      <c r="AK956" s="249">
        <f>Inventario!K956</f>
        <v>12</v>
      </c>
      <c r="AL956" s="25"/>
      <c r="AM956" s="11"/>
    </row>
    <row r="957" spans="31:39" ht="13.5" customHeight="1" x14ac:dyDescent="0.25">
      <c r="AE957" s="246" t="str">
        <f>Inventario!B957</f>
        <v>Soldadura 6011  1/8"  Paquete 11 Libra s</v>
      </c>
      <c r="AF957" s="247" t="str">
        <f>Inventario!D957</f>
        <v>Soldadura 6011  1/8"  Paquete 11 Libra s</v>
      </c>
      <c r="AG957" s="247" t="str">
        <f>Inventario!E957</f>
        <v>Materiales Varios</v>
      </c>
      <c r="AH957" s="247">
        <f>Inventario!F957</f>
        <v>0</v>
      </c>
      <c r="AI957" s="247" t="str">
        <f>Inventario!G957</f>
        <v>lbs</v>
      </c>
      <c r="AJ957" s="248">
        <f>Inventario!J957</f>
        <v>22</v>
      </c>
      <c r="AK957" s="249">
        <f>Inventario!K957</f>
        <v>77.481818181818184</v>
      </c>
      <c r="AL957" s="25"/>
      <c r="AM957" s="11"/>
    </row>
    <row r="958" spans="31:39" ht="13.5" customHeight="1" x14ac:dyDescent="0.25">
      <c r="AE958" s="246" t="str">
        <f>Inventario!B958</f>
        <v>Aceitera  Flex 500 ML</v>
      </c>
      <c r="AF958" s="247" t="str">
        <f>Inventario!D958</f>
        <v>Aceitera  Flex 500 ML</v>
      </c>
      <c r="AG958" s="247" t="str">
        <f>Inventario!E958</f>
        <v>Materiales Varios</v>
      </c>
      <c r="AH958" s="247">
        <f>Inventario!F958</f>
        <v>0</v>
      </c>
      <c r="AI958" s="247" t="str">
        <f>Inventario!G958</f>
        <v>unidades</v>
      </c>
      <c r="AJ958" s="248">
        <f>Inventario!J958</f>
        <v>0</v>
      </c>
      <c r="AK958" s="249">
        <f>Inventario!K958</f>
        <v>0</v>
      </c>
      <c r="AL958" s="25"/>
      <c r="AM958" s="11"/>
    </row>
    <row r="959" spans="31:39" ht="13.5" customHeight="1" x14ac:dyDescent="0.25">
      <c r="AE959" s="246" t="str">
        <f>Inventario!B959</f>
        <v>Cemento Diamond Brite  (80lbrs )</v>
      </c>
      <c r="AF959" s="247" t="str">
        <f>Inventario!D959</f>
        <v>Cemento Diamond Brite  (80lbrs )</v>
      </c>
      <c r="AG959" s="247" t="str">
        <f>Inventario!E959</f>
        <v>Materiales Varios</v>
      </c>
      <c r="AH959" s="247">
        <f>Inventario!F959</f>
        <v>0</v>
      </c>
      <c r="AI959" s="247" t="str">
        <f>Inventario!G959</f>
        <v>unidades</v>
      </c>
      <c r="AJ959" s="248">
        <f>Inventario!J959</f>
        <v>0</v>
      </c>
      <c r="AK959" s="249">
        <f>Inventario!K959</f>
        <v>0</v>
      </c>
      <c r="AL959" s="25"/>
      <c r="AM959" s="11"/>
    </row>
    <row r="960" spans="31:39" ht="13.5" customHeight="1" x14ac:dyDescent="0.25">
      <c r="AE960" s="246" t="str">
        <f>Inventario!B960</f>
        <v>Brocha 4"</v>
      </c>
      <c r="AF960" s="247" t="str">
        <f>Inventario!D960</f>
        <v>Brocha 4"</v>
      </c>
      <c r="AG960" s="247" t="str">
        <f>Inventario!E960</f>
        <v>Materiales Varios</v>
      </c>
      <c r="AH960" s="247">
        <f>Inventario!F960</f>
        <v>0</v>
      </c>
      <c r="AI960" s="247" t="str">
        <f>Inventario!G960</f>
        <v>unidades</v>
      </c>
      <c r="AJ960" s="248">
        <f>Inventario!J960</f>
        <v>0</v>
      </c>
      <c r="AK960" s="249">
        <f>Inventario!K960</f>
        <v>0</v>
      </c>
      <c r="AL960" s="25"/>
      <c r="AM960" s="11"/>
    </row>
    <row r="961" spans="31:39" ht="13.5" customHeight="1" x14ac:dyDescent="0.25">
      <c r="AE961" s="246" t="str">
        <f>Inventario!B961</f>
        <v xml:space="preserve">Rodos con  Felpa </v>
      </c>
      <c r="AF961" s="247" t="str">
        <f>Inventario!D961</f>
        <v xml:space="preserve">Rodos con  Felpa </v>
      </c>
      <c r="AG961" s="247" t="str">
        <f>Inventario!E961</f>
        <v>Materiales Varios</v>
      </c>
      <c r="AH961" s="247">
        <f>Inventario!F961</f>
        <v>0</v>
      </c>
      <c r="AI961" s="247" t="str">
        <f>Inventario!G961</f>
        <v>unidades</v>
      </c>
      <c r="AJ961" s="248">
        <f>Inventario!J961</f>
        <v>0</v>
      </c>
      <c r="AK961" s="249">
        <f>Inventario!K961</f>
        <v>0</v>
      </c>
      <c r="AL961" s="25"/>
      <c r="AM961" s="11"/>
    </row>
    <row r="962" spans="31:39" ht="13.5" customHeight="1" x14ac:dyDescent="0.25">
      <c r="AE962" s="246" t="str">
        <f>Inventario!B962</f>
        <v xml:space="preserve">Bandeja Para Pintar </v>
      </c>
      <c r="AF962" s="247" t="str">
        <f>Inventario!D962</f>
        <v xml:space="preserve">Bandeja Para Pintar </v>
      </c>
      <c r="AG962" s="247" t="str">
        <f>Inventario!E962</f>
        <v>Materiales Varios</v>
      </c>
      <c r="AH962" s="247">
        <f>Inventario!F962</f>
        <v>0</v>
      </c>
      <c r="AI962" s="247" t="str">
        <f>Inventario!G962</f>
        <v>unidades</v>
      </c>
      <c r="AJ962" s="248">
        <f>Inventario!J962</f>
        <v>0</v>
      </c>
      <c r="AK962" s="249">
        <f>Inventario!K962</f>
        <v>0</v>
      </c>
      <c r="AL962" s="25"/>
      <c r="AM962" s="11"/>
    </row>
    <row r="963" spans="31:39" ht="13.5" customHeight="1" x14ac:dyDescent="0.25">
      <c r="AE963" s="246" t="str">
        <f>Inventario!B963</f>
        <v xml:space="preserve">Extencion para Pintar </v>
      </c>
      <c r="AF963" s="247" t="str">
        <f>Inventario!D963</f>
        <v xml:space="preserve">Extencion para Pintar </v>
      </c>
      <c r="AG963" s="247" t="str">
        <f>Inventario!E963</f>
        <v>Materiales Varios</v>
      </c>
      <c r="AH963" s="247">
        <f>Inventario!F963</f>
        <v>0</v>
      </c>
      <c r="AI963" s="247" t="str">
        <f>Inventario!G963</f>
        <v>unidades</v>
      </c>
      <c r="AJ963" s="248">
        <f>Inventario!J963</f>
        <v>0</v>
      </c>
      <c r="AK963" s="249">
        <f>Inventario!K963</f>
        <v>0</v>
      </c>
      <c r="AL963" s="25"/>
      <c r="AM963" s="11"/>
    </row>
    <row r="964" spans="31:39" ht="13.5" customHeight="1" x14ac:dyDescent="0.25">
      <c r="AE964" s="246" t="str">
        <f>Inventario!B964</f>
        <v xml:space="preserve">Set de Puertas y ventanas antihuracanes. Cabañas Delk </v>
      </c>
      <c r="AF964" s="247" t="str">
        <f>Inventario!D964</f>
        <v xml:space="preserve">Set de Puertas y ventanas antihuracanes. Cabañas Delk </v>
      </c>
      <c r="AG964" s="247" t="str">
        <f>Inventario!E964</f>
        <v>Materiales Varios</v>
      </c>
      <c r="AH964" s="247">
        <f>Inventario!F964</f>
        <v>0</v>
      </c>
      <c r="AI964" s="247" t="str">
        <f>Inventario!G964</f>
        <v>unidades</v>
      </c>
      <c r="AJ964" s="248">
        <f>Inventario!J964</f>
        <v>0</v>
      </c>
      <c r="AK964" s="249">
        <f>Inventario!K964</f>
        <v>0</v>
      </c>
      <c r="AL964" s="25"/>
      <c r="AM964" s="11"/>
    </row>
    <row r="965" spans="31:39" ht="13.5" customHeight="1" x14ac:dyDescent="0.25">
      <c r="AE965" s="246" t="str">
        <f>Inventario!B965</f>
        <v xml:space="preserve">Minibar PB60 Puerta de aluminio </v>
      </c>
      <c r="AF965" s="247" t="str">
        <f>Inventario!D965</f>
        <v xml:space="preserve">Minibar PB60 Puerta de aluminio </v>
      </c>
      <c r="AG965" s="247" t="str">
        <f>Inventario!E965</f>
        <v>Materiales Varios</v>
      </c>
      <c r="AH965" s="247">
        <f>Inventario!F965</f>
        <v>0</v>
      </c>
      <c r="AI965" s="247" t="str">
        <f>Inventario!G965</f>
        <v>unidades</v>
      </c>
      <c r="AJ965" s="248">
        <f>Inventario!J965</f>
        <v>1</v>
      </c>
      <c r="AK965" s="249">
        <f>Inventario!K965</f>
        <v>10317.84</v>
      </c>
      <c r="AL965" s="25"/>
      <c r="AM965" s="11"/>
    </row>
    <row r="966" spans="31:39" ht="13.5" customHeight="1" x14ac:dyDescent="0.25">
      <c r="AE966" s="246" t="str">
        <f>Inventario!B966</f>
        <v>Pie de Cama</v>
      </c>
      <c r="AF966" s="247" t="str">
        <f>Inventario!D966</f>
        <v>Pie de Cama</v>
      </c>
      <c r="AG966" s="247" t="str">
        <f>Inventario!E966</f>
        <v>Materiales Varios</v>
      </c>
      <c r="AH966" s="247">
        <f>Inventario!F966</f>
        <v>0</v>
      </c>
      <c r="AI966" s="247" t="str">
        <f>Inventario!G966</f>
        <v>unidades</v>
      </c>
      <c r="AJ966" s="248">
        <f>Inventario!J966</f>
        <v>2</v>
      </c>
      <c r="AK966" s="249">
        <f>Inventario!K966</f>
        <v>664.75</v>
      </c>
      <c r="AL966" s="25"/>
      <c r="AM966" s="11"/>
    </row>
    <row r="967" spans="31:39" ht="13.5" customHeight="1" x14ac:dyDescent="0.25">
      <c r="AE967" s="246" t="str">
        <f>Inventario!B967</f>
        <v>Adaptador PVC Hembra A/Potable 1/2"</v>
      </c>
      <c r="AF967" s="247" t="str">
        <f>Inventario!D967</f>
        <v>Adaptador PVC Hembra A/Potable 1/2"</v>
      </c>
      <c r="AG967" s="247" t="str">
        <f>Inventario!E967</f>
        <v>Materiales Varios</v>
      </c>
      <c r="AH967" s="247">
        <f>Inventario!F967</f>
        <v>0</v>
      </c>
      <c r="AI967" s="247" t="str">
        <f>Inventario!G967</f>
        <v>unidades</v>
      </c>
      <c r="AJ967" s="248">
        <f>Inventario!J967</f>
        <v>0</v>
      </c>
      <c r="AK967" s="249">
        <f>Inventario!K967</f>
        <v>0</v>
      </c>
      <c r="AL967" s="25"/>
      <c r="AM967" s="11"/>
    </row>
    <row r="968" spans="31:39" ht="13.5" customHeight="1" x14ac:dyDescent="0.25">
      <c r="AE968" s="246" t="str">
        <f>Inventario!B968</f>
        <v xml:space="preserve">Bajante BL 3Mtrs P/Canal  </v>
      </c>
      <c r="AF968" s="247" t="str">
        <f>Inventario!D968</f>
        <v xml:space="preserve">Bajante BL 3Mtrs P/Canal  </v>
      </c>
      <c r="AG968" s="247" t="str">
        <f>Inventario!E968</f>
        <v>Materiales Varios</v>
      </c>
      <c r="AH968" s="247">
        <f>Inventario!F968</f>
        <v>0</v>
      </c>
      <c r="AI968" s="247" t="str">
        <f>Inventario!G968</f>
        <v>unidades</v>
      </c>
      <c r="AJ968" s="248">
        <f>Inventario!J968</f>
        <v>0</v>
      </c>
      <c r="AK968" s="249">
        <f>Inventario!K968</f>
        <v>0</v>
      </c>
      <c r="AL968" s="25"/>
      <c r="AM968" s="11"/>
    </row>
    <row r="969" spans="31:39" ht="13.5" customHeight="1" x14ac:dyDescent="0.25">
      <c r="AE969" s="246" t="str">
        <f>Inventario!B969</f>
        <v xml:space="preserve">Gaza D/Soporte para Bajante </v>
      </c>
      <c r="AF969" s="247" t="str">
        <f>Inventario!D969</f>
        <v xml:space="preserve">Gaza D/Soporte para Bajante </v>
      </c>
      <c r="AG969" s="247" t="str">
        <f>Inventario!E969</f>
        <v>Materiales Varios</v>
      </c>
      <c r="AH969" s="247">
        <f>Inventario!F969</f>
        <v>0</v>
      </c>
      <c r="AI969" s="247" t="str">
        <f>Inventario!G969</f>
        <v>unidades</v>
      </c>
      <c r="AJ969" s="248">
        <f>Inventario!J969</f>
        <v>0</v>
      </c>
      <c r="AK969" s="249">
        <f>Inventario!K969</f>
        <v>0</v>
      </c>
      <c r="AL969" s="25"/>
      <c r="AM969" s="11"/>
    </row>
    <row r="970" spans="31:39" ht="13.5" customHeight="1" x14ac:dyDescent="0.25">
      <c r="AE970" s="246" t="str">
        <f>Inventario!B970</f>
        <v xml:space="preserve">Alfombra de cabuya 1.50 mts diametro </v>
      </c>
      <c r="AF970" s="247" t="str">
        <f>Inventario!D970</f>
        <v xml:space="preserve">Alfombra de cabuya 1.50 mts diametro </v>
      </c>
      <c r="AG970" s="247" t="str">
        <f>Inventario!E970</f>
        <v>Materiales Varios</v>
      </c>
      <c r="AH970" s="247">
        <f>Inventario!F970</f>
        <v>0</v>
      </c>
      <c r="AI970" s="247" t="str">
        <f>Inventario!G970</f>
        <v>unidades</v>
      </c>
      <c r="AJ970" s="248">
        <f>Inventario!J970</f>
        <v>2</v>
      </c>
      <c r="AK970" s="249">
        <f>Inventario!K970</f>
        <v>6000</v>
      </c>
      <c r="AL970" s="25"/>
      <c r="AM970" s="11"/>
    </row>
    <row r="971" spans="31:39" ht="13.5" customHeight="1" x14ac:dyDescent="0.25">
      <c r="AE971" s="246" t="str">
        <f>Inventario!B971</f>
        <v xml:space="preserve">Alfombra de cabuya de 2.70x0.90 </v>
      </c>
      <c r="AF971" s="247" t="str">
        <f>Inventario!D971</f>
        <v xml:space="preserve">Alfombra de cabuya de 2.70x0.90 </v>
      </c>
      <c r="AG971" s="247" t="str">
        <f>Inventario!E971</f>
        <v>Materiales Varios</v>
      </c>
      <c r="AH971" s="247">
        <f>Inventario!F971</f>
        <v>0</v>
      </c>
      <c r="AI971" s="247" t="str">
        <f>Inventario!G971</f>
        <v>unidades</v>
      </c>
      <c r="AJ971" s="248">
        <f>Inventario!J971</f>
        <v>1</v>
      </c>
      <c r="AK971" s="249">
        <f>Inventario!K971</f>
        <v>8200</v>
      </c>
      <c r="AL971" s="25"/>
      <c r="AM971" s="11"/>
    </row>
    <row r="972" spans="31:39" ht="13.5" customHeight="1" x14ac:dyDescent="0.25">
      <c r="AE972" s="246" t="str">
        <f>Inventario!B972</f>
        <v xml:space="preserve">Alfombra de cabuya 1.60x0.60cm </v>
      </c>
      <c r="AF972" s="247" t="str">
        <f>Inventario!D972</f>
        <v xml:space="preserve">Alfombra de cabuya 1.60x0.60cm </v>
      </c>
      <c r="AG972" s="247" t="str">
        <f>Inventario!E972</f>
        <v>Materiales Varios</v>
      </c>
      <c r="AH972" s="247">
        <f>Inventario!F972</f>
        <v>0</v>
      </c>
      <c r="AI972" s="247" t="str">
        <f>Inventario!G972</f>
        <v>unidades</v>
      </c>
      <c r="AJ972" s="248">
        <f>Inventario!J972</f>
        <v>1</v>
      </c>
      <c r="AK972" s="249">
        <f>Inventario!K972</f>
        <v>3350</v>
      </c>
      <c r="AL972" s="25"/>
      <c r="AM972" s="11"/>
    </row>
    <row r="973" spans="31:39" ht="13.5" customHeight="1" x14ac:dyDescent="0.25">
      <c r="AE973" s="246" t="str">
        <f>Inventario!B973</f>
        <v xml:space="preserve">Alfombra de cabuya de 1.20x0.60 </v>
      </c>
      <c r="AF973" s="247" t="str">
        <f>Inventario!D973</f>
        <v xml:space="preserve">Alfombra de cabuya de 1.20x0.60 </v>
      </c>
      <c r="AG973" s="247" t="str">
        <f>Inventario!E973</f>
        <v>Materiales Varios</v>
      </c>
      <c r="AH973" s="247">
        <f>Inventario!F973</f>
        <v>0</v>
      </c>
      <c r="AI973" s="247" t="str">
        <f>Inventario!G973</f>
        <v>unidades</v>
      </c>
      <c r="AJ973" s="248">
        <f>Inventario!J973</f>
        <v>1</v>
      </c>
      <c r="AK973" s="249">
        <f>Inventario!K973</f>
        <v>2500</v>
      </c>
      <c r="AL973" s="25"/>
      <c r="AM973" s="11"/>
    </row>
    <row r="974" spans="31:39" ht="13.5" customHeight="1" x14ac:dyDescent="0.25">
      <c r="AE974" s="246" t="str">
        <f>Inventario!B974</f>
        <v xml:space="preserve">Lozeta cuarzita goa multicolor natural 10x10 </v>
      </c>
      <c r="AF974" s="247" t="str">
        <f>Inventario!D974</f>
        <v xml:space="preserve">Lozeta cuarzita goa multicolor natural 10x10 </v>
      </c>
      <c r="AG974" s="247" t="str">
        <f>Inventario!E974</f>
        <v>Materiales Varios</v>
      </c>
      <c r="AH974" s="247">
        <f>Inventario!F974</f>
        <v>0</v>
      </c>
      <c r="AI974" s="247" t="str">
        <f>Inventario!G974</f>
        <v>mts</v>
      </c>
      <c r="AJ974" s="248">
        <f>Inventario!J974</f>
        <v>0</v>
      </c>
      <c r="AK974" s="249">
        <f>Inventario!K974</f>
        <v>0</v>
      </c>
      <c r="AL974" s="25"/>
      <c r="AM974" s="11"/>
    </row>
    <row r="975" spans="31:39" ht="13.5" customHeight="1" x14ac:dyDescent="0.25">
      <c r="AE975" s="246" t="str">
        <f>Inventario!B975</f>
        <v xml:space="preserve">Cuerda de algodón de 1/2" </v>
      </c>
      <c r="AF975" s="247" t="str">
        <f>Inventario!D975</f>
        <v xml:space="preserve">Cuerda de algodón de 1/2" </v>
      </c>
      <c r="AG975" s="247" t="str">
        <f>Inventario!E975</f>
        <v>Materiales Varios</v>
      </c>
      <c r="AH975" s="247">
        <f>Inventario!F975</f>
        <v>0</v>
      </c>
      <c r="AI975" s="247" t="str">
        <f>Inventario!G975</f>
        <v>mts</v>
      </c>
      <c r="AJ975" s="248">
        <f>Inventario!J975</f>
        <v>0</v>
      </c>
      <c r="AK975" s="249">
        <f>Inventario!K975</f>
        <v>0</v>
      </c>
      <c r="AL975" s="25"/>
      <c r="AM975" s="11"/>
    </row>
    <row r="976" spans="31:39" ht="13.5" customHeight="1" x14ac:dyDescent="0.25">
      <c r="AE976" s="246" t="str">
        <f>Inventario!B976</f>
        <v>Cinta Fibra de Vidrio 2x300</v>
      </c>
      <c r="AF976" s="247" t="str">
        <f>Inventario!D976</f>
        <v>Cinta Fibra de Vidrio 2x300</v>
      </c>
      <c r="AG976" s="247" t="str">
        <f>Inventario!E976</f>
        <v>Materiales Varios</v>
      </c>
      <c r="AH976" s="247">
        <f>Inventario!F976</f>
        <v>0</v>
      </c>
      <c r="AI976" s="247" t="str">
        <f>Inventario!G976</f>
        <v>unidades</v>
      </c>
      <c r="AJ976" s="248">
        <f>Inventario!J976</f>
        <v>0</v>
      </c>
      <c r="AK976" s="249">
        <f>Inventario!K976</f>
        <v>0</v>
      </c>
      <c r="AL976" s="25"/>
      <c r="AM976" s="11"/>
    </row>
    <row r="977" spans="31:39" ht="13.5" customHeight="1" x14ac:dyDescent="0.25">
      <c r="AE977" s="246" t="str">
        <f>Inventario!B977</f>
        <v>Manguerras 1/2"x100</v>
      </c>
      <c r="AF977" s="247" t="str">
        <f>Inventario!D977</f>
        <v>Manguerras 1/2"x100</v>
      </c>
      <c r="AG977" s="247" t="str">
        <f>Inventario!E977</f>
        <v>Materiales Varios</v>
      </c>
      <c r="AH977" s="247">
        <f>Inventario!F977</f>
        <v>0</v>
      </c>
      <c r="AI977" s="247" t="str">
        <f>Inventario!G977</f>
        <v>unidades</v>
      </c>
      <c r="AJ977" s="248">
        <f>Inventario!J977</f>
        <v>0</v>
      </c>
      <c r="AK977" s="249">
        <f>Inventario!K977</f>
        <v>0</v>
      </c>
      <c r="AL977" s="25"/>
      <c r="AM977" s="11"/>
    </row>
    <row r="978" spans="31:39" ht="13.5" customHeight="1" x14ac:dyDescent="0.25">
      <c r="AE978" s="246" t="str">
        <f>Inventario!B978</f>
        <v>Llave Chorro de 1/2"</v>
      </c>
      <c r="AF978" s="247" t="str">
        <f>Inventario!D978</f>
        <v>Llave Chorro de 1/2"</v>
      </c>
      <c r="AG978" s="247" t="str">
        <f>Inventario!E978</f>
        <v>Materiales Varios</v>
      </c>
      <c r="AH978" s="247">
        <f>Inventario!F978</f>
        <v>0</v>
      </c>
      <c r="AI978" s="247" t="str">
        <f>Inventario!G978</f>
        <v>unidades</v>
      </c>
      <c r="AJ978" s="248">
        <f>Inventario!J978</f>
        <v>0</v>
      </c>
      <c r="AK978" s="249">
        <f>Inventario!K978</f>
        <v>0</v>
      </c>
      <c r="AL978" s="25"/>
      <c r="AM978" s="11"/>
    </row>
    <row r="979" spans="31:39" ht="13.5" customHeight="1" x14ac:dyDescent="0.25">
      <c r="AE979" s="246" t="str">
        <f>Inventario!B979</f>
        <v>Machete</v>
      </c>
      <c r="AF979" s="247" t="str">
        <f>Inventario!D979</f>
        <v>Machete</v>
      </c>
      <c r="AG979" s="247" t="str">
        <f>Inventario!E979</f>
        <v>Materiales Varios</v>
      </c>
      <c r="AH979" s="247">
        <f>Inventario!F979</f>
        <v>0</v>
      </c>
      <c r="AI979" s="247" t="str">
        <f>Inventario!G979</f>
        <v>unidades</v>
      </c>
      <c r="AJ979" s="248">
        <f>Inventario!J979</f>
        <v>0</v>
      </c>
      <c r="AK979" s="249">
        <f>Inventario!K979</f>
        <v>0</v>
      </c>
      <c r="AL979" s="25"/>
      <c r="AM979" s="11"/>
    </row>
    <row r="980" spans="31:39" ht="13.5" customHeight="1" x14ac:dyDescent="0.25">
      <c r="AE980" s="246" t="str">
        <f>Inventario!B980</f>
        <v>Lima Cuchilla</v>
      </c>
      <c r="AF980" s="247" t="str">
        <f>Inventario!D980</f>
        <v>Lima Cuchilla</v>
      </c>
      <c r="AG980" s="247" t="str">
        <f>Inventario!E980</f>
        <v>Materiales Varios</v>
      </c>
      <c r="AH980" s="247">
        <f>Inventario!F980</f>
        <v>0</v>
      </c>
      <c r="AI980" s="247" t="str">
        <f>Inventario!G980</f>
        <v>unidades</v>
      </c>
      <c r="AJ980" s="248">
        <f>Inventario!J980</f>
        <v>1</v>
      </c>
      <c r="AK980" s="249">
        <f>Inventario!K980</f>
        <v>145</v>
      </c>
      <c r="AL980" s="25"/>
      <c r="AM980" s="11"/>
    </row>
    <row r="981" spans="31:39" ht="13.5" customHeight="1" x14ac:dyDescent="0.25">
      <c r="AE981" s="246" t="str">
        <f>Inventario!B981</f>
        <v>Lima Plana</v>
      </c>
      <c r="AF981" s="247" t="str">
        <f>Inventario!D981</f>
        <v>Lima Cuadrada</v>
      </c>
      <c r="AG981" s="247" t="str">
        <f>Inventario!E981</f>
        <v>Materiales Varios</v>
      </c>
      <c r="AH981" s="247">
        <f>Inventario!F981</f>
        <v>0</v>
      </c>
      <c r="AI981" s="247" t="str">
        <f>Inventario!G981</f>
        <v>unidades</v>
      </c>
      <c r="AJ981" s="248">
        <f>Inventario!J981</f>
        <v>0</v>
      </c>
      <c r="AK981" s="249">
        <f>Inventario!K981</f>
        <v>0</v>
      </c>
      <c r="AL981" s="25"/>
      <c r="AM981" s="11"/>
    </row>
    <row r="982" spans="31:39" ht="13.5" customHeight="1" x14ac:dyDescent="0.25">
      <c r="AE982" s="246" t="str">
        <f>Inventario!B982</f>
        <v>Lima Triangular</v>
      </c>
      <c r="AF982" s="247" t="str">
        <f>Inventario!D982</f>
        <v>Lima Triangular</v>
      </c>
      <c r="AG982" s="247" t="str">
        <f>Inventario!E982</f>
        <v>Materiales Varios</v>
      </c>
      <c r="AH982" s="247">
        <f>Inventario!F982</f>
        <v>0</v>
      </c>
      <c r="AI982" s="247" t="str">
        <f>Inventario!G982</f>
        <v>unidades</v>
      </c>
      <c r="AJ982" s="248">
        <f>Inventario!J982</f>
        <v>0</v>
      </c>
      <c r="AK982" s="249">
        <f>Inventario!K982</f>
        <v>0</v>
      </c>
      <c r="AL982" s="25"/>
      <c r="AM982" s="11"/>
    </row>
    <row r="983" spans="31:39" ht="13.5" customHeight="1" x14ac:dyDescent="0.25">
      <c r="AE983" s="246" t="str">
        <f>Inventario!B983</f>
        <v xml:space="preserve">Angulo de pared tip chic </v>
      </c>
      <c r="AF983" s="247" t="str">
        <f>Inventario!D983</f>
        <v xml:space="preserve">Angulo de pared tip chic </v>
      </c>
      <c r="AG983" s="247" t="str">
        <f>Inventario!E983</f>
        <v>Materiales Varios</v>
      </c>
      <c r="AH983" s="247">
        <f>Inventario!F983</f>
        <v>0</v>
      </c>
      <c r="AI983" s="247" t="str">
        <f>Inventario!G983</f>
        <v>unidades</v>
      </c>
      <c r="AJ983" s="248">
        <f>Inventario!J983</f>
        <v>14</v>
      </c>
      <c r="AK983" s="249">
        <f>Inventario!K983</f>
        <v>33.15</v>
      </c>
      <c r="AL983" s="25"/>
      <c r="AM983" s="11"/>
    </row>
    <row r="984" spans="31:39" ht="13.5" customHeight="1" x14ac:dyDescent="0.25">
      <c r="AE984" s="246" t="str">
        <f>Inventario!B984</f>
        <v xml:space="preserve">Crostee tipo chicago Blanco 12 pies </v>
      </c>
      <c r="AF984" s="247" t="str">
        <f>Inventario!D984</f>
        <v xml:space="preserve">Crostee tipo chicago Blanco 12 pies </v>
      </c>
      <c r="AG984" s="247" t="str">
        <f>Inventario!E984</f>
        <v>Materiales Varios</v>
      </c>
      <c r="AH984" s="247">
        <f>Inventario!F984</f>
        <v>0</v>
      </c>
      <c r="AI984" s="247" t="str">
        <f>Inventario!G984</f>
        <v>unidades</v>
      </c>
      <c r="AJ984" s="248">
        <f>Inventario!J984</f>
        <v>0</v>
      </c>
      <c r="AK984" s="249">
        <f>Inventario!K984</f>
        <v>0</v>
      </c>
      <c r="AL984" s="25"/>
      <c r="AM984" s="11"/>
    </row>
    <row r="985" spans="31:39" ht="13.5" customHeight="1" x14ac:dyDescent="0.25">
      <c r="AE985" s="246" t="str">
        <f>Inventario!B985</f>
        <v xml:space="preserve">Lamina fibrocemento Galaxia Blanco 5mm </v>
      </c>
      <c r="AF985" s="247" t="str">
        <f>Inventario!D985</f>
        <v xml:space="preserve">Lamina fibrocemento Galaxia Blanco 5mm </v>
      </c>
      <c r="AG985" s="247" t="str">
        <f>Inventario!E985</f>
        <v>Materiales Varios</v>
      </c>
      <c r="AH985" s="247">
        <f>Inventario!F985</f>
        <v>0</v>
      </c>
      <c r="AI985" s="247" t="str">
        <f>Inventario!G985</f>
        <v>unidades</v>
      </c>
      <c r="AJ985" s="248">
        <f>Inventario!J985</f>
        <v>0</v>
      </c>
      <c r="AK985" s="249">
        <f>Inventario!K985</f>
        <v>0</v>
      </c>
      <c r="AL985" s="25"/>
      <c r="AM985" s="11"/>
    </row>
    <row r="986" spans="31:39" ht="13.5" customHeight="1" x14ac:dyDescent="0.25">
      <c r="AE986" s="246" t="str">
        <f>Inventario!B986</f>
        <v xml:space="preserve">Clavos de acero 3/4 (100 unidades) </v>
      </c>
      <c r="AF986" s="247" t="str">
        <f>Inventario!D986</f>
        <v xml:space="preserve">Clavos de acero 3/4 (100 unidades) </v>
      </c>
      <c r="AG986" s="247" t="str">
        <f>Inventario!E986</f>
        <v>Materiales Varios</v>
      </c>
      <c r="AH986" s="247">
        <f>Inventario!F986</f>
        <v>0</v>
      </c>
      <c r="AI986" s="247" t="str">
        <f>Inventario!G986</f>
        <v>unidades</v>
      </c>
      <c r="AJ986" s="248">
        <f>Inventario!J986</f>
        <v>2</v>
      </c>
      <c r="AK986" s="249">
        <f>Inventario!K986</f>
        <v>20.09</v>
      </c>
      <c r="AL986" s="25"/>
      <c r="AM986" s="11"/>
    </row>
    <row r="987" spans="31:39" ht="13.5" customHeight="1" x14ac:dyDescent="0.25">
      <c r="AE987" s="246" t="str">
        <f>Inventario!B987</f>
        <v xml:space="preserve">Tornillo 7/16 pb galvanizado (100 unidades) </v>
      </c>
      <c r="AF987" s="247" t="str">
        <f>Inventario!D987</f>
        <v xml:space="preserve">Tornillo 7/16 pb galvanizado (100 unidades) </v>
      </c>
      <c r="AG987" s="247" t="str">
        <f>Inventario!E987</f>
        <v>Materiales Varios</v>
      </c>
      <c r="AH987" s="247">
        <f>Inventario!F987</f>
        <v>0</v>
      </c>
      <c r="AI987" s="247" t="str">
        <f>Inventario!G987</f>
        <v>unidades</v>
      </c>
      <c r="AJ987" s="248">
        <f>Inventario!J987</f>
        <v>0</v>
      </c>
      <c r="AK987" s="249">
        <f>Inventario!K987</f>
        <v>0</v>
      </c>
      <c r="AL987" s="25"/>
      <c r="AM987" s="11"/>
    </row>
    <row r="988" spans="31:39" ht="13.5" customHeight="1" x14ac:dyDescent="0.25">
      <c r="AE988" s="246" t="str">
        <f>Inventario!B988</f>
        <v xml:space="preserve">Crosstee tipo Chicago Blanco 2 pies </v>
      </c>
      <c r="AF988" s="247" t="str">
        <f>Inventario!D988</f>
        <v xml:space="preserve">Crosstee tipo Chicago Blanco 2 pies </v>
      </c>
      <c r="AG988" s="247" t="str">
        <f>Inventario!E988</f>
        <v>Materiales Varios</v>
      </c>
      <c r="AH988" s="247">
        <f>Inventario!F988</f>
        <v>0</v>
      </c>
      <c r="AI988" s="247" t="str">
        <f>Inventario!G988</f>
        <v>unidades</v>
      </c>
      <c r="AJ988" s="248">
        <f>Inventario!J988</f>
        <v>0</v>
      </c>
      <c r="AK988" s="249">
        <f>Inventario!K988</f>
        <v>0</v>
      </c>
      <c r="AL988" s="25"/>
      <c r="AM988" s="11"/>
    </row>
    <row r="989" spans="31:39" ht="13.5" customHeight="1" x14ac:dyDescent="0.25">
      <c r="AE989" s="246" t="str">
        <f>Inventario!B989</f>
        <v>Isopo</v>
      </c>
      <c r="AF989" s="247" t="str">
        <f>Inventario!D989</f>
        <v>Isopo</v>
      </c>
      <c r="AG989" s="247" t="str">
        <f>Inventario!E989</f>
        <v>Materiales Varios</v>
      </c>
      <c r="AH989" s="247">
        <f>Inventario!F989</f>
        <v>0</v>
      </c>
      <c r="AI989" s="247" t="str">
        <f>Inventario!G989</f>
        <v>unidades</v>
      </c>
      <c r="AJ989" s="248">
        <f>Inventario!J989</f>
        <v>0</v>
      </c>
      <c r="AK989" s="249">
        <f>Inventario!K989</f>
        <v>0</v>
      </c>
      <c r="AL989" s="25"/>
      <c r="AM989" s="11"/>
    </row>
    <row r="990" spans="31:39" ht="13.5" customHeight="1" x14ac:dyDescent="0.25">
      <c r="AE990" s="246" t="str">
        <f>Inventario!B990</f>
        <v>Saco de Yute</v>
      </c>
      <c r="AF990" s="247" t="str">
        <f>Inventario!D990</f>
        <v>Saco de Yute</v>
      </c>
      <c r="AG990" s="247" t="str">
        <f>Inventario!E990</f>
        <v>Materiales Varios</v>
      </c>
      <c r="AH990" s="247">
        <f>Inventario!F990</f>
        <v>0</v>
      </c>
      <c r="AI990" s="247" t="str">
        <f>Inventario!G990</f>
        <v>unidades</v>
      </c>
      <c r="AJ990" s="248">
        <f>Inventario!J990</f>
        <v>0</v>
      </c>
      <c r="AK990" s="249">
        <f>Inventario!K990</f>
        <v>0</v>
      </c>
      <c r="AL990" s="25"/>
      <c r="AM990" s="11"/>
    </row>
    <row r="991" spans="31:39" ht="13.5" customHeight="1" x14ac:dyDescent="0.25">
      <c r="AE991" s="246" t="str">
        <f>Inventario!B991</f>
        <v xml:space="preserve">Saco de Bramente </v>
      </c>
      <c r="AF991" s="247" t="str">
        <f>Inventario!D991</f>
        <v xml:space="preserve">Saco de Bramente </v>
      </c>
      <c r="AG991" s="247" t="str">
        <f>Inventario!E991</f>
        <v>Materiales Varios</v>
      </c>
      <c r="AH991" s="247">
        <f>Inventario!F991</f>
        <v>0</v>
      </c>
      <c r="AI991" s="247" t="str">
        <f>Inventario!G991</f>
        <v>unidades</v>
      </c>
      <c r="AJ991" s="248">
        <f>Inventario!J991</f>
        <v>0</v>
      </c>
      <c r="AK991" s="249">
        <f>Inventario!K991</f>
        <v>0</v>
      </c>
      <c r="AL991" s="25"/>
      <c r="AM991" s="11"/>
    </row>
    <row r="992" spans="31:39" ht="13.5" customHeight="1" x14ac:dyDescent="0.25">
      <c r="AE992" s="246" t="str">
        <f>Inventario!B992</f>
        <v xml:space="preserve">Llantas </v>
      </c>
      <c r="AF992" s="247" t="str">
        <f>Inventario!D992</f>
        <v xml:space="preserve">Llantas </v>
      </c>
      <c r="AG992" s="247" t="str">
        <f>Inventario!E992</f>
        <v>Materiales Varios</v>
      </c>
      <c r="AH992" s="247">
        <f>Inventario!F992</f>
        <v>0</v>
      </c>
      <c r="AI992" s="247" t="str">
        <f>Inventario!G992</f>
        <v>unidades</v>
      </c>
      <c r="AJ992" s="248">
        <f>Inventario!J992</f>
        <v>0</v>
      </c>
      <c r="AK992" s="249">
        <f>Inventario!K992</f>
        <v>0</v>
      </c>
      <c r="AL992" s="25"/>
      <c r="AM992" s="11"/>
    </row>
    <row r="993" spans="31:39" ht="13.5" customHeight="1" x14ac:dyDescent="0.25">
      <c r="AE993" s="246" t="str">
        <f>Inventario!B993</f>
        <v>Empaques para Manguera  (kit 10 piezas)</v>
      </c>
      <c r="AF993" s="247" t="str">
        <f>Inventario!D993</f>
        <v>Empaques para Manguera  (kit 10 piezas)</v>
      </c>
      <c r="AG993" s="247" t="str">
        <f>Inventario!E993</f>
        <v>Materiales Varios</v>
      </c>
      <c r="AH993" s="247">
        <f>Inventario!F993</f>
        <v>0</v>
      </c>
      <c r="AI993" s="247" t="str">
        <f>Inventario!G993</f>
        <v>unidades</v>
      </c>
      <c r="AJ993" s="248">
        <f>Inventario!J993</f>
        <v>0</v>
      </c>
      <c r="AK993" s="249">
        <f>Inventario!K993</f>
        <v>0</v>
      </c>
      <c r="AL993" s="25"/>
      <c r="AM993" s="11"/>
    </row>
    <row r="994" spans="31:39" ht="13.5" customHeight="1" x14ac:dyDescent="0.25">
      <c r="AE994" s="246" t="str">
        <f>Inventario!B994</f>
        <v xml:space="preserve">Aspersor 3 Brazos </v>
      </c>
      <c r="AF994" s="247" t="str">
        <f>Inventario!D994</f>
        <v xml:space="preserve">Aspersor 3 Brazos </v>
      </c>
      <c r="AG994" s="247" t="str">
        <f>Inventario!E994</f>
        <v>Materiales Varios</v>
      </c>
      <c r="AH994" s="247">
        <f>Inventario!F994</f>
        <v>0</v>
      </c>
      <c r="AI994" s="247" t="str">
        <f>Inventario!G994</f>
        <v>unidades</v>
      </c>
      <c r="AJ994" s="248">
        <f>Inventario!J994</f>
        <v>0</v>
      </c>
      <c r="AK994" s="249">
        <f>Inventario!K994</f>
        <v>0</v>
      </c>
      <c r="AL994" s="25"/>
      <c r="AM994" s="11"/>
    </row>
    <row r="995" spans="31:39" ht="13.5" customHeight="1" x14ac:dyDescent="0.25">
      <c r="AE995" s="246" t="str">
        <f>Inventario!B995</f>
        <v>Conector Para Manguera tipo Y (Conector Multiple )</v>
      </c>
      <c r="AF995" s="247" t="str">
        <f>Inventario!D995</f>
        <v>Conector Para Manguera tipo Y (Conector Multiple )</v>
      </c>
      <c r="AG995" s="247" t="str">
        <f>Inventario!E995</f>
        <v>Materiales Varios</v>
      </c>
      <c r="AH995" s="247">
        <f>Inventario!F995</f>
        <v>0</v>
      </c>
      <c r="AI995" s="247" t="str">
        <f>Inventario!G995</f>
        <v>unidades</v>
      </c>
      <c r="AJ995" s="248">
        <f>Inventario!J995</f>
        <v>0</v>
      </c>
      <c r="AK995" s="249">
        <f>Inventario!K995</f>
        <v>0</v>
      </c>
      <c r="AL995" s="25"/>
      <c r="AM995" s="11"/>
    </row>
    <row r="996" spans="31:39" ht="13.5" customHeight="1" x14ac:dyDescent="0.25">
      <c r="AE996" s="246" t="str">
        <f>Inventario!B996</f>
        <v>Lamina Plycem  Teturizada (2x4 pies x 5mm)</v>
      </c>
      <c r="AF996" s="247" t="str">
        <f>Inventario!D996</f>
        <v>Lamina Plycem  Teturizada (2x4 pies x 5mm)</v>
      </c>
      <c r="AG996" s="247" t="str">
        <f>Inventario!E996</f>
        <v>Materiales Varios</v>
      </c>
      <c r="AH996" s="247">
        <f>Inventario!F996</f>
        <v>0</v>
      </c>
      <c r="AI996" s="247" t="str">
        <f>Inventario!G996</f>
        <v>unidades</v>
      </c>
      <c r="AJ996" s="248">
        <f>Inventario!J996</f>
        <v>0</v>
      </c>
      <c r="AK996" s="249">
        <f>Inventario!K996</f>
        <v>0</v>
      </c>
      <c r="AL996" s="25"/>
      <c r="AM996" s="11"/>
    </row>
    <row r="997" spans="31:39" ht="13.5" customHeight="1" x14ac:dyDescent="0.25">
      <c r="AE997" s="246" t="str">
        <f>Inventario!B997</f>
        <v>Lamina Plycem  Teturizada (2x4 pies x 4mm)</v>
      </c>
      <c r="AF997" s="247" t="str">
        <f>Inventario!D997</f>
        <v>Lamina Plycem  Teturizada (2x4 pies x 4mm)</v>
      </c>
      <c r="AG997" s="247" t="str">
        <f>Inventario!E997</f>
        <v>Materiales Varios</v>
      </c>
      <c r="AH997" s="247">
        <f>Inventario!F997</f>
        <v>0</v>
      </c>
      <c r="AI997" s="247" t="str">
        <f>Inventario!G997</f>
        <v>unidades</v>
      </c>
      <c r="AJ997" s="248">
        <f>Inventario!J997</f>
        <v>0</v>
      </c>
      <c r="AK997" s="249">
        <f>Inventario!K997</f>
        <v>0</v>
      </c>
      <c r="AL997" s="25"/>
      <c r="AM997" s="11"/>
    </row>
    <row r="998" spans="31:39" ht="13.5" customHeight="1" x14ac:dyDescent="0.25">
      <c r="AE998" s="246" t="str">
        <f>Inventario!B998</f>
        <v xml:space="preserve">Hielera </v>
      </c>
      <c r="AF998" s="247" t="str">
        <f>Inventario!D998</f>
        <v xml:space="preserve">Hielera </v>
      </c>
      <c r="AG998" s="247" t="str">
        <f>Inventario!E998</f>
        <v>Materiales Varios</v>
      </c>
      <c r="AH998" s="247">
        <f>Inventario!F998</f>
        <v>0</v>
      </c>
      <c r="AI998" s="247" t="str">
        <f>Inventario!G998</f>
        <v>unidades</v>
      </c>
      <c r="AJ998" s="248">
        <f>Inventario!J998</f>
        <v>0</v>
      </c>
      <c r="AK998" s="249">
        <f>Inventario!K998</f>
        <v>0</v>
      </c>
      <c r="AL998" s="25"/>
      <c r="AM998" s="11"/>
    </row>
    <row r="999" spans="31:39" ht="13.5" customHeight="1" x14ac:dyDescent="0.25">
      <c r="AE999" s="246" t="str">
        <f>Inventario!B999</f>
        <v xml:space="preserve">Uniformes </v>
      </c>
      <c r="AF999" s="247" t="str">
        <f>Inventario!D999</f>
        <v xml:space="preserve">Uniformes </v>
      </c>
      <c r="AG999" s="247" t="str">
        <f>Inventario!E999</f>
        <v>Materiales Varios</v>
      </c>
      <c r="AH999" s="247">
        <f>Inventario!F999</f>
        <v>0</v>
      </c>
      <c r="AI999" s="247" t="str">
        <f>Inventario!G999</f>
        <v>unidades</v>
      </c>
      <c r="AJ999" s="248">
        <f>Inventario!J999</f>
        <v>0</v>
      </c>
      <c r="AK999" s="249">
        <f>Inventario!K999</f>
        <v>0</v>
      </c>
      <c r="AL999" s="25"/>
      <c r="AM999" s="11"/>
    </row>
    <row r="1000" spans="31:39" ht="13.5" customHeight="1" x14ac:dyDescent="0.25">
      <c r="AE1000" s="246" t="str">
        <f>Inventario!B1000</f>
        <v xml:space="preserve">Antorcha 500 A  P/Soldador </v>
      </c>
      <c r="AF1000" s="247" t="str">
        <f>Inventario!D1000</f>
        <v xml:space="preserve">Antorcha 500 A  P/Soldador </v>
      </c>
      <c r="AG1000" s="247" t="str">
        <f>Inventario!E1000</f>
        <v>Materiales Varios</v>
      </c>
      <c r="AH1000" s="247">
        <f>Inventario!F1000</f>
        <v>0</v>
      </c>
      <c r="AI1000" s="247" t="str">
        <f>Inventario!G1000</f>
        <v>unidades</v>
      </c>
      <c r="AJ1000" s="248">
        <f>Inventario!J1000</f>
        <v>0</v>
      </c>
      <c r="AK1000" s="249">
        <f>Inventario!K1000</f>
        <v>0</v>
      </c>
      <c r="AL1000" s="25"/>
      <c r="AM1000" s="11"/>
    </row>
    <row r="1001" spans="31:39" ht="13.5" customHeight="1" x14ac:dyDescent="0.25">
      <c r="AE1001" s="246" t="str">
        <f>Inventario!B1001</f>
        <v>Bomba Estractora de Solvente</v>
      </c>
      <c r="AF1001" s="247" t="str">
        <f>Inventario!D1001</f>
        <v>Bomba Estractora de Solvente</v>
      </c>
      <c r="AG1001" s="247" t="str">
        <f>Inventario!E1001</f>
        <v>Materiales Varios</v>
      </c>
      <c r="AH1001" s="247">
        <f>Inventario!F1001</f>
        <v>0</v>
      </c>
      <c r="AI1001" s="247" t="str">
        <f>Inventario!G1001</f>
        <v>unidades</v>
      </c>
      <c r="AJ1001" s="248">
        <f>Inventario!J1001</f>
        <v>1</v>
      </c>
      <c r="AK1001" s="249">
        <f>Inventario!K1001</f>
        <v>770</v>
      </c>
      <c r="AL1001" s="25"/>
      <c r="AM1001" s="11"/>
    </row>
    <row r="1002" spans="31:39" ht="13.5" customHeight="1" x14ac:dyDescent="0.25">
      <c r="AE1002" s="246" t="str">
        <f>Inventario!B1002</f>
        <v>Soldadura UTP 81 1/8 P/Hierro Colado</v>
      </c>
      <c r="AF1002" s="247" t="str">
        <f>Inventario!D1002</f>
        <v>Soldadura UTP 81 1/8 P/Hierro Colado</v>
      </c>
      <c r="AG1002" s="247" t="str">
        <f>Inventario!E1002</f>
        <v>Materiales Varios</v>
      </c>
      <c r="AH1002" s="247">
        <f>Inventario!F1002</f>
        <v>0</v>
      </c>
      <c r="AI1002" s="247" t="str">
        <f>Inventario!G1002</f>
        <v>lbs</v>
      </c>
      <c r="AJ1002" s="248">
        <f>Inventario!J1002</f>
        <v>0</v>
      </c>
      <c r="AK1002" s="249">
        <f>Inventario!K1002</f>
        <v>0</v>
      </c>
      <c r="AL1002" s="25"/>
      <c r="AM1002" s="11"/>
    </row>
    <row r="1003" spans="31:39" ht="13.5" customHeight="1" x14ac:dyDescent="0.25">
      <c r="AE1003" s="246" t="str">
        <f>Inventario!B1003</f>
        <v>Tapa Para Inodoro</v>
      </c>
      <c r="AF1003" s="247" t="str">
        <f>Inventario!D1003</f>
        <v>Tapa Para Inodoro</v>
      </c>
      <c r="AG1003" s="247" t="str">
        <f>Inventario!E1003</f>
        <v>Materiales Varios</v>
      </c>
      <c r="AH1003" s="247">
        <f>Inventario!F1003</f>
        <v>0</v>
      </c>
      <c r="AI1003" s="247" t="str">
        <f>Inventario!G1003</f>
        <v>unidades</v>
      </c>
      <c r="AJ1003" s="248">
        <f>Inventario!J1003</f>
        <v>1</v>
      </c>
      <c r="AK1003" s="249">
        <f>Inventario!K1003</f>
        <v>200</v>
      </c>
      <c r="AL1003" s="25"/>
      <c r="AM1003" s="11"/>
    </row>
    <row r="1004" spans="31:39" ht="13.5" customHeight="1" x14ac:dyDescent="0.25">
      <c r="AE1004" s="246" t="str">
        <f>Inventario!B1004</f>
        <v xml:space="preserve">Espatula </v>
      </c>
      <c r="AF1004" s="247" t="str">
        <f>Inventario!D1004</f>
        <v xml:space="preserve">Espatula </v>
      </c>
      <c r="AG1004" s="247" t="str">
        <f>Inventario!E1004</f>
        <v>Materiales Varios</v>
      </c>
      <c r="AH1004" s="247">
        <f>Inventario!F1004</f>
        <v>0</v>
      </c>
      <c r="AI1004" s="247" t="str">
        <f>Inventario!G1004</f>
        <v>unidades</v>
      </c>
      <c r="AJ1004" s="248">
        <f>Inventario!J1004</f>
        <v>0</v>
      </c>
      <c r="AK1004" s="249">
        <f>Inventario!K1004</f>
        <v>0</v>
      </c>
      <c r="AL1004" s="25"/>
      <c r="AM1004" s="11"/>
    </row>
    <row r="1005" spans="31:39" ht="13.5" customHeight="1" x14ac:dyDescent="0.25">
      <c r="AE1005" s="246" t="str">
        <f>Inventario!B1005</f>
        <v>Pesa Reloy y Balanza</v>
      </c>
      <c r="AF1005" s="247" t="str">
        <f>Inventario!D1005</f>
        <v>Pesa Reloy y Balanza</v>
      </c>
      <c r="AG1005" s="247" t="str">
        <f>Inventario!E1005</f>
        <v>Materiales Varios</v>
      </c>
      <c r="AH1005" s="247">
        <f>Inventario!F1005</f>
        <v>0</v>
      </c>
      <c r="AI1005" s="247" t="str">
        <f>Inventario!G1005</f>
        <v>unidades</v>
      </c>
      <c r="AJ1005" s="248">
        <f>Inventario!J1005</f>
        <v>0</v>
      </c>
      <c r="AK1005" s="249">
        <f>Inventario!K1005</f>
        <v>0</v>
      </c>
      <c r="AL1005" s="25"/>
      <c r="AM1005" s="11"/>
    </row>
    <row r="1006" spans="31:39" ht="13.5" customHeight="1" x14ac:dyDescent="0.25">
      <c r="AE1006" s="246" t="str">
        <f>Inventario!B1006</f>
        <v>Lapicero</v>
      </c>
      <c r="AF1006" s="247" t="str">
        <f>Inventario!D1006</f>
        <v>Lapicero</v>
      </c>
      <c r="AG1006" s="247" t="str">
        <f>Inventario!E1006</f>
        <v>Materiales Varios</v>
      </c>
      <c r="AH1006" s="247">
        <f>Inventario!F1006</f>
        <v>0</v>
      </c>
      <c r="AI1006" s="247" t="str">
        <f>Inventario!G1006</f>
        <v>unidades</v>
      </c>
      <c r="AJ1006" s="248">
        <f>Inventario!J1006</f>
        <v>0</v>
      </c>
      <c r="AK1006" s="249">
        <f>Inventario!K1006</f>
        <v>0</v>
      </c>
      <c r="AL1006" s="25"/>
      <c r="AM1006" s="11"/>
    </row>
    <row r="1007" spans="31:39" ht="13.5" customHeight="1" x14ac:dyDescent="0.25">
      <c r="AE1007" s="246" t="str">
        <f>Inventario!B1007</f>
        <v xml:space="preserve">Abrazadera 3/4" </v>
      </c>
      <c r="AF1007" s="247" t="str">
        <f>Inventario!D1007</f>
        <v xml:space="preserve">Abrazadera 3/4" </v>
      </c>
      <c r="AG1007" s="247" t="str">
        <f>Inventario!E1007</f>
        <v>Materiales Varios</v>
      </c>
      <c r="AH1007" s="247">
        <f>Inventario!F1007</f>
        <v>0</v>
      </c>
      <c r="AI1007" s="247" t="str">
        <f>Inventario!G1007</f>
        <v>unidades</v>
      </c>
      <c r="AJ1007" s="248">
        <f>Inventario!J1007</f>
        <v>0</v>
      </c>
      <c r="AK1007" s="249">
        <f>Inventario!K1007</f>
        <v>0</v>
      </c>
      <c r="AL1007" s="25"/>
      <c r="AM1007" s="11"/>
    </row>
    <row r="1008" spans="31:39" ht="13.5" customHeight="1" x14ac:dyDescent="0.25">
      <c r="AE1008" s="246" t="str">
        <f>Inventario!B1008</f>
        <v>Aislante  8mm x 1.2 m x 30 m (mtr2)</v>
      </c>
      <c r="AF1008" s="247" t="str">
        <f>Inventario!D1008</f>
        <v>Aislante  8mm x 1.2 m x 30 m (mtr2)</v>
      </c>
      <c r="AG1008" s="247" t="str">
        <f>Inventario!E1008</f>
        <v>Materiales Varios</v>
      </c>
      <c r="AH1008" s="247">
        <f>Inventario!F1008</f>
        <v>0</v>
      </c>
      <c r="AI1008" s="247" t="str">
        <f>Inventario!G1008</f>
        <v>mts</v>
      </c>
      <c r="AJ1008" s="248">
        <f>Inventario!J1008</f>
        <v>0</v>
      </c>
      <c r="AK1008" s="249">
        <f>Inventario!K1008</f>
        <v>0</v>
      </c>
      <c r="AL1008" s="25"/>
      <c r="AM1008" s="11"/>
    </row>
    <row r="1009" spans="31:39" ht="13.5" customHeight="1" x14ac:dyDescent="0.25">
      <c r="AE1009" s="246" t="str">
        <f>Inventario!B1009</f>
        <v>Sargento</v>
      </c>
      <c r="AF1009" s="247" t="str">
        <f>Inventario!D1009</f>
        <v>Sargento</v>
      </c>
      <c r="AG1009" s="247" t="str">
        <f>Inventario!E1009</f>
        <v>Materiales Varios</v>
      </c>
      <c r="AH1009" s="247">
        <f>Inventario!F1009</f>
        <v>0</v>
      </c>
      <c r="AI1009" s="247" t="str">
        <f>Inventario!G1009</f>
        <v>unidades</v>
      </c>
      <c r="AJ1009" s="248">
        <f>Inventario!J1009</f>
        <v>0</v>
      </c>
      <c r="AK1009" s="249">
        <f>Inventario!K1009</f>
        <v>0</v>
      </c>
      <c r="AL1009" s="25"/>
      <c r="AM1009" s="11"/>
    </row>
    <row r="1010" spans="31:39" ht="13.5" customHeight="1" x14ac:dyDescent="0.25">
      <c r="AE1010" s="246" t="str">
        <f>Inventario!B1010</f>
        <v>Platina de 1/2" x 4" (ancho)</v>
      </c>
      <c r="AF1010" s="247" t="str">
        <f>Inventario!D1010</f>
        <v>Platina de 1/2" x 4" (ancho)</v>
      </c>
      <c r="AG1010" s="247" t="str">
        <f>Inventario!E1010</f>
        <v>Metales</v>
      </c>
      <c r="AH1010" s="247">
        <f>Inventario!F1010</f>
        <v>0</v>
      </c>
      <c r="AI1010" s="247" t="str">
        <f>Inventario!G1010</f>
        <v>mts</v>
      </c>
      <c r="AJ1010" s="248">
        <f>Inventario!J1010</f>
        <v>4.76</v>
      </c>
      <c r="AK1010" s="249">
        <f>Inventario!K1010</f>
        <v>0</v>
      </c>
      <c r="AL1010" s="25"/>
      <c r="AM1010" s="11"/>
    </row>
    <row r="1011" spans="31:39" ht="13.5" customHeight="1" x14ac:dyDescent="0.25">
      <c r="AE1011" s="246" t="str">
        <f>Inventario!B1011</f>
        <v>Platina de 1/8" x 4" (ancho) x 6 mts</v>
      </c>
      <c r="AF1011" s="247" t="str">
        <f>Inventario!D1011</f>
        <v>Platina de 1/8" x 4" (ancho) x 6 mts</v>
      </c>
      <c r="AG1011" s="247" t="str">
        <f>Inventario!E1011</f>
        <v>Metales</v>
      </c>
      <c r="AH1011" s="247">
        <f>Inventario!F1011</f>
        <v>0</v>
      </c>
      <c r="AI1011" s="247" t="str">
        <f>Inventario!G1011</f>
        <v>mts</v>
      </c>
      <c r="AJ1011" s="248">
        <f>Inventario!J1011</f>
        <v>18</v>
      </c>
      <c r="AK1011" s="249">
        <f>Inventario!K1011</f>
        <v>0</v>
      </c>
      <c r="AL1011" s="25"/>
      <c r="AM1011" s="11"/>
    </row>
    <row r="1012" spans="31:39" ht="13.5" customHeight="1" x14ac:dyDescent="0.25">
      <c r="AE1012" s="246" t="str">
        <f>Inventario!B1012</f>
        <v>Platina de 1/2" x 4" (ancho)</v>
      </c>
      <c r="AF1012" s="247" t="str">
        <f>Inventario!D1012</f>
        <v>Platina de 1/2" x 4" (ancho)</v>
      </c>
      <c r="AG1012" s="247" t="str">
        <f>Inventario!E1012</f>
        <v>Metales</v>
      </c>
      <c r="AH1012" s="247">
        <f>Inventario!F1012</f>
        <v>0</v>
      </c>
      <c r="AI1012" s="247" t="str">
        <f>Inventario!G1012</f>
        <v>mts</v>
      </c>
      <c r="AJ1012" s="248">
        <f>Inventario!J1012</f>
        <v>1.63</v>
      </c>
      <c r="AK1012" s="249">
        <f>Inventario!K1012</f>
        <v>0</v>
      </c>
      <c r="AL1012" s="25"/>
      <c r="AM1012" s="11"/>
    </row>
    <row r="1013" spans="31:39" ht="13.5" customHeight="1" x14ac:dyDescent="0.25">
      <c r="AE1013" s="246" t="str">
        <f>Inventario!B1013</f>
        <v>Platina de 1/2" x 4" (ancho)</v>
      </c>
      <c r="AF1013" s="247" t="str">
        <f>Inventario!D1013</f>
        <v>Platina de 1/2" x 4" (ancho)</v>
      </c>
      <c r="AG1013" s="247" t="str">
        <f>Inventario!E1013</f>
        <v>Metales</v>
      </c>
      <c r="AH1013" s="247">
        <f>Inventario!F1013</f>
        <v>0</v>
      </c>
      <c r="AI1013" s="247" t="str">
        <f>Inventario!G1013</f>
        <v>mts</v>
      </c>
      <c r="AJ1013" s="248">
        <f>Inventario!J1013</f>
        <v>1.86</v>
      </c>
      <c r="AK1013" s="249">
        <f>Inventario!K1013</f>
        <v>0</v>
      </c>
      <c r="AL1013" s="25"/>
      <c r="AM1013" s="11"/>
    </row>
    <row r="1014" spans="31:39" ht="13.5" customHeight="1" x14ac:dyDescent="0.25">
      <c r="AE1014" s="246" t="str">
        <f>Inventario!B1014</f>
        <v>Platina de 1/4" x 3" x 6 mts</v>
      </c>
      <c r="AF1014" s="247" t="str">
        <f>Inventario!D1014</f>
        <v>Platina de 1/4" x 3" x 6 mts</v>
      </c>
      <c r="AG1014" s="247" t="str">
        <f>Inventario!E1014</f>
        <v>Metales</v>
      </c>
      <c r="AH1014" s="247">
        <f>Inventario!F1014</f>
        <v>0</v>
      </c>
      <c r="AI1014" s="247" t="str">
        <f>Inventario!G1014</f>
        <v>mts</v>
      </c>
      <c r="AJ1014" s="248">
        <f>Inventario!J1014</f>
        <v>6</v>
      </c>
      <c r="AK1014" s="249">
        <f>Inventario!K1014</f>
        <v>0</v>
      </c>
      <c r="AL1014" s="25"/>
      <c r="AM1014" s="11"/>
    </row>
    <row r="1015" spans="31:39" ht="13.5" customHeight="1" x14ac:dyDescent="0.25">
      <c r="AE1015" s="246" t="str">
        <f>Inventario!B1015</f>
        <v>Platina de 1/8" x 3" x 6mts</v>
      </c>
      <c r="AF1015" s="247" t="str">
        <f>Inventario!D1015</f>
        <v>Platina de 1/8" x 3" x 6mts</v>
      </c>
      <c r="AG1015" s="247" t="str">
        <f>Inventario!E1015</f>
        <v>Metales</v>
      </c>
      <c r="AH1015" s="247">
        <f>Inventario!F1015</f>
        <v>0</v>
      </c>
      <c r="AI1015" s="247" t="str">
        <f>Inventario!G1015</f>
        <v>mts</v>
      </c>
      <c r="AJ1015" s="248">
        <f>Inventario!J1015</f>
        <v>7.83</v>
      </c>
      <c r="AK1015" s="249">
        <f>Inventario!K1015</f>
        <v>0</v>
      </c>
      <c r="AL1015" s="25"/>
      <c r="AM1015" s="11"/>
    </row>
    <row r="1016" spans="31:39" ht="13.5" customHeight="1" x14ac:dyDescent="0.25">
      <c r="AE1016" s="246" t="str">
        <f>Inventario!B1016</f>
        <v>Platina 1/8" x 1-5/8" x 6mts</v>
      </c>
      <c r="AF1016" s="247" t="str">
        <f>Inventario!D1016</f>
        <v>Platina 1/8" x 1-5/8" x 6mts</v>
      </c>
      <c r="AG1016" s="247" t="str">
        <f>Inventario!E1016</f>
        <v>Metales</v>
      </c>
      <c r="AH1016" s="247">
        <f>Inventario!F1016</f>
        <v>0</v>
      </c>
      <c r="AI1016" s="247" t="str">
        <f>Inventario!G1016</f>
        <v>mts</v>
      </c>
      <c r="AJ1016" s="248">
        <f>Inventario!J1016</f>
        <v>10.94</v>
      </c>
      <c r="AK1016" s="249">
        <f>Inventario!K1016</f>
        <v>0</v>
      </c>
      <c r="AL1016" s="25"/>
      <c r="AM1016" s="11"/>
    </row>
    <row r="1017" spans="31:39" ht="13.5" customHeight="1" x14ac:dyDescent="0.25">
      <c r="AE1017" s="246" t="str">
        <f>Inventario!B1017</f>
        <v xml:space="preserve">Tubo redondo de 2" </v>
      </c>
      <c r="AF1017" s="247" t="str">
        <f>Inventario!D1017</f>
        <v xml:space="preserve">Tubo redondo de 2" </v>
      </c>
      <c r="AG1017" s="247" t="str">
        <f>Inventario!E1017</f>
        <v>Metales</v>
      </c>
      <c r="AH1017" s="247">
        <f>Inventario!F1017</f>
        <v>0</v>
      </c>
      <c r="AI1017" s="247" t="str">
        <f>Inventario!G1017</f>
        <v>mts</v>
      </c>
      <c r="AJ1017" s="248">
        <f>Inventario!J1017</f>
        <v>3.1</v>
      </c>
      <c r="AK1017" s="249">
        <f>Inventario!K1017</f>
        <v>0</v>
      </c>
      <c r="AL1017" s="25"/>
      <c r="AM1017" s="11"/>
    </row>
    <row r="1018" spans="31:39" ht="13.5" customHeight="1" x14ac:dyDescent="0.25">
      <c r="AE1018" s="246" t="str">
        <f>Inventario!B1018</f>
        <v>Tubo redondo  1-3/4"</v>
      </c>
      <c r="AF1018" s="247" t="str">
        <f>Inventario!D1018</f>
        <v>Tubo redondo  1-3/4"</v>
      </c>
      <c r="AG1018" s="247" t="str">
        <f>Inventario!E1018</f>
        <v>Metales</v>
      </c>
      <c r="AH1018" s="247">
        <f>Inventario!F1018</f>
        <v>0</v>
      </c>
      <c r="AI1018" s="247" t="str">
        <f>Inventario!G1018</f>
        <v>mts</v>
      </c>
      <c r="AJ1018" s="248">
        <f>Inventario!J1018</f>
        <v>13.58</v>
      </c>
      <c r="AK1018" s="249">
        <f>Inventario!K1018</f>
        <v>0</v>
      </c>
      <c r="AL1018" s="25"/>
      <c r="AM1018" s="11"/>
    </row>
    <row r="1019" spans="31:39" ht="13.5" customHeight="1" x14ac:dyDescent="0.25">
      <c r="AE1019" s="246" t="str">
        <f>Inventario!B1019</f>
        <v>Tubo cuadrado de 2"</v>
      </c>
      <c r="AF1019" s="247" t="str">
        <f>Inventario!D1019</f>
        <v>Tubo cuadrado de 2"</v>
      </c>
      <c r="AG1019" s="247" t="str">
        <f>Inventario!E1019</f>
        <v>Metales</v>
      </c>
      <c r="AH1019" s="247">
        <f>Inventario!F1019</f>
        <v>0</v>
      </c>
      <c r="AI1019" s="247" t="str">
        <f>Inventario!G1019</f>
        <v>mts</v>
      </c>
      <c r="AJ1019" s="248">
        <f>Inventario!J1019</f>
        <v>4.66</v>
      </c>
      <c r="AK1019" s="249">
        <f>Inventario!K1019</f>
        <v>0</v>
      </c>
      <c r="AL1019" s="25"/>
      <c r="AM1019" s="11"/>
    </row>
    <row r="1020" spans="31:39" ht="13.5" customHeight="1" x14ac:dyDescent="0.25">
      <c r="AE1020" s="246" t="str">
        <f>Inventario!B1020</f>
        <v>Tubo redondo de 1"</v>
      </c>
      <c r="AF1020" s="247" t="str">
        <f>Inventario!D1020</f>
        <v>Tubo redondo de 1"</v>
      </c>
      <c r="AG1020" s="247" t="str">
        <f>Inventario!E1020</f>
        <v>Metales</v>
      </c>
      <c r="AH1020" s="247">
        <f>Inventario!F1020</f>
        <v>0</v>
      </c>
      <c r="AI1020" s="247" t="str">
        <f>Inventario!G1020</f>
        <v>mts</v>
      </c>
      <c r="AJ1020" s="248">
        <f>Inventario!J1020</f>
        <v>11.9</v>
      </c>
      <c r="AK1020" s="249">
        <f>Inventario!K1020</f>
        <v>0</v>
      </c>
      <c r="AL1020" s="25"/>
      <c r="AM1020" s="11"/>
    </row>
    <row r="1021" spans="31:39" ht="13.5" customHeight="1" x14ac:dyDescent="0.25">
      <c r="AE1021" s="246" t="str">
        <f>Inventario!B1021</f>
        <v>Tubo 7/8"</v>
      </c>
      <c r="AF1021" s="247" t="str">
        <f>Inventario!D1021</f>
        <v>Tubo 7/8"</v>
      </c>
      <c r="AG1021" s="247" t="str">
        <f>Inventario!E1021</f>
        <v>Metales</v>
      </c>
      <c r="AH1021" s="247">
        <f>Inventario!F1021</f>
        <v>0</v>
      </c>
      <c r="AI1021" s="247" t="str">
        <f>Inventario!G1021</f>
        <v>mts</v>
      </c>
      <c r="AJ1021" s="248">
        <f>Inventario!J1021</f>
        <v>6</v>
      </c>
      <c r="AK1021" s="249">
        <f>Inventario!K1021</f>
        <v>0</v>
      </c>
      <c r="AL1021" s="25"/>
      <c r="AM1021" s="11"/>
    </row>
    <row r="1022" spans="31:39" ht="13.5" customHeight="1" x14ac:dyDescent="0.25">
      <c r="AE1022" s="246" t="str">
        <f>Inventario!B1022</f>
        <v>Tubo redondo 5/8"</v>
      </c>
      <c r="AF1022" s="247" t="str">
        <f>Inventario!D1022</f>
        <v>Tubo redondo 5/8"</v>
      </c>
      <c r="AG1022" s="247" t="str">
        <f>Inventario!E1022</f>
        <v>Metales</v>
      </c>
      <c r="AH1022" s="247">
        <f>Inventario!F1022</f>
        <v>0</v>
      </c>
      <c r="AI1022" s="247" t="str">
        <f>Inventario!G1022</f>
        <v>mts</v>
      </c>
      <c r="AJ1022" s="248">
        <f>Inventario!J1022</f>
        <v>2.2400000000000002</v>
      </c>
      <c r="AK1022" s="249">
        <f>Inventario!K1022</f>
        <v>0</v>
      </c>
      <c r="AL1022" s="25"/>
      <c r="AM1022" s="11"/>
    </row>
    <row r="1023" spans="31:39" ht="13.5" customHeight="1" x14ac:dyDescent="0.25">
      <c r="AE1023" s="246" t="str">
        <f>Inventario!B1023</f>
        <v>Tubo de aluminio para vitrina 1" x 1-1/2"</v>
      </c>
      <c r="AF1023" s="247" t="str">
        <f>Inventario!D1023</f>
        <v>Tubo de aluminio para vitrina 1" x 1-1/2"</v>
      </c>
      <c r="AG1023" s="247" t="str">
        <f>Inventario!E1023</f>
        <v>Metales</v>
      </c>
      <c r="AH1023" s="247">
        <f>Inventario!F1023</f>
        <v>0</v>
      </c>
      <c r="AI1023" s="247" t="str">
        <f>Inventario!G1023</f>
        <v>mts</v>
      </c>
      <c r="AJ1023" s="248">
        <f>Inventario!J1023</f>
        <v>6.8</v>
      </c>
      <c r="AK1023" s="249">
        <f>Inventario!K1023</f>
        <v>0</v>
      </c>
      <c r="AL1023" s="25"/>
      <c r="AM1023" s="11"/>
    </row>
    <row r="1024" spans="31:39" ht="13.5" customHeight="1" x14ac:dyDescent="0.25">
      <c r="AE1024" s="246" t="str">
        <f>Inventario!B1024</f>
        <v>Tubo de 1/2"</v>
      </c>
      <c r="AF1024" s="247" t="str">
        <f>Inventario!D1024</f>
        <v>Tubo de 1/2"</v>
      </c>
      <c r="AG1024" s="247" t="str">
        <f>Inventario!E1024</f>
        <v>Metales</v>
      </c>
      <c r="AH1024" s="247">
        <f>Inventario!F1024</f>
        <v>0</v>
      </c>
      <c r="AI1024" s="247" t="str">
        <f>Inventario!G1024</f>
        <v>mts</v>
      </c>
      <c r="AJ1024" s="248">
        <f>Inventario!J1024</f>
        <v>1.5</v>
      </c>
      <c r="AK1024" s="249">
        <f>Inventario!K1024</f>
        <v>0</v>
      </c>
      <c r="AL1024" s="25"/>
      <c r="AM1024" s="11"/>
    </row>
    <row r="1025" spans="31:39" ht="13.5" customHeight="1" x14ac:dyDescent="0.25">
      <c r="AE1025" s="246" t="str">
        <f>Inventario!B1025</f>
        <v>Varilla lisa de 1/8"</v>
      </c>
      <c r="AF1025" s="247" t="str">
        <f>Inventario!D1025</f>
        <v>Varilla lisa de 1/8"</v>
      </c>
      <c r="AG1025" s="247" t="str">
        <f>Inventario!E1025</f>
        <v>Metales</v>
      </c>
      <c r="AH1025" s="247">
        <f>Inventario!F1025</f>
        <v>0</v>
      </c>
      <c r="AI1025" s="247" t="str">
        <f>Inventario!G1025</f>
        <v>mts</v>
      </c>
      <c r="AJ1025" s="248">
        <f>Inventario!J1025</f>
        <v>11.75</v>
      </c>
      <c r="AK1025" s="249">
        <f>Inventario!K1025</f>
        <v>0</v>
      </c>
      <c r="AL1025" s="25"/>
      <c r="AM1025" s="11"/>
    </row>
    <row r="1026" spans="31:39" ht="13.5" customHeight="1" x14ac:dyDescent="0.25">
      <c r="AE1026" s="246" t="str">
        <f>Inventario!B1026</f>
        <v>Varilla roscada de 1/2"</v>
      </c>
      <c r="AF1026" s="247" t="str">
        <f>Inventario!D1026</f>
        <v>Varilla roscada de 1/2"</v>
      </c>
      <c r="AG1026" s="247" t="str">
        <f>Inventario!E1026</f>
        <v>Metales</v>
      </c>
      <c r="AH1026" s="247">
        <f>Inventario!F1026</f>
        <v>0</v>
      </c>
      <c r="AI1026" s="247" t="str">
        <f>Inventario!G1026</f>
        <v>mts</v>
      </c>
      <c r="AJ1026" s="248">
        <f>Inventario!J1026</f>
        <v>14.079999999999997</v>
      </c>
      <c r="AK1026" s="249">
        <f>Inventario!K1026</f>
        <v>43.938320959451751</v>
      </c>
      <c r="AL1026" s="25"/>
      <c r="AM1026" s="11"/>
    </row>
    <row r="1027" spans="31:39" ht="13.5" customHeight="1" x14ac:dyDescent="0.25">
      <c r="AE1027" s="246" t="str">
        <f>Inventario!B1027</f>
        <v>Varilla roscada de 1/4" Inox</v>
      </c>
      <c r="AF1027" s="247" t="str">
        <f>Inventario!D1027</f>
        <v>Varilla roscada de 1/4" Inox</v>
      </c>
      <c r="AG1027" s="247" t="str">
        <f>Inventario!E1027</f>
        <v>Metales</v>
      </c>
      <c r="AH1027" s="247">
        <f>Inventario!F1027</f>
        <v>0</v>
      </c>
      <c r="AI1027" s="247" t="str">
        <f>Inventario!G1027</f>
        <v>mts</v>
      </c>
      <c r="AJ1027" s="248">
        <f>Inventario!J1027</f>
        <v>0</v>
      </c>
      <c r="AK1027" s="249">
        <f>Inventario!K1027</f>
        <v>0</v>
      </c>
      <c r="AL1027" s="25"/>
      <c r="AM1027" s="11"/>
    </row>
    <row r="1028" spans="31:39" ht="13.5" customHeight="1" x14ac:dyDescent="0.25">
      <c r="AE1028" s="246" t="str">
        <f>Inventario!B1028</f>
        <v>Varilla lisa de 3/8"</v>
      </c>
      <c r="AF1028" s="247" t="str">
        <f>Inventario!D1028</f>
        <v>Varilla lisa de 3/8"</v>
      </c>
      <c r="AG1028" s="247" t="str">
        <f>Inventario!E1028</f>
        <v>Metales</v>
      </c>
      <c r="AH1028" s="247">
        <f>Inventario!F1028</f>
        <v>0</v>
      </c>
      <c r="AI1028" s="247" t="str">
        <f>Inventario!G1028</f>
        <v>mts</v>
      </c>
      <c r="AJ1028" s="248">
        <f>Inventario!J1028</f>
        <v>10.7</v>
      </c>
      <c r="AK1028" s="249">
        <f>Inventario!K1028</f>
        <v>0</v>
      </c>
      <c r="AL1028" s="25"/>
      <c r="AM1028" s="11"/>
    </row>
    <row r="1029" spans="31:39" ht="13.5" customHeight="1" x14ac:dyDescent="0.25">
      <c r="AE1029" s="246" t="str">
        <f>Inventario!B1029</f>
        <v>Varilla para polo tierra de bronce 5/8"</v>
      </c>
      <c r="AF1029" s="247" t="str">
        <f>Inventario!D1029</f>
        <v>Varilla para polo tierra de bronce 5/8"</v>
      </c>
      <c r="AG1029" s="247" t="str">
        <f>Inventario!E1029</f>
        <v>Metales</v>
      </c>
      <c r="AH1029" s="247">
        <f>Inventario!F1029</f>
        <v>0</v>
      </c>
      <c r="AI1029" s="247" t="str">
        <f>Inventario!G1029</f>
        <v>mts</v>
      </c>
      <c r="AJ1029" s="248">
        <f>Inventario!J1029</f>
        <v>0</v>
      </c>
      <c r="AK1029" s="249">
        <f>Inventario!K1029</f>
        <v>0</v>
      </c>
      <c r="AL1029" s="25"/>
      <c r="AM1029" s="11"/>
    </row>
    <row r="1030" spans="31:39" ht="13.5" customHeight="1" x14ac:dyDescent="0.25">
      <c r="AE1030" s="246" t="str">
        <f>Inventario!B1030</f>
        <v>Varilla lisa bronce 3/8"</v>
      </c>
      <c r="AF1030" s="247" t="str">
        <f>Inventario!D1030</f>
        <v>Varilla lisa bronce 3/8"</v>
      </c>
      <c r="AG1030" s="247" t="str">
        <f>Inventario!E1030</f>
        <v>Metales</v>
      </c>
      <c r="AH1030" s="247">
        <f>Inventario!F1030</f>
        <v>0</v>
      </c>
      <c r="AI1030" s="247" t="str">
        <f>Inventario!G1030</f>
        <v>mts</v>
      </c>
      <c r="AJ1030" s="248">
        <f>Inventario!J1030</f>
        <v>16.190000000000001</v>
      </c>
      <c r="AK1030" s="249">
        <f>Inventario!K1030</f>
        <v>0</v>
      </c>
      <c r="AL1030" s="25"/>
      <c r="AM1030" s="11"/>
    </row>
    <row r="1031" spans="31:39" ht="13.5" customHeight="1" x14ac:dyDescent="0.25">
      <c r="AE1031" s="246" t="str">
        <f>Inventario!B1031</f>
        <v>Varilla lisa bronce 3/4"</v>
      </c>
      <c r="AF1031" s="247" t="str">
        <f>Inventario!D1031</f>
        <v>Varilla lisa bronce 3/4"</v>
      </c>
      <c r="AG1031" s="247" t="str">
        <f>Inventario!E1031</f>
        <v>Metales</v>
      </c>
      <c r="AH1031" s="247">
        <f>Inventario!F1031</f>
        <v>0</v>
      </c>
      <c r="AI1031" s="247" t="str">
        <f>Inventario!G1031</f>
        <v>mts</v>
      </c>
      <c r="AJ1031" s="248">
        <f>Inventario!J1031</f>
        <v>7.94</v>
      </c>
      <c r="AK1031" s="249">
        <f>Inventario!K1031</f>
        <v>0</v>
      </c>
      <c r="AL1031" s="25"/>
      <c r="AM1031" s="11"/>
    </row>
    <row r="1032" spans="31:39" ht="13.5" customHeight="1" x14ac:dyDescent="0.25">
      <c r="AE1032" s="246" t="str">
        <f>Inventario!B1032</f>
        <v>Varilla cuadrada de 1/2" x 1/8" hierro</v>
      </c>
      <c r="AF1032" s="247" t="str">
        <f>Inventario!D1032</f>
        <v>Varilla cuadrada de 1/2" x 1/8" hierro</v>
      </c>
      <c r="AG1032" s="247" t="str">
        <f>Inventario!E1032</f>
        <v>Metales</v>
      </c>
      <c r="AH1032" s="247">
        <f>Inventario!F1032</f>
        <v>0</v>
      </c>
      <c r="AI1032" s="247" t="str">
        <f>Inventario!G1032</f>
        <v>mts</v>
      </c>
      <c r="AJ1032" s="248">
        <f>Inventario!J1032</f>
        <v>6</v>
      </c>
      <c r="AK1032" s="249">
        <f>Inventario!K1032</f>
        <v>0</v>
      </c>
      <c r="AL1032" s="25"/>
      <c r="AM1032" s="11"/>
    </row>
    <row r="1033" spans="31:39" ht="13.5" customHeight="1" x14ac:dyDescent="0.25">
      <c r="AE1033" s="246" t="str">
        <f>Inventario!B1033</f>
        <v>Platina de 1/8" x  1-1/2" ancho</v>
      </c>
      <c r="AF1033" s="247" t="str">
        <f>Inventario!D1033</f>
        <v>Platina de 1/8" x  1-1/2" ancho</v>
      </c>
      <c r="AG1033" s="247" t="str">
        <f>Inventario!E1033</f>
        <v>Metales</v>
      </c>
      <c r="AH1033" s="247">
        <f>Inventario!F1033</f>
        <v>0</v>
      </c>
      <c r="AI1033" s="247" t="str">
        <f>Inventario!G1033</f>
        <v>mts</v>
      </c>
      <c r="AJ1033" s="248">
        <f>Inventario!J1033</f>
        <v>9.1300000000000008</v>
      </c>
      <c r="AK1033" s="249">
        <f>Inventario!K1033</f>
        <v>0</v>
      </c>
      <c r="AL1033" s="25"/>
      <c r="AM1033" s="11"/>
    </row>
    <row r="1034" spans="31:39" ht="13.5" customHeight="1" x14ac:dyDescent="0.25">
      <c r="AE1034" s="246" t="str">
        <f>Inventario!B1034</f>
        <v>Platina de aluminio de 1/8" x 3"</v>
      </c>
      <c r="AF1034" s="247" t="str">
        <f>Inventario!D1034</f>
        <v>Platina de aluminio de 1/8" x 3"</v>
      </c>
      <c r="AG1034" s="247" t="str">
        <f>Inventario!E1034</f>
        <v>Metales</v>
      </c>
      <c r="AH1034" s="247">
        <f>Inventario!F1034</f>
        <v>0</v>
      </c>
      <c r="AI1034" s="247" t="str">
        <f>Inventario!G1034</f>
        <v>mts</v>
      </c>
      <c r="AJ1034" s="248">
        <f>Inventario!J1034</f>
        <v>2.2599999999999998</v>
      </c>
      <c r="AK1034" s="249">
        <f>Inventario!K1034</f>
        <v>0</v>
      </c>
      <c r="AL1034" s="25"/>
      <c r="AM1034" s="11"/>
    </row>
    <row r="1035" spans="31:39" ht="13.5" customHeight="1" x14ac:dyDescent="0.25">
      <c r="AE1035" s="246" t="str">
        <f>Inventario!B1035</f>
        <v>Riel de aluminio 3/8"</v>
      </c>
      <c r="AF1035" s="247" t="str">
        <f>Inventario!D1035</f>
        <v>Riel de aluminio 3/8"</v>
      </c>
      <c r="AG1035" s="247" t="str">
        <f>Inventario!E1035</f>
        <v>Metales</v>
      </c>
      <c r="AH1035" s="247">
        <f>Inventario!F1035</f>
        <v>0</v>
      </c>
      <c r="AI1035" s="247" t="str">
        <f>Inventario!G1035</f>
        <v>mts</v>
      </c>
      <c r="AJ1035" s="248">
        <f>Inventario!J1035</f>
        <v>43.7</v>
      </c>
      <c r="AK1035" s="249">
        <f>Inventario!K1035</f>
        <v>0</v>
      </c>
      <c r="AL1035" s="25"/>
      <c r="AM1035" s="11"/>
    </row>
    <row r="1036" spans="31:39" ht="13.5" customHeight="1" x14ac:dyDescent="0.25">
      <c r="AE1036" s="246" t="str">
        <f>Inventario!B1036</f>
        <v>Tubo redondo de aluminio 7/8"</v>
      </c>
      <c r="AF1036" s="247" t="str">
        <f>Inventario!D1036</f>
        <v>Tubo redondo de aluminio 7/8"</v>
      </c>
      <c r="AG1036" s="247" t="str">
        <f>Inventario!E1036</f>
        <v>Metales</v>
      </c>
      <c r="AH1036" s="247">
        <f>Inventario!F1036</f>
        <v>0</v>
      </c>
      <c r="AI1036" s="247" t="str">
        <f>Inventario!G1036</f>
        <v>mts</v>
      </c>
      <c r="AJ1036" s="248">
        <f>Inventario!J1036</f>
        <v>2.4</v>
      </c>
      <c r="AK1036" s="249">
        <f>Inventario!K1036</f>
        <v>0</v>
      </c>
      <c r="AL1036" s="25"/>
      <c r="AM1036" s="11"/>
    </row>
    <row r="1037" spans="31:39" ht="13.5" customHeight="1" x14ac:dyDescent="0.25">
      <c r="AE1037" s="246" t="str">
        <f>Inventario!B1037</f>
        <v>Tubo 3/4</v>
      </c>
      <c r="AF1037" s="247" t="str">
        <f>Inventario!D1037</f>
        <v>Tubo 3/4</v>
      </c>
      <c r="AG1037" s="247" t="str">
        <f>Inventario!E1037</f>
        <v>Metales</v>
      </c>
      <c r="AH1037" s="247">
        <f>Inventario!F1037</f>
        <v>0</v>
      </c>
      <c r="AI1037" s="247" t="str">
        <f>Inventario!G1037</f>
        <v>mts</v>
      </c>
      <c r="AJ1037" s="248">
        <f>Inventario!J1037</f>
        <v>6</v>
      </c>
      <c r="AK1037" s="249">
        <f>Inventario!K1037</f>
        <v>0</v>
      </c>
      <c r="AL1037" s="25"/>
      <c r="AM1037" s="11"/>
    </row>
    <row r="1038" spans="31:39" ht="13.5" customHeight="1" x14ac:dyDescent="0.25">
      <c r="AE1038" s="246" t="str">
        <f>Inventario!B1038</f>
        <v>Perfil galvanizado 7/8" x 5"</v>
      </c>
      <c r="AF1038" s="247" t="str">
        <f>Inventario!D1038</f>
        <v>Perfil galvanizado 7/8" x 5"</v>
      </c>
      <c r="AG1038" s="247" t="str">
        <f>Inventario!E1038</f>
        <v>Metales</v>
      </c>
      <c r="AH1038" s="247">
        <f>Inventario!F1038</f>
        <v>0</v>
      </c>
      <c r="AI1038" s="247" t="str">
        <f>Inventario!G1038</f>
        <v>mts</v>
      </c>
      <c r="AJ1038" s="248">
        <f>Inventario!J1038</f>
        <v>13.8</v>
      </c>
      <c r="AK1038" s="249">
        <f>Inventario!K1038</f>
        <v>0</v>
      </c>
      <c r="AL1038" s="25"/>
      <c r="AM1038" s="11"/>
    </row>
    <row r="1039" spans="31:39" ht="13.5" customHeight="1" x14ac:dyDescent="0.25">
      <c r="AE1039" s="246" t="str">
        <f>Inventario!B1039</f>
        <v>Colgadores para perchero de 1/2"</v>
      </c>
      <c r="AF1039" s="247" t="str">
        <f>Inventario!D1039</f>
        <v>Colgadores para perchero de 1/2"</v>
      </c>
      <c r="AG1039" s="247" t="str">
        <f>Inventario!E1039</f>
        <v>Metales</v>
      </c>
      <c r="AH1039" s="247">
        <f>Inventario!F1039</f>
        <v>0</v>
      </c>
      <c r="AI1039" s="247" t="str">
        <f>Inventario!G1039</f>
        <v>mts</v>
      </c>
      <c r="AJ1039" s="248">
        <f>Inventario!J1039</f>
        <v>2</v>
      </c>
      <c r="AK1039" s="249">
        <f>Inventario!K1039</f>
        <v>0</v>
      </c>
      <c r="AL1039" s="25"/>
      <c r="AM1039" s="11"/>
    </row>
    <row r="1040" spans="31:39" ht="13.5" customHeight="1" x14ac:dyDescent="0.25">
      <c r="AE1040" s="246" t="str">
        <f>Inventario!B1040</f>
        <v>Riel de aluminio 5/8"</v>
      </c>
      <c r="AF1040" s="247" t="str">
        <f>Inventario!D1040</f>
        <v>Riel de aluminio 5/8"</v>
      </c>
      <c r="AG1040" s="247" t="str">
        <f>Inventario!E1040</f>
        <v>Metales</v>
      </c>
      <c r="AH1040" s="247">
        <f>Inventario!F1040</f>
        <v>0</v>
      </c>
      <c r="AI1040" s="247" t="str">
        <f>Inventario!G1040</f>
        <v>mts</v>
      </c>
      <c r="AJ1040" s="248">
        <f>Inventario!J1040</f>
        <v>2.5</v>
      </c>
      <c r="AK1040" s="249">
        <f>Inventario!K1040</f>
        <v>0</v>
      </c>
      <c r="AL1040" s="25"/>
      <c r="AM1040" s="11"/>
    </row>
    <row r="1041" spans="31:39" ht="13.5" customHeight="1" x14ac:dyDescent="0.25">
      <c r="AE1041" s="246" t="str">
        <f>Inventario!B1041</f>
        <v>Riel 3/4"</v>
      </c>
      <c r="AF1041" s="247" t="str">
        <f>Inventario!D1041</f>
        <v>Riel 3/4"</v>
      </c>
      <c r="AG1041" s="247" t="str">
        <f>Inventario!E1041</f>
        <v>Metales</v>
      </c>
      <c r="AH1041" s="247">
        <f>Inventario!F1041</f>
        <v>0</v>
      </c>
      <c r="AI1041" s="247" t="str">
        <f>Inventario!G1041</f>
        <v>mts</v>
      </c>
      <c r="AJ1041" s="248">
        <f>Inventario!J1041</f>
        <v>4</v>
      </c>
      <c r="AK1041" s="249">
        <f>Inventario!K1041</f>
        <v>0</v>
      </c>
      <c r="AL1041" s="25"/>
      <c r="AM1041" s="11"/>
    </row>
    <row r="1042" spans="31:39" ht="13.5" customHeight="1" x14ac:dyDescent="0.25">
      <c r="AE1042" s="246" t="str">
        <f>Inventario!B1042</f>
        <v>Tubo de hierro 5/8"</v>
      </c>
      <c r="AF1042" s="247" t="str">
        <f>Inventario!D1042</f>
        <v>Tubo de hierro 5/8"</v>
      </c>
      <c r="AG1042" s="247" t="str">
        <f>Inventario!E1042</f>
        <v>Metales</v>
      </c>
      <c r="AH1042" s="247">
        <f>Inventario!F1042</f>
        <v>0</v>
      </c>
      <c r="AI1042" s="247" t="str">
        <f>Inventario!G1042</f>
        <v>mts</v>
      </c>
      <c r="AJ1042" s="248">
        <f>Inventario!J1042</f>
        <v>3.04</v>
      </c>
      <c r="AK1042" s="249">
        <f>Inventario!K1042</f>
        <v>0</v>
      </c>
      <c r="AL1042" s="25"/>
      <c r="AM1042" s="11"/>
    </row>
    <row r="1043" spans="31:39" ht="13.5" customHeight="1" x14ac:dyDescent="0.25">
      <c r="AE1043" s="246" t="str">
        <f>Inventario!B1043</f>
        <v>Tubo de aluminio 7/8"</v>
      </c>
      <c r="AF1043" s="247" t="str">
        <f>Inventario!D1043</f>
        <v>Tubo de aluminio 7/8"</v>
      </c>
      <c r="AG1043" s="247" t="str">
        <f>Inventario!E1043</f>
        <v>Metales</v>
      </c>
      <c r="AH1043" s="247">
        <f>Inventario!F1043</f>
        <v>0</v>
      </c>
      <c r="AI1043" s="247" t="str">
        <f>Inventario!G1043</f>
        <v>mts</v>
      </c>
      <c r="AJ1043" s="248">
        <f>Inventario!J1043</f>
        <v>1.83</v>
      </c>
      <c r="AK1043" s="249">
        <f>Inventario!K1043</f>
        <v>0</v>
      </c>
      <c r="AL1043" s="25"/>
      <c r="AM1043" s="11"/>
    </row>
    <row r="1044" spans="31:39" ht="13.5" customHeight="1" x14ac:dyDescent="0.25">
      <c r="AE1044" s="246" t="str">
        <f>Inventario!B1044</f>
        <v>Angular Hierro Negro 2 x 3/4"</v>
      </c>
      <c r="AF1044" s="247" t="str">
        <f>Inventario!D1044</f>
        <v>Angular Hierro Negro 2 x 3/4"</v>
      </c>
      <c r="AG1044" s="247" t="str">
        <f>Inventario!E1044</f>
        <v>Metales</v>
      </c>
      <c r="AH1044" s="247">
        <f>Inventario!F1044</f>
        <v>0</v>
      </c>
      <c r="AI1044" s="247" t="str">
        <f>Inventario!G1044</f>
        <v>mts</v>
      </c>
      <c r="AJ1044" s="248">
        <f>Inventario!J1044</f>
        <v>2.6</v>
      </c>
      <c r="AK1044" s="249">
        <f>Inventario!K1044</f>
        <v>0</v>
      </c>
      <c r="AL1044" s="25"/>
      <c r="AM1044" s="11"/>
    </row>
    <row r="1045" spans="31:39" ht="13.5" customHeight="1" x14ac:dyDescent="0.25">
      <c r="AE1045" s="246" t="str">
        <f>Inventario!B1045</f>
        <v>Angular Hierro Negro  3/4" x 3/4"</v>
      </c>
      <c r="AF1045" s="247" t="str">
        <f>Inventario!D1045</f>
        <v>Angular Hierro Negro  3/4" x 3/4"</v>
      </c>
      <c r="AG1045" s="247" t="str">
        <f>Inventario!E1045</f>
        <v>Metales</v>
      </c>
      <c r="AH1045" s="247">
        <f>Inventario!F1045</f>
        <v>0</v>
      </c>
      <c r="AI1045" s="247" t="str">
        <f>Inventario!G1045</f>
        <v>mts</v>
      </c>
      <c r="AJ1045" s="248">
        <f>Inventario!J1045</f>
        <v>2.13</v>
      </c>
      <c r="AK1045" s="249">
        <f>Inventario!K1045</f>
        <v>0</v>
      </c>
      <c r="AL1045" s="25"/>
      <c r="AM1045" s="11"/>
    </row>
    <row r="1046" spans="31:39" ht="13.5" customHeight="1" x14ac:dyDescent="0.25">
      <c r="AE1046" s="246" t="str">
        <f>Inventario!B1046</f>
        <v>Riel 2-1/2" x 2"</v>
      </c>
      <c r="AF1046" s="247" t="str">
        <f>Inventario!D1046</f>
        <v>Riel 2-1/2" x 2"</v>
      </c>
      <c r="AG1046" s="247" t="str">
        <f>Inventario!E1046</f>
        <v>Metales</v>
      </c>
      <c r="AH1046" s="247">
        <f>Inventario!F1046</f>
        <v>0</v>
      </c>
      <c r="AI1046" s="247" t="str">
        <f>Inventario!G1046</f>
        <v>mts</v>
      </c>
      <c r="AJ1046" s="248">
        <f>Inventario!J1046</f>
        <v>7</v>
      </c>
      <c r="AK1046" s="249">
        <f>Inventario!K1046</f>
        <v>0</v>
      </c>
      <c r="AL1046" s="25"/>
      <c r="AM1046" s="11"/>
    </row>
    <row r="1047" spans="31:39" ht="13.5" customHeight="1" x14ac:dyDescent="0.25">
      <c r="AE1047" s="246" t="str">
        <f>Inventario!B1047</f>
        <v>Canaleta metalica de 2-1/2" x 2"</v>
      </c>
      <c r="AF1047" s="247" t="str">
        <f>Inventario!D1047</f>
        <v>Canaleta metalica de 2-1/2" x 2"</v>
      </c>
      <c r="AG1047" s="247" t="str">
        <f>Inventario!E1047</f>
        <v>Metales</v>
      </c>
      <c r="AH1047" s="247">
        <f>Inventario!F1047</f>
        <v>0</v>
      </c>
      <c r="AI1047" s="247" t="str">
        <f>Inventario!G1047</f>
        <v>mts</v>
      </c>
      <c r="AJ1047" s="248">
        <f>Inventario!J1047</f>
        <v>3.5</v>
      </c>
      <c r="AK1047" s="249">
        <f>Inventario!K1047</f>
        <v>0</v>
      </c>
      <c r="AL1047" s="25"/>
      <c r="AM1047" s="11"/>
    </row>
    <row r="1048" spans="31:39" ht="13.5" customHeight="1" x14ac:dyDescent="0.25">
      <c r="AE1048" s="246" t="str">
        <f>Inventario!B1048</f>
        <v>Platina 4-1/2"</v>
      </c>
      <c r="AF1048" s="247" t="str">
        <f>Inventario!D1048</f>
        <v>Platina 4-1/2"</v>
      </c>
      <c r="AG1048" s="247" t="str">
        <f>Inventario!E1048</f>
        <v>Metales</v>
      </c>
      <c r="AH1048" s="247">
        <f>Inventario!F1048</f>
        <v>0</v>
      </c>
      <c r="AI1048" s="247">
        <f>Inventario!G1048</f>
        <v>0</v>
      </c>
      <c r="AJ1048" s="248">
        <f>Inventario!J1048</f>
        <v>0</v>
      </c>
      <c r="AK1048" s="249">
        <f>Inventario!K1048</f>
        <v>0</v>
      </c>
      <c r="AL1048" s="25"/>
      <c r="AM1048" s="11"/>
    </row>
    <row r="1049" spans="31:39" ht="13.5" customHeight="1" x14ac:dyDescent="0.25">
      <c r="AE1049" s="246" t="str">
        <f>Inventario!B1049</f>
        <v>Platina 3/8" x 15"</v>
      </c>
      <c r="AF1049" s="247" t="str">
        <f>Inventario!D1049</f>
        <v>Platina 3/8" x 15"</v>
      </c>
      <c r="AG1049" s="247" t="str">
        <f>Inventario!E1049</f>
        <v>Metales</v>
      </c>
      <c r="AH1049" s="247">
        <f>Inventario!F1049</f>
        <v>0</v>
      </c>
      <c r="AI1049" s="247" t="str">
        <f>Inventario!G1049</f>
        <v>mts</v>
      </c>
      <c r="AJ1049" s="248">
        <f>Inventario!J1049</f>
        <v>0.35</v>
      </c>
      <c r="AK1049" s="249">
        <f>Inventario!K1049</f>
        <v>0</v>
      </c>
      <c r="AL1049" s="25"/>
      <c r="AM1049" s="11"/>
    </row>
    <row r="1050" spans="31:39" ht="13.5" customHeight="1" x14ac:dyDescent="0.25">
      <c r="AE1050" s="246" t="str">
        <f>Inventario!B1050</f>
        <v>Platina 1/4" x 8"</v>
      </c>
      <c r="AF1050" s="247" t="str">
        <f>Inventario!D1050</f>
        <v>Platina 1/4" x 8"</v>
      </c>
      <c r="AG1050" s="247" t="str">
        <f>Inventario!E1050</f>
        <v>Metales</v>
      </c>
      <c r="AH1050" s="247">
        <f>Inventario!F1050</f>
        <v>0</v>
      </c>
      <c r="AI1050" s="247" t="str">
        <f>Inventario!G1050</f>
        <v>mts</v>
      </c>
      <c r="AJ1050" s="248">
        <f>Inventario!J1050</f>
        <v>0.64</v>
      </c>
      <c r="AK1050" s="249">
        <f>Inventario!K1050</f>
        <v>0</v>
      </c>
      <c r="AL1050" s="25"/>
      <c r="AM1050" s="11"/>
    </row>
    <row r="1051" spans="31:39" ht="13.5" customHeight="1" x14ac:dyDescent="0.25">
      <c r="AE1051" s="246" t="str">
        <f>Inventario!B1051</f>
        <v>Perlin 2 x 4"</v>
      </c>
      <c r="AF1051" s="247" t="str">
        <f>Inventario!D1051</f>
        <v>Perlin 2 x 4"</v>
      </c>
      <c r="AG1051" s="247" t="str">
        <f>Inventario!E1051</f>
        <v>Metales</v>
      </c>
      <c r="AH1051" s="247">
        <f>Inventario!F1051</f>
        <v>0</v>
      </c>
      <c r="AI1051" s="247">
        <f>Inventario!G1051</f>
        <v>0</v>
      </c>
      <c r="AJ1051" s="248">
        <f>Inventario!J1051</f>
        <v>0</v>
      </c>
      <c r="AK1051" s="249">
        <f>Inventario!K1051</f>
        <v>0</v>
      </c>
      <c r="AL1051" s="25"/>
      <c r="AM1051" s="11"/>
    </row>
    <row r="1052" spans="31:39" ht="13.5" customHeight="1" x14ac:dyDescent="0.25">
      <c r="AE1052" s="246" t="str">
        <f>Inventario!B1052</f>
        <v>Colgadores para closet</v>
      </c>
      <c r="AF1052" s="247" t="str">
        <f>Inventario!D1052</f>
        <v>Colgadores para closet</v>
      </c>
      <c r="AG1052" s="247" t="str">
        <f>Inventario!E1052</f>
        <v>Metales</v>
      </c>
      <c r="AH1052" s="247">
        <f>Inventario!F1052</f>
        <v>0</v>
      </c>
      <c r="AI1052" s="247" t="str">
        <f>Inventario!G1052</f>
        <v>mts</v>
      </c>
      <c r="AJ1052" s="248">
        <f>Inventario!J1052</f>
        <v>190</v>
      </c>
      <c r="AK1052" s="249">
        <f>Inventario!K1052</f>
        <v>0</v>
      </c>
      <c r="AL1052" s="25"/>
      <c r="AM1052" s="11"/>
    </row>
    <row r="1053" spans="31:39" ht="13.5" customHeight="1" x14ac:dyDescent="0.25">
      <c r="AE1053" s="246" t="str">
        <f>Inventario!B1053</f>
        <v>Platina Bronce 1/8" x  1"</v>
      </c>
      <c r="AF1053" s="247" t="str">
        <f>Inventario!D1053</f>
        <v>Platina Bronce 1/8" x  1"</v>
      </c>
      <c r="AG1053" s="247" t="str">
        <f>Inventario!E1053</f>
        <v>Metales</v>
      </c>
      <c r="AH1053" s="247">
        <f>Inventario!F1053</f>
        <v>0</v>
      </c>
      <c r="AI1053" s="247" t="str">
        <f>Inventario!G1053</f>
        <v>mts</v>
      </c>
      <c r="AJ1053" s="248">
        <f>Inventario!J1053</f>
        <v>0</v>
      </c>
      <c r="AK1053" s="249">
        <f>Inventario!K1053</f>
        <v>0</v>
      </c>
      <c r="AL1053" s="25"/>
      <c r="AM1053" s="11"/>
    </row>
    <row r="1054" spans="31:39" ht="13.5" customHeight="1" x14ac:dyDescent="0.25">
      <c r="AE1054" s="246" t="str">
        <f>Inventario!B1054</f>
        <v>Platina Bronce 3/16" x  3"</v>
      </c>
      <c r="AF1054" s="247" t="str">
        <f>Inventario!D1054</f>
        <v>Platina Bronce 3/16" x  3"</v>
      </c>
      <c r="AG1054" s="247" t="str">
        <f>Inventario!E1054</f>
        <v>Metales</v>
      </c>
      <c r="AH1054" s="247">
        <f>Inventario!F1054</f>
        <v>0</v>
      </c>
      <c r="AI1054" s="247" t="str">
        <f>Inventario!G1054</f>
        <v>mts</v>
      </c>
      <c r="AJ1054" s="248">
        <f>Inventario!J1054</f>
        <v>0</v>
      </c>
      <c r="AK1054" s="249">
        <f>Inventario!K1054</f>
        <v>0</v>
      </c>
      <c r="AL1054" s="25"/>
      <c r="AM1054" s="11"/>
    </row>
    <row r="1055" spans="31:39" ht="13.5" customHeight="1" x14ac:dyDescent="0.25">
      <c r="AE1055" s="246" t="str">
        <f>Inventario!B1055</f>
        <v>Platina Bronce 1/8" x  1 1/2</v>
      </c>
      <c r="AF1055" s="247" t="str">
        <f>Inventario!D1055</f>
        <v>Platina Bronce 1/8" x  1 1/2</v>
      </c>
      <c r="AG1055" s="247" t="str">
        <f>Inventario!E1055</f>
        <v>Metales</v>
      </c>
      <c r="AH1055" s="247">
        <f>Inventario!F1055</f>
        <v>0</v>
      </c>
      <c r="AI1055" s="247" t="str">
        <f>Inventario!G1055</f>
        <v>mts</v>
      </c>
      <c r="AJ1055" s="248">
        <f>Inventario!J1055</f>
        <v>0</v>
      </c>
      <c r="AK1055" s="249">
        <f>Inventario!K1055</f>
        <v>0</v>
      </c>
      <c r="AL1055" s="25"/>
      <c r="AM1055" s="11"/>
    </row>
    <row r="1056" spans="31:39" ht="13.5" customHeight="1" x14ac:dyDescent="0.25">
      <c r="AE1056" s="246" t="str">
        <f>Inventario!B1056</f>
        <v>Tubo cuadrado de 1 1/4"</v>
      </c>
      <c r="AF1056" s="247" t="str">
        <f>Inventario!D1056</f>
        <v>Tubo cuadrado de 1 1/4"</v>
      </c>
      <c r="AG1056" s="247" t="str">
        <f>Inventario!E1056</f>
        <v>Metales</v>
      </c>
      <c r="AH1056" s="247">
        <f>Inventario!F1056</f>
        <v>0</v>
      </c>
      <c r="AI1056" s="247" t="str">
        <f>Inventario!G1056</f>
        <v>mts</v>
      </c>
      <c r="AJ1056" s="248">
        <f>Inventario!J1056</f>
        <v>1680</v>
      </c>
      <c r="AK1056" s="249">
        <f>Inventario!K1056</f>
        <v>45.494669680747933</v>
      </c>
      <c r="AL1056" s="25"/>
      <c r="AM1056" s="11"/>
    </row>
    <row r="1057" spans="31:39" ht="13.5" customHeight="1" x14ac:dyDescent="0.25">
      <c r="AE1057" s="246" t="str">
        <f>Inventario!B1057</f>
        <v>Platina 25 x 6 x 6000mm (1"X 1/4")</v>
      </c>
      <c r="AF1057" s="247" t="str">
        <f>Inventario!D1057</f>
        <v>Platina 25 x 6 x 6000mm (1"X 1/4")</v>
      </c>
      <c r="AG1057" s="247" t="str">
        <f>Inventario!E1057</f>
        <v>Metales</v>
      </c>
      <c r="AH1057" s="247">
        <f>Inventario!F1057</f>
        <v>0</v>
      </c>
      <c r="AI1057" s="247" t="str">
        <f>Inventario!G1057</f>
        <v>mts</v>
      </c>
      <c r="AJ1057" s="248">
        <f>Inventario!J1057</f>
        <v>74.400000000000006</v>
      </c>
      <c r="AK1057" s="249">
        <f>Inventario!K1057</f>
        <v>37.494188582600188</v>
      </c>
      <c r="AL1057" s="25"/>
      <c r="AM1057" s="11"/>
    </row>
    <row r="1058" spans="31:39" ht="13.5" customHeight="1" x14ac:dyDescent="0.25">
      <c r="AE1058" s="246" t="str">
        <f>Inventario!B1058</f>
        <v>Varilla lisa 1/2"</v>
      </c>
      <c r="AF1058" s="247" t="str">
        <f>Inventario!D1058</f>
        <v>Varilla lisa 1/2"</v>
      </c>
      <c r="AG1058" s="247" t="str">
        <f>Inventario!E1058</f>
        <v>Metales</v>
      </c>
      <c r="AH1058" s="247">
        <f>Inventario!F1058</f>
        <v>0</v>
      </c>
      <c r="AI1058" s="247" t="str">
        <f>Inventario!G1058</f>
        <v>mts</v>
      </c>
      <c r="AJ1058" s="248">
        <f>Inventario!J1058</f>
        <v>326</v>
      </c>
      <c r="AK1058" s="249">
        <f>Inventario!K1058</f>
        <v>35.272884315207378</v>
      </c>
      <c r="AL1058" s="25"/>
      <c r="AM1058" s="11"/>
    </row>
    <row r="1059" spans="31:39" ht="13.5" customHeight="1" x14ac:dyDescent="0.25">
      <c r="AE1059" s="246" t="str">
        <f>Inventario!B1059</f>
        <v>Varilla lisa 3/4"</v>
      </c>
      <c r="AF1059" s="247" t="str">
        <f>Inventario!D1059</f>
        <v>Varilla lisa 3/4"</v>
      </c>
      <c r="AG1059" s="247" t="str">
        <f>Inventario!E1059</f>
        <v>Metales</v>
      </c>
      <c r="AH1059" s="247">
        <f>Inventario!F1059</f>
        <v>0</v>
      </c>
      <c r="AI1059" s="247" t="str">
        <f>Inventario!G1059</f>
        <v>mts</v>
      </c>
      <c r="AJ1059" s="248">
        <f>Inventario!J1059</f>
        <v>0</v>
      </c>
      <c r="AK1059" s="249">
        <f>Inventario!K1059</f>
        <v>0</v>
      </c>
      <c r="AL1059" s="25"/>
      <c r="AM1059" s="11"/>
    </row>
    <row r="1060" spans="31:39" ht="13.5" customHeight="1" x14ac:dyDescent="0.25">
      <c r="AE1060" s="246" t="str">
        <f>Inventario!B1060</f>
        <v>Angular 1 1/4" x 3/16"</v>
      </c>
      <c r="AF1060" s="247" t="str">
        <f>Inventario!D1060</f>
        <v>Angular 1 1/4" x 3/16"</v>
      </c>
      <c r="AG1060" s="247" t="str">
        <f>Inventario!E1060</f>
        <v>Metales</v>
      </c>
      <c r="AH1060" s="247">
        <f>Inventario!F1060</f>
        <v>0</v>
      </c>
      <c r="AI1060" s="247" t="str">
        <f>Inventario!G1060</f>
        <v>mts</v>
      </c>
      <c r="AJ1060" s="248">
        <f>Inventario!J1060</f>
        <v>312</v>
      </c>
      <c r="AK1060" s="249">
        <f>Inventario!K1060</f>
        <v>88.039071373899716</v>
      </c>
      <c r="AL1060" s="25"/>
      <c r="AM1060" s="11"/>
    </row>
    <row r="1061" spans="31:39" ht="13.5" customHeight="1" x14ac:dyDescent="0.25">
      <c r="AE1061" s="246" t="str">
        <f>Inventario!B1061</f>
        <v>Angular de aluminio 1-1/4"x 3/16"</v>
      </c>
      <c r="AF1061" s="247" t="str">
        <f>Inventario!D1061</f>
        <v>Angular de aluminio 1-1/4"x 3/16"</v>
      </c>
      <c r="AG1061" s="247" t="str">
        <f>Inventario!E1061</f>
        <v>Metales</v>
      </c>
      <c r="AH1061" s="247">
        <f>Inventario!F1061</f>
        <v>0</v>
      </c>
      <c r="AI1061" s="247" t="str">
        <f>Inventario!G1061</f>
        <v>Pie</v>
      </c>
      <c r="AJ1061" s="248">
        <f>Inventario!J1061</f>
        <v>0</v>
      </c>
      <c r="AK1061" s="249">
        <f>Inventario!K1061</f>
        <v>0</v>
      </c>
      <c r="AL1061" s="25"/>
      <c r="AM1061" s="11"/>
    </row>
    <row r="1062" spans="31:39" ht="13.5" customHeight="1" x14ac:dyDescent="0.25">
      <c r="AE1062" s="246" t="str">
        <f>Inventario!B1062</f>
        <v>Tubo rectangular de aluminio 1"x4"x1/8"</v>
      </c>
      <c r="AF1062" s="247" t="str">
        <f>Inventario!D1062</f>
        <v>Tubo rectangular de aluminio 1"x4"x1/8"</v>
      </c>
      <c r="AG1062" s="247" t="str">
        <f>Inventario!E1062</f>
        <v>Metales</v>
      </c>
      <c r="AH1062" s="247">
        <f>Inventario!F1062</f>
        <v>0</v>
      </c>
      <c r="AI1062" s="247" t="str">
        <f>Inventario!G1062</f>
        <v>Pie</v>
      </c>
      <c r="AJ1062" s="248">
        <f>Inventario!J1062</f>
        <v>0</v>
      </c>
      <c r="AK1062" s="249">
        <f>Inventario!K1062</f>
        <v>0</v>
      </c>
      <c r="AL1062" s="25"/>
      <c r="AM1062" s="11"/>
    </row>
    <row r="1063" spans="31:39" ht="13.5" customHeight="1" x14ac:dyDescent="0.25">
      <c r="AE1063" s="246" t="str">
        <f>Inventario!B1063</f>
        <v>Barra aluminio redonda 5/8"</v>
      </c>
      <c r="AF1063" s="247" t="str">
        <f>Inventario!D1063</f>
        <v>Barra aluminio redonda 5/8"</v>
      </c>
      <c r="AG1063" s="247" t="str">
        <f>Inventario!E1063</f>
        <v>Metales</v>
      </c>
      <c r="AH1063" s="247">
        <f>Inventario!F1063</f>
        <v>0</v>
      </c>
      <c r="AI1063" s="247" t="str">
        <f>Inventario!G1063</f>
        <v>unidades</v>
      </c>
      <c r="AJ1063" s="248">
        <f>Inventario!J1063</f>
        <v>0</v>
      </c>
      <c r="AK1063" s="249">
        <f>Inventario!K1063</f>
        <v>0</v>
      </c>
      <c r="AL1063" s="25"/>
      <c r="AM1063" s="11"/>
    </row>
    <row r="1064" spans="31:39" ht="13.5" customHeight="1" x14ac:dyDescent="0.25">
      <c r="AE1064" s="246" t="str">
        <f>Inventario!B1064</f>
        <v>Platina  1-1/4"x 1/4"x 6mtrs</v>
      </c>
      <c r="AF1064" s="247" t="str">
        <f>Inventario!D1064</f>
        <v>Platina  1-1/4"x 1/4"x 6mtrs</v>
      </c>
      <c r="AG1064" s="247" t="str">
        <f>Inventario!E1064</f>
        <v>Metales</v>
      </c>
      <c r="AH1064" s="247">
        <f>Inventario!F1064</f>
        <v>0</v>
      </c>
      <c r="AI1064" s="247" t="str">
        <f>Inventario!G1064</f>
        <v>mts</v>
      </c>
      <c r="AJ1064" s="248">
        <f>Inventario!J1064</f>
        <v>18</v>
      </c>
      <c r="AK1064" s="249">
        <f>Inventario!K1064</f>
        <v>64.638333333333335</v>
      </c>
      <c r="AL1064" s="25"/>
      <c r="AM1064" s="11"/>
    </row>
    <row r="1065" spans="31:39" ht="13.5" customHeight="1" x14ac:dyDescent="0.25">
      <c r="AE1065" s="246" t="str">
        <f>Inventario!B1065</f>
        <v>Angular 1"x 1/4"x 6mtrs</v>
      </c>
      <c r="AF1065" s="247" t="str">
        <f>Inventario!D1065</f>
        <v>Angular 1"x 1/4"x 6mtrs</v>
      </c>
      <c r="AG1065" s="247" t="str">
        <f>Inventario!E1065</f>
        <v>Metales</v>
      </c>
      <c r="AH1065" s="247">
        <f>Inventario!F1065</f>
        <v>0</v>
      </c>
      <c r="AI1065" s="247" t="str">
        <f>Inventario!G1065</f>
        <v>mts</v>
      </c>
      <c r="AJ1065" s="248">
        <f>Inventario!J1065</f>
        <v>12</v>
      </c>
      <c r="AK1065" s="249">
        <f>Inventario!K1065</f>
        <v>91.305000000000007</v>
      </c>
      <c r="AL1065" s="25"/>
      <c r="AM1065" s="11"/>
    </row>
    <row r="1066" spans="31:39" ht="13.5" customHeight="1" x14ac:dyDescent="0.25">
      <c r="AE1066" s="246" t="str">
        <f>Inventario!B1066</f>
        <v>Varilla Roscada 3/8"</v>
      </c>
      <c r="AF1066" s="247" t="str">
        <f>Inventario!D1066</f>
        <v>Varilla Roscada 3/8"</v>
      </c>
      <c r="AG1066" s="247" t="str">
        <f>Inventario!E1066</f>
        <v>Metales</v>
      </c>
      <c r="AH1066" s="247">
        <f>Inventario!F1066</f>
        <v>0</v>
      </c>
      <c r="AI1066" s="247" t="str">
        <f>Inventario!G1066</f>
        <v>mts</v>
      </c>
      <c r="AJ1066" s="248">
        <f>Inventario!J1066</f>
        <v>5.3800000000000008</v>
      </c>
      <c r="AK1066" s="249">
        <f>Inventario!K1066</f>
        <v>31.500751879699244</v>
      </c>
      <c r="AL1066" s="25"/>
      <c r="AM1066" s="11"/>
    </row>
    <row r="1067" spans="31:39" ht="13.5" customHeight="1" x14ac:dyDescent="0.25">
      <c r="AE1067" s="246" t="str">
        <f>Inventario!B1067</f>
        <v>Varilla Roscada 3/8" INOX</v>
      </c>
      <c r="AF1067" s="247" t="str">
        <f>Inventario!D1067</f>
        <v>Varilla Roscada 3/8" INOX</v>
      </c>
      <c r="AG1067" s="247" t="str">
        <f>Inventario!E1067</f>
        <v>Metales</v>
      </c>
      <c r="AH1067" s="247">
        <f>Inventario!F1067</f>
        <v>0</v>
      </c>
      <c r="AI1067" s="247" t="str">
        <f>Inventario!G1067</f>
        <v>mts</v>
      </c>
      <c r="AJ1067" s="248">
        <f>Inventario!J1067</f>
        <v>0</v>
      </c>
      <c r="AK1067" s="249">
        <f>Inventario!K1067</f>
        <v>0</v>
      </c>
      <c r="AL1067" s="25"/>
      <c r="AM1067" s="11"/>
    </row>
    <row r="1068" spans="31:39" ht="13.5" customHeight="1" x14ac:dyDescent="0.25">
      <c r="AE1068" s="246" t="str">
        <f>Inventario!B1068</f>
        <v>Varilla Roscada 5/8"</v>
      </c>
      <c r="AF1068" s="247" t="str">
        <f>Inventario!D1068</f>
        <v>Varilla roscada de 5/8"</v>
      </c>
      <c r="AG1068" s="247" t="str">
        <f>Inventario!E1068</f>
        <v>Metales</v>
      </c>
      <c r="AH1068" s="247">
        <f>Inventario!F1068</f>
        <v>0</v>
      </c>
      <c r="AI1068" s="247" t="str">
        <f>Inventario!G1068</f>
        <v>mts</v>
      </c>
      <c r="AJ1068" s="248">
        <f>Inventario!J1068</f>
        <v>0.98000000000000043</v>
      </c>
      <c r="AK1068" s="249">
        <f>Inventario!K1068</f>
        <v>98.11</v>
      </c>
      <c r="AL1068" s="25"/>
      <c r="AM1068" s="11"/>
    </row>
    <row r="1069" spans="31:39" ht="13.5" customHeight="1" x14ac:dyDescent="0.25">
      <c r="AE1069" s="246" t="str">
        <f>Inventario!B1069</f>
        <v xml:space="preserve">Varilla Roscada 5/8" Inox </v>
      </c>
      <c r="AF1069" s="247" t="str">
        <f>Inventario!D1069</f>
        <v xml:space="preserve">Varilla Roscada 5/8" Inox </v>
      </c>
      <c r="AG1069" s="247" t="str">
        <f>Inventario!E1069</f>
        <v>Metales</v>
      </c>
      <c r="AH1069" s="247">
        <f>Inventario!F1069</f>
        <v>0</v>
      </c>
      <c r="AI1069" s="247" t="str">
        <f>Inventario!G1069</f>
        <v>mts</v>
      </c>
      <c r="AJ1069" s="248">
        <f>Inventario!J1069</f>
        <v>0</v>
      </c>
      <c r="AK1069" s="249">
        <f>Inventario!K1069</f>
        <v>0</v>
      </c>
      <c r="AL1069" s="25"/>
      <c r="AM1069" s="11"/>
    </row>
    <row r="1070" spans="31:39" ht="13.5" customHeight="1" x14ac:dyDescent="0.25">
      <c r="AE1070" s="246" t="str">
        <f>Inventario!B1070</f>
        <v>Angular 2"x 1/8"x 6mtrs</v>
      </c>
      <c r="AF1070" s="247" t="str">
        <f>Inventario!D1070</f>
        <v>Angular 2"x 1/8"x 6mtrs</v>
      </c>
      <c r="AG1070" s="247" t="str">
        <f>Inventario!E1070</f>
        <v>Metales</v>
      </c>
      <c r="AH1070" s="247">
        <f>Inventario!F1070</f>
        <v>0</v>
      </c>
      <c r="AI1070" s="247" t="str">
        <f>Inventario!G1070</f>
        <v>mts</v>
      </c>
      <c r="AJ1070" s="248">
        <f>Inventario!J1070</f>
        <v>0</v>
      </c>
      <c r="AK1070" s="249">
        <f>Inventario!K1070</f>
        <v>0</v>
      </c>
      <c r="AL1070" s="25"/>
      <c r="AM1070" s="11"/>
    </row>
    <row r="1071" spans="31:39" ht="13.5" customHeight="1" x14ac:dyDescent="0.25">
      <c r="AE1071" s="246" t="str">
        <f>Inventario!B1071</f>
        <v>Barra rectangular de bronce 0.375"x1"x24"</v>
      </c>
      <c r="AF1071" s="247" t="str">
        <f>Inventario!D1071</f>
        <v>Barra rectangular de bronce 0.375"x1"x24"</v>
      </c>
      <c r="AG1071" s="247" t="str">
        <f>Inventario!E1071</f>
        <v>Metales</v>
      </c>
      <c r="AH1071" s="247">
        <f>Inventario!F1071</f>
        <v>0</v>
      </c>
      <c r="AI1071" s="247" t="str">
        <f>Inventario!G1071</f>
        <v>unidades</v>
      </c>
      <c r="AJ1071" s="248">
        <f>Inventario!J1071</f>
        <v>0</v>
      </c>
      <c r="AK1071" s="249">
        <f>Inventario!K1071</f>
        <v>0</v>
      </c>
      <c r="AL1071" s="25"/>
      <c r="AM1071" s="11"/>
    </row>
    <row r="1072" spans="31:39" ht="13.5" customHeight="1" x14ac:dyDescent="0.25">
      <c r="AE1072" s="246" t="str">
        <f>Inventario!B1072</f>
        <v>Barra rectangular de bronce 0.375"x1"x36"</v>
      </c>
      <c r="AF1072" s="247" t="str">
        <f>Inventario!D1072</f>
        <v>Barra rectangular de bronce 0.375"x1"x36"</v>
      </c>
      <c r="AG1072" s="247" t="str">
        <f>Inventario!E1072</f>
        <v>Metales</v>
      </c>
      <c r="AH1072" s="247">
        <f>Inventario!F1072</f>
        <v>0</v>
      </c>
      <c r="AI1072" s="247" t="str">
        <f>Inventario!G1072</f>
        <v>unidades</v>
      </c>
      <c r="AJ1072" s="248">
        <f>Inventario!J1072</f>
        <v>0</v>
      </c>
      <c r="AK1072" s="249">
        <f>Inventario!K1072</f>
        <v>0</v>
      </c>
      <c r="AL1072" s="25"/>
      <c r="AM1072" s="11"/>
    </row>
    <row r="1073" spans="31:39" ht="13.5" customHeight="1" x14ac:dyDescent="0.25">
      <c r="AE1073" s="246" t="str">
        <f>Inventario!B1073</f>
        <v>Barra rectangular de bronce 0.375"x2"x36"</v>
      </c>
      <c r="AF1073" s="247" t="str">
        <f>Inventario!D1073</f>
        <v>Barra rectangular de bronce 0.375"x2"x36"</v>
      </c>
      <c r="AG1073" s="247" t="str">
        <f>Inventario!E1073</f>
        <v>Metales</v>
      </c>
      <c r="AH1073" s="247">
        <f>Inventario!F1073</f>
        <v>0</v>
      </c>
      <c r="AI1073" s="247" t="str">
        <f>Inventario!G1073</f>
        <v>unidades</v>
      </c>
      <c r="AJ1073" s="248">
        <f>Inventario!J1073</f>
        <v>0</v>
      </c>
      <c r="AK1073" s="249">
        <f>Inventario!K1073</f>
        <v>0</v>
      </c>
      <c r="AL1073" s="25"/>
      <c r="AM1073" s="11"/>
    </row>
    <row r="1074" spans="31:39" ht="13.5" customHeight="1" x14ac:dyDescent="0.25">
      <c r="AE1074" s="246" t="str">
        <f>Inventario!B1074</f>
        <v>Barra rectangular de bronce 0.375"x3"x36"</v>
      </c>
      <c r="AF1074" s="247" t="str">
        <f>Inventario!D1074</f>
        <v>Barra rectangular de bronce 0.375"x3"x36"</v>
      </c>
      <c r="AG1074" s="247" t="str">
        <f>Inventario!E1074</f>
        <v>Metales</v>
      </c>
      <c r="AH1074" s="247">
        <f>Inventario!F1074</f>
        <v>0</v>
      </c>
      <c r="AI1074" s="247" t="str">
        <f>Inventario!G1074</f>
        <v>unidades</v>
      </c>
      <c r="AJ1074" s="248">
        <f>Inventario!J1074</f>
        <v>0</v>
      </c>
      <c r="AK1074" s="249">
        <f>Inventario!K1074</f>
        <v>0</v>
      </c>
      <c r="AL1074" s="25"/>
      <c r="AM1074" s="11"/>
    </row>
    <row r="1075" spans="31:39" ht="13.5" customHeight="1" x14ac:dyDescent="0.25">
      <c r="AE1075" s="246" t="str">
        <f>Inventario!B1075</f>
        <v>Platina 3"x 1/8" x 6 mtrs</v>
      </c>
      <c r="AF1075" s="247" t="str">
        <f>Inventario!D1075</f>
        <v>Platina 3"x 1/8" x 6 mtrs</v>
      </c>
      <c r="AG1075" s="247" t="str">
        <f>Inventario!E1075</f>
        <v>Metales</v>
      </c>
      <c r="AH1075" s="247">
        <f>Inventario!F1075</f>
        <v>0</v>
      </c>
      <c r="AI1075" s="247" t="str">
        <f>Inventario!G1075</f>
        <v>mts</v>
      </c>
      <c r="AJ1075" s="248">
        <f>Inventario!J1075</f>
        <v>144</v>
      </c>
      <c r="AK1075" s="249">
        <f>Inventario!K1075</f>
        <v>90.435000000000002</v>
      </c>
      <c r="AL1075" s="25"/>
      <c r="AM1075" s="11"/>
    </row>
    <row r="1076" spans="31:39" ht="13.5" customHeight="1" x14ac:dyDescent="0.25">
      <c r="AE1076" s="246" t="str">
        <f>Inventario!B1076</f>
        <v xml:space="preserve">Tubo cuadrado de aluminio 1"x0.062x24´.125 </v>
      </c>
      <c r="AF1076" s="247" t="str">
        <f>Inventario!D1076</f>
        <v xml:space="preserve">Tubo cuadrado de aluminio 1"x0.062x24´.125 </v>
      </c>
      <c r="AG1076" s="247" t="str">
        <f>Inventario!E1076</f>
        <v>Metales</v>
      </c>
      <c r="AH1076" s="247">
        <f>Inventario!F1076</f>
        <v>0</v>
      </c>
      <c r="AI1076" s="247" t="str">
        <f>Inventario!G1076</f>
        <v>Pie</v>
      </c>
      <c r="AJ1076" s="248">
        <f>Inventario!J1076</f>
        <v>72.240000000000009</v>
      </c>
      <c r="AK1076" s="249">
        <f>Inventario!K1076</f>
        <v>30.405961538461536</v>
      </c>
      <c r="AL1076" s="25"/>
      <c r="AM1076" s="11"/>
    </row>
    <row r="1077" spans="31:39" ht="13.5" customHeight="1" x14ac:dyDescent="0.25">
      <c r="AE1077" s="246" t="str">
        <f>Inventario!B1077</f>
        <v xml:space="preserve">TUBO REDONDO DE ALUMINIO DE 1 X .062 X 20'  </v>
      </c>
      <c r="AF1077" s="247" t="str">
        <f>Inventario!D1077</f>
        <v xml:space="preserve">TUBO REDONDO DE ALUMINIO DE 1 X .062 X 20'  </v>
      </c>
      <c r="AG1077" s="247" t="str">
        <f>Inventario!E1077</f>
        <v>Metales</v>
      </c>
      <c r="AH1077" s="247">
        <f>Inventario!F1077</f>
        <v>0</v>
      </c>
      <c r="AI1077" s="247" t="str">
        <f>Inventario!G1077</f>
        <v>Pie</v>
      </c>
      <c r="AJ1077" s="248">
        <f>Inventario!J1077</f>
        <v>53.4</v>
      </c>
      <c r="AK1077" s="249">
        <f>Inventario!K1077</f>
        <v>32.249250000000004</v>
      </c>
      <c r="AL1077" s="25"/>
      <c r="AM1077" s="11"/>
    </row>
    <row r="1078" spans="31:39" ht="13.5" customHeight="1" x14ac:dyDescent="0.25">
      <c r="AE1078" s="246" t="str">
        <f>Inventario!B1078</f>
        <v xml:space="preserve">Tubo redondo de aluminio 1"x1/8"x25´ </v>
      </c>
      <c r="AF1078" s="247" t="str">
        <f>Inventario!D1078</f>
        <v xml:space="preserve">Tubo redondo de aluminio 1"x1/8"x25´ </v>
      </c>
      <c r="AG1078" s="247" t="str">
        <f>Inventario!E1078</f>
        <v>Metales</v>
      </c>
      <c r="AH1078" s="247">
        <f>Inventario!F1078</f>
        <v>0</v>
      </c>
      <c r="AI1078" s="247" t="str">
        <f>Inventario!G1078</f>
        <v>Pie</v>
      </c>
      <c r="AJ1078" s="248">
        <f>Inventario!J1078</f>
        <v>24</v>
      </c>
      <c r="AK1078" s="249">
        <f>Inventario!K1078</f>
        <v>78.5625</v>
      </c>
      <c r="AL1078" s="25"/>
      <c r="AM1078" s="11"/>
    </row>
    <row r="1079" spans="31:39" ht="13.5" customHeight="1" x14ac:dyDescent="0.25">
      <c r="AE1079" s="246" t="str">
        <f>Inventario!B1079</f>
        <v xml:space="preserve">Barra redonda 5/8x20´ </v>
      </c>
      <c r="AF1079" s="247" t="str">
        <f>Inventario!D1079</f>
        <v xml:space="preserve">Barra redonda 5/8x20´ </v>
      </c>
      <c r="AG1079" s="247" t="str">
        <f>Inventario!E1079</f>
        <v>Metales</v>
      </c>
      <c r="AH1079" s="247">
        <f>Inventario!F1079</f>
        <v>0</v>
      </c>
      <c r="AI1079" s="247" t="str">
        <f>Inventario!G1079</f>
        <v>Pie</v>
      </c>
      <c r="AJ1079" s="248">
        <f>Inventario!J1079</f>
        <v>20</v>
      </c>
      <c r="AK1079" s="249">
        <f>Inventario!K1079</f>
        <v>43.152499999999996</v>
      </c>
      <c r="AL1079" s="25"/>
      <c r="AM1079" s="11"/>
    </row>
    <row r="1080" spans="31:39" ht="13.5" customHeight="1" x14ac:dyDescent="0.25">
      <c r="AE1080" s="246" t="str">
        <f>Inventario!B1080</f>
        <v xml:space="preserve">Tubo cuadrado de aluminio 1-1/2"x0.090x24´ </v>
      </c>
      <c r="AF1080" s="247" t="str">
        <f>Inventario!D1080</f>
        <v xml:space="preserve">Tubo cuadrado de aluminio 1-1/2"x0.090x24´ </v>
      </c>
      <c r="AG1080" s="247" t="str">
        <f>Inventario!E1080</f>
        <v>Metales</v>
      </c>
      <c r="AH1080" s="247">
        <f>Inventario!F1080</f>
        <v>0</v>
      </c>
      <c r="AI1080" s="247" t="str">
        <f>Inventario!G1080</f>
        <v>Pie</v>
      </c>
      <c r="AJ1080" s="248">
        <f>Inventario!J1080</f>
        <v>144</v>
      </c>
      <c r="AK1080" s="249">
        <f>Inventario!K1080</f>
        <v>63.623055555555553</v>
      </c>
      <c r="AL1080" s="25"/>
      <c r="AM1080" s="11"/>
    </row>
    <row r="1081" spans="31:39" ht="13.5" customHeight="1" x14ac:dyDescent="0.25">
      <c r="AE1081" s="246" t="str">
        <f>Inventario!B1081</f>
        <v>Barra redonda inox 1/2"</v>
      </c>
      <c r="AF1081" s="247" t="str">
        <f>Inventario!D1081</f>
        <v>Barra redonda inox 1/2"</v>
      </c>
      <c r="AG1081" s="247" t="str">
        <f>Inventario!E1081</f>
        <v>Metales</v>
      </c>
      <c r="AH1081" s="247">
        <f>Inventario!F1081</f>
        <v>0</v>
      </c>
      <c r="AI1081" s="247" t="str">
        <f>Inventario!G1081</f>
        <v>mts</v>
      </c>
      <c r="AJ1081" s="248">
        <f>Inventario!J1081</f>
        <v>0</v>
      </c>
      <c r="AK1081" s="249">
        <f>Inventario!K1081</f>
        <v>0</v>
      </c>
      <c r="AL1081" s="25"/>
      <c r="AM1081" s="11"/>
    </row>
    <row r="1082" spans="31:39" ht="13.5" customHeight="1" x14ac:dyDescent="0.25">
      <c r="AE1082" s="246" t="str">
        <f>Inventario!B1082</f>
        <v>Tubo Cuadrado 1"x1.20mm  x 6 mtrs</v>
      </c>
      <c r="AF1082" s="247" t="str">
        <f>Inventario!D1082</f>
        <v>Tubo Cuadrado 1"x1.20mm  x 6 mtrs</v>
      </c>
      <c r="AG1082" s="247" t="str">
        <f>Inventario!E1082</f>
        <v>Metales</v>
      </c>
      <c r="AH1082" s="247">
        <f>Inventario!F1082</f>
        <v>0</v>
      </c>
      <c r="AI1082" s="247" t="str">
        <f>Inventario!G1082</f>
        <v>mts</v>
      </c>
      <c r="AJ1082" s="248">
        <f>Inventario!J1082</f>
        <v>0</v>
      </c>
      <c r="AK1082" s="249">
        <f>Inventario!K1082</f>
        <v>0</v>
      </c>
      <c r="AL1082" s="25"/>
      <c r="AM1082" s="11"/>
    </row>
    <row r="1083" spans="31:39" ht="13.5" customHeight="1" x14ac:dyDescent="0.25">
      <c r="AE1083" s="246" t="str">
        <f>Inventario!B1083</f>
        <v>Tubo Rectangular 1"x2"x1.20mm x 6mtrs</v>
      </c>
      <c r="AF1083" s="247" t="str">
        <f>Inventario!D1083</f>
        <v>Tubo Rectangular 1"x2"x1.20mm x 6mtrs</v>
      </c>
      <c r="AG1083" s="247" t="str">
        <f>Inventario!E1083</f>
        <v>Metales</v>
      </c>
      <c r="AH1083" s="247">
        <f>Inventario!F1083</f>
        <v>0</v>
      </c>
      <c r="AI1083" s="247" t="str">
        <f>Inventario!G1083</f>
        <v>mts</v>
      </c>
      <c r="AJ1083" s="248">
        <f>Inventario!J1083</f>
        <v>0</v>
      </c>
      <c r="AK1083" s="249">
        <f>Inventario!K1083</f>
        <v>0</v>
      </c>
      <c r="AL1083" s="25"/>
      <c r="AM1083" s="11"/>
    </row>
    <row r="1084" spans="31:39" ht="13.5" customHeight="1" x14ac:dyDescent="0.25">
      <c r="AE1084" s="246" t="str">
        <f>Inventario!B1084</f>
        <v xml:space="preserve">Angular 1"x 1/8" x 6mtrs </v>
      </c>
      <c r="AF1084" s="247" t="str">
        <f>Inventario!D1084</f>
        <v xml:space="preserve">Angular 1"x 1/8" x 6mtrs </v>
      </c>
      <c r="AG1084" s="247" t="str">
        <f>Inventario!E1084</f>
        <v>Metales</v>
      </c>
      <c r="AH1084" s="247">
        <f>Inventario!F1084</f>
        <v>0</v>
      </c>
      <c r="AI1084" s="247" t="str">
        <f>Inventario!G1084</f>
        <v>mts</v>
      </c>
      <c r="AJ1084" s="248">
        <f>Inventario!J1084</f>
        <v>6</v>
      </c>
      <c r="AK1084" s="249">
        <f>Inventario!K1084</f>
        <v>36.995934651685403</v>
      </c>
      <c r="AL1084" s="25"/>
      <c r="AM1084" s="11"/>
    </row>
    <row r="1085" spans="31:39" ht="13.5" customHeight="1" x14ac:dyDescent="0.25">
      <c r="AE1085" s="246" t="str">
        <f>Inventario!B1085</f>
        <v>Angular 2"x 1/4"x 6mtrs</v>
      </c>
      <c r="AF1085" s="247" t="str">
        <f>Inventario!D1085</f>
        <v>Angular 2"x 1/4"x 6mtrs</v>
      </c>
      <c r="AG1085" s="247" t="str">
        <f>Inventario!E1085</f>
        <v>Metales</v>
      </c>
      <c r="AH1085" s="247">
        <f>Inventario!F1085</f>
        <v>0</v>
      </c>
      <c r="AI1085" s="247" t="str">
        <f>Inventario!G1085</f>
        <v>mts</v>
      </c>
      <c r="AJ1085" s="248">
        <f>Inventario!J1085</f>
        <v>0</v>
      </c>
      <c r="AK1085" s="249">
        <f>Inventario!K1085</f>
        <v>0</v>
      </c>
      <c r="AL1085" s="25"/>
      <c r="AM1085" s="11"/>
    </row>
    <row r="1086" spans="31:39" ht="13.5" customHeight="1" x14ac:dyDescent="0.25">
      <c r="AE1086" s="246" t="str">
        <f>Inventario!B1086</f>
        <v>Varilla Roscada Acero Inox 1/2"</v>
      </c>
      <c r="AF1086" s="247" t="str">
        <f>Inventario!D1086</f>
        <v>Varilla Roscada Acero Inox 1/2"</v>
      </c>
      <c r="AG1086" s="247" t="str">
        <f>Inventario!E1086</f>
        <v>Metales</v>
      </c>
      <c r="AH1086" s="247">
        <f>Inventario!F1086</f>
        <v>0</v>
      </c>
      <c r="AI1086" s="247" t="str">
        <f>Inventario!G1086</f>
        <v>mts</v>
      </c>
      <c r="AJ1086" s="248">
        <f>Inventario!J1086</f>
        <v>3.66</v>
      </c>
      <c r="AK1086" s="249">
        <f>Inventario!K1086</f>
        <v>678.1366120218579</v>
      </c>
      <c r="AL1086" s="25"/>
      <c r="AM1086" s="11"/>
    </row>
    <row r="1087" spans="31:39" ht="13.5" customHeight="1" x14ac:dyDescent="0.25">
      <c r="AE1087" s="246" t="str">
        <f>Inventario!B1087</f>
        <v>Tubo Cuadrado 2"CH-16(1/16")X 6 MTRS</v>
      </c>
      <c r="AF1087" s="247" t="str">
        <f>Inventario!D1087</f>
        <v>Tubo Cuadrado 2"CH-16(1/16")X 6 MTRS</v>
      </c>
      <c r="AG1087" s="247" t="str">
        <f>Inventario!E1087</f>
        <v>Metales</v>
      </c>
      <c r="AH1087" s="247">
        <f>Inventario!F1087</f>
        <v>0</v>
      </c>
      <c r="AI1087" s="247" t="str">
        <f>Inventario!G1087</f>
        <v>mts</v>
      </c>
      <c r="AJ1087" s="248">
        <f>Inventario!J1087</f>
        <v>0</v>
      </c>
      <c r="AK1087" s="249">
        <f>Inventario!K1087</f>
        <v>0</v>
      </c>
      <c r="AL1087" s="25"/>
      <c r="AM1087" s="11"/>
    </row>
    <row r="1088" spans="31:39" ht="13.5" customHeight="1" x14ac:dyDescent="0.25">
      <c r="AE1088" s="246" t="str">
        <f>Inventario!B1088</f>
        <v>Tubo Cuadrado 3/4"CH-14 x 6mtrs</v>
      </c>
      <c r="AF1088" s="247" t="str">
        <f>Inventario!D1088</f>
        <v>Tubo Cuadrado 3/4"CH-14 x 6mtrs</v>
      </c>
      <c r="AG1088" s="247" t="str">
        <f>Inventario!E1088</f>
        <v>Metales</v>
      </c>
      <c r="AH1088" s="247">
        <f>Inventario!F1088</f>
        <v>0</v>
      </c>
      <c r="AI1088" s="247" t="str">
        <f>Inventario!G1088</f>
        <v>mts</v>
      </c>
      <c r="AJ1088" s="248">
        <f>Inventario!J1088</f>
        <v>0</v>
      </c>
      <c r="AK1088" s="249">
        <f>Inventario!K1088</f>
        <v>0</v>
      </c>
      <c r="AL1088" s="25"/>
      <c r="AM1088" s="11"/>
    </row>
    <row r="1089" spans="31:39" ht="13.5" customHeight="1" x14ac:dyDescent="0.25">
      <c r="AE1089" s="246" t="str">
        <f>Inventario!B1089</f>
        <v>Tubo Cañeria 2" x 2.38mm x 6mtrs</v>
      </c>
      <c r="AF1089" s="247" t="str">
        <f>Inventario!D1089</f>
        <v>Tubo Cañeria 2" x 2.38mm x 6mtrs</v>
      </c>
      <c r="AG1089" s="247" t="str">
        <f>Inventario!E1089</f>
        <v>Metales</v>
      </c>
      <c r="AH1089" s="247">
        <f>Inventario!F1089</f>
        <v>0</v>
      </c>
      <c r="AI1089" s="247" t="str">
        <f>Inventario!G1089</f>
        <v>mts</v>
      </c>
      <c r="AJ1089" s="248">
        <f>Inventario!J1089</f>
        <v>0</v>
      </c>
      <c r="AK1089" s="249">
        <f>Inventario!K1089</f>
        <v>0</v>
      </c>
      <c r="AL1089" s="25"/>
      <c r="AM1089" s="11"/>
    </row>
    <row r="1090" spans="31:39" ht="13.5" customHeight="1" x14ac:dyDescent="0.25">
      <c r="AE1090" s="246" t="str">
        <f>Inventario!B1090</f>
        <v>Tubo Cañeria 1 1/2" x 2.38 mmx 6mtrs</v>
      </c>
      <c r="AF1090" s="247" t="str">
        <f>Inventario!D1090</f>
        <v>Tubo Cañeria 1 1/2" x 2.38 mmx 6mtrs</v>
      </c>
      <c r="AG1090" s="247" t="str">
        <f>Inventario!E1090</f>
        <v>Metales</v>
      </c>
      <c r="AH1090" s="247">
        <f>Inventario!F1090</f>
        <v>0</v>
      </c>
      <c r="AI1090" s="247" t="str">
        <f>Inventario!G1090</f>
        <v>mts</v>
      </c>
      <c r="AJ1090" s="248">
        <f>Inventario!J1090</f>
        <v>12</v>
      </c>
      <c r="AK1090" s="249">
        <f>Inventario!K1090</f>
        <v>99.897714583333325</v>
      </c>
      <c r="AL1090" s="25"/>
      <c r="AM1090" s="11"/>
    </row>
    <row r="1091" spans="31:39" ht="13.5" customHeight="1" x14ac:dyDescent="0.25">
      <c r="AE1091" s="246" t="str">
        <f>Inventario!B1091</f>
        <v xml:space="preserve">Lamina Negra Lisa 4 x 8 x 1/4" </v>
      </c>
      <c r="AF1091" s="247" t="str">
        <f>Inventario!D1091</f>
        <v xml:space="preserve">Lamina Negra Lisa 4 x 8 x 1/4" </v>
      </c>
      <c r="AG1091" s="247" t="str">
        <f>Inventario!E1091</f>
        <v>Metales</v>
      </c>
      <c r="AH1091" s="247">
        <f>Inventario!F1091</f>
        <v>0</v>
      </c>
      <c r="AI1091" s="247" t="str">
        <f>Inventario!G1091</f>
        <v>mts</v>
      </c>
      <c r="AJ1091" s="248">
        <f>Inventario!J1091</f>
        <v>2</v>
      </c>
      <c r="AK1091" s="249">
        <f>Inventario!K1091</f>
        <v>4780</v>
      </c>
      <c r="AL1091" s="25"/>
      <c r="AM1091" s="11"/>
    </row>
    <row r="1092" spans="31:39" ht="13.5" customHeight="1" x14ac:dyDescent="0.25">
      <c r="AE1092" s="246" t="str">
        <f>Inventario!B1092</f>
        <v>TUBO REDONDO DE ALUMINIO DE 3/4 X .065 X 24'  (7.30 mtrs)</v>
      </c>
      <c r="AF1092" s="247" t="str">
        <f>Inventario!D1092</f>
        <v>TUBO REDONDO DE ALUMINIO DE 3/4 X .065 X 24'  (7.30 mtrs)</v>
      </c>
      <c r="AG1092" s="247" t="str">
        <f>Inventario!E1092</f>
        <v>Metales</v>
      </c>
      <c r="AH1092" s="247">
        <f>Inventario!F1092</f>
        <v>0</v>
      </c>
      <c r="AI1092" s="247" t="str">
        <f>Inventario!G1092</f>
        <v>mts</v>
      </c>
      <c r="AJ1092" s="248">
        <f>Inventario!J1092</f>
        <v>0</v>
      </c>
      <c r="AK1092" s="249">
        <f>Inventario!K1092</f>
        <v>0</v>
      </c>
      <c r="AL1092" s="25"/>
      <c r="AM1092" s="11"/>
    </row>
    <row r="1093" spans="31:39" ht="13.5" customHeight="1" x14ac:dyDescent="0.25">
      <c r="AE1093" s="246" t="str">
        <f>Inventario!B1093</f>
        <v>Tubo redondo de aluminio 2" 19´8" F (6mtrs)</v>
      </c>
      <c r="AF1093" s="247" t="str">
        <f>Inventario!D1093</f>
        <v>Tubo redondo de aluminio 2" 19´8" F (6mtrs)</v>
      </c>
      <c r="AG1093" s="247" t="str">
        <f>Inventario!E1093</f>
        <v>Metales</v>
      </c>
      <c r="AH1093" s="247">
        <f>Inventario!F1093</f>
        <v>0</v>
      </c>
      <c r="AI1093" s="247" t="str">
        <f>Inventario!G1093</f>
        <v>mts</v>
      </c>
      <c r="AJ1093" s="248">
        <f>Inventario!J1093</f>
        <v>0</v>
      </c>
      <c r="AK1093" s="249">
        <f>Inventario!K1093</f>
        <v>0</v>
      </c>
      <c r="AL1093" s="25"/>
      <c r="AM1093" s="11"/>
    </row>
    <row r="1094" spans="31:39" ht="13.5" customHeight="1" x14ac:dyDescent="0.25">
      <c r="AE1094" s="246" t="str">
        <f>Inventario!B1094</f>
        <v>Barrra Rectanular de Laton 0.5"x 3.35" x 48"</v>
      </c>
      <c r="AF1094" s="247" t="str">
        <f>Inventario!D1094</f>
        <v>Barrra Rectanular de Laton 0.5"x 3.35" x 48"</v>
      </c>
      <c r="AG1094" s="247" t="str">
        <f>Inventario!E1094</f>
        <v>Metales</v>
      </c>
      <c r="AH1094" s="247">
        <f>Inventario!F1094</f>
        <v>0</v>
      </c>
      <c r="AI1094" s="247" t="str">
        <f>Inventario!G1094</f>
        <v>Pie</v>
      </c>
      <c r="AJ1094" s="248">
        <f>Inventario!J1094</f>
        <v>0</v>
      </c>
      <c r="AK1094" s="249">
        <f>Inventario!K1094</f>
        <v>0</v>
      </c>
      <c r="AL1094" s="25"/>
      <c r="AM1094" s="11"/>
    </row>
    <row r="1095" spans="31:39" ht="13.5" customHeight="1" x14ac:dyDescent="0.25">
      <c r="AE1095" s="246" t="str">
        <f>Inventario!B1095</f>
        <v xml:space="preserve">Tubo redondo de aluminio 1"x1/8"x24´ </v>
      </c>
      <c r="AF1095" s="247" t="str">
        <f>Inventario!D1095</f>
        <v xml:space="preserve">Tubo redondo de aluminio 1"x1/8"x24´ </v>
      </c>
      <c r="AG1095" s="247" t="str">
        <f>Inventario!E1095</f>
        <v>Metales</v>
      </c>
      <c r="AH1095" s="247">
        <f>Inventario!F1095</f>
        <v>0</v>
      </c>
      <c r="AI1095" s="247" t="str">
        <f>Inventario!G1095</f>
        <v>Pie</v>
      </c>
      <c r="AJ1095" s="248">
        <f>Inventario!J1095</f>
        <v>0</v>
      </c>
      <c r="AK1095" s="249">
        <f>Inventario!K1095</f>
        <v>0</v>
      </c>
      <c r="AL1095" s="25"/>
      <c r="AM1095" s="11"/>
    </row>
    <row r="1096" spans="31:39" ht="13.5" customHeight="1" x14ac:dyDescent="0.25">
      <c r="AE1096" s="246" t="str">
        <f>Inventario!B1096</f>
        <v xml:space="preserve">Angular de aluminio 1/2"x 1 x 1/8"x 20´ </v>
      </c>
      <c r="AF1096" s="247" t="str">
        <f>Inventario!D1096</f>
        <v xml:space="preserve">Angular de aluminio 1/2"x 1 x 1/8"x 20´ </v>
      </c>
      <c r="AG1096" s="247" t="str">
        <f>Inventario!E1096</f>
        <v>Metales</v>
      </c>
      <c r="AH1096" s="247">
        <f>Inventario!F1096</f>
        <v>0</v>
      </c>
      <c r="AI1096" s="247" t="str">
        <f>Inventario!G1096</f>
        <v>Pie</v>
      </c>
      <c r="AJ1096" s="248">
        <f>Inventario!J1096</f>
        <v>0</v>
      </c>
      <c r="AK1096" s="249">
        <f>Inventario!K1096</f>
        <v>0</v>
      </c>
      <c r="AL1096" s="25"/>
      <c r="AM1096" s="11"/>
    </row>
    <row r="1097" spans="31:39" ht="13.5" customHeight="1" x14ac:dyDescent="0.25">
      <c r="AE1097" s="246" t="str">
        <f>Inventario!B1097</f>
        <v xml:space="preserve">Lamina Aluminio Lisa 4 x 8 x 1/4" </v>
      </c>
      <c r="AF1097" s="247" t="str">
        <f>Inventario!D1097</f>
        <v xml:space="preserve">Lamina Aluminio Lisa 4 x 8 x 1/4" </v>
      </c>
      <c r="AG1097" s="247" t="str">
        <f>Inventario!E1097</f>
        <v>Metales</v>
      </c>
      <c r="AH1097" s="247">
        <f>Inventario!F1097</f>
        <v>0</v>
      </c>
      <c r="AI1097" s="247" t="str">
        <f>Inventario!G1097</f>
        <v>unidades</v>
      </c>
      <c r="AJ1097" s="248">
        <f>Inventario!J1097</f>
        <v>0</v>
      </c>
      <c r="AK1097" s="249">
        <f>Inventario!K1097</f>
        <v>0</v>
      </c>
      <c r="AL1097" s="25"/>
      <c r="AM1097" s="11"/>
    </row>
    <row r="1098" spans="31:39" ht="13.5" customHeight="1" x14ac:dyDescent="0.25">
      <c r="AE1098" s="246" t="str">
        <f>Inventario!B1098</f>
        <v>Tubo Negro 3/4" Ced 40 x 6mts</v>
      </c>
      <c r="AF1098" s="247" t="str">
        <f>Inventario!D1098</f>
        <v>Tubo Negro 3/4" Ced 40 x 6mts</v>
      </c>
      <c r="AG1098" s="247" t="str">
        <f>Inventario!E1098</f>
        <v>Metales</v>
      </c>
      <c r="AH1098" s="247">
        <f>Inventario!F1098</f>
        <v>0</v>
      </c>
      <c r="AI1098" s="247" t="str">
        <f>Inventario!G1098</f>
        <v>mts</v>
      </c>
      <c r="AJ1098" s="248">
        <f>Inventario!J1098</f>
        <v>0</v>
      </c>
      <c r="AK1098" s="249">
        <f>Inventario!K1098</f>
        <v>0</v>
      </c>
      <c r="AL1098" s="25"/>
      <c r="AM1098" s="11"/>
    </row>
    <row r="1099" spans="31:39" ht="13.5" customHeight="1" x14ac:dyDescent="0.25">
      <c r="AE1099" s="246" t="str">
        <f>Inventario!B1099</f>
        <v>Caoba Africano A48R56/1</v>
      </c>
      <c r="AF1099" s="247" t="str">
        <f>Inventario!D1099</f>
        <v>Caoba Africano A48R56/1</v>
      </c>
      <c r="AG1099" s="247" t="str">
        <f>Inventario!E1099</f>
        <v>Pinturas y Quimicos</v>
      </c>
      <c r="AH1099" s="247">
        <f>Inventario!F1099</f>
        <v>0</v>
      </c>
      <c r="AI1099" s="247" t="str">
        <f>Inventario!G1099</f>
        <v>galones</v>
      </c>
      <c r="AJ1099" s="248">
        <f>Inventario!J1099</f>
        <v>27</v>
      </c>
      <c r="AK1099" s="249">
        <f>Inventario!K1099</f>
        <v>0</v>
      </c>
      <c r="AL1099" s="25"/>
      <c r="AM1099" s="11"/>
    </row>
    <row r="1100" spans="31:39" ht="13.5" customHeight="1" x14ac:dyDescent="0.25">
      <c r="AE1100" s="246" t="str">
        <f>Inventario!B1100</f>
        <v>Café Madera A48ASA13/1</v>
      </c>
      <c r="AF1100" s="247" t="str">
        <f>Inventario!D1100</f>
        <v>Café Madera A48ASA13/1</v>
      </c>
      <c r="AG1100" s="247" t="str">
        <f>Inventario!E1100</f>
        <v>Pinturas y Quimicos</v>
      </c>
      <c r="AH1100" s="247">
        <f>Inventario!F1100</f>
        <v>0</v>
      </c>
      <c r="AI1100" s="247" t="str">
        <f>Inventario!G1100</f>
        <v>galones</v>
      </c>
      <c r="AJ1100" s="248">
        <f>Inventario!J1100</f>
        <v>16.78125</v>
      </c>
      <c r="AK1100" s="249">
        <f>Inventario!K1100</f>
        <v>1058</v>
      </c>
      <c r="AL1100" s="25"/>
      <c r="AM1100" s="11"/>
    </row>
    <row r="1101" spans="31:39" ht="13.5" customHeight="1" x14ac:dyDescent="0.25">
      <c r="AE1101" s="246" t="str">
        <f>Inventario!B1101</f>
        <v>Negro A48BSA1-1</v>
      </c>
      <c r="AF1101" s="247" t="str">
        <f>Inventario!D1101</f>
        <v>Negro A48BSA1-1</v>
      </c>
      <c r="AG1101" s="247" t="str">
        <f>Inventario!E1101</f>
        <v>Pinturas y Quimicos</v>
      </c>
      <c r="AH1101" s="247">
        <f>Inventario!F1101</f>
        <v>0</v>
      </c>
      <c r="AI1101" s="247" t="str">
        <f>Inventario!G1101</f>
        <v>galones</v>
      </c>
      <c r="AJ1101" s="248">
        <f>Inventario!J1101</f>
        <v>9.375</v>
      </c>
      <c r="AK1101" s="249">
        <f>Inventario!K1101</f>
        <v>1035.9985947974324</v>
      </c>
      <c r="AL1101" s="25"/>
      <c r="AM1101" s="11"/>
    </row>
    <row r="1102" spans="31:39" ht="13.5" customHeight="1" x14ac:dyDescent="0.25">
      <c r="AE1102" s="246" t="str">
        <f>Inventario!B1102</f>
        <v>Cedro A448NSA41-1</v>
      </c>
      <c r="AF1102" s="247" t="str">
        <f>Inventario!D1102</f>
        <v>Cedro A448NSA41-1</v>
      </c>
      <c r="AG1102" s="247" t="str">
        <f>Inventario!E1102</f>
        <v>Pinturas y Quimicos</v>
      </c>
      <c r="AH1102" s="247">
        <f>Inventario!F1102</f>
        <v>0</v>
      </c>
      <c r="AI1102" s="247" t="str">
        <f>Inventario!G1102</f>
        <v>galones</v>
      </c>
      <c r="AJ1102" s="248">
        <f>Inventario!J1102</f>
        <v>8.21875</v>
      </c>
      <c r="AK1102" s="249">
        <f>Inventario!K1102</f>
        <v>1052.9169908256881</v>
      </c>
      <c r="AL1102" s="25"/>
      <c r="AM1102" s="11"/>
    </row>
    <row r="1103" spans="31:39" ht="13.5" customHeight="1" x14ac:dyDescent="0.25">
      <c r="AE1103" s="246" t="str">
        <f>Inventario!B1103</f>
        <v>Blanco A48WSA2-1</v>
      </c>
      <c r="AF1103" s="247" t="str">
        <f>Inventario!D1103</f>
        <v>Blanco A48WSA2-1</v>
      </c>
      <c r="AG1103" s="247" t="str">
        <f>Inventario!E1103</f>
        <v>Pinturas y Quimicos</v>
      </c>
      <c r="AH1103" s="247">
        <f>Inventario!F1103</f>
        <v>0</v>
      </c>
      <c r="AI1103" s="247" t="str">
        <f>Inventario!G1103</f>
        <v>galones</v>
      </c>
      <c r="AJ1103" s="248">
        <f>Inventario!J1103</f>
        <v>1.625</v>
      </c>
      <c r="AK1103" s="249">
        <f>Inventario!K1103</f>
        <v>869.17936054421784</v>
      </c>
      <c r="AL1103" s="25"/>
      <c r="AM1103" s="11"/>
    </row>
    <row r="1104" spans="31:39" ht="13.5" customHeight="1" x14ac:dyDescent="0.25">
      <c r="AE1104" s="246" t="str">
        <f>Inventario!B1104</f>
        <v>Nogal A481VSA4-1</v>
      </c>
      <c r="AF1104" s="247" t="str">
        <f>Inventario!D1104</f>
        <v>Nogal A481VSA4-1</v>
      </c>
      <c r="AG1104" s="247" t="str">
        <f>Inventario!E1104</f>
        <v>Pinturas y Quimicos</v>
      </c>
      <c r="AH1104" s="247">
        <f>Inventario!F1104</f>
        <v>0</v>
      </c>
      <c r="AI1104" s="247" t="str">
        <f>Inventario!G1104</f>
        <v>galones</v>
      </c>
      <c r="AJ1104" s="248">
        <f>Inventario!J1104</f>
        <v>2.5625</v>
      </c>
      <c r="AK1104" s="249">
        <f>Inventario!K1104</f>
        <v>1058</v>
      </c>
      <c r="AL1104" s="25"/>
      <c r="AM1104" s="11"/>
    </row>
    <row r="1105" spans="31:39" ht="13.5" customHeight="1" x14ac:dyDescent="0.25">
      <c r="AE1105" s="246" t="str">
        <f>Inventario!B1105</f>
        <v>Thinner Poliuretano R8K5A5</v>
      </c>
      <c r="AF1105" s="247" t="str">
        <f>Inventario!D1105</f>
        <v>Thinner Poliuretano R8K5A5</v>
      </c>
      <c r="AG1105" s="247" t="str">
        <f>Inventario!E1105</f>
        <v>Pinturas y Quimicos</v>
      </c>
      <c r="AH1105" s="247">
        <f>Inventario!F1105</f>
        <v>0</v>
      </c>
      <c r="AI1105" s="247" t="str">
        <f>Inventario!G1105</f>
        <v>galones</v>
      </c>
      <c r="AJ1105" s="248">
        <f>Inventario!J1105</f>
        <v>5</v>
      </c>
      <c r="AK1105" s="249">
        <f>Inventario!K1105</f>
        <v>366.9828</v>
      </c>
      <c r="AL1105" s="25"/>
      <c r="AM1105" s="11"/>
    </row>
    <row r="1106" spans="31:39" ht="13.5" customHeight="1" x14ac:dyDescent="0.25">
      <c r="AE1106" s="246" t="str">
        <f>Inventario!B1106</f>
        <v>Reductor Excelbase Universal R8KSA1-1 Clima Fresco</v>
      </c>
      <c r="AF1106" s="247" t="str">
        <f>Inventario!D1106</f>
        <v>Reductor Excelbase Universal R8KSA1-1 Clima Fresco</v>
      </c>
      <c r="AG1106" s="247" t="str">
        <f>Inventario!E1106</f>
        <v>Pinturas y Quimicos</v>
      </c>
      <c r="AH1106" s="247">
        <f>Inventario!F1106</f>
        <v>0</v>
      </c>
      <c r="AI1106" s="247" t="str">
        <f>Inventario!G1106</f>
        <v>galones</v>
      </c>
      <c r="AJ1106" s="248">
        <f>Inventario!J1106</f>
        <v>3</v>
      </c>
      <c r="AK1106" s="249">
        <f>Inventario!K1106</f>
        <v>0</v>
      </c>
      <c r="AL1106" s="25"/>
      <c r="AM1106" s="11"/>
    </row>
    <row r="1107" spans="31:39" ht="13.5" customHeight="1" x14ac:dyDescent="0.25">
      <c r="AE1107" s="246" t="str">
        <f>Inventario!B1107</f>
        <v>Reductor Excelbase Universal R8KSA2-1 Clima Calido</v>
      </c>
      <c r="AF1107" s="247" t="str">
        <f>Inventario!D1107</f>
        <v>Reductor Excelbase Universal R8KSA2-1 Clima Calido</v>
      </c>
      <c r="AG1107" s="247" t="str">
        <f>Inventario!E1107</f>
        <v>Pinturas y Quimicos</v>
      </c>
      <c r="AH1107" s="247">
        <f>Inventario!F1107</f>
        <v>0</v>
      </c>
      <c r="AI1107" s="247" t="str">
        <f>Inventario!G1107</f>
        <v>galones</v>
      </c>
      <c r="AJ1107" s="248">
        <f>Inventario!J1107</f>
        <v>14</v>
      </c>
      <c r="AK1107" s="249">
        <f>Inventario!K1107</f>
        <v>0</v>
      </c>
      <c r="AL1107" s="25"/>
      <c r="AM1107" s="11"/>
    </row>
    <row r="1108" spans="31:39" ht="13.5" customHeight="1" x14ac:dyDescent="0.25">
      <c r="AE1108" s="246" t="str">
        <f>Inventario!B1108</f>
        <v>Naphtha (Diluyente) R1K3-1</v>
      </c>
      <c r="AF1108" s="247" t="str">
        <f>Inventario!D1108</f>
        <v>Naphtha (Diluyente) R1K3-1</v>
      </c>
      <c r="AG1108" s="247" t="str">
        <f>Inventario!E1108</f>
        <v>Pinturas y Quimicos</v>
      </c>
      <c r="AH1108" s="247">
        <f>Inventario!F1108</f>
        <v>0</v>
      </c>
      <c r="AI1108" s="247" t="str">
        <f>Inventario!G1108</f>
        <v>galones</v>
      </c>
      <c r="AJ1108" s="248">
        <f>Inventario!J1108</f>
        <v>3.3125</v>
      </c>
      <c r="AK1108" s="249">
        <f>Inventario!K1108</f>
        <v>353.12802629113531</v>
      </c>
      <c r="AL1108" s="25"/>
      <c r="AM1108" s="11"/>
    </row>
    <row r="1109" spans="31:39" ht="13.5" customHeight="1" x14ac:dyDescent="0.25">
      <c r="AE1109" s="246" t="str">
        <f>Inventario!B1109</f>
        <v>Solvente Dirsol 40</v>
      </c>
      <c r="AF1109" s="247" t="str">
        <f>Inventario!D1109</f>
        <v>Solvente Dirsol 40</v>
      </c>
      <c r="AG1109" s="247" t="str">
        <f>Inventario!E1109</f>
        <v>Pinturas y Quimicos</v>
      </c>
      <c r="AH1109" s="247">
        <f>Inventario!F1109</f>
        <v>0</v>
      </c>
      <c r="AI1109" s="247" t="str">
        <f>Inventario!G1109</f>
        <v>galones</v>
      </c>
      <c r="AJ1109" s="248">
        <f>Inventario!J1109</f>
        <v>2</v>
      </c>
      <c r="AK1109" s="249">
        <f>Inventario!K1109</f>
        <v>0</v>
      </c>
      <c r="AL1109" s="25"/>
      <c r="AM1109" s="11"/>
    </row>
    <row r="1110" spans="31:39" ht="13.5" customHeight="1" x14ac:dyDescent="0.25">
      <c r="AE1110" s="246" t="str">
        <f>Inventario!B1110</f>
        <v>Thinner Acrilico</v>
      </c>
      <c r="AF1110" s="247" t="str">
        <f>Inventario!D1110</f>
        <v>Thinner Acrilico</v>
      </c>
      <c r="AG1110" s="247" t="str">
        <f>Inventario!E1110</f>
        <v>Pinturas y Quimicos</v>
      </c>
      <c r="AH1110" s="247">
        <f>Inventario!F1110</f>
        <v>0</v>
      </c>
      <c r="AI1110" s="247" t="str">
        <f>Inventario!G1110</f>
        <v>galones</v>
      </c>
      <c r="AJ1110" s="248">
        <f>Inventario!J1110</f>
        <v>46.754999999999995</v>
      </c>
      <c r="AK1110" s="249">
        <f>Inventario!K1110</f>
        <v>171.05991780538329</v>
      </c>
      <c r="AL1110" s="25"/>
      <c r="AM1110" s="11"/>
    </row>
    <row r="1111" spans="31:39" ht="13.5" customHeight="1" x14ac:dyDescent="0.25">
      <c r="AE1111" s="246" t="str">
        <f>Inventario!B1111</f>
        <v>Comegenol</v>
      </c>
      <c r="AF1111" s="247" t="str">
        <f>Inventario!D1111</f>
        <v>Comegenol</v>
      </c>
      <c r="AG1111" s="247" t="str">
        <f>Inventario!E1111</f>
        <v>Pinturas y Quimicos</v>
      </c>
      <c r="AH1111" s="247">
        <f>Inventario!F1111</f>
        <v>0</v>
      </c>
      <c r="AI1111" s="247" t="str">
        <f>Inventario!G1111</f>
        <v>galones</v>
      </c>
      <c r="AJ1111" s="248">
        <f>Inventario!J1111</f>
        <v>19</v>
      </c>
      <c r="AK1111" s="249">
        <f>Inventario!K1111</f>
        <v>0</v>
      </c>
      <c r="AL1111" s="25"/>
      <c r="AM1111" s="11"/>
    </row>
    <row r="1112" spans="31:39" ht="13.5" customHeight="1" x14ac:dyDescent="0.25">
      <c r="AE1112" s="246" t="str">
        <f>Inventario!B1112</f>
        <v>Acabado Poliester HS Mate F64FSA2-1</v>
      </c>
      <c r="AF1112" s="247" t="str">
        <f>Inventario!D1112</f>
        <v>Acabado Poliester HS Mate F64FSA2-1</v>
      </c>
      <c r="AG1112" s="247" t="str">
        <f>Inventario!E1112</f>
        <v>Pinturas y Quimicos</v>
      </c>
      <c r="AH1112" s="247">
        <f>Inventario!F1112</f>
        <v>0</v>
      </c>
      <c r="AI1112" s="247" t="str">
        <f>Inventario!G1112</f>
        <v>galones</v>
      </c>
      <c r="AJ1112" s="248">
        <f>Inventario!J1112</f>
        <v>18.75</v>
      </c>
      <c r="AK1112" s="249">
        <f>Inventario!K1112</f>
        <v>1613.3425706666667</v>
      </c>
      <c r="AL1112" s="25"/>
      <c r="AM1112" s="11"/>
    </row>
    <row r="1113" spans="31:39" ht="13.5" customHeight="1" x14ac:dyDescent="0.25">
      <c r="AE1113" s="246" t="str">
        <f>Inventario!B1113</f>
        <v>Acabado Poliester HS Satinado F64FSA1-1</v>
      </c>
      <c r="AF1113" s="247" t="str">
        <f>Inventario!D1113</f>
        <v>Acabado Poliester HS Satinado F64FSA1-1</v>
      </c>
      <c r="AG1113" s="247" t="str">
        <f>Inventario!E1113</f>
        <v>Pinturas y Quimicos</v>
      </c>
      <c r="AH1113" s="247">
        <f>Inventario!F1113</f>
        <v>0</v>
      </c>
      <c r="AI1113" s="247" t="str">
        <f>Inventario!G1113</f>
        <v>galones</v>
      </c>
      <c r="AJ1113" s="248">
        <f>Inventario!J1113</f>
        <v>9</v>
      </c>
      <c r="AK1113" s="249">
        <f>Inventario!K1113</f>
        <v>0</v>
      </c>
      <c r="AL1113" s="25"/>
      <c r="AM1113" s="11"/>
    </row>
    <row r="1114" spans="31:39" ht="13.5" customHeight="1" x14ac:dyDescent="0.25">
      <c r="AE1114" s="246" t="str">
        <f>Inventario!B1114</f>
        <v>Fondo Poliuretano Catalizado HSEGSFSA3-1</v>
      </c>
      <c r="AF1114" s="247" t="str">
        <f>Inventario!D1114</f>
        <v>Fondo Poliuretano Catalizado HSEGSFSA3-1</v>
      </c>
      <c r="AG1114" s="247" t="str">
        <f>Inventario!E1114</f>
        <v>Pinturas y Quimicos</v>
      </c>
      <c r="AH1114" s="247">
        <f>Inventario!F1114</f>
        <v>0</v>
      </c>
      <c r="AI1114" s="247" t="str">
        <f>Inventario!G1114</f>
        <v>galones</v>
      </c>
      <c r="AJ1114" s="248">
        <f>Inventario!J1114</f>
        <v>8.125</v>
      </c>
      <c r="AK1114" s="249">
        <f>Inventario!K1114</f>
        <v>0</v>
      </c>
      <c r="AL1114" s="25"/>
      <c r="AM1114" s="11"/>
    </row>
    <row r="1115" spans="31:39" ht="13.5" customHeight="1" x14ac:dyDescent="0.25">
      <c r="AE1115" s="246" t="str">
        <f>Inventario!B1115</f>
        <v>Fondo Poliuretano Catalizado  E65FSA3-1</v>
      </c>
      <c r="AF1115" s="247" t="str">
        <f>Inventario!D1115</f>
        <v>Fondo Poliuretano Catalizado  E65FSA3-1</v>
      </c>
      <c r="AG1115" s="247" t="str">
        <f>Inventario!E1115</f>
        <v>Pinturas y Quimicos</v>
      </c>
      <c r="AH1115" s="247" t="str">
        <f>Inventario!F1115</f>
        <v>E65FSA3</v>
      </c>
      <c r="AI1115" s="247" t="str">
        <f>Inventario!G1115</f>
        <v>galones</v>
      </c>
      <c r="AJ1115" s="248">
        <f>Inventario!J1115</f>
        <v>1.875</v>
      </c>
      <c r="AK1115" s="249">
        <f>Inventario!K1115</f>
        <v>927.33793199233696</v>
      </c>
      <c r="AL1115" s="25"/>
      <c r="AM1115" s="11"/>
    </row>
    <row r="1116" spans="31:39" ht="13.5" customHeight="1" x14ac:dyDescent="0.25">
      <c r="AE1116" s="246" t="str">
        <f>Inventario!B1116</f>
        <v>Acabado Poliuretano Catalizado Mate F63FSA5-1</v>
      </c>
      <c r="AF1116" s="247" t="str">
        <f>Inventario!D1116</f>
        <v>Acabado Poliuretano Catalizado Mate F63FSA5-1</v>
      </c>
      <c r="AG1116" s="247" t="str">
        <f>Inventario!E1116</f>
        <v>Pinturas y Quimicos</v>
      </c>
      <c r="AH1116" s="247">
        <f>Inventario!F1116</f>
        <v>0</v>
      </c>
      <c r="AI1116" s="247" t="str">
        <f>Inventario!G1116</f>
        <v>galones</v>
      </c>
      <c r="AJ1116" s="248">
        <f>Inventario!J1116</f>
        <v>10.375</v>
      </c>
      <c r="AK1116" s="249">
        <f>Inventario!K1116</f>
        <v>1155.6958534031414</v>
      </c>
      <c r="AL1116" s="25"/>
      <c r="AM1116" s="11"/>
    </row>
    <row r="1117" spans="31:39" ht="13.5" customHeight="1" x14ac:dyDescent="0.25">
      <c r="AE1117" s="246" t="str">
        <f>Inventario!B1117</f>
        <v>Esmalte Industrial Faster dry F85BSA1-1 ALQ Brillante Negro</v>
      </c>
      <c r="AF1117" s="247" t="str">
        <f>Inventario!D1117</f>
        <v>Esmalte Industrial Faster dry F85BSA1-1 ALQ Brillante Negro</v>
      </c>
      <c r="AG1117" s="247" t="str">
        <f>Inventario!E1117</f>
        <v>Pinturas y Quimicos</v>
      </c>
      <c r="AH1117" s="247">
        <f>Inventario!F1117</f>
        <v>0</v>
      </c>
      <c r="AI1117" s="247" t="str">
        <f>Inventario!G1117</f>
        <v>galones</v>
      </c>
      <c r="AJ1117" s="248">
        <f>Inventario!J1117</f>
        <v>7</v>
      </c>
      <c r="AK1117" s="249">
        <f>Inventario!K1117</f>
        <v>0</v>
      </c>
      <c r="AL1117" s="25"/>
      <c r="AM1117" s="11"/>
    </row>
    <row r="1118" spans="31:39" ht="13.5" customHeight="1" x14ac:dyDescent="0.25">
      <c r="AE1118" s="246" t="str">
        <f>Inventario!B1118</f>
        <v>Esmalte Industrial Faster dry  ALQ Brillante Blanco</v>
      </c>
      <c r="AF1118" s="247" t="str">
        <f>Inventario!D1118</f>
        <v>Esmalte Industrial Faster dry  ALQ Brillante Blanco</v>
      </c>
      <c r="AG1118" s="247" t="str">
        <f>Inventario!E1118</f>
        <v>Pinturas y Quimicos</v>
      </c>
      <c r="AH1118" s="247">
        <f>Inventario!F1118</f>
        <v>0</v>
      </c>
      <c r="AI1118" s="247" t="str">
        <f>Inventario!G1118</f>
        <v>galones</v>
      </c>
      <c r="AJ1118" s="248">
        <f>Inventario!J1118</f>
        <v>2.75</v>
      </c>
      <c r="AK1118" s="249">
        <f>Inventario!K1118</f>
        <v>600</v>
      </c>
      <c r="AL1118" s="25"/>
      <c r="AM1118" s="11"/>
    </row>
    <row r="1119" spans="31:39" ht="13.5" customHeight="1" x14ac:dyDescent="0.25">
      <c r="AE1119" s="246" t="str">
        <f>Inventario!B1119</f>
        <v>Catalizador para interior poliuretano V54VSA2-1</v>
      </c>
      <c r="AF1119" s="247" t="str">
        <f>Inventario!D1119</f>
        <v>Catalizador para interior poliuretano V54VSA2-1</v>
      </c>
      <c r="AG1119" s="247" t="str">
        <f>Inventario!E1119</f>
        <v>Pinturas y Quimicos</v>
      </c>
      <c r="AH1119" s="247">
        <f>Inventario!F1119</f>
        <v>0</v>
      </c>
      <c r="AI1119" s="247" t="str">
        <f>Inventario!G1119</f>
        <v>galones</v>
      </c>
      <c r="AJ1119" s="248">
        <f>Inventario!J1119</f>
        <v>12</v>
      </c>
      <c r="AK1119" s="249">
        <f>Inventario!K1119</f>
        <v>0</v>
      </c>
      <c r="AL1119" s="25"/>
      <c r="AM1119" s="11"/>
    </row>
    <row r="1120" spans="31:39" ht="13.5" customHeight="1" x14ac:dyDescent="0.25">
      <c r="AE1120" s="246" t="str">
        <f>Inventario!B1120</f>
        <v>Catalizador poliuretano para sellador V54VSA1-1</v>
      </c>
      <c r="AF1120" s="247" t="str">
        <f>Inventario!D1120</f>
        <v>Catalizador poliuretano para sellador V54VSA1-1</v>
      </c>
      <c r="AG1120" s="247" t="str">
        <f>Inventario!E1120</f>
        <v>Pinturas y Quimicos</v>
      </c>
      <c r="AH1120" s="247">
        <f>Inventario!F1120</f>
        <v>0</v>
      </c>
      <c r="AI1120" s="247" t="str">
        <f>Inventario!G1120</f>
        <v>cuartos</v>
      </c>
      <c r="AJ1120" s="248">
        <f>Inventario!J1120</f>
        <v>12.0625</v>
      </c>
      <c r="AK1120" s="249">
        <f>Inventario!K1120</f>
        <v>306.59903904254548</v>
      </c>
      <c r="AL1120" s="25"/>
      <c r="AM1120" s="11"/>
    </row>
    <row r="1121" spans="31:39" ht="13.5" customHeight="1" x14ac:dyDescent="0.25">
      <c r="AE1121" s="246" t="str">
        <f>Inventario!B1121</f>
        <v>Catalizador poliuretano para interior V54VSA-2</v>
      </c>
      <c r="AF1121" s="247" t="str">
        <f>Inventario!D1121</f>
        <v>Catalizador poliuretano para interior V54VSA-2</v>
      </c>
      <c r="AG1121" s="247" t="str">
        <f>Inventario!E1121</f>
        <v>Pinturas y Quimicos</v>
      </c>
      <c r="AH1121" s="247">
        <f>Inventario!F1121</f>
        <v>0</v>
      </c>
      <c r="AI1121" s="247" t="str">
        <f>Inventario!G1121</f>
        <v>cuartos</v>
      </c>
      <c r="AJ1121" s="248">
        <f>Inventario!J1121</f>
        <v>32.5625</v>
      </c>
      <c r="AK1121" s="249">
        <f>Inventario!K1121</f>
        <v>364.45965864548003</v>
      </c>
      <c r="AL1121" s="25"/>
      <c r="AM1121" s="11"/>
    </row>
    <row r="1122" spans="31:39" ht="13.5" customHeight="1" x14ac:dyDescent="0.25">
      <c r="AE1122" s="246" t="str">
        <f>Inventario!B1122</f>
        <v>Catalizador poliester HS  para acabado V54VSA4-1</v>
      </c>
      <c r="AF1122" s="247" t="str">
        <f>Inventario!D1122</f>
        <v>Catalizador poliester HS  para acabado V54VSA4-1</v>
      </c>
      <c r="AG1122" s="247" t="str">
        <f>Inventario!E1122</f>
        <v>Pinturas y Quimicos</v>
      </c>
      <c r="AH1122" s="247">
        <f>Inventario!F1122</f>
        <v>0</v>
      </c>
      <c r="AI1122" s="247" t="str">
        <f>Inventario!G1122</f>
        <v>galones</v>
      </c>
      <c r="AJ1122" s="248">
        <f>Inventario!J1122</f>
        <v>24.25</v>
      </c>
      <c r="AK1122" s="249">
        <f>Inventario!K1122</f>
        <v>1469.6748536082475</v>
      </c>
      <c r="AL1122" s="25"/>
      <c r="AM1122" s="11"/>
    </row>
    <row r="1123" spans="31:39" ht="13.5" customHeight="1" x14ac:dyDescent="0.25">
      <c r="AE1123" s="246" t="str">
        <f>Inventario!B1123</f>
        <v>Bona Hardwood Floor Cleaner Refill</v>
      </c>
      <c r="AF1123" s="247" t="str">
        <f>Inventario!D1123</f>
        <v>Bona Hardwood Floor Cleaner Refill</v>
      </c>
      <c r="AG1123" s="247" t="str">
        <f>Inventario!E1123</f>
        <v>Pinturas y Quimicos</v>
      </c>
      <c r="AH1123" s="247">
        <f>Inventario!F1123</f>
        <v>0</v>
      </c>
      <c r="AI1123" s="247" t="str">
        <f>Inventario!G1123</f>
        <v>galones</v>
      </c>
      <c r="AJ1123" s="248">
        <f>Inventario!J1123</f>
        <v>7</v>
      </c>
      <c r="AK1123" s="249">
        <f>Inventario!K1123</f>
        <v>0</v>
      </c>
      <c r="AL1123" s="25"/>
      <c r="AM1123" s="11"/>
    </row>
    <row r="1124" spans="31:39" ht="13.5" customHeight="1" x14ac:dyDescent="0.25">
      <c r="AE1124" s="246" t="str">
        <f>Inventario!B1124</f>
        <v>Aceite</v>
      </c>
      <c r="AF1124" s="247" t="str">
        <f>Inventario!D1124</f>
        <v>Aceite</v>
      </c>
      <c r="AG1124" s="247" t="str">
        <f>Inventario!E1124</f>
        <v>Pinturas y Quimicos</v>
      </c>
      <c r="AH1124" s="247">
        <f>Inventario!F1124</f>
        <v>0</v>
      </c>
      <c r="AI1124" s="247" t="str">
        <f>Inventario!G1124</f>
        <v>galones</v>
      </c>
      <c r="AJ1124" s="248">
        <f>Inventario!J1124</f>
        <v>10.471755999999999</v>
      </c>
      <c r="AK1124" s="249">
        <f>Inventario!K1124</f>
        <v>1200</v>
      </c>
      <c r="AL1124" s="25"/>
      <c r="AM1124" s="11"/>
    </row>
    <row r="1125" spans="31:39" ht="13.5" customHeight="1" x14ac:dyDescent="0.25">
      <c r="AE1125" s="246" t="str">
        <f>Inventario!B1125</f>
        <v>Koral Magnum Blanco</v>
      </c>
      <c r="AF1125" s="247" t="str">
        <f>Inventario!D1125</f>
        <v>Koral Magnum Blanco</v>
      </c>
      <c r="AG1125" s="247" t="str">
        <f>Inventario!E1125</f>
        <v>Pinturas y Quimicos</v>
      </c>
      <c r="AH1125" s="247">
        <f>Inventario!F1125</f>
        <v>0</v>
      </c>
      <c r="AI1125" s="247" t="str">
        <f>Inventario!G1125</f>
        <v>galones</v>
      </c>
      <c r="AJ1125" s="248">
        <f>Inventario!J1125</f>
        <v>4</v>
      </c>
      <c r="AK1125" s="249">
        <f>Inventario!K1125</f>
        <v>0</v>
      </c>
      <c r="AL1125" s="25"/>
      <c r="AM1125" s="11"/>
    </row>
    <row r="1126" spans="31:39" ht="13.5" customHeight="1" x14ac:dyDescent="0.25">
      <c r="AE1126" s="246" t="str">
        <f>Inventario!B1126</f>
        <v>Corrostyl Negro</v>
      </c>
      <c r="AF1126" s="247" t="str">
        <f>Inventario!D1126</f>
        <v>Corrostyl Negro</v>
      </c>
      <c r="AG1126" s="247" t="str">
        <f>Inventario!E1126</f>
        <v>Pinturas y Quimicos</v>
      </c>
      <c r="AH1126" s="247">
        <f>Inventario!F1126</f>
        <v>0</v>
      </c>
      <c r="AI1126" s="247" t="str">
        <f>Inventario!G1126</f>
        <v>galones</v>
      </c>
      <c r="AJ1126" s="248">
        <f>Inventario!J1126</f>
        <v>-2.500000000001279E-3</v>
      </c>
      <c r="AK1126" s="249">
        <f>Inventario!K1126</f>
        <v>619.47700208158881</v>
      </c>
      <c r="AL1126" s="25"/>
      <c r="AM1126" s="11"/>
    </row>
    <row r="1127" spans="31:39" ht="13.5" customHeight="1" x14ac:dyDescent="0.25">
      <c r="AE1127" s="246" t="str">
        <f>Inventario!B1127</f>
        <v>Corrostyl Negro Cuarto</v>
      </c>
      <c r="AF1127" s="247" t="str">
        <f>Inventario!D1127</f>
        <v>Corrostyl Negro Cuarto</v>
      </c>
      <c r="AG1127" s="247" t="str">
        <f>Inventario!E1127</f>
        <v>Pinturas y Quimicos</v>
      </c>
      <c r="AH1127" s="247">
        <f>Inventario!F1127</f>
        <v>0</v>
      </c>
      <c r="AI1127" s="247" t="str">
        <f>Inventario!G1127</f>
        <v>cuartos</v>
      </c>
      <c r="AJ1127" s="248">
        <f>Inventario!J1127</f>
        <v>0</v>
      </c>
      <c r="AK1127" s="249">
        <f>Inventario!K1127</f>
        <v>0</v>
      </c>
      <c r="AL1127" s="25"/>
      <c r="AM1127" s="11"/>
    </row>
    <row r="1128" spans="31:39" ht="13.5" customHeight="1" x14ac:dyDescent="0.25">
      <c r="AE1128" s="246" t="str">
        <f>Inventario!B1128</f>
        <v>Duro tint Blanco</v>
      </c>
      <c r="AF1128" s="247" t="str">
        <f>Inventario!D1128</f>
        <v>Duro tint Blanco</v>
      </c>
      <c r="AG1128" s="247" t="str">
        <f>Inventario!E1128</f>
        <v>Pinturas y Quimicos</v>
      </c>
      <c r="AH1128" s="247">
        <f>Inventario!F1128</f>
        <v>0</v>
      </c>
      <c r="AI1128" s="247" t="str">
        <f>Inventario!G1128</f>
        <v>cuartos</v>
      </c>
      <c r="AJ1128" s="248">
        <f>Inventario!J1128</f>
        <v>13.75</v>
      </c>
      <c r="AK1128" s="249">
        <f>Inventario!K1128</f>
        <v>585.02484210526313</v>
      </c>
      <c r="AL1128" s="25"/>
      <c r="AM1128" s="11"/>
    </row>
    <row r="1129" spans="31:39" ht="13.5" customHeight="1" x14ac:dyDescent="0.25">
      <c r="AE1129" s="246" t="str">
        <f>Inventario!B1129</f>
        <v>Exterol 050 Carver</v>
      </c>
      <c r="AF1129" s="247" t="str">
        <f>Inventario!D1129</f>
        <v>Exterol 050 Carver</v>
      </c>
      <c r="AG1129" s="247" t="str">
        <f>Inventario!E1129</f>
        <v>Pinturas y Quimicos</v>
      </c>
      <c r="AH1129" s="247">
        <f>Inventario!F1129</f>
        <v>0</v>
      </c>
      <c r="AI1129" s="247" t="str">
        <f>Inventario!G1129</f>
        <v>lts</v>
      </c>
      <c r="AJ1129" s="248">
        <f>Inventario!J1129</f>
        <v>37</v>
      </c>
      <c r="AK1129" s="249">
        <f>Inventario!K1129</f>
        <v>0</v>
      </c>
      <c r="AL1129" s="25"/>
      <c r="AM1129" s="11"/>
    </row>
    <row r="1130" spans="31:39" ht="13.5" customHeight="1" x14ac:dyDescent="0.25">
      <c r="AE1130" s="246" t="str">
        <f>Inventario!B1130</f>
        <v>Catalyst A</v>
      </c>
      <c r="AF1130" s="247" t="str">
        <f>Inventario!D1130</f>
        <v>Catalyst A</v>
      </c>
      <c r="AG1130" s="247" t="str">
        <f>Inventario!E1130</f>
        <v>Pinturas y Quimicos</v>
      </c>
      <c r="AH1130" s="247">
        <f>Inventario!F1130</f>
        <v>0</v>
      </c>
      <c r="AI1130" s="247" t="str">
        <f>Inventario!G1130</f>
        <v>lts</v>
      </c>
      <c r="AJ1130" s="248">
        <f>Inventario!J1130</f>
        <v>78.5</v>
      </c>
      <c r="AK1130" s="249">
        <f>Inventario!K1130</f>
        <v>130</v>
      </c>
      <c r="AL1130" s="25"/>
      <c r="AM1130" s="11"/>
    </row>
    <row r="1131" spans="31:39" ht="13.5" customHeight="1" x14ac:dyDescent="0.25">
      <c r="AE1131" s="246" t="str">
        <f>Inventario!B1131</f>
        <v>Water Sealer</v>
      </c>
      <c r="AF1131" s="247" t="str">
        <f>Inventario!D1131</f>
        <v>Water Sealer</v>
      </c>
      <c r="AG1131" s="247" t="str">
        <f>Inventario!E1131</f>
        <v>Pinturas y Quimicos</v>
      </c>
      <c r="AH1131" s="247">
        <f>Inventario!F1131</f>
        <v>0</v>
      </c>
      <c r="AI1131" s="247" t="str">
        <f>Inventario!G1131</f>
        <v>galones</v>
      </c>
      <c r="AJ1131" s="248">
        <f>Inventario!J1131</f>
        <v>19</v>
      </c>
      <c r="AK1131" s="249">
        <f>Inventario!K1131</f>
        <v>0</v>
      </c>
      <c r="AL1131" s="25"/>
      <c r="AM1131" s="11"/>
    </row>
    <row r="1132" spans="31:39" ht="13.5" customHeight="1" x14ac:dyDescent="0.25">
      <c r="AE1132" s="246" t="str">
        <f>Inventario!B1132</f>
        <v>Duro tint Genizaro Antiguo</v>
      </c>
      <c r="AF1132" s="247" t="str">
        <f>Inventario!D1132</f>
        <v>Duro tint Genizaro Antiguo</v>
      </c>
      <c r="AG1132" s="247" t="str">
        <f>Inventario!E1132</f>
        <v>Pinturas y Quimicos</v>
      </c>
      <c r="AH1132" s="247">
        <f>Inventario!F1132</f>
        <v>0</v>
      </c>
      <c r="AI1132" s="247" t="str">
        <f>Inventario!G1132</f>
        <v>galon</v>
      </c>
      <c r="AJ1132" s="248">
        <f>Inventario!J1132</f>
        <v>1</v>
      </c>
      <c r="AK1132" s="249">
        <f>Inventario!K1132</f>
        <v>0</v>
      </c>
      <c r="AL1132" s="25"/>
      <c r="AM1132" s="11"/>
    </row>
    <row r="1133" spans="31:39" ht="13.5" customHeight="1" x14ac:dyDescent="0.25">
      <c r="AE1133" s="246" t="str">
        <f>Inventario!B1133</f>
        <v>Cutting Board Oil</v>
      </c>
      <c r="AF1133" s="247" t="str">
        <f>Inventario!D1133</f>
        <v>Cutting Board Oil</v>
      </c>
      <c r="AG1133" s="247" t="str">
        <f>Inventario!E1133</f>
        <v>Pinturas y Quimicos</v>
      </c>
      <c r="AH1133" s="247">
        <f>Inventario!F1133</f>
        <v>0</v>
      </c>
      <c r="AI1133" s="247" t="str">
        <f>Inventario!G1133</f>
        <v>galones</v>
      </c>
      <c r="AJ1133" s="248">
        <f>Inventario!J1133</f>
        <v>11</v>
      </c>
      <c r="AK1133" s="249">
        <f>Inventario!K1133</f>
        <v>0</v>
      </c>
      <c r="AL1133" s="25"/>
      <c r="AM1133" s="11"/>
    </row>
    <row r="1134" spans="31:39" ht="13.5" customHeight="1" x14ac:dyDescent="0.25">
      <c r="AE1134" s="246" t="str">
        <f>Inventario!B1134</f>
        <v>aceite para teca Messmer</v>
      </c>
      <c r="AF1134" s="247" t="str">
        <f>Inventario!D1134</f>
        <v>aceite para teca Messmer</v>
      </c>
      <c r="AG1134" s="247" t="str">
        <f>Inventario!E1134</f>
        <v>Pinturas y Quimicos</v>
      </c>
      <c r="AH1134" s="247">
        <f>Inventario!F1134</f>
        <v>0</v>
      </c>
      <c r="AI1134" s="247" t="str">
        <f>Inventario!G1134</f>
        <v>cubetas</v>
      </c>
      <c r="AJ1134" s="248">
        <f>Inventario!J1134</f>
        <v>5.4975000000000005</v>
      </c>
      <c r="AK1134" s="249">
        <f>Inventario!K1134</f>
        <v>9494</v>
      </c>
      <c r="AL1134" s="25"/>
      <c r="AM1134" s="11"/>
    </row>
    <row r="1135" spans="31:39" ht="13.5" customHeight="1" x14ac:dyDescent="0.25">
      <c r="AE1135" s="246" t="str">
        <f>Inventario!B1135</f>
        <v>Kromolux Avellana</v>
      </c>
      <c r="AF1135" s="247" t="str">
        <f>Inventario!D1135</f>
        <v>Kromolux Avellana</v>
      </c>
      <c r="AG1135" s="247" t="str">
        <f>Inventario!E1135</f>
        <v>Pinturas y Quimicos</v>
      </c>
      <c r="AH1135" s="247">
        <f>Inventario!F1135</f>
        <v>0</v>
      </c>
      <c r="AI1135" s="247" t="str">
        <f>Inventario!G1135</f>
        <v>litros</v>
      </c>
      <c r="AJ1135" s="248">
        <f>Inventario!J1135</f>
        <v>23</v>
      </c>
      <c r="AK1135" s="249">
        <f>Inventario!K1135</f>
        <v>0</v>
      </c>
      <c r="AL1135" s="25"/>
      <c r="AM1135" s="11"/>
    </row>
    <row r="1136" spans="31:39" ht="13.5" customHeight="1" x14ac:dyDescent="0.25">
      <c r="AE1136" s="246" t="str">
        <f>Inventario!B1136</f>
        <v>SD 70 Clear</v>
      </c>
      <c r="AF1136" s="247" t="str">
        <f>Inventario!D1136</f>
        <v>SD 70 Clear</v>
      </c>
      <c r="AG1136" s="247" t="str">
        <f>Inventario!E1136</f>
        <v>Pinturas y Quimicos</v>
      </c>
      <c r="AH1136" s="247">
        <f>Inventario!F1136</f>
        <v>0</v>
      </c>
      <c r="AI1136" s="247">
        <f>Inventario!G1136</f>
        <v>0</v>
      </c>
      <c r="AJ1136" s="248">
        <f>Inventario!J1136</f>
        <v>0</v>
      </c>
      <c r="AK1136" s="249">
        <f>Inventario!K1136</f>
        <v>0</v>
      </c>
      <c r="AL1136" s="25"/>
      <c r="AM1136" s="11"/>
    </row>
    <row r="1137" spans="31:37" ht="13.5" customHeight="1" x14ac:dyDescent="0.25">
      <c r="AE1137" s="246" t="str">
        <f>Inventario!B1137</f>
        <v>Black Magic</v>
      </c>
      <c r="AF1137" s="247" t="str">
        <f>Inventario!D1137</f>
        <v>Black Magic</v>
      </c>
      <c r="AG1137" s="247" t="str">
        <f>Inventario!E1137</f>
        <v>Pinturas y Quimicos</v>
      </c>
      <c r="AH1137" s="247">
        <f>Inventario!F1137</f>
        <v>0</v>
      </c>
      <c r="AI1137" s="247" t="str">
        <f>Inventario!G1137</f>
        <v>litros</v>
      </c>
      <c r="AJ1137" s="248">
        <f>Inventario!J1137</f>
        <v>6</v>
      </c>
      <c r="AK1137" s="249">
        <f>Inventario!K1137</f>
        <v>0</v>
      </c>
    </row>
    <row r="1138" spans="31:37" ht="13.5" customHeight="1" x14ac:dyDescent="0.25">
      <c r="AE1138" s="246" t="str">
        <f>Inventario!B1138</f>
        <v>Aquapast Rojo</v>
      </c>
      <c r="AF1138" s="247" t="str">
        <f>Inventario!D1138</f>
        <v>Aquapast Rojo</v>
      </c>
      <c r="AG1138" s="247" t="str">
        <f>Inventario!E1138</f>
        <v>Pinturas y Quimicos</v>
      </c>
      <c r="AH1138" s="247">
        <f>Inventario!F1138</f>
        <v>0</v>
      </c>
      <c r="AI1138" s="247" t="str">
        <f>Inventario!G1138</f>
        <v>galones</v>
      </c>
      <c r="AJ1138" s="248">
        <f>Inventario!J1138</f>
        <v>15</v>
      </c>
      <c r="AK1138" s="249">
        <f>Inventario!K1138</f>
        <v>0</v>
      </c>
    </row>
    <row r="1139" spans="31:37" ht="13.5" customHeight="1" x14ac:dyDescent="0.25">
      <c r="AE1139" s="246" t="str">
        <f>Inventario!B1139</f>
        <v>Esmalte 100</v>
      </c>
      <c r="AF1139" s="247" t="str">
        <f>Inventario!D1139</f>
        <v>Esmalte 100</v>
      </c>
      <c r="AG1139" s="247" t="str">
        <f>Inventario!E1139</f>
        <v>Pinturas y Quimicos</v>
      </c>
      <c r="AH1139" s="247">
        <f>Inventario!F1139</f>
        <v>0</v>
      </c>
      <c r="AI1139" s="247" t="str">
        <f>Inventario!G1139</f>
        <v>litros</v>
      </c>
      <c r="AJ1139" s="248">
        <f>Inventario!J1139</f>
        <v>56.85</v>
      </c>
      <c r="AK1139" s="249">
        <f>Inventario!K1139</f>
        <v>0</v>
      </c>
    </row>
    <row r="1140" spans="31:37" ht="13.5" customHeight="1" x14ac:dyDescent="0.25">
      <c r="AE1140" s="246" t="str">
        <f>Inventario!B1140</f>
        <v>Shaw 5000</v>
      </c>
      <c r="AF1140" s="247" t="str">
        <f>Inventario!D1140</f>
        <v>Shaw 5000</v>
      </c>
      <c r="AG1140" s="247" t="str">
        <f>Inventario!E1140</f>
        <v>Pinturas y Quimicos</v>
      </c>
      <c r="AH1140" s="247">
        <f>Inventario!F1140</f>
        <v>0</v>
      </c>
      <c r="AI1140" s="247" t="str">
        <f>Inventario!G1140</f>
        <v>cubeta</v>
      </c>
      <c r="AJ1140" s="248">
        <f>Inventario!J1140</f>
        <v>1</v>
      </c>
      <c r="AK1140" s="249">
        <f>Inventario!K1140</f>
        <v>0</v>
      </c>
    </row>
    <row r="1141" spans="31:37" ht="13.5" customHeight="1" x14ac:dyDescent="0.25">
      <c r="AE1141" s="246" t="str">
        <f>Inventario!B1141</f>
        <v>Shell Tellus S2 M68</v>
      </c>
      <c r="AF1141" s="247" t="str">
        <f>Inventario!D1141</f>
        <v>Shell Tellus S2 M68</v>
      </c>
      <c r="AG1141" s="247" t="str">
        <f>Inventario!E1141</f>
        <v>Pinturas y Quimicos</v>
      </c>
      <c r="AH1141" s="247">
        <f>Inventario!F1141</f>
        <v>0</v>
      </c>
      <c r="AI1141" s="247" t="str">
        <f>Inventario!G1141</f>
        <v>cubeta</v>
      </c>
      <c r="AJ1141" s="248">
        <f>Inventario!J1141</f>
        <v>1</v>
      </c>
      <c r="AK1141" s="249">
        <f>Inventario!K1141</f>
        <v>0</v>
      </c>
    </row>
    <row r="1142" spans="31:37" ht="13.5" customHeight="1" x14ac:dyDescent="0.25">
      <c r="AE1142" s="246" t="str">
        <f>Inventario!B1142</f>
        <v>Acido Acetico Puro</v>
      </c>
      <c r="AF1142" s="247" t="str">
        <f>Inventario!D1142</f>
        <v>Acido Acetico Puro</v>
      </c>
      <c r="AG1142" s="247" t="str">
        <f>Inventario!E1142</f>
        <v>Pinturas y Quimicos</v>
      </c>
      <c r="AH1142" s="247">
        <f>Inventario!F1142</f>
        <v>0</v>
      </c>
      <c r="AI1142" s="247" t="str">
        <f>Inventario!G1142</f>
        <v>galones</v>
      </c>
      <c r="AJ1142" s="248">
        <f>Inventario!J1142</f>
        <v>20</v>
      </c>
      <c r="AK1142" s="249">
        <f>Inventario!K1142</f>
        <v>150</v>
      </c>
    </row>
    <row r="1143" spans="31:37" ht="13.5" customHeight="1" x14ac:dyDescent="0.25">
      <c r="AE1143" s="246" t="str">
        <f>Inventario!B1143</f>
        <v>Acido Acetico</v>
      </c>
      <c r="AF1143" s="247" t="str">
        <f>Inventario!D1143</f>
        <v>Acido Acetico</v>
      </c>
      <c r="AG1143" s="247" t="str">
        <f>Inventario!E1143</f>
        <v>Pinturas y Quimicos</v>
      </c>
      <c r="AH1143" s="247">
        <f>Inventario!F1143</f>
        <v>0</v>
      </c>
      <c r="AI1143" s="247" t="str">
        <f>Inventario!G1143</f>
        <v>galones</v>
      </c>
      <c r="AJ1143" s="248">
        <f>Inventario!J1143</f>
        <v>3</v>
      </c>
      <c r="AK1143" s="249">
        <f>Inventario!K1143</f>
        <v>150</v>
      </c>
    </row>
    <row r="1144" spans="31:37" ht="13.5" customHeight="1" x14ac:dyDescent="0.25">
      <c r="AE1144" s="246" t="str">
        <f>Inventario!B1144</f>
        <v>Peroxido de Nitrogeno</v>
      </c>
      <c r="AF1144" s="247" t="str">
        <f>Inventario!D1144</f>
        <v>Peroxido de Nitrogeno</v>
      </c>
      <c r="AG1144" s="247" t="str">
        <f>Inventario!E1144</f>
        <v>Pinturas y Quimicos</v>
      </c>
      <c r="AH1144" s="247">
        <f>Inventario!F1144</f>
        <v>0</v>
      </c>
      <c r="AI1144" s="247" t="str">
        <f>Inventario!G1144</f>
        <v>garrafas</v>
      </c>
      <c r="AJ1144" s="248">
        <f>Inventario!J1144</f>
        <v>3</v>
      </c>
      <c r="AK1144" s="249">
        <f>Inventario!K1144</f>
        <v>0</v>
      </c>
    </row>
    <row r="1145" spans="31:37" ht="13.5" customHeight="1" x14ac:dyDescent="0.25">
      <c r="AE1145" s="246" t="str">
        <f>Inventario!B1145</f>
        <v>Pintura en polvo SD 70 clear</v>
      </c>
      <c r="AF1145" s="247" t="str">
        <f>Inventario!D1145</f>
        <v>Pintura en polvo SD 70 clear</v>
      </c>
      <c r="AG1145" s="247" t="str">
        <f>Inventario!E1145</f>
        <v>Pinturas y Quimicos</v>
      </c>
      <c r="AH1145" s="247">
        <f>Inventario!F1145</f>
        <v>0</v>
      </c>
      <c r="AI1145" s="247" t="str">
        <f>Inventario!G1145</f>
        <v>lbs</v>
      </c>
      <c r="AJ1145" s="248">
        <f>Inventario!J1145</f>
        <v>55</v>
      </c>
      <c r="AK1145" s="249">
        <f>Inventario!K1145</f>
        <v>0</v>
      </c>
    </row>
    <row r="1146" spans="31:37" ht="13.5" customHeight="1" x14ac:dyDescent="0.25">
      <c r="AE1146" s="246" t="str">
        <f>Inventario!B1146</f>
        <v>Pegamento EZ-1|</v>
      </c>
      <c r="AF1146" s="247" t="str">
        <f>Inventario!D1146</f>
        <v>Pegamento EZ-1|</v>
      </c>
      <c r="AG1146" s="247" t="str">
        <f>Inventario!E1146</f>
        <v>Pinturas y Quimicos</v>
      </c>
      <c r="AH1146" s="247">
        <f>Inventario!F1146</f>
        <v>0</v>
      </c>
      <c r="AI1146" s="247" t="str">
        <f>Inventario!G1146</f>
        <v>lts</v>
      </c>
      <c r="AJ1146" s="248">
        <f>Inventario!J1146</f>
        <v>867.48096099999987</v>
      </c>
      <c r="AK1146" s="249">
        <f>Inventario!K1146</f>
        <v>151.04332292298756</v>
      </c>
    </row>
    <row r="1147" spans="31:37" ht="13.5" customHeight="1" x14ac:dyDescent="0.25">
      <c r="AE1147" s="246" t="str">
        <f>Inventario!B1147</f>
        <v>Multibond X-016</v>
      </c>
      <c r="AF1147" s="247" t="str">
        <f>Inventario!D1147</f>
        <v>Multibond X-016</v>
      </c>
      <c r="AG1147" s="247" t="str">
        <f>Inventario!E1147</f>
        <v>Pinturas y Quimicos</v>
      </c>
      <c r="AH1147" s="247">
        <f>Inventario!F1147</f>
        <v>0</v>
      </c>
      <c r="AI1147" s="247" t="str">
        <f>Inventario!G1147</f>
        <v>lts</v>
      </c>
      <c r="AJ1147" s="248">
        <f>Inventario!J1147</f>
        <v>0.81000000000000227</v>
      </c>
      <c r="AK1147" s="249">
        <f>Inventario!K1147</f>
        <v>158</v>
      </c>
    </row>
    <row r="1148" spans="31:37" ht="13.5" customHeight="1" x14ac:dyDescent="0.25">
      <c r="AE1148" s="246" t="str">
        <f>Inventario!B1148</f>
        <v>Aceite de tung</v>
      </c>
      <c r="AF1148" s="247" t="str">
        <f>Inventario!D1148</f>
        <v>Aceite de tung</v>
      </c>
      <c r="AG1148" s="247" t="str">
        <f>Inventario!E1148</f>
        <v>Pinturas y Quimicos</v>
      </c>
      <c r="AH1148" s="247">
        <f>Inventario!F1148</f>
        <v>0</v>
      </c>
      <c r="AI1148" s="247" t="str">
        <f>Inventario!G1148</f>
        <v>barril</v>
      </c>
      <c r="AJ1148" s="248">
        <f>Inventario!J1148</f>
        <v>1</v>
      </c>
      <c r="AK1148" s="249">
        <f>Inventario!K1148</f>
        <v>0</v>
      </c>
    </row>
    <row r="1149" spans="31:37" ht="13.5" customHeight="1" x14ac:dyDescent="0.25">
      <c r="AE1149" s="246" t="str">
        <f>Inventario!B1149</f>
        <v>Aceite de tung</v>
      </c>
      <c r="AF1149" s="247" t="str">
        <f>Inventario!D1149</f>
        <v>Aceite de tung</v>
      </c>
      <c r="AG1149" s="247" t="str">
        <f>Inventario!E1149</f>
        <v>Pinturas y Quimicos</v>
      </c>
      <c r="AH1149" s="247">
        <f>Inventario!F1149</f>
        <v>0</v>
      </c>
      <c r="AI1149" s="247" t="str">
        <f>Inventario!G1149</f>
        <v>galon</v>
      </c>
      <c r="AJ1149" s="248">
        <f>Inventario!J1149</f>
        <v>1</v>
      </c>
      <c r="AK1149" s="249">
        <f>Inventario!K1149</f>
        <v>0</v>
      </c>
    </row>
    <row r="1150" spans="31:37" ht="13.5" customHeight="1" x14ac:dyDescent="0.25">
      <c r="AE1150" s="246" t="str">
        <f>Inventario!B1150</f>
        <v>BARNIZ OIL FINISH V85VSA1-1</v>
      </c>
      <c r="AF1150" s="247" t="str">
        <f>Inventario!D1150</f>
        <v>BARNIZ OIL FINISH V85VSA1-1</v>
      </c>
      <c r="AG1150" s="247" t="str">
        <f>Inventario!E1150</f>
        <v>Pinturas y Quimicos</v>
      </c>
      <c r="AH1150" s="247">
        <f>Inventario!F1150</f>
        <v>0</v>
      </c>
      <c r="AI1150" s="247" t="str">
        <f>Inventario!G1150</f>
        <v>galon</v>
      </c>
      <c r="AJ1150" s="248">
        <f>Inventario!J1150</f>
        <v>1</v>
      </c>
      <c r="AK1150" s="249">
        <f>Inventario!K1150</f>
        <v>0</v>
      </c>
    </row>
    <row r="1151" spans="31:37" ht="13.5" customHeight="1" x14ac:dyDescent="0.25">
      <c r="AE1151" s="246" t="str">
        <f>Inventario!B1151</f>
        <v>Fondo Lijable para exteriores transparente Sur cuarto</v>
      </c>
      <c r="AF1151" s="247" t="str">
        <f>Inventario!D1151</f>
        <v>Fondo Lijable para exteriores transparente Sur cuarto</v>
      </c>
      <c r="AG1151" s="247" t="str">
        <f>Inventario!E1151</f>
        <v>Pinturas y Quimicos</v>
      </c>
      <c r="AH1151" s="247" t="str">
        <f>Inventario!F1151</f>
        <v>11770-900-14</v>
      </c>
      <c r="AI1151" s="247" t="str">
        <f>Inventario!G1151</f>
        <v>1/4  de Galon</v>
      </c>
      <c r="AJ1151" s="248">
        <f>Inventario!J1151</f>
        <v>6</v>
      </c>
      <c r="AK1151" s="249">
        <f>Inventario!K1151</f>
        <v>295.55555555555554</v>
      </c>
    </row>
    <row r="1152" spans="31:37" ht="13.5" customHeight="1" x14ac:dyDescent="0.25">
      <c r="AE1152" s="246" t="str">
        <f>Inventario!B1152</f>
        <v>Fondo Lijable para exteriores transparente Sur galon</v>
      </c>
      <c r="AF1152" s="247" t="str">
        <f>Inventario!D1152</f>
        <v>Fondo Lijable para exteriores transparente Sur galon</v>
      </c>
      <c r="AG1152" s="247" t="str">
        <f>Inventario!E1152</f>
        <v>Pinturas y Quimicos</v>
      </c>
      <c r="AH1152" s="247" t="str">
        <f>Inventario!F1152</f>
        <v>1177-09-0006</v>
      </c>
      <c r="AI1152" s="247" t="str">
        <f>Inventario!G1152</f>
        <v>galon</v>
      </c>
      <c r="AJ1152" s="248">
        <f>Inventario!J1152</f>
        <v>1</v>
      </c>
      <c r="AK1152" s="249">
        <f>Inventario!K1152</f>
        <v>1039.8111111111111</v>
      </c>
    </row>
    <row r="1153" spans="31:37" ht="13.5" customHeight="1" x14ac:dyDescent="0.25">
      <c r="AE1153" s="246" t="str">
        <f>Inventario!B1153</f>
        <v>Fondo Lijable Transp APR Sur cuarto</v>
      </c>
      <c r="AF1153" s="247" t="str">
        <f>Inventario!D1153</f>
        <v>Fondo Lijable Transp APR Sur cuarto</v>
      </c>
      <c r="AG1153" s="247" t="str">
        <f>Inventario!E1153</f>
        <v>Pinturas y Quimicos</v>
      </c>
      <c r="AH1153" s="247">
        <f>Inventario!F1153</f>
        <v>0</v>
      </c>
      <c r="AI1153" s="247" t="str">
        <f>Inventario!G1153</f>
        <v>1/4  de Galon</v>
      </c>
      <c r="AJ1153" s="248">
        <f>Inventario!J1153</f>
        <v>4</v>
      </c>
      <c r="AK1153" s="249">
        <f>Inventario!K1153</f>
        <v>226.5</v>
      </c>
    </row>
    <row r="1154" spans="31:37" ht="13.5" customHeight="1" x14ac:dyDescent="0.25">
      <c r="AE1154" s="246" t="str">
        <f>Inventario!B1154</f>
        <v>Fondo Lijable Transp APR Sur  galon</v>
      </c>
      <c r="AF1154" s="247" t="str">
        <f>Inventario!D1154</f>
        <v>Fondo Lijable Transp APR Sur  galon</v>
      </c>
      <c r="AG1154" s="247" t="str">
        <f>Inventario!E1154</f>
        <v>Pinturas y Quimicos</v>
      </c>
      <c r="AH1154" s="247">
        <f>Inventario!F1154</f>
        <v>0</v>
      </c>
      <c r="AI1154" s="247" t="str">
        <f>Inventario!G1154</f>
        <v>galon</v>
      </c>
      <c r="AJ1154" s="248">
        <f>Inventario!J1154</f>
        <v>12</v>
      </c>
      <c r="AK1154" s="249">
        <f>Inventario!K1154</f>
        <v>801</v>
      </c>
    </row>
    <row r="1155" spans="31:37" ht="13.5" customHeight="1" x14ac:dyDescent="0.25">
      <c r="AE1155" s="246" t="str">
        <f>Inventario!B1155</f>
        <v>Acabado mate para exteriores transparente Sur cuarto</v>
      </c>
      <c r="AF1155" s="247" t="str">
        <f>Inventario!D1155</f>
        <v>Acabado mate para exteriores transparente Sur cuarto</v>
      </c>
      <c r="AG1155" s="247" t="str">
        <f>Inventario!E1155</f>
        <v>Pinturas y Quimicos</v>
      </c>
      <c r="AH1155" s="247" t="str">
        <f>Inventario!F1155</f>
        <v>11770-901-14</v>
      </c>
      <c r="AI1155" s="247" t="str">
        <f>Inventario!G1155</f>
        <v>1/4  de Galon</v>
      </c>
      <c r="AJ1155" s="248">
        <f>Inventario!J1155</f>
        <v>5.0009999999999994</v>
      </c>
      <c r="AK1155" s="249">
        <f>Inventario!K1155</f>
        <v>356.92914926531898</v>
      </c>
    </row>
    <row r="1156" spans="31:37" ht="13.5" customHeight="1" x14ac:dyDescent="0.25">
      <c r="AE1156" s="246" t="str">
        <f>Inventario!B1156</f>
        <v>Acabado mate para exteriores transparente Sur galon</v>
      </c>
      <c r="AF1156" s="247" t="str">
        <f>Inventario!D1156</f>
        <v>Acabado mate para exteriores transparente Sur galon</v>
      </c>
      <c r="AG1156" s="247" t="str">
        <f>Inventario!E1156</f>
        <v>Pinturas y Quimicos</v>
      </c>
      <c r="AH1156" s="247" t="str">
        <f>Inventario!F1156</f>
        <v>1177-09-0106</v>
      </c>
      <c r="AI1156" s="247" t="str">
        <f>Inventario!G1156</f>
        <v>galon</v>
      </c>
      <c r="AJ1156" s="248">
        <f>Inventario!J1156</f>
        <v>0.875</v>
      </c>
      <c r="AK1156" s="249">
        <f>Inventario!K1156</f>
        <v>1297.4183574879225</v>
      </c>
    </row>
    <row r="1157" spans="31:37" ht="13.5" customHeight="1" x14ac:dyDescent="0.25">
      <c r="AE1157" s="246" t="str">
        <f>Inventario!B1157</f>
        <v>Acabado mate 10 Sur galon</v>
      </c>
      <c r="AF1157" s="247" t="str">
        <f>Inventario!D1157</f>
        <v>Acabado mate 10 Sur galon</v>
      </c>
      <c r="AG1157" s="247" t="str">
        <f>Inventario!E1157</f>
        <v>Pinturas y Quimicos</v>
      </c>
      <c r="AH1157" s="247">
        <f>Inventario!F1157</f>
        <v>1175090106</v>
      </c>
      <c r="AI1157" s="247" t="str">
        <f>Inventario!G1157</f>
        <v>galon</v>
      </c>
      <c r="AJ1157" s="248">
        <f>Inventario!J1157</f>
        <v>12</v>
      </c>
      <c r="AK1157" s="249">
        <f>Inventario!K1157</f>
        <v>1097.25</v>
      </c>
    </row>
    <row r="1158" spans="31:37" ht="13.5" customHeight="1" x14ac:dyDescent="0.25">
      <c r="AE1158" s="246" t="str">
        <f>Inventario!B1158</f>
        <v>Acabado mate 10 Sur cuarto</v>
      </c>
      <c r="AF1158" s="247" t="str">
        <f>Inventario!D1158</f>
        <v>Acabado mate 10 Sur cuarto</v>
      </c>
      <c r="AG1158" s="247" t="str">
        <f>Inventario!E1158</f>
        <v>Pinturas y Quimicos</v>
      </c>
      <c r="AH1158" s="247">
        <f>Inventario!F1158</f>
        <v>1175090114</v>
      </c>
      <c r="AI1158" s="247" t="str">
        <f>Inventario!G1158</f>
        <v>1/4  de Galon</v>
      </c>
      <c r="AJ1158" s="248">
        <f>Inventario!J1158</f>
        <v>4</v>
      </c>
      <c r="AK1158" s="249">
        <f>Inventario!K1158</f>
        <v>301.5</v>
      </c>
    </row>
    <row r="1159" spans="31:37" ht="13.5" customHeight="1" x14ac:dyDescent="0.25">
      <c r="AE1159" s="246" t="str">
        <f>Inventario!B1159</f>
        <v>Componente B 730  Sur cuarto</v>
      </c>
      <c r="AF1159" s="247" t="str">
        <f>Inventario!D1159</f>
        <v>Componente B 730  Sur cuarto</v>
      </c>
      <c r="AG1159" s="247" t="str">
        <f>Inventario!E1159</f>
        <v>Pinturas y Quimicos</v>
      </c>
      <c r="AH1159" s="247" t="str">
        <f>Inventario!F1159</f>
        <v>00730-900-14</v>
      </c>
      <c r="AI1159" s="247" t="str">
        <f>Inventario!G1159</f>
        <v>1/4  de Galon</v>
      </c>
      <c r="AJ1159" s="248">
        <f>Inventario!J1159</f>
        <v>5</v>
      </c>
      <c r="AK1159" s="249">
        <f>Inventario!K1159</f>
        <v>381.36250000000001</v>
      </c>
    </row>
    <row r="1160" spans="31:37" ht="13.5" customHeight="1" x14ac:dyDescent="0.25">
      <c r="AE1160" s="246" t="str">
        <f>Inventario!B1160</f>
        <v>Componente B 730  Sur galon</v>
      </c>
      <c r="AF1160" s="247" t="str">
        <f>Inventario!D1160</f>
        <v>Componente B 730  Sur galon</v>
      </c>
      <c r="AG1160" s="247" t="str">
        <f>Inventario!E1160</f>
        <v>Pinturas y Quimicos</v>
      </c>
      <c r="AH1160" s="247">
        <f>Inventario!F1160</f>
        <v>0</v>
      </c>
      <c r="AI1160" s="247" t="str">
        <f>Inventario!G1160</f>
        <v>galon</v>
      </c>
      <c r="AJ1160" s="248">
        <f>Inventario!J1160</f>
        <v>1.375</v>
      </c>
      <c r="AK1160" s="249">
        <f>Inventario!K1160</f>
        <v>1395.1864439829237</v>
      </c>
    </row>
    <row r="1161" spans="31:37" ht="13.5" customHeight="1" x14ac:dyDescent="0.25">
      <c r="AE1161" s="246" t="str">
        <f>Inventario!B1161</f>
        <v>Componente B 715  Sur galon</v>
      </c>
      <c r="AF1161" s="247" t="str">
        <f>Inventario!D1161</f>
        <v>Componente B 715  Sur galon</v>
      </c>
      <c r="AG1161" s="247" t="str">
        <f>Inventario!E1161</f>
        <v>Pinturas y Quimicos</v>
      </c>
      <c r="AH1161" s="247">
        <f>Inventario!F1161</f>
        <v>0</v>
      </c>
      <c r="AI1161" s="247" t="str">
        <f>Inventario!G1161</f>
        <v>galon</v>
      </c>
      <c r="AJ1161" s="248">
        <f>Inventario!J1161</f>
        <v>6.5</v>
      </c>
      <c r="AK1161" s="249">
        <f>Inventario!K1161</f>
        <v>930</v>
      </c>
    </row>
    <row r="1162" spans="31:37" ht="13.5" customHeight="1" x14ac:dyDescent="0.25">
      <c r="AE1162" s="246" t="str">
        <f>Inventario!B1162</f>
        <v>Componente B 715  Sur cuarto</v>
      </c>
      <c r="AF1162" s="247" t="str">
        <f>Inventario!D1162</f>
        <v>Componente B 715  Sur cuarto</v>
      </c>
      <c r="AG1162" s="247" t="str">
        <f>Inventario!E1162</f>
        <v>Pinturas y Quimicos</v>
      </c>
      <c r="AH1162" s="247">
        <f>Inventario!F1162</f>
        <v>0</v>
      </c>
      <c r="AI1162" s="247" t="str">
        <f>Inventario!G1162</f>
        <v>1/4  de Galon</v>
      </c>
      <c r="AJ1162" s="248">
        <f>Inventario!J1162</f>
        <v>1</v>
      </c>
      <c r="AK1162" s="249">
        <f>Inventario!K1162</f>
        <v>236.25</v>
      </c>
    </row>
    <row r="1163" spans="31:37" ht="13.5" customHeight="1" x14ac:dyDescent="0.25">
      <c r="AE1163" s="246" t="str">
        <f>Inventario!B1163</f>
        <v>Componente B 709  Sur galon</v>
      </c>
      <c r="AF1163" s="247" t="str">
        <f>Inventario!D1163</f>
        <v>Componente B 709  Sur galon</v>
      </c>
      <c r="AG1163" s="247" t="str">
        <f>Inventario!E1163</f>
        <v>Pinturas y Quimicos</v>
      </c>
      <c r="AH1163" s="247">
        <f>Inventario!F1163</f>
        <v>0</v>
      </c>
      <c r="AI1163" s="247" t="str">
        <f>Inventario!G1163</f>
        <v>galon</v>
      </c>
      <c r="AJ1163" s="248">
        <f>Inventario!J1163</f>
        <v>6.5</v>
      </c>
      <c r="AK1163" s="249">
        <f>Inventario!K1163</f>
        <v>792</v>
      </c>
    </row>
    <row r="1164" spans="31:37" ht="13.5" customHeight="1" x14ac:dyDescent="0.25">
      <c r="AE1164" s="246" t="str">
        <f>Inventario!B1164</f>
        <v>Componente B 709  Sur cuarto</v>
      </c>
      <c r="AF1164" s="247" t="str">
        <f>Inventario!D1164</f>
        <v>Componente B 709  Sur cuarto</v>
      </c>
      <c r="AG1164" s="247" t="str">
        <f>Inventario!E1164</f>
        <v>Pinturas y Quimicos</v>
      </c>
      <c r="AH1164" s="247">
        <f>Inventario!F1164</f>
        <v>0</v>
      </c>
      <c r="AI1164" s="247" t="str">
        <f>Inventario!G1164</f>
        <v>galon</v>
      </c>
      <c r="AJ1164" s="248">
        <f>Inventario!J1164</f>
        <v>1</v>
      </c>
      <c r="AK1164" s="249">
        <f>Inventario!K1164</f>
        <v>222</v>
      </c>
    </row>
    <row r="1165" spans="31:37" ht="13.5" customHeight="1" x14ac:dyDescent="0.25">
      <c r="AE1165" s="246" t="str">
        <f>Inventario!B1165</f>
        <v>Diluyente 411 Sur cuarto</v>
      </c>
      <c r="AF1165" s="247" t="str">
        <f>Inventario!D1165</f>
        <v>Diluyente 411 Sur cuarto</v>
      </c>
      <c r="AG1165" s="247" t="str">
        <f>Inventario!E1165</f>
        <v>Pinturas y Quimicos</v>
      </c>
      <c r="AH1165" s="247" t="str">
        <f>Inventario!F1165</f>
        <v>00411-900-14</v>
      </c>
      <c r="AI1165" s="247" t="str">
        <f>Inventario!G1165</f>
        <v>1/4  de Galon</v>
      </c>
      <c r="AJ1165" s="248">
        <f>Inventario!J1165</f>
        <v>9</v>
      </c>
      <c r="AK1165" s="249">
        <f>Inventario!K1165</f>
        <v>241.9375</v>
      </c>
    </row>
    <row r="1166" spans="31:37" ht="13.5" customHeight="1" x14ac:dyDescent="0.25">
      <c r="AE1166" s="246" t="str">
        <f>Inventario!B1166</f>
        <v>Diluyente 411 Sur galon</v>
      </c>
      <c r="AF1166" s="247" t="str">
        <f>Inventario!D1166</f>
        <v>Diluyente 411 Sur galon</v>
      </c>
      <c r="AG1166" s="247" t="str">
        <f>Inventario!E1166</f>
        <v>Pinturas y Quimicos</v>
      </c>
      <c r="AH1166" s="247">
        <f>Inventario!F1166</f>
        <v>0</v>
      </c>
      <c r="AI1166" s="247" t="str">
        <f>Inventario!G1166</f>
        <v>galon</v>
      </c>
      <c r="AJ1166" s="248">
        <f>Inventario!J1166</f>
        <v>12.75</v>
      </c>
      <c r="AK1166" s="249">
        <f>Inventario!K1166</f>
        <v>694.99419038226733</v>
      </c>
    </row>
    <row r="1167" spans="31:37" ht="13.5" customHeight="1" x14ac:dyDescent="0.25">
      <c r="AE1167" s="246" t="str">
        <f>Inventario!B1167</f>
        <v>Thinner extrafino Sur cuarto</v>
      </c>
      <c r="AF1167" s="247" t="str">
        <f>Inventario!D1167</f>
        <v>Thinner extrafino Sur cuarto</v>
      </c>
      <c r="AG1167" s="247" t="str">
        <f>Inventario!E1167</f>
        <v>Pinturas y Quimicos</v>
      </c>
      <c r="AH1167" s="247" t="str">
        <f>Inventario!F1167</f>
        <v>00482-900-14</v>
      </c>
      <c r="AI1167" s="247" t="str">
        <f>Inventario!G1167</f>
        <v>1/4  de Galon</v>
      </c>
      <c r="AJ1167" s="248">
        <f>Inventario!J1167</f>
        <v>0</v>
      </c>
      <c r="AK1167" s="249">
        <f>Inventario!K1167</f>
        <v>0</v>
      </c>
    </row>
    <row r="1168" spans="31:37" ht="13.5" customHeight="1" x14ac:dyDescent="0.25">
      <c r="AE1168" s="246" t="str">
        <f>Inventario!B1168</f>
        <v>Thinner extrafino Sur Galon</v>
      </c>
      <c r="AF1168" s="247" t="str">
        <f>Inventario!D1168</f>
        <v>Thinner extrafino Sur Galon</v>
      </c>
      <c r="AG1168" s="247" t="str">
        <f>Inventario!E1168</f>
        <v>Pinturas y Quimicos</v>
      </c>
      <c r="AH1168" s="247" t="str">
        <f>Inventario!F1168</f>
        <v>00482-900-06</v>
      </c>
      <c r="AI1168" s="247" t="str">
        <f>Inventario!G1168</f>
        <v>galon</v>
      </c>
      <c r="AJ1168" s="248">
        <f>Inventario!J1168</f>
        <v>2</v>
      </c>
      <c r="AK1168" s="249">
        <f>Inventario!K1168</f>
        <v>358.1651066315639</v>
      </c>
    </row>
    <row r="1169" spans="31:37" ht="13.5" customHeight="1" x14ac:dyDescent="0.25">
      <c r="AE1169" s="246" t="str">
        <f>Inventario!B1169</f>
        <v>Desoxidante / Desengrasante Sur galon</v>
      </c>
      <c r="AF1169" s="247" t="str">
        <f>Inventario!D1169</f>
        <v>Desoxidante / Desengrasante Sur galon</v>
      </c>
      <c r="AG1169" s="247" t="str">
        <f>Inventario!E1169</f>
        <v>Pinturas y Quimicos</v>
      </c>
      <c r="AH1169" s="247" t="str">
        <f>Inventario!F1169</f>
        <v>00303-900-06</v>
      </c>
      <c r="AI1169" s="247" t="str">
        <f>Inventario!G1169</f>
        <v>galon</v>
      </c>
      <c r="AJ1169" s="248">
        <f>Inventario!J1169</f>
        <v>0</v>
      </c>
      <c r="AK1169" s="249">
        <f>Inventario!K1169</f>
        <v>0</v>
      </c>
    </row>
    <row r="1170" spans="31:37" ht="13.5" customHeight="1" x14ac:dyDescent="0.25">
      <c r="AE1170" s="246" t="str">
        <f>Inventario!B1170</f>
        <v>Base trans p/matizacion 1000 (3009 rojo Fast Dry esmalte Brillante) sur</v>
      </c>
      <c r="AF1170" s="247" t="str">
        <f>Inventario!D1170</f>
        <v>Base trans p/matizacion 1000 (3009 rojo Fast Dry esmalte Brillante) sur</v>
      </c>
      <c r="AG1170" s="247" t="str">
        <f>Inventario!E1170</f>
        <v>Pinturas y Quimicos</v>
      </c>
      <c r="AH1170" s="247" t="str">
        <f>Inventario!F1170</f>
        <v>1000-900-14</v>
      </c>
      <c r="AI1170" s="247" t="str">
        <f>Inventario!G1170</f>
        <v>1/4  de Galon</v>
      </c>
      <c r="AJ1170" s="248">
        <f>Inventario!J1170</f>
        <v>0</v>
      </c>
      <c r="AK1170" s="249">
        <f>Inventario!K1170</f>
        <v>0</v>
      </c>
    </row>
    <row r="1171" spans="31:37" ht="13.5" customHeight="1" x14ac:dyDescent="0.25">
      <c r="AE1171" s="246" t="str">
        <f>Inventario!B1171</f>
        <v>Base trans p/matizacion 1000 (7016 gris Fast Dry esmalte Brillante) sur</v>
      </c>
      <c r="AF1171" s="247" t="str">
        <f>Inventario!D1171</f>
        <v>Base trans p/matizacion 1000 (7016 gris Fast Dry esmalte Brillante) sur</v>
      </c>
      <c r="AG1171" s="247" t="str">
        <f>Inventario!E1171</f>
        <v>Pinturas y Quimicos</v>
      </c>
      <c r="AH1171" s="247" t="str">
        <f>Inventario!F1171</f>
        <v>1000-900-14</v>
      </c>
      <c r="AI1171" s="247" t="str">
        <f>Inventario!G1171</f>
        <v>1/4  de Galon</v>
      </c>
      <c r="AJ1171" s="248">
        <f>Inventario!J1171</f>
        <v>0</v>
      </c>
      <c r="AK1171" s="249">
        <f>Inventario!K1171</f>
        <v>0</v>
      </c>
    </row>
    <row r="1172" spans="31:37" ht="13.5" customHeight="1" x14ac:dyDescent="0.25">
      <c r="AE1172" s="246" t="str">
        <f>Inventario!B1172</f>
        <v>Base trans p/matizacion 1000 (5003 azul Fast Dry esmalte Brillante) sur</v>
      </c>
      <c r="AF1172" s="247" t="str">
        <f>Inventario!D1172</f>
        <v>Base trans p/matizacion 1000 (5003 azul Fast Dry esmalte Brillante) sur</v>
      </c>
      <c r="AG1172" s="247" t="str">
        <f>Inventario!E1172</f>
        <v>Pinturas y Quimicos</v>
      </c>
      <c r="AH1172" s="247" t="str">
        <f>Inventario!F1172</f>
        <v>1000-900-14</v>
      </c>
      <c r="AI1172" s="247" t="str">
        <f>Inventario!G1172</f>
        <v>1/4  de Galon</v>
      </c>
      <c r="AJ1172" s="248">
        <f>Inventario!J1172</f>
        <v>1</v>
      </c>
      <c r="AK1172" s="249">
        <f>Inventario!K1172</f>
        <v>600</v>
      </c>
    </row>
    <row r="1173" spans="31:37" ht="13.5" customHeight="1" x14ac:dyDescent="0.25">
      <c r="AE1173" s="246" t="str">
        <f>Inventario!B1173</f>
        <v>Base de anclaje nasson 49117 cuarto</v>
      </c>
      <c r="AF1173" s="247" t="str">
        <f>Inventario!D1173</f>
        <v>Base de anclaje nasson 49117 cuarto</v>
      </c>
      <c r="AG1173" s="247" t="str">
        <f>Inventario!E1173</f>
        <v>Pinturas y Quimicos</v>
      </c>
      <c r="AH1173" s="247">
        <f>Inventario!F1173</f>
        <v>138</v>
      </c>
      <c r="AI1173" s="247" t="str">
        <f>Inventario!G1173</f>
        <v>1/4  de Galon</v>
      </c>
      <c r="AJ1173" s="248">
        <f>Inventario!J1173</f>
        <v>0</v>
      </c>
      <c r="AK1173" s="249">
        <f>Inventario!K1173</f>
        <v>0</v>
      </c>
    </row>
    <row r="1174" spans="31:37" ht="13.5" customHeight="1" x14ac:dyDescent="0.25">
      <c r="AE1174" s="246" t="str">
        <f>Inventario!B1174</f>
        <v>Catalizador base anclaje nasson  44143  cuarto</v>
      </c>
      <c r="AF1174" s="247" t="str">
        <f>Inventario!D1174</f>
        <v>Catalizador base anclaje nasson  44143  cuarto</v>
      </c>
      <c r="AG1174" s="247" t="str">
        <f>Inventario!E1174</f>
        <v>Pinturas y Quimicos</v>
      </c>
      <c r="AH1174" s="247">
        <f>Inventario!F1174</f>
        <v>213</v>
      </c>
      <c r="AI1174" s="247" t="str">
        <f>Inventario!G1174</f>
        <v>1/4  de Galon</v>
      </c>
      <c r="AJ1174" s="248">
        <f>Inventario!J1174</f>
        <v>0</v>
      </c>
      <c r="AK1174" s="249">
        <f>Inventario!K1174</f>
        <v>0</v>
      </c>
    </row>
    <row r="1175" spans="31:37" ht="13.5" customHeight="1" x14ac:dyDescent="0.25">
      <c r="AE1175" s="246" t="str">
        <f>Inventario!B1175</f>
        <v>Base de anclaje nasson 49117 galon</v>
      </c>
      <c r="AF1175" s="247" t="str">
        <f>Inventario!D1175</f>
        <v>Base de anclaje nasson 49117 galon</v>
      </c>
      <c r="AG1175" s="247" t="str">
        <f>Inventario!E1175</f>
        <v>Pinturas y Quimicos</v>
      </c>
      <c r="AH1175" s="247">
        <f>Inventario!F1175</f>
        <v>138</v>
      </c>
      <c r="AI1175" s="247" t="str">
        <f>Inventario!G1175</f>
        <v>galon</v>
      </c>
      <c r="AJ1175" s="248">
        <f>Inventario!J1175</f>
        <v>0</v>
      </c>
      <c r="AK1175" s="249">
        <f>Inventario!K1175</f>
        <v>0</v>
      </c>
    </row>
    <row r="1176" spans="31:37" ht="13.5" customHeight="1" x14ac:dyDescent="0.25">
      <c r="AE1176" s="246" t="str">
        <f>Inventario!B1176</f>
        <v>Catalizador base anclaje nasson  44143 galon</v>
      </c>
      <c r="AF1176" s="247" t="str">
        <f>Inventario!D1176</f>
        <v>Catalizador base anclaje nasson  44143 galon</v>
      </c>
      <c r="AG1176" s="247" t="str">
        <f>Inventario!E1176</f>
        <v>Pinturas y Quimicos</v>
      </c>
      <c r="AH1176" s="247">
        <f>Inventario!F1176</f>
        <v>213</v>
      </c>
      <c r="AI1176" s="247" t="str">
        <f>Inventario!G1176</f>
        <v>galon</v>
      </c>
      <c r="AJ1176" s="248">
        <f>Inventario!J1176</f>
        <v>0</v>
      </c>
      <c r="AK1176" s="249">
        <f>Inventario!K1176</f>
        <v>0</v>
      </c>
    </row>
    <row r="1177" spans="31:37" ht="13.5" customHeight="1" x14ac:dyDescent="0.25">
      <c r="AE1177" s="246" t="str">
        <f>Inventario!B1177</f>
        <v>Cemento de contacto</v>
      </c>
      <c r="AF1177" s="247" t="str">
        <f>Inventario!D1177</f>
        <v>Cemento de contacto</v>
      </c>
      <c r="AG1177" s="247" t="str">
        <f>Inventario!E1177</f>
        <v>Pinturas y Quimicos</v>
      </c>
      <c r="AH1177" s="247">
        <f>Inventario!F1177</f>
        <v>0</v>
      </c>
      <c r="AI1177" s="247" t="str">
        <f>Inventario!G1177</f>
        <v>galon</v>
      </c>
      <c r="AJ1177" s="248">
        <f>Inventario!J1177</f>
        <v>4.629999999999999</v>
      </c>
      <c r="AK1177" s="249">
        <f>Inventario!K1177</f>
        <v>738.63797540164614</v>
      </c>
    </row>
    <row r="1178" spans="31:37" ht="13.5" customHeight="1" x14ac:dyDescent="0.25">
      <c r="AE1178" s="246" t="str">
        <f>Inventario!B1178</f>
        <v>Aceite Sintetico p/compresor</v>
      </c>
      <c r="AF1178" s="247" t="str">
        <f>Inventario!D1178</f>
        <v>Aceite Sintetico p/compresor</v>
      </c>
      <c r="AG1178" s="247" t="str">
        <f>Inventario!E1178</f>
        <v>Pinturas y Quimicos</v>
      </c>
      <c r="AH1178" s="247">
        <f>Inventario!F1178</f>
        <v>0</v>
      </c>
      <c r="AI1178" s="247" t="str">
        <f>Inventario!G1178</f>
        <v>galon</v>
      </c>
      <c r="AJ1178" s="248">
        <f>Inventario!J1178</f>
        <v>0</v>
      </c>
      <c r="AK1178" s="249">
        <f>Inventario!K1178</f>
        <v>0</v>
      </c>
    </row>
    <row r="1179" spans="31:37" ht="13.5" customHeight="1" x14ac:dyDescent="0.25">
      <c r="AE1179" s="246" t="str">
        <f>Inventario!B1179</f>
        <v>Tinte para medera Wengue SW  Galon A48NSA17-1</v>
      </c>
      <c r="AF1179" s="247" t="str">
        <f>Inventario!D1179</f>
        <v>Tinte para medera Wengue SW  Galon A48NSA17-1</v>
      </c>
      <c r="AG1179" s="247" t="str">
        <f>Inventario!E1179</f>
        <v>Pinturas y Quimicos</v>
      </c>
      <c r="AH1179" s="247" t="str">
        <f>Inventario!F1179</f>
        <v>A48NSA17-1</v>
      </c>
      <c r="AI1179" s="247" t="str">
        <f>Inventario!G1179</f>
        <v>galon</v>
      </c>
      <c r="AJ1179" s="248">
        <f>Inventario!J1179</f>
        <v>3.5</v>
      </c>
      <c r="AK1179" s="249">
        <f>Inventario!K1179</f>
        <v>892.59280000000001</v>
      </c>
    </row>
    <row r="1180" spans="31:37" ht="13.5" customHeight="1" x14ac:dyDescent="0.25">
      <c r="AE1180" s="246" t="str">
        <f>Inventario!B1180</f>
        <v>Tinte para medera Canela Oscuro Galon  SW-A48NSA1-1</v>
      </c>
      <c r="AF1180" s="247" t="str">
        <f>Inventario!D1180</f>
        <v>Tinte para medera Canela Oscuro Galon  SW-A48NSA1-1</v>
      </c>
      <c r="AG1180" s="247" t="str">
        <f>Inventario!E1180</f>
        <v>Pinturas y Quimicos</v>
      </c>
      <c r="AH1180" s="247" t="str">
        <f>Inventario!F1180</f>
        <v>A48NSA1-1</v>
      </c>
      <c r="AI1180" s="247" t="str">
        <f>Inventario!G1180</f>
        <v>galon</v>
      </c>
      <c r="AJ1180" s="248">
        <f>Inventario!J1180</f>
        <v>0.75</v>
      </c>
      <c r="AK1180" s="249">
        <f>Inventario!K1180</f>
        <v>0</v>
      </c>
    </row>
    <row r="1181" spans="31:37" ht="13.5" customHeight="1" x14ac:dyDescent="0.25">
      <c r="AE1181" s="246" t="str">
        <f>Inventario!B1181</f>
        <v>Tinte para medera Roble Claro Galon SW-A48y23-1</v>
      </c>
      <c r="AF1181" s="247" t="str">
        <f>Inventario!D1181</f>
        <v>Tinte para medera Roble Claro Galon SW-A48y23-1</v>
      </c>
      <c r="AG1181" s="247" t="str">
        <f>Inventario!E1181</f>
        <v>Pinturas y Quimicos</v>
      </c>
      <c r="AH1181" s="247" t="str">
        <f>Inventario!F1181</f>
        <v>A48Y23-1</v>
      </c>
      <c r="AI1181" s="247" t="str">
        <f>Inventario!G1181</f>
        <v>galon</v>
      </c>
      <c r="AJ1181" s="248">
        <f>Inventario!J1181</f>
        <v>1.75</v>
      </c>
      <c r="AK1181" s="249">
        <f>Inventario!K1181</f>
        <v>605.14765714285716</v>
      </c>
    </row>
    <row r="1182" spans="31:37" ht="13.5" customHeight="1" x14ac:dyDescent="0.25">
      <c r="AE1182" s="246" t="str">
        <f>Inventario!B1182</f>
        <v xml:space="preserve">Solvente SA6 R8KSA6-1 SW </v>
      </c>
      <c r="AF1182" s="247" t="str">
        <f>Inventario!D1182</f>
        <v xml:space="preserve">Solvente SA6 R8KSA6-1 SW </v>
      </c>
      <c r="AG1182" s="247" t="str">
        <f>Inventario!E1182</f>
        <v>Pinturas y Quimicos</v>
      </c>
      <c r="AH1182" s="247" t="str">
        <f>Inventario!F1182</f>
        <v>R8KSA6-1</v>
      </c>
      <c r="AI1182" s="247" t="str">
        <f>Inventario!G1182</f>
        <v>galon</v>
      </c>
      <c r="AJ1182" s="248">
        <f>Inventario!J1182</f>
        <v>20.0625</v>
      </c>
      <c r="AK1182" s="249">
        <f>Inventario!K1182</f>
        <v>616.78239827494701</v>
      </c>
    </row>
    <row r="1183" spans="31:37" ht="13.5" customHeight="1" x14ac:dyDescent="0.25">
      <c r="AE1183" s="246" t="str">
        <f>Inventario!B1183</f>
        <v>Amoniaco</v>
      </c>
      <c r="AF1183" s="247" t="str">
        <f>Inventario!D1183</f>
        <v>Amoniaco</v>
      </c>
      <c r="AG1183" s="247" t="str">
        <f>Inventario!E1183</f>
        <v>Pinturas y Quimicos</v>
      </c>
      <c r="AH1183" s="247">
        <f>Inventario!F1183</f>
        <v>0</v>
      </c>
      <c r="AI1183" s="247" t="str">
        <f>Inventario!G1183</f>
        <v>galon</v>
      </c>
      <c r="AJ1183" s="248">
        <f>Inventario!J1183</f>
        <v>0</v>
      </c>
      <c r="AK1183" s="249">
        <f>Inventario!K1183</f>
        <v>0</v>
      </c>
    </row>
    <row r="1184" spans="31:37" ht="13.5" customHeight="1" x14ac:dyDescent="0.25">
      <c r="AE1184" s="246" t="str">
        <f>Inventario!B1184</f>
        <v>Kinepox 26</v>
      </c>
      <c r="AF1184" s="247" t="str">
        <f>Inventario!D1184</f>
        <v>Kinepox 26</v>
      </c>
      <c r="AG1184" s="247" t="str">
        <f>Inventario!E1184</f>
        <v>Pinturas y Quimicos</v>
      </c>
      <c r="AH1184" s="247">
        <f>Inventario!F1184</f>
        <v>5102690006</v>
      </c>
      <c r="AI1184" s="247" t="str">
        <f>Inventario!G1184</f>
        <v>galon</v>
      </c>
      <c r="AJ1184" s="248">
        <f>Inventario!J1184</f>
        <v>2.4999999999999467E-3</v>
      </c>
      <c r="AK1184" s="249">
        <f>Inventario!K1184</f>
        <v>1136.118028552391</v>
      </c>
    </row>
    <row r="1185" spans="31:37" ht="13.5" customHeight="1" x14ac:dyDescent="0.25">
      <c r="AE1185" s="246" t="str">
        <f>Inventario!B1185</f>
        <v>Kinecure 626</v>
      </c>
      <c r="AF1185" s="247" t="str">
        <f>Inventario!D1185</f>
        <v>Kinecure 626</v>
      </c>
      <c r="AG1185" s="247" t="str">
        <f>Inventario!E1185</f>
        <v>Pinturas y Quimicos</v>
      </c>
      <c r="AH1185" s="247">
        <f>Inventario!F1185</f>
        <v>62690014</v>
      </c>
      <c r="AI1185" s="247" t="str">
        <f>Inventario!G1185</f>
        <v>1/4  de Galon</v>
      </c>
      <c r="AJ1185" s="248">
        <f>Inventario!J1185</f>
        <v>-4.9999999999998934E-3</v>
      </c>
      <c r="AK1185" s="249">
        <f>Inventario!K1185</f>
        <v>949.61391278212977</v>
      </c>
    </row>
    <row r="1186" spans="31:37" ht="13.5" customHeight="1" x14ac:dyDescent="0.25">
      <c r="AE1186" s="246" t="str">
        <f>Inventario!B1186</f>
        <v>Aceite Hidraulico Royal</v>
      </c>
      <c r="AF1186" s="247" t="str">
        <f>Inventario!D1186</f>
        <v>Aceite Hidraulico Royal</v>
      </c>
      <c r="AG1186" s="247" t="str">
        <f>Inventario!E1186</f>
        <v>Pinturas y Quimicos</v>
      </c>
      <c r="AH1186" s="247" t="str">
        <f>Inventario!F1186</f>
        <v>Royal Lub</v>
      </c>
      <c r="AI1186" s="247" t="str">
        <f>Inventario!G1186</f>
        <v>lts</v>
      </c>
      <c r="AJ1186" s="248">
        <f>Inventario!J1186</f>
        <v>0</v>
      </c>
      <c r="AK1186" s="249">
        <f>Inventario!K1186</f>
        <v>0</v>
      </c>
    </row>
    <row r="1187" spans="31:37" ht="13.5" customHeight="1" x14ac:dyDescent="0.25">
      <c r="AE1187" s="246" t="str">
        <f>Inventario!B1187</f>
        <v>Aceita 15W-40</v>
      </c>
      <c r="AF1187" s="247" t="str">
        <f>Inventario!D1187</f>
        <v>Aceita 15W-40</v>
      </c>
      <c r="AG1187" s="247" t="str">
        <f>Inventario!E1187</f>
        <v>Pinturas y Quimicos</v>
      </c>
      <c r="AH1187" s="247">
        <f>Inventario!F1187</f>
        <v>0</v>
      </c>
      <c r="AI1187" s="247" t="str">
        <f>Inventario!G1187</f>
        <v>galon</v>
      </c>
      <c r="AJ1187" s="248">
        <f>Inventario!J1187</f>
        <v>0</v>
      </c>
      <c r="AK1187" s="249">
        <f>Inventario!K1187</f>
        <v>0</v>
      </c>
    </row>
    <row r="1188" spans="31:37" ht="13.5" customHeight="1" x14ac:dyDescent="0.25">
      <c r="AE1188" s="246" t="str">
        <f>Inventario!B1188</f>
        <v>Imperfast BT Negro</v>
      </c>
      <c r="AF1188" s="247" t="str">
        <f>Inventario!D1188</f>
        <v>Imperfast BT Negro</v>
      </c>
      <c r="AG1188" s="247" t="str">
        <f>Inventario!E1188</f>
        <v>Pinturas y Quimicos</v>
      </c>
      <c r="AH1188" s="247">
        <f>Inventario!F1188</f>
        <v>64070006</v>
      </c>
      <c r="AI1188" s="247" t="str">
        <f>Inventario!G1188</f>
        <v>1/4  de Galon</v>
      </c>
      <c r="AJ1188" s="248">
        <f>Inventario!J1188</f>
        <v>0</v>
      </c>
      <c r="AK1188" s="249">
        <f>Inventario!K1188</f>
        <v>0</v>
      </c>
    </row>
    <row r="1189" spans="31:37" ht="13.5" customHeight="1" x14ac:dyDescent="0.25">
      <c r="AE1189" s="246" t="str">
        <f>Inventario!B1189</f>
        <v>Fondo Poliuretano Catalizado E65FSA5</v>
      </c>
      <c r="AF1189" s="247" t="str">
        <f>Inventario!D1189</f>
        <v>Fondo Poliuretano Catalizado E65FSA5</v>
      </c>
      <c r="AG1189" s="247" t="str">
        <f>Inventario!E1189</f>
        <v>Pinturas y Quimicos</v>
      </c>
      <c r="AH1189" s="247" t="str">
        <f>Inventario!F1189</f>
        <v>E65FSA5</v>
      </c>
      <c r="AI1189" s="247" t="str">
        <f>Inventario!G1189</f>
        <v>galon</v>
      </c>
      <c r="AJ1189" s="248">
        <f>Inventario!J1189</f>
        <v>3.75</v>
      </c>
      <c r="AK1189" s="249">
        <f>Inventario!K1189</f>
        <v>1286.2181849315068</v>
      </c>
    </row>
    <row r="1190" spans="31:37" ht="13.5" customHeight="1" x14ac:dyDescent="0.25">
      <c r="AE1190" s="246" t="str">
        <f>Inventario!B1190</f>
        <v>Catalizador poliuretano para sellador V54VSA1-1/4</v>
      </c>
      <c r="AF1190" s="247" t="str">
        <f>Inventario!D1190</f>
        <v>Catalizador poliuretano para sellador V54VSA1-1/4</v>
      </c>
      <c r="AG1190" s="247" t="str">
        <f>Inventario!E1190</f>
        <v>Pinturas y Quimicos</v>
      </c>
      <c r="AH1190" s="247" t="str">
        <f>Inventario!F1190</f>
        <v>V54VSA1-1/4</v>
      </c>
      <c r="AI1190" s="247" t="str">
        <f>Inventario!G1190</f>
        <v>1/4  de Galon</v>
      </c>
      <c r="AJ1190" s="248">
        <f>Inventario!J1190</f>
        <v>3</v>
      </c>
      <c r="AK1190" s="249">
        <f>Inventario!K1190</f>
        <v>306.59751851851854</v>
      </c>
    </row>
    <row r="1191" spans="31:37" ht="13.5" customHeight="1" x14ac:dyDescent="0.25">
      <c r="AE1191" s="246" t="str">
        <f>Inventario!B1191</f>
        <v>Catalizador Multiusos Poliuretano V54VSA3-1/8</v>
      </c>
      <c r="AF1191" s="247" t="str">
        <f>Inventario!D1191</f>
        <v>Catalizador Multiusos Poliuretano V54VSA3-1/8</v>
      </c>
      <c r="AG1191" s="247" t="str">
        <f>Inventario!E1191</f>
        <v>Pinturas y Quimicos</v>
      </c>
      <c r="AH1191" s="247" t="str">
        <f>Inventario!F1191</f>
        <v>V54VSA3-1/8</v>
      </c>
      <c r="AI1191" s="247">
        <f>Inventario!G1191</f>
        <v>0</v>
      </c>
      <c r="AJ1191" s="248">
        <f>Inventario!J1191</f>
        <v>26</v>
      </c>
      <c r="AK1191" s="249">
        <f>Inventario!K1191</f>
        <v>298.39786317639994</v>
      </c>
    </row>
    <row r="1192" spans="31:37" ht="13.5" customHeight="1" x14ac:dyDescent="0.25">
      <c r="AE1192" s="246" t="str">
        <f>Inventario!B1192</f>
        <v>Catalizador para acabado poliester V54VSA4-1/4</v>
      </c>
      <c r="AF1192" s="247" t="str">
        <f>Inventario!D1192</f>
        <v>Catalizador para acabado poliester V54VSA4-1/4</v>
      </c>
      <c r="AG1192" s="247" t="str">
        <f>Inventario!E1192</f>
        <v>Pinturas y Quimicos</v>
      </c>
      <c r="AH1192" s="247" t="str">
        <f>Inventario!F1192</f>
        <v>V54VSA4-1/4</v>
      </c>
      <c r="AI1192" s="247" t="str">
        <f>Inventario!G1192</f>
        <v>1/4  de Galon</v>
      </c>
      <c r="AJ1192" s="248">
        <f>Inventario!J1192</f>
        <v>1</v>
      </c>
      <c r="AK1192" s="249">
        <f>Inventario!K1192</f>
        <v>0</v>
      </c>
    </row>
    <row r="1193" spans="31:37" ht="13.5" customHeight="1" x14ac:dyDescent="0.25">
      <c r="AE1193" s="246" t="str">
        <f>Inventario!B1193</f>
        <v>Diluyente Profesional</v>
      </c>
      <c r="AF1193" s="247" t="str">
        <f>Inventario!D1193</f>
        <v>Diluyente Profesional</v>
      </c>
      <c r="AG1193" s="247" t="str">
        <f>Inventario!E1193</f>
        <v>Pinturas y Quimicos</v>
      </c>
      <c r="AH1193" s="247">
        <f>Inventario!F1193</f>
        <v>45790014</v>
      </c>
      <c r="AI1193" s="247" t="str">
        <f>Inventario!G1193</f>
        <v>galon</v>
      </c>
      <c r="AJ1193" s="248">
        <f>Inventario!J1193</f>
        <v>2.375</v>
      </c>
      <c r="AK1193" s="249">
        <f>Inventario!K1193</f>
        <v>271.49810482997617</v>
      </c>
    </row>
    <row r="1194" spans="31:37" ht="13.5" customHeight="1" x14ac:dyDescent="0.25">
      <c r="AE1194" s="246" t="str">
        <f>Inventario!B1194</f>
        <v>Duro tint negro cuarto</v>
      </c>
      <c r="AF1194" s="247" t="str">
        <f>Inventario!D1194</f>
        <v>Duro tint negro cuarto</v>
      </c>
      <c r="AG1194" s="247" t="str">
        <f>Inventario!E1194</f>
        <v>Pinturas y Quimicos</v>
      </c>
      <c r="AH1194" s="247">
        <f>Inventario!F1194</f>
        <v>1310070014</v>
      </c>
      <c r="AI1194" s="247" t="str">
        <f>Inventario!G1194</f>
        <v>1/4  de Galon</v>
      </c>
      <c r="AJ1194" s="248">
        <f>Inventario!J1194</f>
        <v>0</v>
      </c>
      <c r="AK1194" s="249">
        <f>Inventario!K1194</f>
        <v>0</v>
      </c>
    </row>
    <row r="1195" spans="31:37" ht="13.5" customHeight="1" x14ac:dyDescent="0.25">
      <c r="AE1195" s="246" t="str">
        <f>Inventario!B1195</f>
        <v>Duro tint negro galon</v>
      </c>
      <c r="AF1195" s="247" t="str">
        <f>Inventario!D1195</f>
        <v>Duro tint negro galon</v>
      </c>
      <c r="AG1195" s="247" t="str">
        <f>Inventario!E1195</f>
        <v>Pinturas y Quimicos</v>
      </c>
      <c r="AH1195" s="247">
        <f>Inventario!F1195</f>
        <v>1310070006</v>
      </c>
      <c r="AI1195" s="247" t="str">
        <f>Inventario!G1195</f>
        <v>galon</v>
      </c>
      <c r="AJ1195" s="248">
        <f>Inventario!J1195</f>
        <v>0.125</v>
      </c>
      <c r="AK1195" s="249">
        <f>Inventario!K1195</f>
        <v>1319.3452380952381</v>
      </c>
    </row>
    <row r="1196" spans="31:37" ht="13.5" customHeight="1" x14ac:dyDescent="0.25">
      <c r="AE1196" s="246" t="str">
        <f>Inventario!B1196</f>
        <v>Duro tint nogal claro cuarto</v>
      </c>
      <c r="AF1196" s="247" t="str">
        <f>Inventario!D1196</f>
        <v>Duro tint nogal claro cuarto</v>
      </c>
      <c r="AG1196" s="247" t="str">
        <f>Inventario!E1196</f>
        <v>Pinturas y Quimicos</v>
      </c>
      <c r="AH1196" s="247">
        <f>Inventario!F1196</f>
        <v>1310040414</v>
      </c>
      <c r="AI1196" s="247" t="str">
        <f>Inventario!G1196</f>
        <v>1/4  de Galon</v>
      </c>
      <c r="AJ1196" s="248">
        <f>Inventario!J1196</f>
        <v>12.875</v>
      </c>
      <c r="AK1196" s="249">
        <f>Inventario!K1196</f>
        <v>393.58513661202187</v>
      </c>
    </row>
    <row r="1197" spans="31:37" ht="13.5" customHeight="1" x14ac:dyDescent="0.25">
      <c r="AE1197" s="246" t="str">
        <f>Inventario!B1197</f>
        <v>Duro tint nogal oscuro cuarto</v>
      </c>
      <c r="AF1197" s="247" t="str">
        <f>Inventario!D1197</f>
        <v>Duro tint nogal oscuro cuarto</v>
      </c>
      <c r="AG1197" s="247" t="str">
        <f>Inventario!E1197</f>
        <v>Pinturas y Quimicos</v>
      </c>
      <c r="AH1197" s="247">
        <f>Inventario!F1197</f>
        <v>1310040514</v>
      </c>
      <c r="AI1197" s="247" t="str">
        <f>Inventario!G1197</f>
        <v>1/4  de Galon</v>
      </c>
      <c r="AJ1197" s="248">
        <f>Inventario!J1197</f>
        <v>7.5</v>
      </c>
      <c r="AK1197" s="249">
        <f>Inventario!K1197</f>
        <v>369.50925925925924</v>
      </c>
    </row>
    <row r="1198" spans="31:37" ht="13.5" customHeight="1" x14ac:dyDescent="0.25">
      <c r="AE1198" s="246" t="str">
        <f>Inventario!B1198</f>
        <v>Duro tint café puerto rico cuarto</v>
      </c>
      <c r="AF1198" s="247" t="str">
        <f>Inventario!D1198</f>
        <v>Duro tint café puerto rico cuarto</v>
      </c>
      <c r="AG1198" s="247" t="str">
        <f>Inventario!E1198</f>
        <v>Pinturas y Quimicos</v>
      </c>
      <c r="AH1198" s="247">
        <f>Inventario!F1198</f>
        <v>1310036714</v>
      </c>
      <c r="AI1198" s="247" t="str">
        <f>Inventario!G1198</f>
        <v>1/4  de Galon</v>
      </c>
      <c r="AJ1198" s="248">
        <f>Inventario!J1198</f>
        <v>1</v>
      </c>
      <c r="AK1198" s="249">
        <f>Inventario!K1198</f>
        <v>388.5</v>
      </c>
    </row>
    <row r="1199" spans="31:37" ht="13.5" customHeight="1" x14ac:dyDescent="0.25">
      <c r="AE1199" s="246" t="str">
        <f>Inventario!B1199</f>
        <v>Duro tint genizaro cuarto</v>
      </c>
      <c r="AF1199" s="247" t="str">
        <f>Inventario!D1199</f>
        <v>Duro tint genizaro cuarto</v>
      </c>
      <c r="AG1199" s="247" t="str">
        <f>Inventario!E1199</f>
        <v>Pinturas y Quimicos</v>
      </c>
      <c r="AH1199" s="247">
        <f>Inventario!F1199</f>
        <v>1310040614</v>
      </c>
      <c r="AI1199" s="247" t="str">
        <f>Inventario!G1199</f>
        <v>1/4  de Galon</v>
      </c>
      <c r="AJ1199" s="248">
        <f>Inventario!J1199</f>
        <v>0</v>
      </c>
      <c r="AK1199" s="249">
        <f>Inventario!K1199</f>
        <v>0</v>
      </c>
    </row>
    <row r="1200" spans="31:37" ht="13.5" customHeight="1" x14ac:dyDescent="0.25">
      <c r="AE1200" s="246" t="str">
        <f>Inventario!B1200</f>
        <v>Duro tint miel  cuarto</v>
      </c>
      <c r="AF1200" s="247" t="str">
        <f>Inventario!D1200</f>
        <v>Duro tint miel  cuarto</v>
      </c>
      <c r="AG1200" s="247" t="str">
        <f>Inventario!E1200</f>
        <v>Pinturas y Quimicos</v>
      </c>
      <c r="AH1200" s="247">
        <f>Inventario!F1200</f>
        <v>1310042314</v>
      </c>
      <c r="AI1200" s="247" t="str">
        <f>Inventario!G1200</f>
        <v>1/4  de Galon</v>
      </c>
      <c r="AJ1200" s="248">
        <f>Inventario!J1200</f>
        <v>1</v>
      </c>
      <c r="AK1200" s="249">
        <f>Inventario!K1200</f>
        <v>455.84</v>
      </c>
    </row>
    <row r="1201" spans="31:37" ht="13.5" customHeight="1" x14ac:dyDescent="0.25">
      <c r="AE1201" s="246" t="str">
        <f>Inventario!B1201</f>
        <v>Tinte para madera Negro Galon</v>
      </c>
      <c r="AF1201" s="247" t="str">
        <f>Inventario!D1201</f>
        <v>Tinte para madera Negro Galon</v>
      </c>
      <c r="AG1201" s="247" t="str">
        <f>Inventario!E1201</f>
        <v>Pinturas y Quimicos</v>
      </c>
      <c r="AH1201" s="247" t="str">
        <f>Inventario!F1201</f>
        <v>A48BSA-1</v>
      </c>
      <c r="AI1201" s="247" t="str">
        <f>Inventario!G1201</f>
        <v>galon</v>
      </c>
      <c r="AJ1201" s="248">
        <f>Inventario!J1201</f>
        <v>0.375</v>
      </c>
      <c r="AK1201" s="249">
        <f>Inventario!K1201</f>
        <v>0</v>
      </c>
    </row>
    <row r="1202" spans="31:37" ht="13.5" customHeight="1" x14ac:dyDescent="0.25">
      <c r="AE1202" s="246" t="str">
        <f>Inventario!B1202</f>
        <v>Tinte para madera café madera galon</v>
      </c>
      <c r="AF1202" s="247" t="str">
        <f>Inventario!D1202</f>
        <v>Tinte para madera café madera galon</v>
      </c>
      <c r="AG1202" s="247" t="str">
        <f>Inventario!E1202</f>
        <v>Pinturas y Quimicos</v>
      </c>
      <c r="AH1202" s="247" t="str">
        <f>Inventario!F1202</f>
        <v>A48NSA13-1</v>
      </c>
      <c r="AI1202" s="247" t="str">
        <f>Inventario!G1202</f>
        <v>galon</v>
      </c>
      <c r="AJ1202" s="248">
        <f>Inventario!J1202</f>
        <v>1</v>
      </c>
      <c r="AK1202" s="249">
        <f>Inventario!K1202</f>
        <v>0</v>
      </c>
    </row>
    <row r="1203" spans="31:37" ht="13.5" customHeight="1" x14ac:dyDescent="0.25">
      <c r="AE1203" s="246" t="str">
        <f>Inventario!B1203</f>
        <v>Tinte para madera cedro</v>
      </c>
      <c r="AF1203" s="247" t="str">
        <f>Inventario!D1203</f>
        <v>Tinte para madera cedro</v>
      </c>
      <c r="AG1203" s="247" t="str">
        <f>Inventario!E1203</f>
        <v>Pinturas y Quimicos</v>
      </c>
      <c r="AH1203" s="247" t="str">
        <f>Inventario!F1203</f>
        <v>A48NSA14-1</v>
      </c>
      <c r="AI1203" s="247" t="str">
        <f>Inventario!G1203</f>
        <v>galon</v>
      </c>
      <c r="AJ1203" s="248">
        <f>Inventario!J1203</f>
        <v>0.75</v>
      </c>
      <c r="AK1203" s="249">
        <f>Inventario!K1203</f>
        <v>0</v>
      </c>
    </row>
    <row r="1204" spans="31:37" ht="13.5" customHeight="1" x14ac:dyDescent="0.25">
      <c r="AE1204" s="246" t="str">
        <f>Inventario!B1204</f>
        <v>Tinte para madera nogal galon</v>
      </c>
      <c r="AF1204" s="247" t="str">
        <f>Inventario!D1204</f>
        <v>Tinte para madera nogal galon</v>
      </c>
      <c r="AG1204" s="247" t="str">
        <f>Inventario!E1204</f>
        <v>Pinturas y Quimicos</v>
      </c>
      <c r="AH1204" s="247" t="str">
        <f>Inventario!F1204</f>
        <v>A48NSA4-1</v>
      </c>
      <c r="AI1204" s="247" t="str">
        <f>Inventario!G1204</f>
        <v>galon</v>
      </c>
      <c r="AJ1204" s="248">
        <f>Inventario!J1204</f>
        <v>1</v>
      </c>
      <c r="AK1204" s="249">
        <f>Inventario!K1204</f>
        <v>0</v>
      </c>
    </row>
    <row r="1205" spans="31:37" ht="13.5" customHeight="1" x14ac:dyDescent="0.25">
      <c r="AE1205" s="246" t="str">
        <f>Inventario!B1205</f>
        <v>Acabado poliuretano catalizado para exterior galon</v>
      </c>
      <c r="AF1205" s="247" t="str">
        <f>Inventario!D1205</f>
        <v>Acabado poliuretano catalizado para exterior galon</v>
      </c>
      <c r="AG1205" s="247" t="str">
        <f>Inventario!E1205</f>
        <v>Pinturas y Quimicos</v>
      </c>
      <c r="AH1205" s="247" t="str">
        <f>Inventario!F1205</f>
        <v>F63FSA7-1</v>
      </c>
      <c r="AI1205" s="247" t="str">
        <f>Inventario!G1205</f>
        <v>galon</v>
      </c>
      <c r="AJ1205" s="248">
        <f>Inventario!J1205</f>
        <v>3.75</v>
      </c>
      <c r="AK1205" s="249">
        <f>Inventario!K1205</f>
        <v>1338.0504571476733</v>
      </c>
    </row>
    <row r="1206" spans="31:37" ht="13.5" customHeight="1" x14ac:dyDescent="0.25">
      <c r="AE1206" s="246" t="str">
        <f>Inventario!B1206</f>
        <v>Unipar Masilla Ultra soft galon</v>
      </c>
      <c r="AF1206" s="247" t="str">
        <f>Inventario!D1206</f>
        <v>Unipar Masilla Ultra soft galon</v>
      </c>
      <c r="AG1206" s="247" t="str">
        <f>Inventario!E1206</f>
        <v>Pinturas y Quimicos</v>
      </c>
      <c r="AH1206" s="247">
        <f>Inventario!F1206</f>
        <v>1754000006</v>
      </c>
      <c r="AI1206" s="247" t="str">
        <f>Inventario!G1206</f>
        <v>galon</v>
      </c>
      <c r="AJ1206" s="248">
        <f>Inventario!J1206</f>
        <v>6</v>
      </c>
      <c r="AK1206" s="249">
        <f>Inventario!K1206</f>
        <v>740.30953124999996</v>
      </c>
    </row>
    <row r="1207" spans="31:37" ht="13.5" customHeight="1" x14ac:dyDescent="0.25">
      <c r="AE1207" s="246" t="str">
        <f>Inventario!B1207</f>
        <v>Endurecedor para masilla galon</v>
      </c>
      <c r="AF1207" s="247" t="str">
        <f>Inventario!D1207</f>
        <v>Endurecedor para masilla galon</v>
      </c>
      <c r="AG1207" s="247" t="str">
        <f>Inventario!E1207</f>
        <v>Pinturas y Quimicos</v>
      </c>
      <c r="AH1207" s="247">
        <f>Inventario!F1207</f>
        <v>38330031</v>
      </c>
      <c r="AI1207" s="247" t="str">
        <f>Inventario!G1207</f>
        <v>unidades</v>
      </c>
      <c r="AJ1207" s="248">
        <f>Inventario!J1207</f>
        <v>6</v>
      </c>
      <c r="AK1207" s="249">
        <f>Inventario!K1207</f>
        <v>26.470156249999999</v>
      </c>
    </row>
    <row r="1208" spans="31:37" ht="13.5" customHeight="1" x14ac:dyDescent="0.25">
      <c r="AE1208" s="246" t="str">
        <f>Inventario!B1208</f>
        <v>Epoxi-Mil Loctite</v>
      </c>
      <c r="AF1208" s="247" t="str">
        <f>Inventario!D1208</f>
        <v>Epoxi-Mil Loctite</v>
      </c>
      <c r="AG1208" s="247" t="str">
        <f>Inventario!E1208</f>
        <v>Pinturas y Quimicos</v>
      </c>
      <c r="AH1208" s="247">
        <f>Inventario!F1208</f>
        <v>0</v>
      </c>
      <c r="AI1208" s="247" t="str">
        <f>Inventario!G1208</f>
        <v>unidades</v>
      </c>
      <c r="AJ1208" s="248">
        <f>Inventario!J1208</f>
        <v>6</v>
      </c>
      <c r="AK1208" s="249">
        <f>Inventario!K1208</f>
        <v>77.446115288220554</v>
      </c>
    </row>
    <row r="1209" spans="31:37" ht="13.5" customHeight="1" x14ac:dyDescent="0.25">
      <c r="AE1209" s="246" t="str">
        <f>Inventario!B1209</f>
        <v>N.O.S Base Coat Tranparente</v>
      </c>
      <c r="AF1209" s="247" t="str">
        <f>Inventario!D1209</f>
        <v>N.O.S Base Coat Tranparente</v>
      </c>
      <c r="AG1209" s="247" t="str">
        <f>Inventario!E1209</f>
        <v>Pinturas y Quimicos</v>
      </c>
      <c r="AH1209" s="247">
        <f>Inventario!F1209</f>
        <v>0</v>
      </c>
      <c r="AI1209" s="247" t="str">
        <f>Inventario!G1209</f>
        <v>unidades</v>
      </c>
      <c r="AJ1209" s="248">
        <f>Inventario!J1209</f>
        <v>0.75</v>
      </c>
      <c r="AK1209" s="249">
        <f>Inventario!K1209</f>
        <v>983.25</v>
      </c>
    </row>
    <row r="1210" spans="31:37" ht="13.5" customHeight="1" x14ac:dyDescent="0.25">
      <c r="AE1210" s="246" t="str">
        <f>Inventario!B1210</f>
        <v>N.O.S Top Coat Finish</v>
      </c>
      <c r="AF1210" s="247" t="str">
        <f>Inventario!D1210</f>
        <v>N.O.S Top Coat Finish</v>
      </c>
      <c r="AG1210" s="247" t="str">
        <f>Inventario!E1210</f>
        <v>Pinturas y Quimicos</v>
      </c>
      <c r="AH1210" s="247">
        <f>Inventario!F1210</f>
        <v>0</v>
      </c>
      <c r="AI1210" s="247" t="str">
        <f>Inventario!G1210</f>
        <v>unidades</v>
      </c>
      <c r="AJ1210" s="248">
        <f>Inventario!J1210</f>
        <v>1.75</v>
      </c>
      <c r="AK1210" s="249">
        <f>Inventario!K1210</f>
        <v>1023.75</v>
      </c>
    </row>
    <row r="1211" spans="31:37" ht="13.5" customHeight="1" x14ac:dyDescent="0.25">
      <c r="AE1211" s="246" t="str">
        <f>Inventario!B1211</f>
        <v xml:space="preserve">Pega Pvs </v>
      </c>
      <c r="AF1211" s="247" t="str">
        <f>Inventario!D1211</f>
        <v xml:space="preserve">Pega Pvs </v>
      </c>
      <c r="AG1211" s="247" t="str">
        <f>Inventario!E1211</f>
        <v>Pinturas y Quimicos</v>
      </c>
      <c r="AH1211" s="247">
        <f>Inventario!F1211</f>
        <v>0</v>
      </c>
      <c r="AI1211" s="247" t="str">
        <f>Inventario!G1211</f>
        <v>unidades</v>
      </c>
      <c r="AJ1211" s="248">
        <f>Inventario!J1211</f>
        <v>1</v>
      </c>
      <c r="AK1211" s="249">
        <f>Inventario!K1211</f>
        <v>839.93000000000006</v>
      </c>
    </row>
    <row r="1212" spans="31:37" ht="13.5" customHeight="1" x14ac:dyDescent="0.25">
      <c r="AE1212" s="246" t="str">
        <f>Inventario!B1212</f>
        <v>Duro tint castaño sur cuarto</v>
      </c>
      <c r="AF1212" s="247" t="str">
        <f>Inventario!D1212</f>
        <v>Duro tint castaño sur cuarto</v>
      </c>
      <c r="AG1212" s="247" t="str">
        <f>Inventario!E1212</f>
        <v>Pinturas y Quimicos</v>
      </c>
      <c r="AH1212" s="247">
        <f>Inventario!F1212</f>
        <v>1310040214</v>
      </c>
      <c r="AI1212" s="247" t="str">
        <f>Inventario!G1212</f>
        <v>1/4  de Galon</v>
      </c>
      <c r="AJ1212" s="248">
        <f>Inventario!J1212</f>
        <v>0</v>
      </c>
      <c r="AK1212" s="249">
        <f>Inventario!K1212</f>
        <v>0</v>
      </c>
    </row>
    <row r="1213" spans="31:37" ht="13.5" customHeight="1" x14ac:dyDescent="0.25">
      <c r="AE1213" s="246" t="str">
        <f>Inventario!B1213</f>
        <v>Corrostop Ind Negro Brillante</v>
      </c>
      <c r="AF1213" s="247" t="str">
        <f>Inventario!D1213</f>
        <v>Corrostop Ind Negro Brillante</v>
      </c>
      <c r="AG1213" s="247" t="str">
        <f>Inventario!E1213</f>
        <v>Pinturas y Quimicos</v>
      </c>
      <c r="AH1213" s="247">
        <f>Inventario!F1213</f>
        <v>910070106</v>
      </c>
      <c r="AI1213" s="247" t="str">
        <f>Inventario!G1213</f>
        <v>galon</v>
      </c>
      <c r="AJ1213" s="248">
        <f>Inventario!J1213</f>
        <v>0</v>
      </c>
      <c r="AK1213" s="249">
        <f>Inventario!K1213</f>
        <v>0</v>
      </c>
    </row>
    <row r="1214" spans="31:37" ht="13.5" customHeight="1" x14ac:dyDescent="0.25">
      <c r="AE1214" s="246" t="str">
        <f>Inventario!B1214</f>
        <v>Fast Dry Emalte Brillante Transparente</v>
      </c>
      <c r="AF1214" s="247" t="str">
        <f>Inventario!D1214</f>
        <v>Fast Dry Emalte Brillante Transparente</v>
      </c>
      <c r="AG1214" s="247" t="str">
        <f>Inventario!E1214</f>
        <v>Pinturas y Quimicos</v>
      </c>
      <c r="AH1214" s="247">
        <f>Inventario!F1214</f>
        <v>1000090005</v>
      </c>
      <c r="AI1214" s="247" t="str">
        <f>Inventario!G1214</f>
        <v>cubetas</v>
      </c>
      <c r="AJ1214" s="248">
        <f>Inventario!J1214</f>
        <v>0</v>
      </c>
      <c r="AK1214" s="249">
        <f>Inventario!K1214</f>
        <v>0</v>
      </c>
    </row>
    <row r="1215" spans="31:37" ht="13.5" customHeight="1" x14ac:dyDescent="0.25">
      <c r="AE1215" s="246" t="str">
        <f>Inventario!B1215</f>
        <v>Gas Carbonico</v>
      </c>
      <c r="AF1215" s="247" t="str">
        <f>Inventario!D1215</f>
        <v>Gas Carbonico</v>
      </c>
      <c r="AG1215" s="247" t="str">
        <f>Inventario!E1215</f>
        <v>Pinturas y Quimicos</v>
      </c>
      <c r="AH1215" s="247">
        <f>Inventario!F1215</f>
        <v>0</v>
      </c>
      <c r="AI1215" s="247" t="str">
        <f>Inventario!G1215</f>
        <v>unidades</v>
      </c>
      <c r="AJ1215" s="248">
        <f>Inventario!J1215</f>
        <v>0</v>
      </c>
      <c r="AK1215" s="249">
        <f>Inventario!K1215</f>
        <v>0</v>
      </c>
    </row>
    <row r="1216" spans="31:37" ht="13.5" customHeight="1" x14ac:dyDescent="0.25">
      <c r="AE1216" s="246" t="str">
        <f>Inventario!B1216</f>
        <v>Fastyl Imper Rojo Oxido</v>
      </c>
      <c r="AF1216" s="247" t="str">
        <f>Inventario!D1216</f>
        <v>Fastyl Imper Rojo Oxido</v>
      </c>
      <c r="AG1216" s="247" t="str">
        <f>Inventario!E1216</f>
        <v>Pinturas y Quimicos</v>
      </c>
      <c r="AH1216" s="247">
        <f>Inventario!F1216</f>
        <v>54530705</v>
      </c>
      <c r="AI1216" s="247" t="str">
        <f>Inventario!G1216</f>
        <v>cubetas</v>
      </c>
      <c r="AJ1216" s="248">
        <f>Inventario!J1216</f>
        <v>0</v>
      </c>
      <c r="AK1216" s="249">
        <f>Inventario!K1216</f>
        <v>0</v>
      </c>
    </row>
    <row r="1217" spans="31:37" ht="13.5" customHeight="1" x14ac:dyDescent="0.25">
      <c r="AE1217" s="246" t="str">
        <f>Inventario!B1217</f>
        <v>Diluyente Agua Ras</v>
      </c>
      <c r="AF1217" s="247" t="str">
        <f>Inventario!D1217</f>
        <v>Diluyente Agua Ras</v>
      </c>
      <c r="AG1217" s="247" t="str">
        <f>Inventario!E1217</f>
        <v>Pinturas y Quimicos</v>
      </c>
      <c r="AH1217" s="247">
        <f>Inventario!F1217</f>
        <v>0</v>
      </c>
      <c r="AI1217" s="247" t="str">
        <f>Inventario!G1217</f>
        <v>galon</v>
      </c>
      <c r="AJ1217" s="248">
        <f>Inventario!J1217</f>
        <v>0</v>
      </c>
      <c r="AK1217" s="249">
        <f>Inventario!K1217</f>
        <v>0</v>
      </c>
    </row>
    <row r="1218" spans="31:37" ht="13.5" customHeight="1" x14ac:dyDescent="0.25">
      <c r="AE1218" s="246" t="str">
        <f>Inventario!B1218</f>
        <v>Kem Anticorr Faster Dry HS Alq Mate Y24BSA1-1</v>
      </c>
      <c r="AF1218" s="247" t="str">
        <f>Inventario!D1218</f>
        <v>Kem Anticorr Faster Dry HS Alq Mate Y24BSA1-1</v>
      </c>
      <c r="AG1218" s="247" t="str">
        <f>Inventario!E1218</f>
        <v>Pinturas y Quimicos</v>
      </c>
      <c r="AH1218" s="247">
        <f>Inventario!F1218</f>
        <v>0</v>
      </c>
      <c r="AI1218" s="247" t="str">
        <f>Inventario!G1218</f>
        <v>galon</v>
      </c>
      <c r="AJ1218" s="248">
        <f>Inventario!J1218</f>
        <v>0.75</v>
      </c>
      <c r="AK1218" s="249">
        <f>Inventario!K1218</f>
        <v>874.85800000000006</v>
      </c>
    </row>
    <row r="1219" spans="31:37" ht="13.5" customHeight="1" x14ac:dyDescent="0.25">
      <c r="AE1219" s="246" t="str">
        <f>Inventario!B1219</f>
        <v>Kem Esm Ind Faster Dry  BA Solv Alq F85BSA1-1</v>
      </c>
      <c r="AF1219" s="247" t="str">
        <f>Inventario!D1219</f>
        <v>Kem Esm Ind Faster Dry  BA Solv Alq F85BSA1-1</v>
      </c>
      <c r="AG1219" s="247" t="str">
        <f>Inventario!E1219</f>
        <v>Pinturas y Quimicos</v>
      </c>
      <c r="AH1219" s="247">
        <f>Inventario!F1219</f>
        <v>0</v>
      </c>
      <c r="AI1219" s="247" t="str">
        <f>Inventario!G1219</f>
        <v>galon</v>
      </c>
      <c r="AJ1219" s="248">
        <f>Inventario!J1219</f>
        <v>2</v>
      </c>
      <c r="AK1219" s="249">
        <f>Inventario!K1219</f>
        <v>831.13470000000007</v>
      </c>
    </row>
    <row r="1220" spans="31:37" ht="13.5" customHeight="1" x14ac:dyDescent="0.25">
      <c r="AE1220" s="246" t="str">
        <f>Inventario!B1220</f>
        <v>Xileno</v>
      </c>
      <c r="AF1220" s="247" t="str">
        <f>Inventario!D1220</f>
        <v>Xileno</v>
      </c>
      <c r="AG1220" s="247" t="str">
        <f>Inventario!E1220</f>
        <v>Pinturas y Quimicos</v>
      </c>
      <c r="AH1220" s="247">
        <f>Inventario!F1220</f>
        <v>0</v>
      </c>
      <c r="AI1220" s="247" t="str">
        <f>Inventario!G1220</f>
        <v>galon</v>
      </c>
      <c r="AJ1220" s="248">
        <f>Inventario!J1220</f>
        <v>1</v>
      </c>
      <c r="AK1220" s="249">
        <f>Inventario!K1220</f>
        <v>227.63149999999999</v>
      </c>
    </row>
    <row r="1221" spans="31:37" ht="13.5" customHeight="1" x14ac:dyDescent="0.25">
      <c r="AE1221" s="246" t="str">
        <f>Inventario!B1221</f>
        <v>Vinagre</v>
      </c>
      <c r="AF1221" s="247" t="str">
        <f>Inventario!D1221</f>
        <v>Vinagre</v>
      </c>
      <c r="AG1221" s="247" t="str">
        <f>Inventario!E1221</f>
        <v>Pinturas y Quimicos</v>
      </c>
      <c r="AH1221" s="247">
        <f>Inventario!F1221</f>
        <v>0</v>
      </c>
      <c r="AI1221" s="247" t="str">
        <f>Inventario!G1221</f>
        <v>galon</v>
      </c>
      <c r="AJ1221" s="248">
        <f>Inventario!J1221</f>
        <v>1</v>
      </c>
      <c r="AK1221" s="249">
        <f>Inventario!K1221</f>
        <v>85</v>
      </c>
    </row>
    <row r="1222" spans="31:37" ht="13.5" customHeight="1" x14ac:dyDescent="0.25">
      <c r="AE1222" s="246" t="str">
        <f>Inventario!B1222</f>
        <v>Acabado Brillante p/exteriores Sur cuarto</v>
      </c>
      <c r="AF1222" s="247" t="str">
        <f>Inventario!D1222</f>
        <v>Acabado Brillante p/exteriores Sur cuarto</v>
      </c>
      <c r="AG1222" s="247" t="str">
        <f>Inventario!E1222</f>
        <v>Pinturas y Quimicos</v>
      </c>
      <c r="AH1222" s="247">
        <f>Inventario!F1222</f>
        <v>0</v>
      </c>
      <c r="AI1222" s="247" t="str">
        <f>Inventario!G1222</f>
        <v>1/4  de Galon</v>
      </c>
      <c r="AJ1222" s="248">
        <f>Inventario!J1222</f>
        <v>0</v>
      </c>
      <c r="AK1222" s="249">
        <f>Inventario!K1222</f>
        <v>0</v>
      </c>
    </row>
    <row r="1223" spans="31:37" ht="13.5" customHeight="1" x14ac:dyDescent="0.25">
      <c r="AE1223" s="246" t="str">
        <f>Inventario!B1223</f>
        <v>Acabado satinado para exteriores  Sur cuarto</v>
      </c>
      <c r="AF1223" s="247" t="str">
        <f>Inventario!D1223</f>
        <v>Acabado satinado para exteriores  Sur cuarto</v>
      </c>
      <c r="AG1223" s="247" t="str">
        <f>Inventario!E1223</f>
        <v>Pinturas y Quimicos</v>
      </c>
      <c r="AH1223" s="247">
        <f>Inventario!F1223</f>
        <v>0</v>
      </c>
      <c r="AI1223" s="247" t="str">
        <f>Inventario!G1223</f>
        <v>1/4  de Galon</v>
      </c>
      <c r="AJ1223" s="248">
        <f>Inventario!J1223</f>
        <v>0</v>
      </c>
      <c r="AK1223" s="249">
        <f>Inventario!K1223</f>
        <v>0</v>
      </c>
    </row>
    <row r="1224" spans="31:37" ht="13.5" customHeight="1" x14ac:dyDescent="0.25">
      <c r="AE1224" s="246" t="str">
        <f>Inventario!B1224</f>
        <v>Acabado poliuretano catalizado  exterior satinado  F63FSA6-1</v>
      </c>
      <c r="AF1224" s="247" t="str">
        <f>Inventario!D1224</f>
        <v>Acabado poliuretano catalizado  exterior satinado  F63FSA6-1</v>
      </c>
      <c r="AG1224" s="247" t="str">
        <f>Inventario!E1224</f>
        <v>Pinturas y Quimicos</v>
      </c>
      <c r="AH1224" s="247" t="str">
        <f>Inventario!F1224</f>
        <v>F63FSA6-1</v>
      </c>
      <c r="AI1224" s="247" t="str">
        <f>Inventario!G1224</f>
        <v>galon</v>
      </c>
      <c r="AJ1224" s="248">
        <f>Inventario!J1224</f>
        <v>4</v>
      </c>
      <c r="AK1224" s="249">
        <f>Inventario!K1224</f>
        <v>1376.6980000000001</v>
      </c>
    </row>
    <row r="1225" spans="31:37" ht="13.5" customHeight="1" x14ac:dyDescent="0.25">
      <c r="AE1225" s="246" t="str">
        <f>Inventario!B1225</f>
        <v xml:space="preserve">Better Bond Venner Pegamento </v>
      </c>
      <c r="AF1225" s="247" t="str">
        <f>Inventario!D1225</f>
        <v xml:space="preserve">Better Bond Venner Pegamento </v>
      </c>
      <c r="AG1225" s="247" t="str">
        <f>Inventario!E1225</f>
        <v>Pinturas y Quimicos</v>
      </c>
      <c r="AH1225" s="247" t="str">
        <f>Inventario!F1225</f>
        <v>ucat 25</v>
      </c>
      <c r="AI1225" s="247" t="str">
        <f>Inventario!G1225</f>
        <v>lbs</v>
      </c>
      <c r="AJ1225" s="248">
        <f>Inventario!J1225</f>
        <v>62.51</v>
      </c>
      <c r="AK1225" s="249">
        <f>Inventario!K1225</f>
        <v>324.32798400000001</v>
      </c>
    </row>
    <row r="1226" spans="31:37" ht="13.5" customHeight="1" x14ac:dyDescent="0.25">
      <c r="AE1226" s="246" t="str">
        <f>Inventario!B1226</f>
        <v>Aceite Sae 85W-140</v>
      </c>
      <c r="AF1226" s="247" t="str">
        <f>Inventario!D1226</f>
        <v>Aceite Sae 85W-140</v>
      </c>
      <c r="AG1226" s="247" t="str">
        <f>Inventario!E1226</f>
        <v>Pinturas y Quimicos</v>
      </c>
      <c r="AH1226" s="247">
        <f>Inventario!F1226</f>
        <v>0</v>
      </c>
      <c r="AI1226" s="247" t="str">
        <f>Inventario!G1226</f>
        <v>cubetas</v>
      </c>
      <c r="AJ1226" s="248">
        <f>Inventario!J1226</f>
        <v>0</v>
      </c>
      <c r="AK1226" s="249">
        <f>Inventario!K1226</f>
        <v>0</v>
      </c>
    </row>
    <row r="1227" spans="31:37" ht="13.5" customHeight="1" x14ac:dyDescent="0.25">
      <c r="AE1227" s="246" t="str">
        <f>Inventario!B1227</f>
        <v xml:space="preserve">Pintura en Polvo  Bronze Matte Metallic </v>
      </c>
      <c r="AF1227" s="247" t="str">
        <f>Inventario!D1227</f>
        <v xml:space="preserve">Pintura en Polvo  Bronze Matte Metallic </v>
      </c>
      <c r="AG1227" s="247" t="str">
        <f>Inventario!E1227</f>
        <v>Pinturas y Quimicos</v>
      </c>
      <c r="AH1227" s="247">
        <f>Inventario!F1227</f>
        <v>0</v>
      </c>
      <c r="AI1227" s="247" t="str">
        <f>Inventario!G1227</f>
        <v>lbs</v>
      </c>
      <c r="AJ1227" s="248">
        <f>Inventario!J1227</f>
        <v>58</v>
      </c>
      <c r="AK1227" s="249">
        <f>Inventario!K1227</f>
        <v>423.21295454545458</v>
      </c>
    </row>
    <row r="1228" spans="31:37" ht="13.5" customHeight="1" x14ac:dyDescent="0.25">
      <c r="AE1228" s="246" t="str">
        <f>Inventario!B1228</f>
        <v>Refrigerante</v>
      </c>
      <c r="AF1228" s="247" t="str">
        <f>Inventario!D1228</f>
        <v>Refrigerante</v>
      </c>
      <c r="AG1228" s="247" t="str">
        <f>Inventario!E1228</f>
        <v>Pinturas y Quimicos</v>
      </c>
      <c r="AH1228" s="247">
        <f>Inventario!F1228</f>
        <v>0</v>
      </c>
      <c r="AI1228" s="247" t="str">
        <f>Inventario!G1228</f>
        <v>galon</v>
      </c>
      <c r="AJ1228" s="248">
        <f>Inventario!J1228</f>
        <v>0</v>
      </c>
      <c r="AK1228" s="249">
        <f>Inventario!K1228</f>
        <v>0</v>
      </c>
    </row>
    <row r="1229" spans="31:37" ht="13.5" customHeight="1" x14ac:dyDescent="0.25">
      <c r="AE1229" s="246" t="str">
        <f>Inventario!B1229</f>
        <v>Duro tint Genizaro Antiguo Cuarto</v>
      </c>
      <c r="AF1229" s="247" t="str">
        <f>Inventario!D1229</f>
        <v>Duro tint Genizaro Antiguo Cuarto</v>
      </c>
      <c r="AG1229" s="247" t="str">
        <f>Inventario!E1229</f>
        <v>Pinturas y Quimicos</v>
      </c>
      <c r="AH1229" s="247">
        <f>Inventario!F1229</f>
        <v>0</v>
      </c>
      <c r="AI1229" s="247" t="str">
        <f>Inventario!G1229</f>
        <v>1/4  de Galon</v>
      </c>
      <c r="AJ1229" s="248">
        <f>Inventario!J1229</f>
        <v>2</v>
      </c>
      <c r="AK1229" s="249">
        <f>Inventario!K1229</f>
        <v>388.5</v>
      </c>
    </row>
    <row r="1230" spans="31:37" ht="13.5" customHeight="1" x14ac:dyDescent="0.25">
      <c r="AE1230" s="246" t="str">
        <f>Inventario!B1230</f>
        <v>Duro Tinte Roble Claro Sur Cuarto</v>
      </c>
      <c r="AF1230" s="247" t="str">
        <f>Inventario!D1230</f>
        <v>Duro Tinte Roble Claro Sur Cuarto</v>
      </c>
      <c r="AG1230" s="247" t="str">
        <f>Inventario!E1230</f>
        <v>Pinturas y Quimicos</v>
      </c>
      <c r="AH1230" s="247">
        <f>Inventario!F1230</f>
        <v>0</v>
      </c>
      <c r="AI1230" s="247" t="str">
        <f>Inventario!G1230</f>
        <v>1/4  de Galon</v>
      </c>
      <c r="AJ1230" s="248">
        <f>Inventario!J1230</f>
        <v>1</v>
      </c>
      <c r="AK1230" s="249">
        <f>Inventario!K1230</f>
        <v>388.5</v>
      </c>
    </row>
    <row r="1231" spans="31:37" ht="13.5" customHeight="1" x14ac:dyDescent="0.25">
      <c r="AE1231" s="246" t="str">
        <f>Inventario!B1231</f>
        <v>Duro Tinte Roble Oscuro Sur Cuarto</v>
      </c>
      <c r="AF1231" s="247" t="str">
        <f>Inventario!D1231</f>
        <v>Duro Tinte Roble Oscuro Sur Cuarto</v>
      </c>
      <c r="AG1231" s="247" t="str">
        <f>Inventario!E1231</f>
        <v>Pinturas y Quimicos</v>
      </c>
      <c r="AH1231" s="247">
        <f>Inventario!F1231</f>
        <v>0</v>
      </c>
      <c r="AI1231" s="247" t="str">
        <f>Inventario!G1231</f>
        <v>1/4  de Galon</v>
      </c>
      <c r="AJ1231" s="248">
        <f>Inventario!J1231</f>
        <v>0</v>
      </c>
      <c r="AK1231" s="249">
        <f>Inventario!K1231</f>
        <v>0</v>
      </c>
    </row>
    <row r="1232" spans="31:37" ht="13.5" customHeight="1" x14ac:dyDescent="0.25">
      <c r="AE1232" s="246" t="str">
        <f>Inventario!B1232</f>
        <v>Mega Grey</v>
      </c>
      <c r="AF1232" s="247" t="str">
        <f>Inventario!D1232</f>
        <v>Mega Grey</v>
      </c>
      <c r="AG1232" s="247" t="str">
        <f>Inventario!E1232</f>
        <v>Pinturas y Quimicos</v>
      </c>
      <c r="AH1232" s="247">
        <f>Inventario!F1232</f>
        <v>0</v>
      </c>
      <c r="AI1232" s="247" t="str">
        <f>Inventario!G1232</f>
        <v>unidades</v>
      </c>
      <c r="AJ1232" s="248">
        <f>Inventario!J1232</f>
        <v>0</v>
      </c>
      <c r="AK1232" s="249">
        <f>Inventario!K1232</f>
        <v>0</v>
      </c>
    </row>
    <row r="1233" spans="31:37" ht="13.5" customHeight="1" x14ac:dyDescent="0.25">
      <c r="AE1233" s="246" t="str">
        <f>Inventario!B1233</f>
        <v>Kem Esm Ind Faster Dry  BA Solv Alq F85BSA1-1/4</v>
      </c>
      <c r="AF1233" s="247" t="str">
        <f>Inventario!D1233</f>
        <v>Kem Esm Ind Faster Dry  BA Solv Alq F85BSA1-1/4</v>
      </c>
      <c r="AG1233" s="247" t="str">
        <f>Inventario!E1233</f>
        <v>Pinturas y Quimicos</v>
      </c>
      <c r="AH1233" s="247">
        <f>Inventario!F1233</f>
        <v>0</v>
      </c>
      <c r="AI1233" s="247" t="str">
        <f>Inventario!G1233</f>
        <v>1/4  de Galon</v>
      </c>
      <c r="AJ1233" s="248">
        <f>Inventario!J1233</f>
        <v>1</v>
      </c>
      <c r="AK1233" s="249">
        <f>Inventario!K1233</f>
        <v>250.2295</v>
      </c>
    </row>
    <row r="1234" spans="31:37" ht="13.5" customHeight="1" x14ac:dyDescent="0.25">
      <c r="AE1234" s="246" t="str">
        <f>Inventario!B1234</f>
        <v>Exello Mate Base B2TSA354-1 (Codigo 6174)</v>
      </c>
      <c r="AF1234" s="247" t="str">
        <f>Inventario!D1234</f>
        <v>Exello Mate Base B2TSA354-1 (Codigo 6174)</v>
      </c>
      <c r="AG1234" s="247" t="str">
        <f>Inventario!E1234</f>
        <v>Pinturas y Quimicos</v>
      </c>
      <c r="AH1234" s="247">
        <f>Inventario!F1234</f>
        <v>0</v>
      </c>
      <c r="AI1234" s="247" t="str">
        <f>Inventario!G1234</f>
        <v>galon</v>
      </c>
      <c r="AJ1234" s="248">
        <f>Inventario!J1234</f>
        <v>0</v>
      </c>
      <c r="AK1234" s="249">
        <f>Inventario!K1234</f>
        <v>0</v>
      </c>
    </row>
    <row r="1235" spans="31:37" ht="13.5" customHeight="1" x14ac:dyDescent="0.25">
      <c r="AE1235" s="246" t="str">
        <f>Inventario!B1235</f>
        <v>Exello Mate Base B2WSA353-1 (Codigo 6172)</v>
      </c>
      <c r="AF1235" s="247" t="str">
        <f>Inventario!D1235</f>
        <v>Exello Mate Base B2WSA353-1 (Codigo 6172)</v>
      </c>
      <c r="AG1235" s="247" t="str">
        <f>Inventario!E1235</f>
        <v>Pinturas y Quimicos</v>
      </c>
      <c r="AH1235" s="247">
        <f>Inventario!F1235</f>
        <v>0</v>
      </c>
      <c r="AI1235" s="247" t="str">
        <f>Inventario!G1235</f>
        <v>galon</v>
      </c>
      <c r="AJ1235" s="248">
        <f>Inventario!J1235</f>
        <v>0</v>
      </c>
      <c r="AK1235" s="249">
        <f>Inventario!K1235</f>
        <v>0</v>
      </c>
    </row>
    <row r="1236" spans="31:37" ht="13.5" customHeight="1" x14ac:dyDescent="0.25">
      <c r="AE1236" s="246" t="str">
        <f>Inventario!B1236</f>
        <v>Exello Mate Base B2TSA354-1 (Codigo 7041)</v>
      </c>
      <c r="AF1236" s="247" t="str">
        <f>Inventario!D1236</f>
        <v>Exello Mate Base B2TSA354-1 (Codigo 7041)</v>
      </c>
      <c r="AG1236" s="247" t="str">
        <f>Inventario!E1236</f>
        <v>Pinturas y Quimicos</v>
      </c>
      <c r="AH1236" s="247">
        <f>Inventario!F1236</f>
        <v>0</v>
      </c>
      <c r="AI1236" s="247" t="str">
        <f>Inventario!G1236</f>
        <v>galon</v>
      </c>
      <c r="AJ1236" s="248">
        <f>Inventario!J1236</f>
        <v>0</v>
      </c>
      <c r="AK1236" s="249">
        <f>Inventario!K1236</f>
        <v>0</v>
      </c>
    </row>
    <row r="1237" spans="31:37" ht="13.5" customHeight="1" x14ac:dyDescent="0.25">
      <c r="AE1237" s="246" t="str">
        <f>Inventario!B1237</f>
        <v>Barniz Poliuretano Exterior Mate V82FSA4-1</v>
      </c>
      <c r="AF1237" s="247" t="str">
        <f>Inventario!D1237</f>
        <v>Barniz Poliuretano Exterior Mate V82FSA4-1</v>
      </c>
      <c r="AG1237" s="247" t="str">
        <f>Inventario!E1237</f>
        <v>Pinturas y Quimicos</v>
      </c>
      <c r="AH1237" s="247" t="str">
        <f>Inventario!F1237</f>
        <v>V82FSA4-1</v>
      </c>
      <c r="AI1237" s="247" t="str">
        <f>Inventario!G1237</f>
        <v>galon</v>
      </c>
      <c r="AJ1237" s="248">
        <f>Inventario!J1237</f>
        <v>4</v>
      </c>
      <c r="AK1237" s="249">
        <f>Inventario!K1237</f>
        <v>1211.7895000000001</v>
      </c>
    </row>
    <row r="1238" spans="31:37" ht="13.5" customHeight="1" x14ac:dyDescent="0.25">
      <c r="AE1238" s="246" t="str">
        <f>Inventario!B1238</f>
        <v>Barniz Poliuretano Exterior Mate V82FSA4-1/4</v>
      </c>
      <c r="AF1238" s="247" t="str">
        <f>Inventario!D1238</f>
        <v>Barniz Poliuretano Exterior Mate V82FSA4-1/4</v>
      </c>
      <c r="AG1238" s="247" t="str">
        <f>Inventario!E1238</f>
        <v>Pinturas y Quimicos</v>
      </c>
      <c r="AH1238" s="247" t="str">
        <f>Inventario!F1238</f>
        <v>V82FSA4-1/4</v>
      </c>
      <c r="AI1238" s="247" t="str">
        <f>Inventario!G1238</f>
        <v>1/4  de Galon</v>
      </c>
      <c r="AJ1238" s="248">
        <f>Inventario!J1238</f>
        <v>0</v>
      </c>
      <c r="AK1238" s="249">
        <f>Inventario!K1238</f>
        <v>0</v>
      </c>
    </row>
    <row r="1239" spans="31:37" ht="13.5" customHeight="1" x14ac:dyDescent="0.25">
      <c r="AE1239" s="246" t="str">
        <f>Inventario!B1239</f>
        <v>Acabado Poliuretano Catalizado F63FSA4-1</v>
      </c>
      <c r="AF1239" s="247" t="str">
        <f>Inventario!D1239</f>
        <v>Acabado Poliuretano Catalizado F63FSA4-1</v>
      </c>
      <c r="AG1239" s="247" t="str">
        <f>Inventario!E1239</f>
        <v>Pinturas y Quimicos</v>
      </c>
      <c r="AH1239" s="247" t="str">
        <f>Inventario!F1239</f>
        <v>F63FSA4-1</v>
      </c>
      <c r="AI1239" s="247" t="str">
        <f>Inventario!G1239</f>
        <v>galon</v>
      </c>
      <c r="AJ1239" s="248">
        <f>Inventario!J1239</f>
        <v>3</v>
      </c>
      <c r="AK1239" s="249">
        <f>Inventario!K1239</f>
        <v>1101.998</v>
      </c>
    </row>
    <row r="1240" spans="31:37" ht="13.5" customHeight="1" x14ac:dyDescent="0.25">
      <c r="AE1240" s="246" t="str">
        <f>Inventario!B1240</f>
        <v>Exello Mate Base B2TSA354-1 (Codigo 6062)</v>
      </c>
      <c r="AF1240" s="247" t="str">
        <f>Inventario!D1240</f>
        <v>Exello Mate Base B2TSA354-1 (Codigo 6062)</v>
      </c>
      <c r="AG1240" s="247" t="str">
        <f>Inventario!E1240</f>
        <v>Pinturas y Quimicos</v>
      </c>
      <c r="AH1240" s="247">
        <f>Inventario!F1240</f>
        <v>0</v>
      </c>
      <c r="AI1240" s="247" t="str">
        <f>Inventario!G1240</f>
        <v>galon</v>
      </c>
      <c r="AJ1240" s="248">
        <f>Inventario!J1240</f>
        <v>0</v>
      </c>
      <c r="AK1240" s="249">
        <f>Inventario!K1240</f>
        <v>0</v>
      </c>
    </row>
    <row r="1241" spans="31:37" ht="13.5" customHeight="1" x14ac:dyDescent="0.25">
      <c r="AE1241" s="246" t="str">
        <f>Inventario!B1241</f>
        <v>Fast Dry Emalte Brillante Blanco sur cuarto</v>
      </c>
      <c r="AF1241" s="247" t="str">
        <f>Inventario!D1241</f>
        <v>Fast Dry Emalte Brillante Blanco sur cuarto</v>
      </c>
      <c r="AG1241" s="247" t="str">
        <f>Inventario!E1241</f>
        <v>Pinturas y Quimicos</v>
      </c>
      <c r="AH1241" s="247">
        <f>Inventario!F1241</f>
        <v>1000000014</v>
      </c>
      <c r="AI1241" s="247" t="str">
        <f>Inventario!G1241</f>
        <v>1/4  de Galon</v>
      </c>
      <c r="AJ1241" s="248">
        <f>Inventario!J1241</f>
        <v>1</v>
      </c>
      <c r="AK1241" s="249">
        <f>Inventario!K1241</f>
        <v>180</v>
      </c>
    </row>
    <row r="1242" spans="31:37" ht="13.5" customHeight="1" x14ac:dyDescent="0.25">
      <c r="AE1242" s="246" t="str">
        <f>Inventario!B1242</f>
        <v>Fast Dry Emalte Brillante Negro sur cuarto</v>
      </c>
      <c r="AF1242" s="247" t="str">
        <f>Inventario!D1242</f>
        <v>Fast Dry Emalte Brillante Negro sur cuarto</v>
      </c>
      <c r="AG1242" s="247" t="str">
        <f>Inventario!E1242</f>
        <v>Pinturas y Quimicos</v>
      </c>
      <c r="AH1242" s="247">
        <f>Inventario!F1242</f>
        <v>1000070014</v>
      </c>
      <c r="AI1242" s="247" t="str">
        <f>Inventario!G1242</f>
        <v>1/4  de Galon</v>
      </c>
      <c r="AJ1242" s="248">
        <f>Inventario!J1242</f>
        <v>1</v>
      </c>
      <c r="AK1242" s="249">
        <f>Inventario!K1242</f>
        <v>180</v>
      </c>
    </row>
    <row r="1243" spans="31:37" ht="13.5" customHeight="1" x14ac:dyDescent="0.25">
      <c r="AE1243" s="246" t="str">
        <f>Inventario!B1243</f>
        <v>Pintura en Spray</v>
      </c>
      <c r="AF1243" s="247" t="str">
        <f>Inventario!D1243</f>
        <v>Pintura en Spray</v>
      </c>
      <c r="AG1243" s="247" t="str">
        <f>Inventario!E1243</f>
        <v>Pinturas y Quimicos</v>
      </c>
      <c r="AH1243" s="247">
        <f>Inventario!F1243</f>
        <v>0</v>
      </c>
      <c r="AI1243" s="247" t="str">
        <f>Inventario!G1243</f>
        <v>unidades</v>
      </c>
      <c r="AJ1243" s="248">
        <f>Inventario!J1243</f>
        <v>0</v>
      </c>
      <c r="AK1243" s="249">
        <f>Inventario!K1243</f>
        <v>0</v>
      </c>
    </row>
    <row r="1244" spans="31:37" ht="13.5" customHeight="1" x14ac:dyDescent="0.25">
      <c r="AE1244" s="246" t="str">
        <f>Inventario!B1244</f>
        <v>Masilla Cedar Lanco</v>
      </c>
      <c r="AF1244" s="247" t="str">
        <f>Inventario!D1244</f>
        <v>Masilla Cedar Lanco</v>
      </c>
      <c r="AG1244" s="247" t="str">
        <f>Inventario!E1244</f>
        <v>Pinturas y Quimicos</v>
      </c>
      <c r="AH1244" s="247">
        <f>Inventario!F1244</f>
        <v>0</v>
      </c>
      <c r="AI1244" s="247" t="str">
        <f>Inventario!G1244</f>
        <v>unidades</v>
      </c>
      <c r="AJ1244" s="248">
        <f>Inventario!J1244</f>
        <v>0</v>
      </c>
      <c r="AK1244" s="249">
        <f>Inventario!K1244</f>
        <v>0</v>
      </c>
    </row>
    <row r="1245" spans="31:37" ht="13.5" customHeight="1" x14ac:dyDescent="0.25">
      <c r="AE1245" s="246" t="str">
        <f>Inventario!B1245</f>
        <v>Pasta para Gypsum</v>
      </c>
      <c r="AF1245" s="247" t="str">
        <f>Inventario!D1245</f>
        <v>Pasta para Gypsum</v>
      </c>
      <c r="AG1245" s="247" t="str">
        <f>Inventario!E1245</f>
        <v>Pinturas y Quimicos</v>
      </c>
      <c r="AH1245" s="247">
        <f>Inventario!F1245</f>
        <v>0</v>
      </c>
      <c r="AI1245" s="247" t="str">
        <f>Inventario!G1245</f>
        <v>unidades</v>
      </c>
      <c r="AJ1245" s="248">
        <f>Inventario!J1245</f>
        <v>0</v>
      </c>
      <c r="AK1245" s="249">
        <f>Inventario!K1245</f>
        <v>0</v>
      </c>
    </row>
    <row r="1246" spans="31:37" ht="13.5" customHeight="1" x14ac:dyDescent="0.25">
      <c r="AE1246" s="246" t="str">
        <f>Inventario!B1246</f>
        <v xml:space="preserve">Anticorrosivo Negro </v>
      </c>
      <c r="AF1246" s="247" t="str">
        <f>Inventario!D1246</f>
        <v xml:space="preserve">Anticorrosivo Negro </v>
      </c>
      <c r="AG1246" s="247" t="str">
        <f>Inventario!E1246</f>
        <v>Pinturas y Quimicos</v>
      </c>
      <c r="AH1246" s="247">
        <f>Inventario!F1246</f>
        <v>0</v>
      </c>
      <c r="AI1246" s="247" t="str">
        <f>Inventario!G1246</f>
        <v>cubetas</v>
      </c>
      <c r="AJ1246" s="248">
        <f>Inventario!J1246</f>
        <v>0</v>
      </c>
      <c r="AK1246" s="249">
        <f>Inventario!K1246</f>
        <v>0</v>
      </c>
    </row>
    <row r="1247" spans="31:37" ht="13.5" customHeight="1" x14ac:dyDescent="0.25">
      <c r="AE1247" s="246" t="str">
        <f>Inventario!B1247</f>
        <v xml:space="preserve">Anticorrosivo Gris </v>
      </c>
      <c r="AF1247" s="247" t="str">
        <f>Inventario!D1247</f>
        <v xml:space="preserve">Anticorrosivo Gris </v>
      </c>
      <c r="AG1247" s="247" t="str">
        <f>Inventario!E1247</f>
        <v>Pinturas y Quimicos</v>
      </c>
      <c r="AH1247" s="247">
        <f>Inventario!F1247</f>
        <v>0</v>
      </c>
      <c r="AI1247" s="247" t="str">
        <f>Inventario!G1247</f>
        <v>galon</v>
      </c>
      <c r="AJ1247" s="248">
        <f>Inventario!J1247</f>
        <v>0</v>
      </c>
      <c r="AK1247" s="249">
        <f>Inventario!K1247</f>
        <v>0</v>
      </c>
    </row>
    <row r="1248" spans="31:37" ht="13.5" customHeight="1" x14ac:dyDescent="0.25">
      <c r="AE1248" s="246" t="str">
        <f>Inventario!B1248</f>
        <v xml:space="preserve">Removedor de Pintura </v>
      </c>
      <c r="AF1248" s="247" t="str">
        <f>Inventario!D1248</f>
        <v xml:space="preserve">Removedor de Pintura </v>
      </c>
      <c r="AG1248" s="247" t="str">
        <f>Inventario!E1248</f>
        <v>Pinturas y Quimicos</v>
      </c>
      <c r="AH1248" s="247">
        <f>Inventario!F1248</f>
        <v>0</v>
      </c>
      <c r="AI1248" s="247" t="str">
        <f>Inventario!G1248</f>
        <v>galon</v>
      </c>
      <c r="AJ1248" s="248">
        <f>Inventario!J1248</f>
        <v>0</v>
      </c>
      <c r="AK1248" s="249">
        <f>Inventario!K1248</f>
        <v>0</v>
      </c>
    </row>
    <row r="1249" spans="31:37" ht="13.5" customHeight="1" x14ac:dyDescent="0.25">
      <c r="AE1249" s="246" t="str">
        <f>Inventario!B1249</f>
        <v xml:space="preserve">Corrostop Ind Gris </v>
      </c>
      <c r="AF1249" s="247" t="str">
        <f>Inventario!D1249</f>
        <v xml:space="preserve">Corrostop Ind Gris </v>
      </c>
      <c r="AG1249" s="247" t="str">
        <f>Inventario!E1249</f>
        <v>Pinturas y Quimicos</v>
      </c>
      <c r="AH1249" s="247">
        <f>Inventario!F1249</f>
        <v>910072005</v>
      </c>
      <c r="AI1249" s="247" t="str">
        <f>Inventario!G1249</f>
        <v>cubetas</v>
      </c>
      <c r="AJ1249" s="248">
        <f>Inventario!J1249</f>
        <v>0</v>
      </c>
      <c r="AK1249" s="249">
        <f>Inventario!K1249</f>
        <v>0</v>
      </c>
    </row>
    <row r="1250" spans="31:37" ht="13.5" customHeight="1" x14ac:dyDescent="0.25">
      <c r="AE1250" s="246" t="str">
        <f>Inventario!B1250</f>
        <v>Corrostop Anti Corrosiv Ind Blanco</v>
      </c>
      <c r="AF1250" s="247" t="str">
        <f>Inventario!D1250</f>
        <v>Corrostop Anti Corrosiv Ind Blanco</v>
      </c>
      <c r="AG1250" s="247" t="str">
        <f>Inventario!E1250</f>
        <v>Pinturas y Quimicos</v>
      </c>
      <c r="AH1250" s="247">
        <f>Inventario!F1250</f>
        <v>910000006</v>
      </c>
      <c r="AI1250" s="247" t="str">
        <f>Inventario!G1250</f>
        <v>galon</v>
      </c>
      <c r="AJ1250" s="248">
        <f>Inventario!J1250</f>
        <v>0</v>
      </c>
      <c r="AK1250" s="249">
        <f>Inventario!K1250</f>
        <v>0</v>
      </c>
    </row>
    <row r="1251" spans="31:37" ht="13.5" customHeight="1" x14ac:dyDescent="0.25">
      <c r="AE1251" s="246" t="str">
        <f>Inventario!B1251</f>
        <v>Pintura Trafico Amarilla</v>
      </c>
      <c r="AF1251" s="247" t="str">
        <f>Inventario!D1251</f>
        <v>Pintura Trafico Amarilla</v>
      </c>
      <c r="AG1251" s="247" t="str">
        <f>Inventario!E1251</f>
        <v>Pinturas y Quimicos</v>
      </c>
      <c r="AH1251" s="247">
        <f>Inventario!F1251</f>
        <v>4001005</v>
      </c>
      <c r="AI1251" s="247" t="str">
        <f>Inventario!G1251</f>
        <v>cubetas</v>
      </c>
      <c r="AJ1251" s="248">
        <f>Inventario!J1251</f>
        <v>0</v>
      </c>
      <c r="AK1251" s="249">
        <f>Inventario!K1251</f>
        <v>0</v>
      </c>
    </row>
    <row r="1252" spans="31:37" ht="13.5" customHeight="1" x14ac:dyDescent="0.25">
      <c r="AE1252" s="246" t="str">
        <f>Inventario!B1252</f>
        <v xml:space="preserve">Diluyente para Aceites </v>
      </c>
      <c r="AF1252" s="247" t="str">
        <f>Inventario!D1252</f>
        <v xml:space="preserve">Diluyente para Aceites </v>
      </c>
      <c r="AG1252" s="247" t="str">
        <f>Inventario!E1252</f>
        <v>Pinturas y Quimicos</v>
      </c>
      <c r="AH1252" s="247" t="str">
        <f>Inventario!F1252</f>
        <v>R0804455006</v>
      </c>
      <c r="AI1252" s="247" t="str">
        <f>Inventario!G1252</f>
        <v>galon</v>
      </c>
      <c r="AJ1252" s="248">
        <f>Inventario!J1252</f>
        <v>0</v>
      </c>
      <c r="AK1252" s="249">
        <f>Inventario!K1252</f>
        <v>0</v>
      </c>
    </row>
    <row r="1253" spans="31:37" ht="13.5" customHeight="1" x14ac:dyDescent="0.25">
      <c r="AE1253" s="246" t="str">
        <f>Inventario!B1253</f>
        <v>Latex Mate  Blanco</v>
      </c>
      <c r="AF1253" s="247" t="str">
        <f>Inventario!D1253</f>
        <v>Latex Mate  Blanco</v>
      </c>
      <c r="AG1253" s="247" t="str">
        <f>Inventario!E1253</f>
        <v>Pinturas y Quimicos</v>
      </c>
      <c r="AH1253" s="247">
        <f>Inventario!F1253</f>
        <v>300000005</v>
      </c>
      <c r="AI1253" s="247" t="str">
        <f>Inventario!G1253</f>
        <v>cubetas</v>
      </c>
      <c r="AJ1253" s="248">
        <f>Inventario!J1253</f>
        <v>0</v>
      </c>
      <c r="AK1253" s="249">
        <f>Inventario!K1253</f>
        <v>0</v>
      </c>
    </row>
    <row r="1254" spans="31:37" ht="13.5" customHeight="1" x14ac:dyDescent="0.25">
      <c r="AE1254" s="246" t="str">
        <f>Inventario!B1254</f>
        <v>Latex Mate  Base Pastel</v>
      </c>
      <c r="AF1254" s="247" t="str">
        <f>Inventario!D1254</f>
        <v>Latex Mate  Base Pastel</v>
      </c>
      <c r="AG1254" s="247" t="str">
        <f>Inventario!E1254</f>
        <v>Pinturas y Quimicos</v>
      </c>
      <c r="AH1254" s="247">
        <f>Inventario!F1254</f>
        <v>300094005</v>
      </c>
      <c r="AI1254" s="247" t="str">
        <f>Inventario!G1254</f>
        <v>cubetas</v>
      </c>
      <c r="AJ1254" s="248">
        <f>Inventario!J1254</f>
        <v>0</v>
      </c>
      <c r="AK1254" s="249">
        <f>Inventario!K1254</f>
        <v>0</v>
      </c>
    </row>
    <row r="1255" spans="31:37" ht="13.5" customHeight="1" x14ac:dyDescent="0.25">
      <c r="AE1255" s="246" t="str">
        <f>Inventario!B1255</f>
        <v xml:space="preserve">Esmalta Brillante Base Media </v>
      </c>
      <c r="AF1255" s="247" t="str">
        <f>Inventario!D1255</f>
        <v xml:space="preserve">Esmalta Brillante Base Media </v>
      </c>
      <c r="AG1255" s="247" t="str">
        <f>Inventario!E1255</f>
        <v>Pinturas y Quimicos</v>
      </c>
      <c r="AH1255" s="247">
        <f>Inventario!F1255</f>
        <v>10094105</v>
      </c>
      <c r="AI1255" s="247" t="str">
        <f>Inventario!G1255</f>
        <v>cubetas</v>
      </c>
      <c r="AJ1255" s="248">
        <f>Inventario!J1255</f>
        <v>0</v>
      </c>
      <c r="AK1255" s="249">
        <f>Inventario!K1255</f>
        <v>0</v>
      </c>
    </row>
    <row r="1256" spans="31:37" ht="13.5" customHeight="1" x14ac:dyDescent="0.25">
      <c r="AE1256" s="246" t="str">
        <f>Inventario!B1256</f>
        <v>Esmalt 100 Brillante Base Pastel</v>
      </c>
      <c r="AF1256" s="247" t="str">
        <f>Inventario!D1256</f>
        <v>Esmalt 100 Brillante Base Pastel</v>
      </c>
      <c r="AG1256" s="247" t="str">
        <f>Inventario!E1256</f>
        <v>Pinturas y Quimicos</v>
      </c>
      <c r="AH1256" s="247">
        <f>Inventario!F1256</f>
        <v>10094005</v>
      </c>
      <c r="AI1256" s="247" t="str">
        <f>Inventario!G1256</f>
        <v>cubetas</v>
      </c>
      <c r="AJ1256" s="248">
        <f>Inventario!J1256</f>
        <v>0</v>
      </c>
      <c r="AK1256" s="249">
        <f>Inventario!K1256</f>
        <v>0</v>
      </c>
    </row>
    <row r="1257" spans="31:37" ht="13.5" customHeight="1" x14ac:dyDescent="0.25">
      <c r="AE1257" s="246" t="str">
        <f>Inventario!B1257</f>
        <v>Pasta Lisa Exteriores Blanca</v>
      </c>
      <c r="AF1257" s="247" t="str">
        <f>Inventario!D1257</f>
        <v>Pasta Lisa Exteriores Blanca</v>
      </c>
      <c r="AG1257" s="247" t="str">
        <f>Inventario!E1257</f>
        <v>Pinturas y Quimicos</v>
      </c>
      <c r="AH1257" s="247">
        <f>Inventario!F1257</f>
        <v>4120000005</v>
      </c>
      <c r="AI1257" s="247" t="str">
        <f>Inventario!G1257</f>
        <v>cubetas</v>
      </c>
      <c r="AJ1257" s="248">
        <f>Inventario!J1257</f>
        <v>0</v>
      </c>
      <c r="AK1257" s="249">
        <f>Inventario!K1257</f>
        <v>0</v>
      </c>
    </row>
    <row r="1258" spans="31:37" ht="13.5" customHeight="1" x14ac:dyDescent="0.25">
      <c r="AE1258" s="246" t="str">
        <f>Inventario!B1258</f>
        <v>Anti Incrustante y Dispersante  WT-HI-40</v>
      </c>
      <c r="AF1258" s="247" t="str">
        <f>Inventario!D1258</f>
        <v>Anti Incrustante y Dispersante  WT-HI-40</v>
      </c>
      <c r="AG1258" s="247" t="str">
        <f>Inventario!E1258</f>
        <v>Pinturas y Quimicos</v>
      </c>
      <c r="AH1258" s="247" t="str">
        <f>Inventario!F1258</f>
        <v>WT-HI-40</v>
      </c>
      <c r="AI1258" s="247" t="str">
        <f>Inventario!G1258</f>
        <v>galon</v>
      </c>
      <c r="AJ1258" s="248">
        <f>Inventario!J1258</f>
        <v>0</v>
      </c>
      <c r="AK1258" s="249">
        <f>Inventario!K1258</f>
        <v>0</v>
      </c>
    </row>
    <row r="1259" spans="31:37" ht="13.5" customHeight="1" x14ac:dyDescent="0.25">
      <c r="AE1259" s="246" t="str">
        <f>Inventario!B1259</f>
        <v>Aditivo P/Tratmiento de Aguas Industriales WT-AD-13</v>
      </c>
      <c r="AF1259" s="247" t="str">
        <f>Inventario!D1259</f>
        <v>Aditivo P/Tratmiento de Aguas Industriales WT-AD-13</v>
      </c>
      <c r="AG1259" s="247" t="str">
        <f>Inventario!E1259</f>
        <v>Pinturas y Quimicos</v>
      </c>
      <c r="AH1259" s="247" t="str">
        <f>Inventario!F1259</f>
        <v>WT-AD-13</v>
      </c>
      <c r="AI1259" s="247" t="str">
        <f>Inventario!G1259</f>
        <v>galon</v>
      </c>
      <c r="AJ1259" s="248">
        <f>Inventario!J1259</f>
        <v>0</v>
      </c>
      <c r="AK1259" s="249">
        <f>Inventario!K1259</f>
        <v>0</v>
      </c>
    </row>
    <row r="1260" spans="31:37" ht="13.5" customHeight="1" x14ac:dyDescent="0.25">
      <c r="AE1260" s="246" t="str">
        <f>Inventario!B1260</f>
        <v>Anti Incrustante y Anticorrosivo WT-BI-14</v>
      </c>
      <c r="AF1260" s="247" t="str">
        <f>Inventario!D1260</f>
        <v>Anti Incrustante y Anticorrosivo WT-BI-14</v>
      </c>
      <c r="AG1260" s="247" t="str">
        <f>Inventario!E1260</f>
        <v>Pinturas y Quimicos</v>
      </c>
      <c r="AH1260" s="247" t="str">
        <f>Inventario!F1260</f>
        <v>WT-BI-14</v>
      </c>
      <c r="AI1260" s="247" t="str">
        <f>Inventario!G1260</f>
        <v>lbs</v>
      </c>
      <c r="AJ1260" s="248">
        <f>Inventario!J1260</f>
        <v>0</v>
      </c>
      <c r="AK1260" s="249">
        <f>Inventario!K1260</f>
        <v>0</v>
      </c>
    </row>
    <row r="1261" spans="31:37" ht="13.5" customHeight="1" x14ac:dyDescent="0.25">
      <c r="AE1261" s="246" t="str">
        <f>Inventario!B1261</f>
        <v xml:space="preserve">Herbicida Kaliman </v>
      </c>
      <c r="AF1261" s="247" t="str">
        <f>Inventario!D1261</f>
        <v xml:space="preserve">Herbicida Kaliman </v>
      </c>
      <c r="AG1261" s="247" t="str">
        <f>Inventario!E1261</f>
        <v>Pinturas y Quimicos</v>
      </c>
      <c r="AH1261" s="247">
        <f>Inventario!F1261</f>
        <v>0</v>
      </c>
      <c r="AI1261" s="247" t="str">
        <f>Inventario!G1261</f>
        <v>unidades</v>
      </c>
      <c r="AJ1261" s="248">
        <f>Inventario!J1261</f>
        <v>3</v>
      </c>
      <c r="AK1261" s="249">
        <f>Inventario!K1261</f>
        <v>158.85730800000002</v>
      </c>
    </row>
    <row r="1262" spans="31:37" ht="13.5" customHeight="1" x14ac:dyDescent="0.25">
      <c r="AE1262" s="246" t="str">
        <f>Inventario!B1262</f>
        <v>Acetona</v>
      </c>
      <c r="AF1262" s="247" t="str">
        <f>Inventario!D1262</f>
        <v>Acetona</v>
      </c>
      <c r="AG1262" s="247" t="str">
        <f>Inventario!E1262</f>
        <v>Pinturas y Quimicos</v>
      </c>
      <c r="AH1262" s="247">
        <f>Inventario!F1262</f>
        <v>0</v>
      </c>
      <c r="AI1262" s="247" t="str">
        <f>Inventario!G1262</f>
        <v>galon</v>
      </c>
      <c r="AJ1262" s="248">
        <f>Inventario!J1262</f>
        <v>0</v>
      </c>
      <c r="AK1262" s="249">
        <f>Inventario!K1262</f>
        <v>0</v>
      </c>
    </row>
    <row r="1263" spans="31:37" ht="13.5" customHeight="1" x14ac:dyDescent="0.25">
      <c r="AE1263" s="246" t="str">
        <f>Inventario!B1263</f>
        <v>Spray WD-40</v>
      </c>
      <c r="AF1263" s="247" t="str">
        <f>Inventario!D1263</f>
        <v>Spray WD-40</v>
      </c>
      <c r="AG1263" s="247" t="str">
        <f>Inventario!E1263</f>
        <v>Pinturas y Quimicos</v>
      </c>
      <c r="AH1263" s="247">
        <f>Inventario!F1263</f>
        <v>0</v>
      </c>
      <c r="AI1263" s="247" t="str">
        <f>Inventario!G1263</f>
        <v>unidades</v>
      </c>
      <c r="AJ1263" s="248">
        <f>Inventario!J1263</f>
        <v>0</v>
      </c>
      <c r="AK1263" s="249">
        <f>Inventario!K1263</f>
        <v>0</v>
      </c>
    </row>
    <row r="1264" spans="31:37" ht="13.5" customHeight="1" x14ac:dyDescent="0.25">
      <c r="AE1264" s="246" t="str">
        <f>Inventario!B1264</f>
        <v xml:space="preserve">Unipar Removedor Diablo Sur Galon </v>
      </c>
      <c r="AF1264" s="247" t="str">
        <f>Inventario!D1264</f>
        <v xml:space="preserve">Unipar Removedor Diablo Sur Galon </v>
      </c>
      <c r="AG1264" s="247" t="str">
        <f>Inventario!E1264</f>
        <v>Pinturas y Quimicos</v>
      </c>
      <c r="AH1264" s="247">
        <f>Inventario!F1264</f>
        <v>0</v>
      </c>
      <c r="AI1264" s="247" t="str">
        <f>Inventario!G1264</f>
        <v>galon</v>
      </c>
      <c r="AJ1264" s="248">
        <f>Inventario!J1264</f>
        <v>0</v>
      </c>
      <c r="AK1264" s="249">
        <f>Inventario!K1264</f>
        <v>0</v>
      </c>
    </row>
    <row r="1265" spans="31:37" ht="13.5" customHeight="1" x14ac:dyDescent="0.25">
      <c r="AE1265" s="246" t="str">
        <f>Inventario!B1265</f>
        <v>Tinte Oil Stain SW6192</v>
      </c>
      <c r="AF1265" s="247" t="str">
        <f>Inventario!D1265</f>
        <v>Tinte Oil Stain SW6192</v>
      </c>
      <c r="AG1265" s="247" t="str">
        <f>Inventario!E1265</f>
        <v>Pinturas y Quimicos</v>
      </c>
      <c r="AH1265" s="247" t="str">
        <f>Inventario!F1265</f>
        <v>A48WSA2-1/4</v>
      </c>
      <c r="AI1265" s="247" t="str">
        <f>Inventario!G1265</f>
        <v>1/4  de Galon</v>
      </c>
      <c r="AJ1265" s="248">
        <f>Inventario!J1265</f>
        <v>0</v>
      </c>
      <c r="AK1265" s="249">
        <f>Inventario!K1265</f>
        <v>0</v>
      </c>
    </row>
    <row r="1266" spans="31:37" ht="13.5" customHeight="1" x14ac:dyDescent="0.25">
      <c r="AE1266" s="246" t="str">
        <f>Inventario!B1266</f>
        <v>Tinte Oil Stain Azul Oscuro SW6510</v>
      </c>
      <c r="AF1266" s="247" t="str">
        <f>Inventario!D1266</f>
        <v>Tinte Oil Stain Azul Oscuro SW6510</v>
      </c>
      <c r="AG1266" s="247" t="str">
        <f>Inventario!E1266</f>
        <v>Pinturas y Quimicos</v>
      </c>
      <c r="AH1266" s="247" t="str">
        <f>Inventario!F1266</f>
        <v>A48BSA1-1/4</v>
      </c>
      <c r="AI1266" s="247" t="str">
        <f>Inventario!G1266</f>
        <v>1/4  de Galon</v>
      </c>
      <c r="AJ1266" s="248">
        <f>Inventario!J1266</f>
        <v>0</v>
      </c>
      <c r="AK1266" s="249">
        <f>Inventario!K1266</f>
        <v>0</v>
      </c>
    </row>
    <row r="1267" spans="31:37" ht="13.5" customHeight="1" x14ac:dyDescent="0.25">
      <c r="AE1267" s="246" t="str">
        <f>Inventario!B1267</f>
        <v>Aceita 3 en 1   (Uso Multiple)</v>
      </c>
      <c r="AF1267" s="247" t="str">
        <f>Inventario!D1267</f>
        <v>Aceita 3 en 1   (Uso Multiple)</v>
      </c>
      <c r="AG1267" s="247" t="str">
        <f>Inventario!E1267</f>
        <v>Pinturas y Quimicos</v>
      </c>
      <c r="AH1267" s="247">
        <f>Inventario!F1267</f>
        <v>0</v>
      </c>
      <c r="AI1267" s="247" t="str">
        <f>Inventario!G1267</f>
        <v>unidades</v>
      </c>
      <c r="AJ1267" s="248">
        <f>Inventario!J1267</f>
        <v>0</v>
      </c>
      <c r="AK1267" s="249">
        <f>Inventario!K1267</f>
        <v>0</v>
      </c>
    </row>
    <row r="1268" spans="31:37" ht="13.5" customHeight="1" x14ac:dyDescent="0.25">
      <c r="AE1268" s="246" t="str">
        <f>Inventario!B1268</f>
        <v>Zetalube 209 Compusto anti zise para tornilleria (1kg)</v>
      </c>
      <c r="AF1268" s="247" t="str">
        <f>Inventario!D1268</f>
        <v>Zetalube 209 Compusto anti zise para tornilleria (1kg)</v>
      </c>
      <c r="AG1268" s="247" t="str">
        <f>Inventario!E1268</f>
        <v>Pinturas y Quimicos</v>
      </c>
      <c r="AH1268" s="247" t="str">
        <f>Inventario!F1268</f>
        <v>ZL209A</v>
      </c>
      <c r="AI1268" s="247" t="str">
        <f>Inventario!G1268</f>
        <v>unidades</v>
      </c>
      <c r="AJ1268" s="248">
        <f>Inventario!J1268</f>
        <v>0</v>
      </c>
      <c r="AK1268" s="249">
        <f>Inventario!K1268</f>
        <v>0</v>
      </c>
    </row>
    <row r="1269" spans="31:37" ht="13.5" customHeight="1" x14ac:dyDescent="0.25">
      <c r="AE1269" s="246" t="str">
        <f>Inventario!B1269</f>
        <v>Grasa sintetica Royal 911</v>
      </c>
      <c r="AF1269" s="247" t="str">
        <f>Inventario!D1269</f>
        <v>Grasa sintetica Royal 911</v>
      </c>
      <c r="AG1269" s="247" t="str">
        <f>Inventario!E1269</f>
        <v>Pinturas y Quimicos</v>
      </c>
      <c r="AH1269" s="247" t="str">
        <f>Inventario!F1269</f>
        <v>Royal 911</v>
      </c>
      <c r="AI1269" s="247" t="str">
        <f>Inventario!G1269</f>
        <v>lbs</v>
      </c>
      <c r="AJ1269" s="248">
        <f>Inventario!J1269</f>
        <v>0</v>
      </c>
      <c r="AK1269" s="249">
        <f>Inventario!K1269</f>
        <v>0</v>
      </c>
    </row>
    <row r="1270" spans="31:37" ht="13.5" customHeight="1" x14ac:dyDescent="0.25">
      <c r="AE1270" s="246" t="str">
        <f>Inventario!B1270</f>
        <v>Grasa sintetica Royal 903</v>
      </c>
      <c r="AF1270" s="247" t="str">
        <f>Inventario!D1270</f>
        <v>Grasa sintetica Royal 903</v>
      </c>
      <c r="AG1270" s="247" t="str">
        <f>Inventario!E1270</f>
        <v>Pinturas y Quimicos</v>
      </c>
      <c r="AH1270" s="247" t="str">
        <f>Inventario!F1270</f>
        <v>Royal 903</v>
      </c>
      <c r="AI1270" s="247" t="str">
        <f>Inventario!G1270</f>
        <v>lbs</v>
      </c>
      <c r="AJ1270" s="248">
        <f>Inventario!J1270</f>
        <v>0</v>
      </c>
      <c r="AK1270" s="249">
        <f>Inventario!K1270</f>
        <v>0</v>
      </c>
    </row>
    <row r="1271" spans="31:37" ht="13.5" customHeight="1" x14ac:dyDescent="0.25">
      <c r="AE1271" s="246" t="str">
        <f>Inventario!B1271</f>
        <v>Aceite P/Linea de Aire (ISO 32)</v>
      </c>
      <c r="AF1271" s="247" t="str">
        <f>Inventario!D1271</f>
        <v>Aceite P/Linea de Aire (ISO 32)</v>
      </c>
      <c r="AG1271" s="247" t="str">
        <f>Inventario!E1271</f>
        <v>Pinturas y Quimicos</v>
      </c>
      <c r="AH1271" s="247">
        <f>Inventario!F1271</f>
        <v>0</v>
      </c>
      <c r="AI1271" s="247" t="str">
        <f>Inventario!G1271</f>
        <v>galon</v>
      </c>
      <c r="AJ1271" s="248">
        <f>Inventario!J1271</f>
        <v>0</v>
      </c>
      <c r="AK1271" s="249">
        <f>Inventario!K1271</f>
        <v>0</v>
      </c>
    </row>
    <row r="1272" spans="31:37" ht="13.5" customHeight="1" x14ac:dyDescent="0.25">
      <c r="AE1272" s="246" t="str">
        <f>Inventario!B1272</f>
        <v xml:space="preserve">Lubricante seco de Moly Corium 157 </v>
      </c>
      <c r="AF1272" s="247" t="str">
        <f>Inventario!D1272</f>
        <v xml:space="preserve">Lubricante seco de Moly Corium 157 </v>
      </c>
      <c r="AG1272" s="247" t="str">
        <f>Inventario!E1272</f>
        <v>Pinturas y Quimicos</v>
      </c>
      <c r="AH1272" s="247">
        <f>Inventario!F1272</f>
        <v>0</v>
      </c>
      <c r="AI1272" s="247" t="str">
        <f>Inventario!G1272</f>
        <v>unidades</v>
      </c>
      <c r="AJ1272" s="248">
        <f>Inventario!J1272</f>
        <v>0</v>
      </c>
      <c r="AK1272" s="249">
        <f>Inventario!K1272</f>
        <v>0</v>
      </c>
    </row>
    <row r="1273" spans="31:37" ht="13.5" customHeight="1" x14ac:dyDescent="0.25">
      <c r="AE1273" s="246" t="str">
        <f>Inventario!B1273</f>
        <v>Exello Blanco</v>
      </c>
      <c r="AF1273" s="247" t="str">
        <f>Inventario!D1273</f>
        <v>Exello Blanco</v>
      </c>
      <c r="AG1273" s="247" t="str">
        <f>Inventario!E1273</f>
        <v>Pinturas y Quimicos</v>
      </c>
      <c r="AH1273" s="247">
        <f>Inventario!F1273</f>
        <v>0</v>
      </c>
      <c r="AI1273" s="247" t="str">
        <f>Inventario!G1273</f>
        <v>galon</v>
      </c>
      <c r="AJ1273" s="248">
        <f>Inventario!J1273</f>
        <v>1</v>
      </c>
      <c r="AK1273" s="249">
        <f>Inventario!K1273</f>
        <v>800</v>
      </c>
    </row>
    <row r="1274" spans="31:37" ht="13.5" customHeight="1" x14ac:dyDescent="0.25">
      <c r="AE1274" s="246" t="str">
        <f>Inventario!B1274</f>
        <v>Pegamento Adhesivo Poliuretano  Cuarto</v>
      </c>
      <c r="AF1274" s="247" t="str">
        <f>Inventario!D1274</f>
        <v>Pegamento Adhesivo Poliuretano  Cuarto</v>
      </c>
      <c r="AG1274" s="247" t="str">
        <f>Inventario!E1274</f>
        <v>Pinturas y Quimicos</v>
      </c>
      <c r="AH1274" s="247">
        <f>Inventario!F1274</f>
        <v>0</v>
      </c>
      <c r="AI1274" s="247" t="str">
        <f>Inventario!G1274</f>
        <v>1/4  de Galon</v>
      </c>
      <c r="AJ1274" s="248">
        <f>Inventario!J1274</f>
        <v>0</v>
      </c>
      <c r="AK1274" s="249">
        <f>Inventario!K1274</f>
        <v>0</v>
      </c>
    </row>
    <row r="1275" spans="31:37" ht="13.5" customHeight="1" x14ac:dyDescent="0.25">
      <c r="AE1275" s="246" t="str">
        <f>Inventario!B1275</f>
        <v xml:space="preserve">Cipermetrina </v>
      </c>
      <c r="AF1275" s="247" t="str">
        <f>Inventario!D1275</f>
        <v xml:space="preserve">Cipermetrina </v>
      </c>
      <c r="AG1275" s="247" t="str">
        <f>Inventario!E1275</f>
        <v>Pinturas y Quimicos</v>
      </c>
      <c r="AH1275" s="247">
        <f>Inventario!F1275</f>
        <v>0</v>
      </c>
      <c r="AI1275" s="247" t="str">
        <f>Inventario!G1275</f>
        <v>unidades</v>
      </c>
      <c r="AJ1275" s="248">
        <f>Inventario!J1275</f>
        <v>0</v>
      </c>
      <c r="AK1275" s="249">
        <f>Inventario!K1275</f>
        <v>0</v>
      </c>
    </row>
    <row r="1276" spans="31:37" ht="13.5" customHeight="1" x14ac:dyDescent="0.25">
      <c r="AE1276" s="246" t="str">
        <f>Inventario!B1276</f>
        <v>Pintura Gold Acrilica Blanca Cubeta (Klebe)</v>
      </c>
      <c r="AF1276" s="247" t="str">
        <f>Inventario!D1276</f>
        <v>Pintura Gold Acrilica Blanca Cubeta (Klebe)</v>
      </c>
      <c r="AG1276" s="247" t="str">
        <f>Inventario!E1276</f>
        <v>Pinturas y Quimicos</v>
      </c>
      <c r="AH1276" s="247">
        <f>Inventario!F1276</f>
        <v>0</v>
      </c>
      <c r="AI1276" s="247" t="str">
        <f>Inventario!G1276</f>
        <v>cubetas</v>
      </c>
      <c r="AJ1276" s="248">
        <f>Inventario!J1276</f>
        <v>0</v>
      </c>
      <c r="AK1276" s="249">
        <f>Inventario!K1276</f>
        <v>0</v>
      </c>
    </row>
    <row r="1277" spans="31:37" ht="13.5" customHeight="1" x14ac:dyDescent="0.25">
      <c r="AE1277" s="246" t="str">
        <f>Inventario!B1277</f>
        <v>Pega Blanca (Klebe)</v>
      </c>
      <c r="AF1277" s="247" t="str">
        <f>Inventario!D1277</f>
        <v>Pega Blanca (Klebe)</v>
      </c>
      <c r="AG1277" s="247" t="str">
        <f>Inventario!E1277</f>
        <v>Pinturas y Quimicos</v>
      </c>
      <c r="AH1277" s="247">
        <f>Inventario!F1277</f>
        <v>0</v>
      </c>
      <c r="AI1277" s="247" t="str">
        <f>Inventario!G1277</f>
        <v>galon</v>
      </c>
      <c r="AJ1277" s="248">
        <f>Inventario!J1277</f>
        <v>0</v>
      </c>
      <c r="AK1277" s="249">
        <f>Inventario!K1277</f>
        <v>0</v>
      </c>
    </row>
    <row r="1278" spans="31:37" ht="13.5" customHeight="1" x14ac:dyDescent="0.25">
      <c r="AE1278" s="246" t="str">
        <f>Inventario!B1278</f>
        <v>Lamina de plywood corriente 1/8</v>
      </c>
      <c r="AF1278" s="247" t="str">
        <f>Inventario!D1278</f>
        <v>Lamina de plywood corriente 1/8</v>
      </c>
      <c r="AG1278" s="247" t="str">
        <f>Inventario!E1278</f>
        <v>Plywood</v>
      </c>
      <c r="AH1278" s="247">
        <f>Inventario!F1278</f>
        <v>0</v>
      </c>
      <c r="AI1278" s="247" t="str">
        <f>Inventario!G1278</f>
        <v>unidades</v>
      </c>
      <c r="AJ1278" s="248">
        <f>Inventario!J1278</f>
        <v>1</v>
      </c>
      <c r="AK1278" s="249">
        <f>Inventario!K1278</f>
        <v>259.25733333333335</v>
      </c>
    </row>
    <row r="1279" spans="31:37" ht="13.5" customHeight="1" x14ac:dyDescent="0.25">
      <c r="AE1279" s="246" t="str">
        <f>Inventario!B1279</f>
        <v>Lamina de pawlonia (pochote) 3/4"</v>
      </c>
      <c r="AF1279" s="247" t="str">
        <f>Inventario!D1279</f>
        <v>Lamina de pawlonia (pochote) 3/4"</v>
      </c>
      <c r="AG1279" s="247" t="str">
        <f>Inventario!E1279</f>
        <v>Plywood</v>
      </c>
      <c r="AH1279" s="247">
        <f>Inventario!F1279</f>
        <v>0</v>
      </c>
      <c r="AI1279" s="247" t="str">
        <f>Inventario!G1279</f>
        <v>unidades</v>
      </c>
      <c r="AJ1279" s="248">
        <f>Inventario!J1279</f>
        <v>2.75</v>
      </c>
      <c r="AK1279" s="249">
        <f>Inventario!K1279</f>
        <v>1200</v>
      </c>
    </row>
    <row r="1280" spans="31:37" ht="13.5" customHeight="1" x14ac:dyDescent="0.25">
      <c r="AE1280" s="246" t="str">
        <f>Inventario!B1280</f>
        <v>Lamina de plywood corriente 3/16</v>
      </c>
      <c r="AF1280" s="247" t="str">
        <f>Inventario!D1280</f>
        <v>Lamina de plywood corriente 3/16</v>
      </c>
      <c r="AG1280" s="247" t="str">
        <f>Inventario!E1280</f>
        <v>Plywood</v>
      </c>
      <c r="AH1280" s="247">
        <f>Inventario!F1280</f>
        <v>0</v>
      </c>
      <c r="AI1280" s="247" t="str">
        <f>Inventario!G1280</f>
        <v>unidades</v>
      </c>
      <c r="AJ1280" s="248">
        <f>Inventario!J1280</f>
        <v>2</v>
      </c>
      <c r="AK1280" s="249">
        <f>Inventario!K1280</f>
        <v>410.255</v>
      </c>
    </row>
    <row r="1281" spans="31:37" ht="13.5" customHeight="1" x14ac:dyDescent="0.25">
      <c r="AE1281" s="246" t="str">
        <f>Inventario!B1281</f>
        <v>Lamina de plywood corriente 3/8</v>
      </c>
      <c r="AF1281" s="247" t="str">
        <f>Inventario!D1281</f>
        <v>Lamina de plywood corriente 3/8</v>
      </c>
      <c r="AG1281" s="247" t="str">
        <f>Inventario!E1281</f>
        <v>Plywood</v>
      </c>
      <c r="AH1281" s="247">
        <f>Inventario!F1281</f>
        <v>0</v>
      </c>
      <c r="AI1281" s="247" t="str">
        <f>Inventario!G1281</f>
        <v>unidades</v>
      </c>
      <c r="AJ1281" s="248">
        <f>Inventario!J1281</f>
        <v>5.125</v>
      </c>
      <c r="AK1281" s="249">
        <f>Inventario!K1281</f>
        <v>419.80893621929181</v>
      </c>
    </row>
    <row r="1282" spans="31:37" ht="13.5" customHeight="1" x14ac:dyDescent="0.25">
      <c r="AE1282" s="246" t="str">
        <f>Inventario!B1282</f>
        <v>Lamina de plywood corriente 1/2"</v>
      </c>
      <c r="AF1282" s="247" t="str">
        <f>Inventario!D1282</f>
        <v>Lamina de plywood corriente 1/2"</v>
      </c>
      <c r="AG1282" s="247" t="str">
        <f>Inventario!E1282</f>
        <v>Plywood</v>
      </c>
      <c r="AH1282" s="247">
        <f>Inventario!F1282</f>
        <v>0</v>
      </c>
      <c r="AI1282" s="247" t="str">
        <f>Inventario!G1282</f>
        <v>unidades</v>
      </c>
      <c r="AJ1282" s="248">
        <f>Inventario!J1282</f>
        <v>11</v>
      </c>
      <c r="AK1282" s="249">
        <f>Inventario!K1282</f>
        <v>706.3556708595388</v>
      </c>
    </row>
    <row r="1283" spans="31:37" ht="13.5" customHeight="1" x14ac:dyDescent="0.25">
      <c r="AE1283" s="246" t="str">
        <f>Inventario!B1283</f>
        <v>Lamina plywood Fenolico 3/4"</v>
      </c>
      <c r="AF1283" s="247" t="str">
        <f>Inventario!D1283</f>
        <v>Lamina plywood Fenolico 3/4"</v>
      </c>
      <c r="AG1283" s="247" t="str">
        <f>Inventario!E1283</f>
        <v>Plywood</v>
      </c>
      <c r="AH1283" s="247">
        <f>Inventario!F1283</f>
        <v>0</v>
      </c>
      <c r="AI1283" s="247" t="str">
        <f>Inventario!G1283</f>
        <v>unidades</v>
      </c>
      <c r="AJ1283" s="248">
        <f>Inventario!J1283</f>
        <v>0</v>
      </c>
      <c r="AK1283" s="249">
        <f>Inventario!K1283</f>
        <v>0</v>
      </c>
    </row>
    <row r="1284" spans="31:37" ht="13.5" customHeight="1" x14ac:dyDescent="0.25">
      <c r="AE1284" s="246" t="str">
        <f>Inventario!B1284</f>
        <v>Lamina de pawlonia (pochote) 5/8"</v>
      </c>
      <c r="AF1284" s="247" t="str">
        <f>Inventario!D1284</f>
        <v>Lamina de pawlonia (pochote) 5/8"</v>
      </c>
      <c r="AG1284" s="247" t="str">
        <f>Inventario!E1284</f>
        <v>Plywood</v>
      </c>
      <c r="AH1284" s="247">
        <f>Inventario!F1284</f>
        <v>0</v>
      </c>
      <c r="AI1284" s="247" t="str">
        <f>Inventario!G1284</f>
        <v>unidades</v>
      </c>
      <c r="AJ1284" s="248">
        <f>Inventario!J1284</f>
        <v>0.25</v>
      </c>
      <c r="AK1284" s="249">
        <f>Inventario!K1284</f>
        <v>1178.6981818181819</v>
      </c>
    </row>
    <row r="1285" spans="31:37" ht="13.5" customHeight="1" x14ac:dyDescent="0.25">
      <c r="AE1285" s="246" t="str">
        <f>Inventario!B1285</f>
        <v>Lamina de plywood corriente 1/4"</v>
      </c>
      <c r="AF1285" s="247" t="str">
        <f>Inventario!D1285</f>
        <v>Lamina de plywood corriente 1/4"</v>
      </c>
      <c r="AG1285" s="247" t="str">
        <f>Inventario!E1285</f>
        <v>Plywood</v>
      </c>
      <c r="AH1285" s="247">
        <f>Inventario!F1285</f>
        <v>0</v>
      </c>
      <c r="AI1285" s="247" t="str">
        <f>Inventario!G1285</f>
        <v>unidades</v>
      </c>
      <c r="AJ1285" s="248">
        <f>Inventario!J1285</f>
        <v>2</v>
      </c>
      <c r="AK1285" s="249">
        <f>Inventario!K1285</f>
        <v>410.25200000000007</v>
      </c>
    </row>
    <row r="1286" spans="31:37" ht="13.5" customHeight="1" x14ac:dyDescent="0.25">
      <c r="AE1286" s="246" t="str">
        <f>Inventario!B1286</f>
        <v>Lamina de Eucalipto enchapado 3/4"</v>
      </c>
      <c r="AF1286" s="247" t="str">
        <f>Inventario!D1286</f>
        <v>Lamina de Eucalipto enchapado 3/4"</v>
      </c>
      <c r="AG1286" s="247" t="str">
        <f>Inventario!E1286</f>
        <v>Plywood</v>
      </c>
      <c r="AH1286" s="247">
        <f>Inventario!F1286</f>
        <v>0</v>
      </c>
      <c r="AI1286" s="247" t="str">
        <f>Inventario!G1286</f>
        <v>unidades</v>
      </c>
      <c r="AJ1286" s="248">
        <f>Inventario!J1286</f>
        <v>0.25</v>
      </c>
      <c r="AK1286" s="249">
        <f>Inventario!K1286</f>
        <v>1200</v>
      </c>
    </row>
    <row r="1287" spans="31:37" ht="13.5" customHeight="1" x14ac:dyDescent="0.25">
      <c r="AE1287" s="246" t="str">
        <f>Inventario!B1287</f>
        <v xml:space="preserve">Lamina de Melamina negra 1/8" </v>
      </c>
      <c r="AF1287" s="247" t="str">
        <f>Inventario!D1287</f>
        <v xml:space="preserve">Lamina de Melamina negra 1/8" </v>
      </c>
      <c r="AG1287" s="247" t="str">
        <f>Inventario!E1287</f>
        <v>Plywood</v>
      </c>
      <c r="AH1287" s="247">
        <f>Inventario!F1287</f>
        <v>0</v>
      </c>
      <c r="AI1287" s="247" t="str">
        <f>Inventario!G1287</f>
        <v>unidades</v>
      </c>
      <c r="AJ1287" s="248">
        <f>Inventario!J1287</f>
        <v>4.25</v>
      </c>
      <c r="AK1287" s="249">
        <f>Inventario!K1287</f>
        <v>800</v>
      </c>
    </row>
    <row r="1288" spans="31:37" ht="13.5" customHeight="1" x14ac:dyDescent="0.25">
      <c r="AE1288" s="246" t="str">
        <f>Inventario!B1288</f>
        <v>Lamina de Fibran 3/8"</v>
      </c>
      <c r="AF1288" s="247" t="str">
        <f>Inventario!D1288</f>
        <v>Lamina de Fibran 3/8"</v>
      </c>
      <c r="AG1288" s="247" t="str">
        <f>Inventario!E1288</f>
        <v>Plywood</v>
      </c>
      <c r="AH1288" s="247">
        <f>Inventario!F1288</f>
        <v>0</v>
      </c>
      <c r="AI1288" s="247" t="str">
        <f>Inventario!G1288</f>
        <v>unidades</v>
      </c>
      <c r="AJ1288" s="248">
        <f>Inventario!J1288</f>
        <v>0</v>
      </c>
      <c r="AK1288" s="249">
        <f>Inventario!K1288</f>
        <v>0</v>
      </c>
    </row>
    <row r="1289" spans="31:37" ht="13.5" customHeight="1" x14ac:dyDescent="0.25">
      <c r="AE1289" s="246" t="str">
        <f>Inventario!B1289</f>
        <v>Lamina Plywood Corriente 3/4"</v>
      </c>
      <c r="AF1289" s="247" t="str">
        <f>Inventario!D1289</f>
        <v>Lamina Plywood Corriente 3/4"</v>
      </c>
      <c r="AG1289" s="247" t="str">
        <f>Inventario!E1289</f>
        <v>Plywood</v>
      </c>
      <c r="AH1289" s="247">
        <f>Inventario!F1289</f>
        <v>0</v>
      </c>
      <c r="AI1289" s="247" t="str">
        <f>Inventario!G1289</f>
        <v>unidades</v>
      </c>
      <c r="AJ1289" s="248">
        <f>Inventario!J1289</f>
        <v>1</v>
      </c>
      <c r="AK1289" s="249">
        <f>Inventario!K1289</f>
        <v>1021.5355555555557</v>
      </c>
    </row>
    <row r="1290" spans="31:37" ht="13.5" customHeight="1" x14ac:dyDescent="0.25">
      <c r="AE1290" s="246" t="str">
        <f>Inventario!B1290</f>
        <v>Lamina de Fibran 3/4"</v>
      </c>
      <c r="AF1290" s="247" t="str">
        <f>Inventario!D1290</f>
        <v>Lamina de Fibran 3/4"</v>
      </c>
      <c r="AG1290" s="247" t="str">
        <f>Inventario!E1290</f>
        <v>Plywood</v>
      </c>
      <c r="AH1290" s="247">
        <f>Inventario!F1290</f>
        <v>0</v>
      </c>
      <c r="AI1290" s="247" t="str">
        <f>Inventario!G1290</f>
        <v>unidades</v>
      </c>
      <c r="AJ1290" s="248">
        <f>Inventario!J1290</f>
        <v>0</v>
      </c>
      <c r="AK1290" s="249">
        <f>Inventario!K1290</f>
        <v>0</v>
      </c>
    </row>
    <row r="1291" spans="31:37" ht="13.5" customHeight="1" x14ac:dyDescent="0.25">
      <c r="AE1291" s="246" t="str">
        <f>Inventario!B1291</f>
        <v>Lamina de Fibran 1/2"</v>
      </c>
      <c r="AF1291" s="247" t="str">
        <f>Inventario!D1291</f>
        <v>Lamina de Fibran 1/2"</v>
      </c>
      <c r="AG1291" s="247" t="str">
        <f>Inventario!E1291</f>
        <v>Plywood</v>
      </c>
      <c r="AH1291" s="247">
        <f>Inventario!F1291</f>
        <v>0</v>
      </c>
      <c r="AI1291" s="247" t="str">
        <f>Inventario!G1291</f>
        <v>unidades</v>
      </c>
      <c r="AJ1291" s="248">
        <f>Inventario!J1291</f>
        <v>0</v>
      </c>
      <c r="AK1291" s="249">
        <f>Inventario!K1291</f>
        <v>0</v>
      </c>
    </row>
    <row r="1292" spans="31:37" ht="13.5" customHeight="1" x14ac:dyDescent="0.25">
      <c r="AE1292" s="246" t="str">
        <f>Inventario!B1292</f>
        <v>Fibra de Madera recubieta Okume 5/8"</v>
      </c>
      <c r="AF1292" s="247" t="str">
        <f>Inventario!D1292</f>
        <v>Fibra de Madera recubieta Okume 5/8"</v>
      </c>
      <c r="AG1292" s="247" t="str">
        <f>Inventario!E1292</f>
        <v>Plywood</v>
      </c>
      <c r="AH1292" s="247">
        <f>Inventario!F1292</f>
        <v>0</v>
      </c>
      <c r="AI1292" s="247" t="str">
        <f>Inventario!G1292</f>
        <v>unidades</v>
      </c>
      <c r="AJ1292" s="248">
        <f>Inventario!J1292</f>
        <v>0</v>
      </c>
      <c r="AK1292" s="249">
        <f>Inventario!K1292</f>
        <v>0</v>
      </c>
    </row>
    <row r="1293" spans="31:37" ht="13.5" customHeight="1" x14ac:dyDescent="0.25">
      <c r="AE1293" s="246" t="str">
        <f>Inventario!B1293</f>
        <v>Fibra de Madera recubieta Okume 1/4"</v>
      </c>
      <c r="AF1293" s="247" t="str">
        <f>Inventario!D1293</f>
        <v>Fibra de Madera recubieta Okume 1/4"</v>
      </c>
      <c r="AG1293" s="247" t="str">
        <f>Inventario!E1293</f>
        <v>Plywood</v>
      </c>
      <c r="AH1293" s="247">
        <f>Inventario!F1293</f>
        <v>0</v>
      </c>
      <c r="AI1293" s="247" t="str">
        <f>Inventario!G1293</f>
        <v>unidades</v>
      </c>
      <c r="AJ1293" s="248">
        <f>Inventario!J1293</f>
        <v>0</v>
      </c>
      <c r="AK1293" s="249">
        <f>Inventario!K1293</f>
        <v>0</v>
      </c>
    </row>
    <row r="1294" spans="31:37" ht="13.5" customHeight="1" x14ac:dyDescent="0.25">
      <c r="AE1294" s="246" t="str">
        <f>Inventario!B1294</f>
        <v>Plycem 4'x8' x 12mm (1/2")</v>
      </c>
      <c r="AF1294" s="247" t="str">
        <f>Inventario!D1294</f>
        <v>Plycem 4'x8' x 12mm (1/2")</v>
      </c>
      <c r="AG1294" s="247" t="str">
        <f>Inventario!E1294</f>
        <v>Plywood</v>
      </c>
      <c r="AH1294" s="247">
        <f>Inventario!F1294</f>
        <v>0</v>
      </c>
      <c r="AI1294" s="247" t="str">
        <f>Inventario!G1294</f>
        <v>unidades</v>
      </c>
      <c r="AJ1294" s="248">
        <f>Inventario!J1294</f>
        <v>-2.500000000001279E-3</v>
      </c>
      <c r="AK1294" s="249">
        <f>Inventario!K1294</f>
        <v>952.31098039215681</v>
      </c>
    </row>
    <row r="1295" spans="31:37" ht="13.5" customHeight="1" x14ac:dyDescent="0.25">
      <c r="AE1295" s="246" t="str">
        <f>Inventario!B1295</f>
        <v>Plycem 4'x8' x 20mm (3/4")</v>
      </c>
      <c r="AF1295" s="247" t="str">
        <f>Inventario!D1295</f>
        <v>Plycem 4'x8' x 20mm (3/4")</v>
      </c>
      <c r="AG1295" s="247" t="str">
        <f>Inventario!E1295</f>
        <v>Plywood</v>
      </c>
      <c r="AH1295" s="247">
        <f>Inventario!F1295</f>
        <v>0</v>
      </c>
      <c r="AI1295" s="247" t="str">
        <f>Inventario!G1295</f>
        <v>unidades</v>
      </c>
      <c r="AJ1295" s="248">
        <f>Inventario!J1295</f>
        <v>0</v>
      </c>
      <c r="AK1295" s="249">
        <f>Inventario!K1295</f>
        <v>0</v>
      </c>
    </row>
    <row r="1296" spans="31:37" ht="13.5" customHeight="1" x14ac:dyDescent="0.25">
      <c r="AE1296" s="246" t="str">
        <f>Inventario!B1296</f>
        <v>Lamina Formica</v>
      </c>
      <c r="AF1296" s="247" t="str">
        <f>Inventario!D1296</f>
        <v>Lamina Formica</v>
      </c>
      <c r="AG1296" s="247" t="str">
        <f>Inventario!E1296</f>
        <v>Plywood</v>
      </c>
      <c r="AH1296" s="247">
        <f>Inventario!F1296</f>
        <v>0</v>
      </c>
      <c r="AI1296" s="247" t="str">
        <f>Inventario!G1296</f>
        <v>unidades</v>
      </c>
      <c r="AJ1296" s="248">
        <f>Inventario!J1296</f>
        <v>0</v>
      </c>
      <c r="AK1296" s="249">
        <f>Inventario!K1296</f>
        <v>0</v>
      </c>
    </row>
    <row r="1297" spans="31:37" ht="13.5" customHeight="1" x14ac:dyDescent="0.25">
      <c r="AE1297" s="246" t="str">
        <f>Inventario!B1297</f>
        <v>Separador del agua del combustible (CAT)</v>
      </c>
      <c r="AF1297" s="247" t="str">
        <f>Inventario!D1297</f>
        <v>Separador del agua del combustible (CAT)</v>
      </c>
      <c r="AG1297" s="247" t="str">
        <f>Inventario!E1297</f>
        <v>Repuestos y Partes</v>
      </c>
      <c r="AH1297" s="247">
        <f>Inventario!F1297</f>
        <v>0</v>
      </c>
      <c r="AI1297" s="247" t="str">
        <f>Inventario!G1297</f>
        <v>unidades</v>
      </c>
      <c r="AJ1297" s="248">
        <f>Inventario!J1297</f>
        <v>1</v>
      </c>
      <c r="AK1297" s="249">
        <f>Inventario!K1297</f>
        <v>0</v>
      </c>
    </row>
    <row r="1298" spans="31:37" ht="13.5" customHeight="1" x14ac:dyDescent="0.25">
      <c r="AE1298" s="246" t="str">
        <f>Inventario!B1298</f>
        <v>Filtro Aceite (CAT)</v>
      </c>
      <c r="AF1298" s="247" t="str">
        <f>Inventario!D1298</f>
        <v>Filtro Aceite (CAT)</v>
      </c>
      <c r="AG1298" s="247" t="str">
        <f>Inventario!E1298</f>
        <v>Repuestos y Partes</v>
      </c>
      <c r="AH1298" s="247">
        <f>Inventario!F1298</f>
        <v>0</v>
      </c>
      <c r="AI1298" s="247" t="str">
        <f>Inventario!G1298</f>
        <v>unidades</v>
      </c>
      <c r="AJ1298" s="248">
        <f>Inventario!J1298</f>
        <v>1</v>
      </c>
      <c r="AK1298" s="249">
        <f>Inventario!K1298</f>
        <v>0</v>
      </c>
    </row>
    <row r="1299" spans="31:37" ht="13.5" customHeight="1" x14ac:dyDescent="0.25">
      <c r="AE1299" s="246" t="str">
        <f>Inventario!B1299</f>
        <v>Filtro Combustible (CAT)</v>
      </c>
      <c r="AF1299" s="247" t="str">
        <f>Inventario!D1299</f>
        <v>Filtro Combustible (CAT)</v>
      </c>
      <c r="AG1299" s="247" t="str">
        <f>Inventario!E1299</f>
        <v>Repuestos y Partes</v>
      </c>
      <c r="AH1299" s="247">
        <f>Inventario!F1299</f>
        <v>0</v>
      </c>
      <c r="AI1299" s="247" t="str">
        <f>Inventario!G1299</f>
        <v>unidades</v>
      </c>
      <c r="AJ1299" s="248">
        <f>Inventario!J1299</f>
        <v>1</v>
      </c>
      <c r="AK1299" s="249">
        <f>Inventario!K1299</f>
        <v>0</v>
      </c>
    </row>
    <row r="1300" spans="31:37" ht="13.5" customHeight="1" x14ac:dyDescent="0.25">
      <c r="AE1300" s="246" t="str">
        <f>Inventario!B1300</f>
        <v>Cadena de Rodillos</v>
      </c>
      <c r="AF1300" s="247" t="str">
        <f>Inventario!D1300</f>
        <v>Cadena de Rodillos</v>
      </c>
      <c r="AG1300" s="247" t="str">
        <f>Inventario!E1300</f>
        <v>Repuestos y Partes</v>
      </c>
      <c r="AH1300" s="247">
        <f>Inventario!F1300</f>
        <v>0</v>
      </c>
      <c r="AI1300" s="247" t="str">
        <f>Inventario!G1300</f>
        <v>unidades</v>
      </c>
      <c r="AJ1300" s="248">
        <f>Inventario!J1300</f>
        <v>1</v>
      </c>
      <c r="AK1300" s="249">
        <f>Inventario!K1300</f>
        <v>0</v>
      </c>
    </row>
    <row r="1301" spans="31:37" ht="13.5" customHeight="1" x14ac:dyDescent="0.25">
      <c r="AE1301" s="246" t="str">
        <f>Inventario!B1301</f>
        <v>Bushing brazo tensor 1"</v>
      </c>
      <c r="AF1301" s="247" t="str">
        <f>Inventario!D1301</f>
        <v>Bushing brazo tensor 1"</v>
      </c>
      <c r="AG1301" s="247" t="str">
        <f>Inventario!E1301</f>
        <v>Repuestos y Partes</v>
      </c>
      <c r="AH1301" s="247">
        <f>Inventario!F1301</f>
        <v>0</v>
      </c>
      <c r="AI1301" s="247" t="str">
        <f>Inventario!G1301</f>
        <v>unidades</v>
      </c>
      <c r="AJ1301" s="248">
        <f>Inventario!J1301</f>
        <v>4</v>
      </c>
      <c r="AK1301" s="249">
        <f>Inventario!K1301</f>
        <v>0</v>
      </c>
    </row>
    <row r="1302" spans="31:37" ht="13.5" customHeight="1" x14ac:dyDescent="0.25">
      <c r="AE1302" s="246" t="str">
        <f>Inventario!B1302</f>
        <v>Kit de orrines</v>
      </c>
      <c r="AF1302" s="247" t="str">
        <f>Inventario!D1302</f>
        <v>Kit de orrines</v>
      </c>
      <c r="AG1302" s="247" t="str">
        <f>Inventario!E1302</f>
        <v>Repuestos y Partes</v>
      </c>
      <c r="AH1302" s="247">
        <f>Inventario!F1302</f>
        <v>0</v>
      </c>
      <c r="AI1302" s="247" t="str">
        <f>Inventario!G1302</f>
        <v>kit</v>
      </c>
      <c r="AJ1302" s="248">
        <f>Inventario!J1302</f>
        <v>1</v>
      </c>
      <c r="AK1302" s="249">
        <f>Inventario!K1302</f>
        <v>0</v>
      </c>
    </row>
    <row r="1303" spans="31:37" ht="13.5" customHeight="1" x14ac:dyDescent="0.25">
      <c r="AE1303" s="246" t="str">
        <f>Inventario!B1303</f>
        <v>Balinera 04A-1212</v>
      </c>
      <c r="AF1303" s="247" t="str">
        <f>Inventario!D1303</f>
        <v>Balinera 04A-1212</v>
      </c>
      <c r="AG1303" s="247" t="str">
        <f>Inventario!E1303</f>
        <v>Repuestos y Partes</v>
      </c>
      <c r="AH1303" s="247">
        <f>Inventario!F1303</f>
        <v>0</v>
      </c>
      <c r="AI1303" s="247" t="str">
        <f>Inventario!G1303</f>
        <v>unidades</v>
      </c>
      <c r="AJ1303" s="248">
        <f>Inventario!J1303</f>
        <v>7</v>
      </c>
      <c r="AK1303" s="249">
        <f>Inventario!K1303</f>
        <v>350</v>
      </c>
    </row>
    <row r="1304" spans="31:37" ht="13.5" customHeight="1" x14ac:dyDescent="0.25">
      <c r="AE1304" s="246" t="str">
        <f>Inventario!B1304</f>
        <v>Cuchillas Planas 410x30x3</v>
      </c>
      <c r="AF1304" s="247" t="str">
        <f>Inventario!D1304</f>
        <v>Cuchillas Planas 410x30x3</v>
      </c>
      <c r="AG1304" s="247" t="str">
        <f>Inventario!E1304</f>
        <v>Repuestos y Partes</v>
      </c>
      <c r="AH1304" s="247">
        <f>Inventario!F1304</f>
        <v>0</v>
      </c>
      <c r="AI1304" s="247" t="str">
        <f>Inventario!G1304</f>
        <v>unidades</v>
      </c>
      <c r="AJ1304" s="248">
        <f>Inventario!J1304</f>
        <v>12</v>
      </c>
      <c r="AK1304" s="249">
        <f>Inventario!K1304</f>
        <v>0</v>
      </c>
    </row>
    <row r="1305" spans="31:37" ht="13.5" customHeight="1" x14ac:dyDescent="0.25">
      <c r="AE1305" s="246" t="str">
        <f>Inventario!B1305</f>
        <v>Cuchillas Planas 530x35x3</v>
      </c>
      <c r="AF1305" s="247" t="str">
        <f>Inventario!D1305</f>
        <v>Cuchillas Planas 530x35x3</v>
      </c>
      <c r="AG1305" s="247" t="str">
        <f>Inventario!E1305</f>
        <v>Repuestos y Partes</v>
      </c>
      <c r="AH1305" s="247">
        <f>Inventario!F1305</f>
        <v>0</v>
      </c>
      <c r="AI1305" s="247" t="str">
        <f>Inventario!G1305</f>
        <v>unidades</v>
      </c>
      <c r="AJ1305" s="248">
        <f>Inventario!J1305</f>
        <v>8</v>
      </c>
      <c r="AK1305" s="249">
        <f>Inventario!K1305</f>
        <v>0</v>
      </c>
    </row>
    <row r="1306" spans="31:37" ht="13.5" customHeight="1" x14ac:dyDescent="0.25">
      <c r="AE1306" s="246" t="str">
        <f>Inventario!B1306</f>
        <v>Cuchillas Planas 450x30x3</v>
      </c>
      <c r="AF1306" s="247" t="str">
        <f>Inventario!D1306</f>
        <v>Cuchillas Planas 450x30x3</v>
      </c>
      <c r="AG1306" s="247" t="str">
        <f>Inventario!E1306</f>
        <v>Repuestos y Partes</v>
      </c>
      <c r="AH1306" s="247">
        <f>Inventario!F1306</f>
        <v>0</v>
      </c>
      <c r="AI1306" s="247" t="str">
        <f>Inventario!G1306</f>
        <v>unidades</v>
      </c>
      <c r="AJ1306" s="248">
        <f>Inventario!J1306</f>
        <v>4</v>
      </c>
      <c r="AK1306" s="249">
        <f>Inventario!K1306</f>
        <v>0</v>
      </c>
    </row>
    <row r="1307" spans="31:37" ht="13.5" customHeight="1" x14ac:dyDescent="0.25">
      <c r="AE1307" s="246" t="str">
        <f>Inventario!B1307</f>
        <v>Cuchilla Plana 410x30x3</v>
      </c>
      <c r="AF1307" s="247" t="str">
        <f>Inventario!D1307</f>
        <v>Cuchilla Plana 410x30x3</v>
      </c>
      <c r="AG1307" s="247" t="str">
        <f>Inventario!E1307</f>
        <v>Repuestos y Partes</v>
      </c>
      <c r="AH1307" s="247">
        <f>Inventario!F1307</f>
        <v>0</v>
      </c>
      <c r="AI1307" s="247" t="str">
        <f>Inventario!G1307</f>
        <v>unidades</v>
      </c>
      <c r="AJ1307" s="248">
        <f>Inventario!J1307</f>
        <v>1</v>
      </c>
      <c r="AK1307" s="249">
        <f>Inventario!K1307</f>
        <v>0</v>
      </c>
    </row>
    <row r="1308" spans="31:37" ht="13.5" customHeight="1" x14ac:dyDescent="0.25">
      <c r="AE1308" s="246" t="str">
        <f>Inventario!B1308</f>
        <v>Plaquitas MDT0BMF 14x14x2mm</v>
      </c>
      <c r="AF1308" s="247" t="str">
        <f>Inventario!D1308</f>
        <v>Plaquitas MDT0BMF 14x14x2mm</v>
      </c>
      <c r="AG1308" s="247" t="str">
        <f>Inventario!E1308</f>
        <v>Repuestos y Partes</v>
      </c>
      <c r="AH1308" s="247">
        <f>Inventario!F1308</f>
        <v>0</v>
      </c>
      <c r="AI1308" s="247" t="str">
        <f>Inventario!G1308</f>
        <v>unidades</v>
      </c>
      <c r="AJ1308" s="248">
        <f>Inventario!J1308</f>
        <v>122</v>
      </c>
      <c r="AK1308" s="249">
        <f>Inventario!K1308</f>
        <v>0</v>
      </c>
    </row>
    <row r="1309" spans="31:37" ht="13.5" customHeight="1" x14ac:dyDescent="0.25">
      <c r="AE1309" s="246" t="str">
        <f>Inventario!B1309</f>
        <v>Plaquitas MD 013979 20X12X1.5</v>
      </c>
      <c r="AF1309" s="247" t="str">
        <f>Inventario!D1309</f>
        <v>Plaquitas MD 013979 20X12X1.5</v>
      </c>
      <c r="AG1309" s="247" t="str">
        <f>Inventario!E1309</f>
        <v>Repuestos y Partes</v>
      </c>
      <c r="AH1309" s="247">
        <f>Inventario!F1309</f>
        <v>0</v>
      </c>
      <c r="AI1309" s="247" t="str">
        <f>Inventario!G1309</f>
        <v>unidades</v>
      </c>
      <c r="AJ1309" s="248">
        <f>Inventario!J1309</f>
        <v>20</v>
      </c>
      <c r="AK1309" s="249">
        <f>Inventario!K1309</f>
        <v>0</v>
      </c>
    </row>
    <row r="1310" spans="31:37" ht="13.5" customHeight="1" x14ac:dyDescent="0.25">
      <c r="AE1310" s="246" t="str">
        <f>Inventario!B1310</f>
        <v>Plaquitas MD 012005 30X12X1.5</v>
      </c>
      <c r="AF1310" s="247" t="str">
        <f>Inventario!D1310</f>
        <v>Plaquitas MD 012005 30X12X1.5</v>
      </c>
      <c r="AG1310" s="247" t="str">
        <f>Inventario!E1310</f>
        <v>Repuestos y Partes</v>
      </c>
      <c r="AH1310" s="247">
        <f>Inventario!F1310</f>
        <v>0</v>
      </c>
      <c r="AI1310" s="247" t="str">
        <f>Inventario!G1310</f>
        <v>unidades</v>
      </c>
      <c r="AJ1310" s="248">
        <f>Inventario!J1310</f>
        <v>710</v>
      </c>
      <c r="AK1310" s="249">
        <f>Inventario!K1310</f>
        <v>0</v>
      </c>
    </row>
    <row r="1311" spans="31:37" ht="13.5" customHeight="1" x14ac:dyDescent="0.25">
      <c r="AE1311" s="246" t="str">
        <f>Inventario!B1311</f>
        <v>Plaquitas 30X12X1.5 (cajas rojas)</v>
      </c>
      <c r="AF1311" s="247" t="str">
        <f>Inventario!D1311</f>
        <v>Plaquitas 30X12X1.5 (cajas rojas)</v>
      </c>
      <c r="AG1311" s="247" t="str">
        <f>Inventario!E1311</f>
        <v>Repuestos y Partes</v>
      </c>
      <c r="AH1311" s="247">
        <f>Inventario!F1311</f>
        <v>0</v>
      </c>
      <c r="AI1311" s="247" t="str">
        <f>Inventario!G1311</f>
        <v>unidades</v>
      </c>
      <c r="AJ1311" s="248">
        <f>Inventario!J1311</f>
        <v>30</v>
      </c>
      <c r="AK1311" s="249">
        <f>Inventario!K1311</f>
        <v>0</v>
      </c>
    </row>
    <row r="1312" spans="31:37" ht="13.5" customHeight="1" x14ac:dyDescent="0.25">
      <c r="AE1312" s="246" t="str">
        <f>Inventario!B1312</f>
        <v>Fresas para machimbre 150mmx 40 diametro eje 40mm</v>
      </c>
      <c r="AF1312" s="247" t="str">
        <f>Inventario!D1312</f>
        <v>Fresas para machimbre 150mmx 40 diametro eje 40mm</v>
      </c>
      <c r="AG1312" s="247" t="str">
        <f>Inventario!E1312</f>
        <v>Repuestos y Partes</v>
      </c>
      <c r="AH1312" s="247">
        <f>Inventario!F1312</f>
        <v>0</v>
      </c>
      <c r="AI1312" s="247" t="str">
        <f>Inventario!G1312</f>
        <v>unidades</v>
      </c>
      <c r="AJ1312" s="248">
        <f>Inventario!J1312</f>
        <v>2</v>
      </c>
      <c r="AK1312" s="249">
        <f>Inventario!K1312</f>
        <v>0</v>
      </c>
    </row>
    <row r="1313" spans="31:37" ht="13.5" customHeight="1" x14ac:dyDescent="0.25">
      <c r="AE1313" s="246" t="str">
        <f>Inventario!B1313</f>
        <v>Cabezal para 4 cuchillas diametro 125 x 120 eje 40mm</v>
      </c>
      <c r="AF1313" s="247" t="str">
        <f>Inventario!D1313</f>
        <v>Cabezal para 4 cuchillas diametro 125 x 120 eje 40mm</v>
      </c>
      <c r="AG1313" s="247" t="str">
        <f>Inventario!E1313</f>
        <v>Repuestos y Partes</v>
      </c>
      <c r="AH1313" s="247">
        <f>Inventario!F1313</f>
        <v>0</v>
      </c>
      <c r="AI1313" s="247" t="str">
        <f>Inventario!G1313</f>
        <v>unidades</v>
      </c>
      <c r="AJ1313" s="248">
        <f>Inventario!J1313</f>
        <v>1</v>
      </c>
      <c r="AK1313" s="249">
        <f>Inventario!K1313</f>
        <v>0</v>
      </c>
    </row>
    <row r="1314" spans="31:37" ht="13.5" customHeight="1" x14ac:dyDescent="0.25">
      <c r="AE1314" s="246" t="str">
        <f>Inventario!B1314</f>
        <v>Cabezal cuchillas media caña 122mmx25x eje 40mm</v>
      </c>
      <c r="AF1314" s="247" t="str">
        <f>Inventario!D1314</f>
        <v>Cabezal cuchillas media caña 122mmx25x eje 40mm</v>
      </c>
      <c r="AG1314" s="247" t="str">
        <f>Inventario!E1314</f>
        <v>Repuestos y Partes</v>
      </c>
      <c r="AH1314" s="247">
        <f>Inventario!F1314</f>
        <v>0</v>
      </c>
      <c r="AI1314" s="247" t="str">
        <f>Inventario!G1314</f>
        <v>unidades</v>
      </c>
      <c r="AJ1314" s="248">
        <f>Inventario!J1314</f>
        <v>1</v>
      </c>
      <c r="AK1314" s="249">
        <f>Inventario!K1314</f>
        <v>0</v>
      </c>
    </row>
    <row r="1315" spans="31:37" ht="13.5" customHeight="1" x14ac:dyDescent="0.25">
      <c r="AE1315" s="246" t="str">
        <f>Inventario!B1315</f>
        <v>Cabezal para 4 cuchillas 122x180mm eje 40mm</v>
      </c>
      <c r="AF1315" s="247" t="str">
        <f>Inventario!D1315</f>
        <v>Cabezal para 4 cuchillas 122x180mm eje 40mm</v>
      </c>
      <c r="AG1315" s="247" t="str">
        <f>Inventario!E1315</f>
        <v>Repuestos y Partes</v>
      </c>
      <c r="AH1315" s="247">
        <f>Inventario!F1315</f>
        <v>0</v>
      </c>
      <c r="AI1315" s="247" t="str">
        <f>Inventario!G1315</f>
        <v>unidades</v>
      </c>
      <c r="AJ1315" s="248">
        <f>Inventario!J1315</f>
        <v>2</v>
      </c>
      <c r="AK1315" s="249">
        <f>Inventario!K1315</f>
        <v>0</v>
      </c>
    </row>
    <row r="1316" spans="31:37" ht="13.5" customHeight="1" x14ac:dyDescent="0.25">
      <c r="AE1316" s="246" t="str">
        <f>Inventario!B1316</f>
        <v>Cabezal para MD 120x50x50</v>
      </c>
      <c r="AF1316" s="247" t="str">
        <f>Inventario!D1316</f>
        <v>Cabezal para MD 120x50x50</v>
      </c>
      <c r="AG1316" s="247" t="str">
        <f>Inventario!E1316</f>
        <v>Repuestos y Partes</v>
      </c>
      <c r="AH1316" s="247">
        <f>Inventario!F1316</f>
        <v>0</v>
      </c>
      <c r="AI1316" s="247" t="str">
        <f>Inventario!G1316</f>
        <v>unidades</v>
      </c>
      <c r="AJ1316" s="248">
        <f>Inventario!J1316</f>
        <v>1</v>
      </c>
      <c r="AK1316" s="249">
        <f>Inventario!K1316</f>
        <v>0</v>
      </c>
    </row>
    <row r="1317" spans="31:37" ht="13.5" customHeight="1" x14ac:dyDescent="0.25">
      <c r="AE1317" s="246" t="str">
        <f>Inventario!B1317</f>
        <v>Cabezal porta cuchilla de 4 hojas 122x60x40</v>
      </c>
      <c r="AF1317" s="247" t="str">
        <f>Inventario!D1317</f>
        <v>Cabezal porta cuchilla de 4 hojas 122x60x40</v>
      </c>
      <c r="AG1317" s="247" t="str">
        <f>Inventario!E1317</f>
        <v>Repuestos y Partes</v>
      </c>
      <c r="AH1317" s="247">
        <f>Inventario!F1317</f>
        <v>0</v>
      </c>
      <c r="AI1317" s="247" t="str">
        <f>Inventario!G1317</f>
        <v>unidades</v>
      </c>
      <c r="AJ1317" s="248">
        <f>Inventario!J1317</f>
        <v>1</v>
      </c>
      <c r="AK1317" s="249">
        <f>Inventario!K1317</f>
        <v>0</v>
      </c>
    </row>
    <row r="1318" spans="31:37" ht="13.5" customHeight="1" x14ac:dyDescent="0.25">
      <c r="AE1318" s="246" t="str">
        <f>Inventario!B1318</f>
        <v>Fresa para acanalar 50x135x40</v>
      </c>
      <c r="AF1318" s="247" t="str">
        <f>Inventario!D1318</f>
        <v>Fresa para acanalar 50x135x40</v>
      </c>
      <c r="AG1318" s="247" t="str">
        <f>Inventario!E1318</f>
        <v>Repuestos y Partes</v>
      </c>
      <c r="AH1318" s="247">
        <f>Inventario!F1318</f>
        <v>0</v>
      </c>
      <c r="AI1318" s="247" t="str">
        <f>Inventario!G1318</f>
        <v>unidades</v>
      </c>
      <c r="AJ1318" s="248">
        <f>Inventario!J1318</f>
        <v>1</v>
      </c>
      <c r="AK1318" s="249">
        <f>Inventario!K1318</f>
        <v>0</v>
      </c>
    </row>
    <row r="1319" spans="31:37" ht="13.5" customHeight="1" x14ac:dyDescent="0.25">
      <c r="AE1319" s="246" t="str">
        <f>Inventario!B1319</f>
        <v>Fresa para piso 261.49x7x60 R-L</v>
      </c>
      <c r="AF1319" s="247" t="str">
        <f>Inventario!D1319</f>
        <v>Fresa para piso 261.49x7x60 R-L</v>
      </c>
      <c r="AG1319" s="247" t="str">
        <f>Inventario!E1319</f>
        <v>Repuestos y Partes</v>
      </c>
      <c r="AH1319" s="247">
        <f>Inventario!F1319</f>
        <v>0</v>
      </c>
      <c r="AI1319" s="247" t="str">
        <f>Inventario!G1319</f>
        <v>unidades</v>
      </c>
      <c r="AJ1319" s="248">
        <f>Inventario!J1319</f>
        <v>2</v>
      </c>
      <c r="AK1319" s="249">
        <f>Inventario!K1319</f>
        <v>0</v>
      </c>
    </row>
    <row r="1320" spans="31:37" ht="13.5" customHeight="1" x14ac:dyDescent="0.25">
      <c r="AE1320" s="246" t="str">
        <f>Inventario!B1320</f>
        <v>Fresa Vertical Endmill 1/4" HSS</v>
      </c>
      <c r="AF1320" s="247" t="str">
        <f>Inventario!D1320</f>
        <v>Fresa Vertical Endmill 1/4" HSS</v>
      </c>
      <c r="AG1320" s="247" t="str">
        <f>Inventario!E1320</f>
        <v>Repuestos y Partes</v>
      </c>
      <c r="AH1320" s="247">
        <f>Inventario!F1320</f>
        <v>0</v>
      </c>
      <c r="AI1320" s="247" t="str">
        <f>Inventario!G1320</f>
        <v>unidades</v>
      </c>
      <c r="AJ1320" s="248">
        <f>Inventario!J1320</f>
        <v>2</v>
      </c>
      <c r="AK1320" s="249">
        <f>Inventario!K1320</f>
        <v>275</v>
      </c>
    </row>
    <row r="1321" spans="31:37" ht="13.5" customHeight="1" x14ac:dyDescent="0.25">
      <c r="AE1321" s="246" t="str">
        <f>Inventario!B1321</f>
        <v>Fresa Vertical Endmill 1/4" Carburo Tungsteno</v>
      </c>
      <c r="AF1321" s="247" t="str">
        <f>Inventario!D1321</f>
        <v>Fresa Vertical Endmill 1/4" Carburo Tungsteno</v>
      </c>
      <c r="AG1321" s="247" t="str">
        <f>Inventario!E1321</f>
        <v>Repuestos y Partes</v>
      </c>
      <c r="AH1321" s="247">
        <f>Inventario!F1321</f>
        <v>0</v>
      </c>
      <c r="AI1321" s="247" t="str">
        <f>Inventario!G1321</f>
        <v>unidades</v>
      </c>
      <c r="AJ1321" s="248">
        <f>Inventario!J1321</f>
        <v>0</v>
      </c>
      <c r="AK1321" s="249">
        <f>Inventario!K1321</f>
        <v>0</v>
      </c>
    </row>
    <row r="1322" spans="31:37" ht="13.5" customHeight="1" x14ac:dyDescent="0.25">
      <c r="AE1322" s="246" t="str">
        <f>Inventario!B1322</f>
        <v>Cabezal para MD 156X30X50</v>
      </c>
      <c r="AF1322" s="247" t="str">
        <f>Inventario!D1322</f>
        <v>Cabezal para MD 156X30X50</v>
      </c>
      <c r="AG1322" s="247" t="str">
        <f>Inventario!E1322</f>
        <v>Repuestos y Partes</v>
      </c>
      <c r="AH1322" s="247">
        <f>Inventario!F1322</f>
        <v>0</v>
      </c>
      <c r="AI1322" s="247" t="str">
        <f>Inventario!G1322</f>
        <v>unidades</v>
      </c>
      <c r="AJ1322" s="248">
        <f>Inventario!J1322</f>
        <v>1</v>
      </c>
      <c r="AK1322" s="249">
        <f>Inventario!K1322</f>
        <v>0</v>
      </c>
    </row>
    <row r="1323" spans="31:37" ht="13.5" customHeight="1" x14ac:dyDescent="0.25">
      <c r="AE1323" s="246" t="str">
        <f>Inventario!B1323</f>
        <v>Cuchilla para escopladora 20mm</v>
      </c>
      <c r="AF1323" s="247" t="str">
        <f>Inventario!D1323</f>
        <v>Cuchilla para escopladora 20mm</v>
      </c>
      <c r="AG1323" s="247" t="str">
        <f>Inventario!E1323</f>
        <v>Repuestos y Partes</v>
      </c>
      <c r="AH1323" s="247">
        <f>Inventario!F1323</f>
        <v>0</v>
      </c>
      <c r="AI1323" s="247" t="str">
        <f>Inventario!G1323</f>
        <v>unidades</v>
      </c>
      <c r="AJ1323" s="248">
        <f>Inventario!J1323</f>
        <v>1</v>
      </c>
      <c r="AK1323" s="249">
        <f>Inventario!K1323</f>
        <v>0</v>
      </c>
    </row>
    <row r="1324" spans="31:37" ht="13.5" customHeight="1" x14ac:dyDescent="0.25">
      <c r="AE1324" s="246" t="str">
        <f>Inventario!B1324</f>
        <v>Cuchilla para escopladora 16 mm</v>
      </c>
      <c r="AF1324" s="247" t="str">
        <f>Inventario!D1324</f>
        <v>Cuchilla para escopladora 16 mm</v>
      </c>
      <c r="AG1324" s="247" t="str">
        <f>Inventario!E1324</f>
        <v>Repuestos y Partes</v>
      </c>
      <c r="AH1324" s="247">
        <f>Inventario!F1324</f>
        <v>0</v>
      </c>
      <c r="AI1324" s="247" t="str">
        <f>Inventario!G1324</f>
        <v>unidades</v>
      </c>
      <c r="AJ1324" s="248">
        <f>Inventario!J1324</f>
        <v>5</v>
      </c>
      <c r="AK1324" s="249">
        <f>Inventario!K1324</f>
        <v>0</v>
      </c>
    </row>
    <row r="1325" spans="31:37" ht="13.5" customHeight="1" x14ac:dyDescent="0.25">
      <c r="AE1325" s="246" t="str">
        <f>Inventario!B1325</f>
        <v>Cuchilla para escopladora 8mm</v>
      </c>
      <c r="AF1325" s="247" t="str">
        <f>Inventario!D1325</f>
        <v>Cuchilla para escopladora 8mm</v>
      </c>
      <c r="AG1325" s="247" t="str">
        <f>Inventario!E1325</f>
        <v>Repuestos y Partes</v>
      </c>
      <c r="AH1325" s="247">
        <f>Inventario!F1325</f>
        <v>0</v>
      </c>
      <c r="AI1325" s="247" t="str">
        <f>Inventario!G1325</f>
        <v>unidades</v>
      </c>
      <c r="AJ1325" s="248">
        <f>Inventario!J1325</f>
        <v>5</v>
      </c>
      <c r="AK1325" s="249">
        <f>Inventario!K1325</f>
        <v>0</v>
      </c>
    </row>
    <row r="1326" spans="31:37" ht="13.5" customHeight="1" x14ac:dyDescent="0.25">
      <c r="AE1326" s="246" t="str">
        <f>Inventario!B1326</f>
        <v>Cuchilla para escopladora 6mm</v>
      </c>
      <c r="AF1326" s="247" t="str">
        <f>Inventario!D1326</f>
        <v>Cuchilla para escopladora 6mm</v>
      </c>
      <c r="AG1326" s="247" t="str">
        <f>Inventario!E1326</f>
        <v>Repuestos y Partes</v>
      </c>
      <c r="AH1326" s="247">
        <f>Inventario!F1326</f>
        <v>0</v>
      </c>
      <c r="AI1326" s="247" t="str">
        <f>Inventario!G1326</f>
        <v>unidades</v>
      </c>
      <c r="AJ1326" s="248">
        <f>Inventario!J1326</f>
        <v>2</v>
      </c>
      <c r="AK1326" s="249">
        <f>Inventario!K1326</f>
        <v>0</v>
      </c>
    </row>
    <row r="1327" spans="31:37" ht="13.5" customHeight="1" x14ac:dyDescent="0.25">
      <c r="AE1327" s="246" t="str">
        <f>Inventario!B1327</f>
        <v>Cuchillas para escopladora 10mm</v>
      </c>
      <c r="AF1327" s="247" t="str">
        <f>Inventario!D1327</f>
        <v>Cuchillas para escopladora 10mm</v>
      </c>
      <c r="AG1327" s="247" t="str">
        <f>Inventario!E1327</f>
        <v>Repuestos y Partes</v>
      </c>
      <c r="AH1327" s="247">
        <f>Inventario!F1327</f>
        <v>0</v>
      </c>
      <c r="AI1327" s="247" t="str">
        <f>Inventario!G1327</f>
        <v>unidades</v>
      </c>
      <c r="AJ1327" s="248">
        <f>Inventario!J1327</f>
        <v>1</v>
      </c>
      <c r="AK1327" s="249">
        <f>Inventario!K1327</f>
        <v>0</v>
      </c>
    </row>
    <row r="1328" spans="31:37" ht="13.5" customHeight="1" x14ac:dyDescent="0.25">
      <c r="AE1328" s="246" t="str">
        <f>Inventario!B1328</f>
        <v>Cuchillas MD 20x102x150 B61203DP3</v>
      </c>
      <c r="AF1328" s="247" t="str">
        <f>Inventario!D1328</f>
        <v>Cuchillas MD 20x102x150 B61203DP3</v>
      </c>
      <c r="AG1328" s="247" t="str">
        <f>Inventario!E1328</f>
        <v>Repuestos y Partes</v>
      </c>
      <c r="AH1328" s="247">
        <f>Inventario!F1328</f>
        <v>0</v>
      </c>
      <c r="AI1328" s="247" t="str">
        <f>Inventario!G1328</f>
        <v>unidades</v>
      </c>
      <c r="AJ1328" s="248">
        <f>Inventario!J1328</f>
        <v>1</v>
      </c>
      <c r="AK1328" s="249">
        <f>Inventario!K1328</f>
        <v>0</v>
      </c>
    </row>
    <row r="1329" spans="31:37" ht="13.5" customHeight="1" x14ac:dyDescent="0.25">
      <c r="AE1329" s="246" t="str">
        <f>Inventario!B1329</f>
        <v>Cuchillas MD 20x52x100 B6120DP3</v>
      </c>
      <c r="AF1329" s="247" t="str">
        <f>Inventario!D1329</f>
        <v>Cuchillas MD 20x52x100 B6120DP3</v>
      </c>
      <c r="AG1329" s="247" t="str">
        <f>Inventario!E1329</f>
        <v>Repuestos y Partes</v>
      </c>
      <c r="AH1329" s="247">
        <f>Inventario!F1329</f>
        <v>0</v>
      </c>
      <c r="AI1329" s="247" t="str">
        <f>Inventario!G1329</f>
        <v>unidades</v>
      </c>
      <c r="AJ1329" s="248">
        <f>Inventario!J1329</f>
        <v>1</v>
      </c>
      <c r="AK1329" s="249">
        <f>Inventario!K1329</f>
        <v>0</v>
      </c>
    </row>
    <row r="1330" spans="31:37" ht="13.5" customHeight="1" x14ac:dyDescent="0.25">
      <c r="AE1330" s="246" t="str">
        <f>Inventario!B1330</f>
        <v>Cuchillas MD 10x42x100 B61102DP3</v>
      </c>
      <c r="AF1330" s="247" t="str">
        <f>Inventario!D1330</f>
        <v>Cuchillas MD 10x42x100 B61102DP3</v>
      </c>
      <c r="AG1330" s="247" t="str">
        <f>Inventario!E1330</f>
        <v>Repuestos y Partes</v>
      </c>
      <c r="AH1330" s="247">
        <f>Inventario!F1330</f>
        <v>0</v>
      </c>
      <c r="AI1330" s="247" t="str">
        <f>Inventario!G1330</f>
        <v>unidades</v>
      </c>
      <c r="AJ1330" s="248">
        <f>Inventario!J1330</f>
        <v>1</v>
      </c>
      <c r="AK1330" s="249">
        <f>Inventario!K1330</f>
        <v>0</v>
      </c>
    </row>
    <row r="1331" spans="31:37" ht="13.5" customHeight="1" x14ac:dyDescent="0.25">
      <c r="AE1331" s="246" t="str">
        <f>Inventario!B1331</f>
        <v>Cuchilla para escopladora 6mm</v>
      </c>
      <c r="AF1331" s="247" t="str">
        <f>Inventario!D1331</f>
        <v>Cuchilla para escopladora 6mm</v>
      </c>
      <c r="AG1331" s="247" t="str">
        <f>Inventario!E1331</f>
        <v>Repuestos y Partes</v>
      </c>
      <c r="AH1331" s="247">
        <f>Inventario!F1331</f>
        <v>0</v>
      </c>
      <c r="AI1331" s="247" t="str">
        <f>Inventario!G1331</f>
        <v>unidades</v>
      </c>
      <c r="AJ1331" s="248">
        <f>Inventario!J1331</f>
        <v>1</v>
      </c>
      <c r="AK1331" s="249">
        <f>Inventario!K1331</f>
        <v>0</v>
      </c>
    </row>
    <row r="1332" spans="31:37" ht="13.5" customHeight="1" x14ac:dyDescent="0.25">
      <c r="AE1332" s="246" t="str">
        <f>Inventario!B1332</f>
        <v xml:space="preserve">Broca HSS para metal 10mm </v>
      </c>
      <c r="AF1332" s="247" t="str">
        <f>Inventario!D1332</f>
        <v xml:space="preserve">Broca HSS para metal 10mm </v>
      </c>
      <c r="AG1332" s="247" t="str">
        <f>Inventario!E1332</f>
        <v>Repuestos y Partes</v>
      </c>
      <c r="AH1332" s="247">
        <f>Inventario!F1332</f>
        <v>0</v>
      </c>
      <c r="AI1332" s="247" t="str">
        <f>Inventario!G1332</f>
        <v>unidades</v>
      </c>
      <c r="AJ1332" s="248">
        <f>Inventario!J1332</f>
        <v>1</v>
      </c>
      <c r="AK1332" s="249">
        <f>Inventario!K1332</f>
        <v>0</v>
      </c>
    </row>
    <row r="1333" spans="31:37" ht="13.5" customHeight="1" x14ac:dyDescent="0.25">
      <c r="AE1333" s="246" t="str">
        <f>Inventario!B1333</f>
        <v>Cuchilla MD Pro fix 0901565</v>
      </c>
      <c r="AF1333" s="247" t="str">
        <f>Inventario!D1333</f>
        <v>Cuchilla MD Pro fix 0901565</v>
      </c>
      <c r="AG1333" s="247" t="str">
        <f>Inventario!E1333</f>
        <v>Repuestos y Partes</v>
      </c>
      <c r="AH1333" s="247">
        <f>Inventario!F1333</f>
        <v>0</v>
      </c>
      <c r="AI1333" s="247" t="str">
        <f>Inventario!G1333</f>
        <v>unidades</v>
      </c>
      <c r="AJ1333" s="248">
        <f>Inventario!J1333</f>
        <v>57</v>
      </c>
      <c r="AK1333" s="249">
        <f>Inventario!K1333</f>
        <v>0</v>
      </c>
    </row>
    <row r="1334" spans="31:37" ht="13.5" customHeight="1" x14ac:dyDescent="0.25">
      <c r="AE1334" s="246" t="str">
        <f>Inventario!B1334</f>
        <v>Cuchillas MD 20x12x1.5</v>
      </c>
      <c r="AF1334" s="247" t="str">
        <f>Inventario!D1334</f>
        <v>Cuchillas MD 20x12x1.5</v>
      </c>
      <c r="AG1334" s="247" t="str">
        <f>Inventario!E1334</f>
        <v>Repuestos y Partes</v>
      </c>
      <c r="AH1334" s="247">
        <f>Inventario!F1334</f>
        <v>0</v>
      </c>
      <c r="AI1334" s="247" t="str">
        <f>Inventario!G1334</f>
        <v>unidades</v>
      </c>
      <c r="AJ1334" s="248">
        <f>Inventario!J1334</f>
        <v>20</v>
      </c>
      <c r="AK1334" s="249">
        <f>Inventario!K1334</f>
        <v>0</v>
      </c>
    </row>
    <row r="1335" spans="31:37" ht="13.5" customHeight="1" x14ac:dyDescent="0.25">
      <c r="AE1335" s="246" t="str">
        <f>Inventario!B1335</f>
        <v>Cuchillas MD 50x12x1.7</v>
      </c>
      <c r="AF1335" s="247" t="str">
        <f>Inventario!D1335</f>
        <v>Cuchillas MD 50x12x1.7</v>
      </c>
      <c r="AG1335" s="247" t="str">
        <f>Inventario!E1335</f>
        <v>Repuestos y Partes</v>
      </c>
      <c r="AH1335" s="247">
        <f>Inventario!F1335</f>
        <v>0</v>
      </c>
      <c r="AI1335" s="247" t="str">
        <f>Inventario!G1335</f>
        <v>unidades</v>
      </c>
      <c r="AJ1335" s="248">
        <f>Inventario!J1335</f>
        <v>6</v>
      </c>
      <c r="AK1335" s="249">
        <f>Inventario!K1335</f>
        <v>0</v>
      </c>
    </row>
    <row r="1336" spans="31:37" ht="13.5" customHeight="1" x14ac:dyDescent="0.25">
      <c r="AE1336" s="246" t="str">
        <f>Inventario!B1336</f>
        <v>Cuchillas MD 14.6x12x1.5</v>
      </c>
      <c r="AF1336" s="247" t="str">
        <f>Inventario!D1336</f>
        <v>Cuchillas MD 14.6x12x1.5</v>
      </c>
      <c r="AG1336" s="247" t="str">
        <f>Inventario!E1336</f>
        <v>Repuestos y Partes</v>
      </c>
      <c r="AH1336" s="247">
        <f>Inventario!F1336</f>
        <v>0</v>
      </c>
      <c r="AI1336" s="247" t="str">
        <f>Inventario!G1336</f>
        <v>unidades</v>
      </c>
      <c r="AJ1336" s="248">
        <f>Inventario!J1336</f>
        <v>26</v>
      </c>
      <c r="AK1336" s="249">
        <f>Inventario!K1336</f>
        <v>0</v>
      </c>
    </row>
    <row r="1337" spans="31:37" ht="13.5" customHeight="1" x14ac:dyDescent="0.25">
      <c r="AE1337" s="246" t="str">
        <f>Inventario!B1337</f>
        <v>Cuchillas MD 30x12x1.5</v>
      </c>
      <c r="AF1337" s="247" t="str">
        <f>Inventario!D1337</f>
        <v>Cuchillas MD 30x12x1.5</v>
      </c>
      <c r="AG1337" s="247" t="str">
        <f>Inventario!E1337</f>
        <v>Repuestos y Partes</v>
      </c>
      <c r="AH1337" s="247">
        <f>Inventario!F1337</f>
        <v>0</v>
      </c>
      <c r="AI1337" s="247" t="str">
        <f>Inventario!G1337</f>
        <v>unidades</v>
      </c>
      <c r="AJ1337" s="248">
        <f>Inventario!J1337</f>
        <v>10</v>
      </c>
      <c r="AK1337" s="249">
        <f>Inventario!K1337</f>
        <v>0</v>
      </c>
    </row>
    <row r="1338" spans="31:37" ht="13.5" customHeight="1" x14ac:dyDescent="0.25">
      <c r="AE1338" s="246" t="str">
        <f>Inventario!B1338</f>
        <v>Cuchilla perfilada MD 0F 0802791</v>
      </c>
      <c r="AF1338" s="247" t="str">
        <f>Inventario!D1338</f>
        <v>Cuchilla perfilada MD 0F 0802791</v>
      </c>
      <c r="AG1338" s="247" t="str">
        <f>Inventario!E1338</f>
        <v>Repuestos y Partes</v>
      </c>
      <c r="AH1338" s="247">
        <f>Inventario!F1338</f>
        <v>0</v>
      </c>
      <c r="AI1338" s="247" t="str">
        <f>Inventario!G1338</f>
        <v>unidades</v>
      </c>
      <c r="AJ1338" s="248">
        <f>Inventario!J1338</f>
        <v>20</v>
      </c>
      <c r="AK1338" s="249">
        <f>Inventario!K1338</f>
        <v>0</v>
      </c>
    </row>
    <row r="1339" spans="31:37" ht="13.5" customHeight="1" x14ac:dyDescent="0.25">
      <c r="AE1339" s="246" t="str">
        <f>Inventario!B1339</f>
        <v>Cuchilla perfilada MD RI 8017032</v>
      </c>
      <c r="AF1339" s="247" t="str">
        <f>Inventario!D1339</f>
        <v>Cuchilla perfilada MD RI 8017032</v>
      </c>
      <c r="AG1339" s="247" t="str">
        <f>Inventario!E1339</f>
        <v>Repuestos y Partes</v>
      </c>
      <c r="AH1339" s="247">
        <f>Inventario!F1339</f>
        <v>0</v>
      </c>
      <c r="AI1339" s="247" t="str">
        <f>Inventario!G1339</f>
        <v>unidades</v>
      </c>
      <c r="AJ1339" s="248">
        <f>Inventario!J1339</f>
        <v>22</v>
      </c>
      <c r="AK1339" s="249">
        <f>Inventario!K1339</f>
        <v>0</v>
      </c>
    </row>
    <row r="1340" spans="31:37" ht="13.5" customHeight="1" x14ac:dyDescent="0.25">
      <c r="AE1340" s="246" t="str">
        <f>Inventario!B1340</f>
        <v>Cuchilla perfilada MD RI 8017031</v>
      </c>
      <c r="AF1340" s="247" t="str">
        <f>Inventario!D1340</f>
        <v>Cuchilla perfilada MD RI 8017031</v>
      </c>
      <c r="AG1340" s="247" t="str">
        <f>Inventario!E1340</f>
        <v>Repuestos y Partes</v>
      </c>
      <c r="AH1340" s="247">
        <f>Inventario!F1340</f>
        <v>0</v>
      </c>
      <c r="AI1340" s="247" t="str">
        <f>Inventario!G1340</f>
        <v>unidades</v>
      </c>
      <c r="AJ1340" s="248">
        <f>Inventario!J1340</f>
        <v>34</v>
      </c>
      <c r="AK1340" s="249">
        <f>Inventario!K1340</f>
        <v>0</v>
      </c>
    </row>
    <row r="1341" spans="31:37" ht="13.5" customHeight="1" x14ac:dyDescent="0.25">
      <c r="AE1341" s="246" t="str">
        <f>Inventario!B1341</f>
        <v>Cuchilla perfilada MD RI 8017034</v>
      </c>
      <c r="AF1341" s="247" t="str">
        <f>Inventario!D1341</f>
        <v>Cuchilla perfilada MD RI 8017034</v>
      </c>
      <c r="AG1341" s="247" t="str">
        <f>Inventario!E1341</f>
        <v>Repuestos y Partes</v>
      </c>
      <c r="AH1341" s="247">
        <f>Inventario!F1341</f>
        <v>0</v>
      </c>
      <c r="AI1341" s="247" t="str">
        <f>Inventario!G1341</f>
        <v>unidades</v>
      </c>
      <c r="AJ1341" s="248">
        <f>Inventario!J1341</f>
        <v>39</v>
      </c>
      <c r="AK1341" s="249">
        <f>Inventario!K1341</f>
        <v>0</v>
      </c>
    </row>
    <row r="1342" spans="31:37" ht="13.5" customHeight="1" x14ac:dyDescent="0.25">
      <c r="AE1342" s="246" t="str">
        <f>Inventario!B1342</f>
        <v>Cuchilla perfilada MD RI 8017033</v>
      </c>
      <c r="AF1342" s="247" t="str">
        <f>Inventario!D1342</f>
        <v>Cuchilla perfilada MD RI 8017033</v>
      </c>
      <c r="AG1342" s="247" t="str">
        <f>Inventario!E1342</f>
        <v>Repuestos y Partes</v>
      </c>
      <c r="AH1342" s="247">
        <f>Inventario!F1342</f>
        <v>0</v>
      </c>
      <c r="AI1342" s="247" t="str">
        <f>Inventario!G1342</f>
        <v>unidades</v>
      </c>
      <c r="AJ1342" s="248">
        <f>Inventario!J1342</f>
        <v>45</v>
      </c>
      <c r="AK1342" s="249">
        <f>Inventario!K1342</f>
        <v>0</v>
      </c>
    </row>
    <row r="1343" spans="31:37" ht="13.5" customHeight="1" x14ac:dyDescent="0.25">
      <c r="AE1343" s="246" t="str">
        <f>Inventario!B1343</f>
        <v xml:space="preserve">Cuchilla P/R F08 </v>
      </c>
      <c r="AF1343" s="247" t="str">
        <f>Inventario!D1343</f>
        <v xml:space="preserve">Cuchilla P/R F08 </v>
      </c>
      <c r="AG1343" s="247" t="str">
        <f>Inventario!E1343</f>
        <v>Repuestos y Partes</v>
      </c>
      <c r="AH1343" s="247">
        <f>Inventario!F1343</f>
        <v>0</v>
      </c>
      <c r="AI1343" s="247" t="str">
        <f>Inventario!G1343</f>
        <v>unidades</v>
      </c>
      <c r="AJ1343" s="248">
        <f>Inventario!J1343</f>
        <v>4</v>
      </c>
      <c r="AK1343" s="249">
        <f>Inventario!K1343</f>
        <v>0</v>
      </c>
    </row>
    <row r="1344" spans="31:37" ht="13.5" customHeight="1" x14ac:dyDescent="0.25">
      <c r="AE1344" s="246" t="str">
        <f>Inventario!B1344</f>
        <v>Balinera 6002</v>
      </c>
      <c r="AF1344" s="247" t="str">
        <f>Inventario!D1344</f>
        <v>Balinera 6002</v>
      </c>
      <c r="AG1344" s="247" t="str">
        <f>Inventario!E1344</f>
        <v>Repuestos y Partes</v>
      </c>
      <c r="AH1344" s="247">
        <f>Inventario!F1344</f>
        <v>0</v>
      </c>
      <c r="AI1344" s="247" t="str">
        <f>Inventario!G1344</f>
        <v>unidades</v>
      </c>
      <c r="AJ1344" s="248">
        <f>Inventario!J1344</f>
        <v>0</v>
      </c>
      <c r="AK1344" s="249">
        <f>Inventario!K1344</f>
        <v>0</v>
      </c>
    </row>
    <row r="1345" spans="31:37" ht="13.5" customHeight="1" x14ac:dyDescent="0.25">
      <c r="AE1345" s="246" t="str">
        <f>Inventario!B1345</f>
        <v>Balinera 6306-2RSC3</v>
      </c>
      <c r="AF1345" s="247" t="str">
        <f>Inventario!D1345</f>
        <v>Balinera 6306-2RSC3</v>
      </c>
      <c r="AG1345" s="247" t="str">
        <f>Inventario!E1345</f>
        <v>Repuestos y Partes</v>
      </c>
      <c r="AH1345" s="247">
        <f>Inventario!F1345</f>
        <v>0</v>
      </c>
      <c r="AI1345" s="247" t="str">
        <f>Inventario!G1345</f>
        <v>unidades</v>
      </c>
      <c r="AJ1345" s="248">
        <f>Inventario!J1345</f>
        <v>2</v>
      </c>
      <c r="AK1345" s="249">
        <f>Inventario!K1345</f>
        <v>389.21500000000003</v>
      </c>
    </row>
    <row r="1346" spans="31:37" ht="13.5" customHeight="1" x14ac:dyDescent="0.25">
      <c r="AE1346" s="246" t="str">
        <f>Inventario!B1346</f>
        <v>Balinera 6009-2RSC3</v>
      </c>
      <c r="AF1346" s="247" t="str">
        <f>Inventario!D1346</f>
        <v>Balinera 6009-2RSC3</v>
      </c>
      <c r="AG1346" s="247" t="str">
        <f>Inventario!E1346</f>
        <v>Repuestos y Partes</v>
      </c>
      <c r="AH1346" s="247">
        <f>Inventario!F1346</f>
        <v>0</v>
      </c>
      <c r="AI1346" s="247" t="str">
        <f>Inventario!G1346</f>
        <v>unidades</v>
      </c>
      <c r="AJ1346" s="248">
        <f>Inventario!J1346</f>
        <v>0</v>
      </c>
      <c r="AK1346" s="249">
        <f>Inventario!K1346</f>
        <v>0</v>
      </c>
    </row>
    <row r="1347" spans="31:37" ht="13.5" customHeight="1" x14ac:dyDescent="0.25">
      <c r="AE1347" s="246" t="str">
        <f>Inventario!B1347</f>
        <v>Balinera 608-2RSRC3</v>
      </c>
      <c r="AF1347" s="247" t="str">
        <f>Inventario!D1347</f>
        <v>Balinera 608-2RSRC3</v>
      </c>
      <c r="AG1347" s="247" t="str">
        <f>Inventario!E1347</f>
        <v>Repuestos y Partes</v>
      </c>
      <c r="AH1347" s="247" t="str">
        <f>Inventario!F1347</f>
        <v xml:space="preserve"> 608-2RSRC3</v>
      </c>
      <c r="AI1347" s="247" t="str">
        <f>Inventario!G1347</f>
        <v>unidades</v>
      </c>
      <c r="AJ1347" s="248">
        <f>Inventario!J1347</f>
        <v>0</v>
      </c>
      <c r="AK1347" s="249">
        <f>Inventario!K1347</f>
        <v>0</v>
      </c>
    </row>
    <row r="1348" spans="31:37" ht="13.5" customHeight="1" x14ac:dyDescent="0.25">
      <c r="AE1348" s="246" t="str">
        <f>Inventario!B1348</f>
        <v>Balinera 6300-2ZC3</v>
      </c>
      <c r="AF1348" s="247" t="str">
        <f>Inventario!D1348</f>
        <v>Balinera 6300-2ZC3</v>
      </c>
      <c r="AG1348" s="247" t="str">
        <f>Inventario!E1348</f>
        <v>Repuestos y Partes</v>
      </c>
      <c r="AH1348" s="247" t="str">
        <f>Inventario!F1348</f>
        <v xml:space="preserve"> 6300-2ZC3</v>
      </c>
      <c r="AI1348" s="247" t="str">
        <f>Inventario!G1348</f>
        <v>unidades</v>
      </c>
      <c r="AJ1348" s="248">
        <f>Inventario!J1348</f>
        <v>0</v>
      </c>
      <c r="AK1348" s="249">
        <f>Inventario!K1348</f>
        <v>0</v>
      </c>
    </row>
    <row r="1349" spans="31:37" ht="13.5" customHeight="1" x14ac:dyDescent="0.25">
      <c r="AE1349" s="246" t="str">
        <f>Inventario!B1349</f>
        <v>Balinera 6307-2ZC3</v>
      </c>
      <c r="AF1349" s="247" t="str">
        <f>Inventario!D1349</f>
        <v>Balinera 6307-2ZC3</v>
      </c>
      <c r="AG1349" s="247" t="str">
        <f>Inventario!E1349</f>
        <v>Repuestos y Partes</v>
      </c>
      <c r="AH1349" s="247" t="str">
        <f>Inventario!F1349</f>
        <v>6307-2ZC3</v>
      </c>
      <c r="AI1349" s="247" t="str">
        <f>Inventario!G1349</f>
        <v>unidades</v>
      </c>
      <c r="AJ1349" s="248">
        <f>Inventario!J1349</f>
        <v>0</v>
      </c>
      <c r="AK1349" s="249">
        <f>Inventario!K1349</f>
        <v>0</v>
      </c>
    </row>
    <row r="1350" spans="31:37" ht="13.5" customHeight="1" x14ac:dyDescent="0.25">
      <c r="AE1350" s="246" t="str">
        <f>Inventario!B1350</f>
        <v>Filtro linea de 1/2"</v>
      </c>
      <c r="AF1350" s="247" t="str">
        <f>Inventario!D1350</f>
        <v>Filtro linea de 1/2"</v>
      </c>
      <c r="AG1350" s="247" t="str">
        <f>Inventario!E1350</f>
        <v>Repuestos y Partes</v>
      </c>
      <c r="AH1350" s="247">
        <f>Inventario!F1350</f>
        <v>0</v>
      </c>
      <c r="AI1350" s="247" t="str">
        <f>Inventario!G1350</f>
        <v>unidades</v>
      </c>
      <c r="AJ1350" s="248">
        <f>Inventario!J1350</f>
        <v>0</v>
      </c>
      <c r="AK1350" s="249">
        <f>Inventario!K1350</f>
        <v>0</v>
      </c>
    </row>
    <row r="1351" spans="31:37" ht="13.5" customHeight="1" x14ac:dyDescent="0.25">
      <c r="AE1351" s="246" t="str">
        <f>Inventario!B1351</f>
        <v>Valv Purg Automatica 120v</v>
      </c>
      <c r="AF1351" s="247" t="str">
        <f>Inventario!D1351</f>
        <v>Valv Purg Automatica 120v</v>
      </c>
      <c r="AG1351" s="247" t="str">
        <f>Inventario!E1351</f>
        <v>Repuestos y Partes</v>
      </c>
      <c r="AH1351" s="247">
        <f>Inventario!F1351</f>
        <v>0</v>
      </c>
      <c r="AI1351" s="247" t="str">
        <f>Inventario!G1351</f>
        <v>unidades</v>
      </c>
      <c r="AJ1351" s="248">
        <f>Inventario!J1351</f>
        <v>0</v>
      </c>
      <c r="AK1351" s="249">
        <f>Inventario!K1351</f>
        <v>0</v>
      </c>
    </row>
    <row r="1352" spans="31:37" ht="13.5" customHeight="1" x14ac:dyDescent="0.25">
      <c r="AE1352" s="246" t="str">
        <f>Inventario!B1352</f>
        <v>Union Galv de 1/2"</v>
      </c>
      <c r="AF1352" s="247" t="str">
        <f>Inventario!D1352</f>
        <v>Union Galv de 1/2"</v>
      </c>
      <c r="AG1352" s="247" t="str">
        <f>Inventario!E1352</f>
        <v>Repuestos y Partes</v>
      </c>
      <c r="AH1352" s="247">
        <f>Inventario!F1352</f>
        <v>0</v>
      </c>
      <c r="AI1352" s="247" t="str">
        <f>Inventario!G1352</f>
        <v>unidades</v>
      </c>
      <c r="AJ1352" s="248">
        <f>Inventario!J1352</f>
        <v>3</v>
      </c>
      <c r="AK1352" s="249">
        <f>Inventario!K1352</f>
        <v>0</v>
      </c>
    </row>
    <row r="1353" spans="31:37" ht="13.5" customHeight="1" x14ac:dyDescent="0.25">
      <c r="AE1353" s="246" t="str">
        <f>Inventario!B1353</f>
        <v>Cuchilla para redondear 1/2"x1/2"x3/4" cod 2009</v>
      </c>
      <c r="AF1353" s="247" t="str">
        <f>Inventario!D1353</f>
        <v>Cuchilla para redondear 1/2"x1/2"x3/4" cod 2009</v>
      </c>
      <c r="AG1353" s="247" t="str">
        <f>Inventario!E1353</f>
        <v>Repuestos y Partes</v>
      </c>
      <c r="AH1353" s="247">
        <f>Inventario!F1353</f>
        <v>0</v>
      </c>
      <c r="AI1353" s="247" t="str">
        <f>Inventario!G1353</f>
        <v>unidades</v>
      </c>
      <c r="AJ1353" s="248">
        <f>Inventario!J1353</f>
        <v>0</v>
      </c>
      <c r="AK1353" s="249">
        <f>Inventario!K1353</f>
        <v>0</v>
      </c>
    </row>
    <row r="1354" spans="31:37" ht="13.5" customHeight="1" x14ac:dyDescent="0.25">
      <c r="AE1354" s="246" t="str">
        <f>Inventario!B1354</f>
        <v>Cuchilla para rectificar 1/2"x2-1/2" cod 45427</v>
      </c>
      <c r="AF1354" s="247" t="str">
        <f>Inventario!D1354</f>
        <v>Cuchilla para rectificar 1/2"x2-1/2" cod 45427</v>
      </c>
      <c r="AG1354" s="247" t="str">
        <f>Inventario!E1354</f>
        <v>Repuestos y Partes</v>
      </c>
      <c r="AH1354" s="247">
        <f>Inventario!F1354</f>
        <v>0</v>
      </c>
      <c r="AI1354" s="247" t="str">
        <f>Inventario!G1354</f>
        <v>unidades</v>
      </c>
      <c r="AJ1354" s="248">
        <f>Inventario!J1354</f>
        <v>0</v>
      </c>
      <c r="AK1354" s="249">
        <f>Inventario!K1354</f>
        <v>0</v>
      </c>
    </row>
    <row r="1355" spans="31:37" ht="13.5" customHeight="1" x14ac:dyDescent="0.25">
      <c r="AE1355" s="246" t="str">
        <f>Inventario!B1355</f>
        <v>Cuchilla para rectificar 1/2"x1x 1/4" cod 45460</v>
      </c>
      <c r="AF1355" s="247" t="str">
        <f>Inventario!D1355</f>
        <v>Cuchilla para rectificar 1/2"x1x 1/4" cod 45460</v>
      </c>
      <c r="AG1355" s="247" t="str">
        <f>Inventario!E1355</f>
        <v>Repuestos y Partes</v>
      </c>
      <c r="AH1355" s="247">
        <f>Inventario!F1355</f>
        <v>0</v>
      </c>
      <c r="AI1355" s="247" t="str">
        <f>Inventario!G1355</f>
        <v>unidades</v>
      </c>
      <c r="AJ1355" s="248">
        <f>Inventario!J1355</f>
        <v>0</v>
      </c>
      <c r="AK1355" s="249">
        <f>Inventario!K1355</f>
        <v>0</v>
      </c>
    </row>
    <row r="1356" spans="31:37" ht="13.5" customHeight="1" x14ac:dyDescent="0.25">
      <c r="AE1356" s="246" t="str">
        <f>Inventario!B1356</f>
        <v>Cuchilla para rectificar  1/2"x1/4x 1/4" cod 45460-S</v>
      </c>
      <c r="AF1356" s="247" t="str">
        <f>Inventario!D1356</f>
        <v>Cuchilla para rectificar  1/2"x1/4x 1/4" cod 45460-S</v>
      </c>
      <c r="AG1356" s="247" t="str">
        <f>Inventario!E1356</f>
        <v>Repuestos y Partes</v>
      </c>
      <c r="AH1356" s="247">
        <f>Inventario!F1356</f>
        <v>0</v>
      </c>
      <c r="AI1356" s="247" t="str">
        <f>Inventario!G1356</f>
        <v>unidades</v>
      </c>
      <c r="AJ1356" s="248">
        <f>Inventario!J1356</f>
        <v>0</v>
      </c>
      <c r="AK1356" s="249">
        <f>Inventario!K1356</f>
        <v>0</v>
      </c>
    </row>
    <row r="1357" spans="31:37" ht="13.5" customHeight="1" x14ac:dyDescent="0.25">
      <c r="AE1357" s="246" t="str">
        <f>Inventario!B1357</f>
        <v>Cuchilla de rectificar 1/2x1/2"x2" cod 2408</v>
      </c>
      <c r="AF1357" s="247" t="str">
        <f>Inventario!D1357</f>
        <v>Cuchilla de rectificar 1/2x1/2"x2" cod 2408</v>
      </c>
      <c r="AG1357" s="247" t="str">
        <f>Inventario!E1357</f>
        <v>Repuestos y Partes</v>
      </c>
      <c r="AH1357" s="247">
        <f>Inventario!F1357</f>
        <v>0</v>
      </c>
      <c r="AI1357" s="247" t="str">
        <f>Inventario!G1357</f>
        <v>unidades</v>
      </c>
      <c r="AJ1357" s="248">
        <f>Inventario!J1357</f>
        <v>0</v>
      </c>
      <c r="AK1357" s="249">
        <f>Inventario!K1357</f>
        <v>0</v>
      </c>
    </row>
    <row r="1358" spans="31:37" ht="13.5" customHeight="1" x14ac:dyDescent="0.25">
      <c r="AE1358" s="246" t="str">
        <f>Inventario!B1358</f>
        <v>Cuchilla de Rectificar 1/2"SH, 9/16"CD, 1-1/4"CL cod 1075</v>
      </c>
      <c r="AF1358" s="247" t="str">
        <f>Inventario!D1358</f>
        <v>Cuchilla de Rectificar 1/2"SH, 9/16"CD, 1-1/4"CL cod 1075</v>
      </c>
      <c r="AG1358" s="247" t="str">
        <f>Inventario!E1358</f>
        <v>Repuestos y Partes</v>
      </c>
      <c r="AH1358" s="247">
        <f>Inventario!F1358</f>
        <v>0</v>
      </c>
      <c r="AI1358" s="247" t="str">
        <f>Inventario!G1358</f>
        <v>unidades</v>
      </c>
      <c r="AJ1358" s="248">
        <f>Inventario!J1358</f>
        <v>0</v>
      </c>
      <c r="AK1358" s="249">
        <f>Inventario!K1358</f>
        <v>0</v>
      </c>
    </row>
    <row r="1359" spans="31:37" ht="13.5" customHeight="1" x14ac:dyDescent="0.25">
      <c r="AE1359" s="246" t="str">
        <f>Inventario!B1359</f>
        <v>Cuchilla de rectificar cod 1067</v>
      </c>
      <c r="AF1359" s="247" t="str">
        <f>Inventario!D1359</f>
        <v>Cuchilla de rectificar cod 1067</v>
      </c>
      <c r="AG1359" s="247" t="str">
        <f>Inventario!E1359</f>
        <v>Repuestos y Partes</v>
      </c>
      <c r="AH1359" s="247">
        <f>Inventario!F1359</f>
        <v>0</v>
      </c>
      <c r="AI1359" s="247" t="str">
        <f>Inventario!G1359</f>
        <v>unidades</v>
      </c>
      <c r="AJ1359" s="248">
        <f>Inventario!J1359</f>
        <v>0</v>
      </c>
      <c r="AK1359" s="249">
        <f>Inventario!K1359</f>
        <v>0</v>
      </c>
    </row>
    <row r="1360" spans="31:37" ht="13.5" customHeight="1" x14ac:dyDescent="0.25">
      <c r="AE1360" s="246" t="str">
        <f>Inventario!B1360</f>
        <v>Cuchilla de rectificar cod 2400</v>
      </c>
      <c r="AF1360" s="247" t="str">
        <f>Inventario!D1360</f>
        <v>Cuchilla de rectificar cod 2400</v>
      </c>
      <c r="AG1360" s="247" t="str">
        <f>Inventario!E1360</f>
        <v>Repuestos y Partes</v>
      </c>
      <c r="AH1360" s="247">
        <f>Inventario!F1360</f>
        <v>0</v>
      </c>
      <c r="AI1360" s="247" t="str">
        <f>Inventario!G1360</f>
        <v>unidades</v>
      </c>
      <c r="AJ1360" s="248">
        <f>Inventario!J1360</f>
        <v>0</v>
      </c>
      <c r="AK1360" s="249">
        <f>Inventario!K1360</f>
        <v>0</v>
      </c>
    </row>
    <row r="1361" spans="31:37" ht="13.5" customHeight="1" x14ac:dyDescent="0.25">
      <c r="AE1361" s="246" t="str">
        <f>Inventario!B1361</f>
        <v>Cuchilla de rectificar  5/8"x1"x1/4 cod 45462</v>
      </c>
      <c r="AF1361" s="247" t="str">
        <f>Inventario!D1361</f>
        <v>Cuchilla de rectificar  5/8"x1"x1/4 cod 45462</v>
      </c>
      <c r="AG1361" s="247" t="str">
        <f>Inventario!E1361</f>
        <v>Repuestos y Partes</v>
      </c>
      <c r="AH1361" s="247">
        <f>Inventario!F1361</f>
        <v>0</v>
      </c>
      <c r="AI1361" s="247" t="str">
        <f>Inventario!G1361</f>
        <v>unidades</v>
      </c>
      <c r="AJ1361" s="248">
        <f>Inventario!J1361</f>
        <v>0</v>
      </c>
      <c r="AK1361" s="249">
        <f>Inventario!K1361</f>
        <v>0</v>
      </c>
    </row>
    <row r="1362" spans="31:37" ht="13.5" customHeight="1" x14ac:dyDescent="0.25">
      <c r="AE1362" s="246" t="str">
        <f>Inventario!B1362</f>
        <v xml:space="preserve">Cuchilla para rectificar 1/4"CD , 1" CLSH , 1/4"cod 1014 </v>
      </c>
      <c r="AF1362" s="247" t="str">
        <f>Inventario!D1362</f>
        <v xml:space="preserve">Cuchilla para rectificar 1/4"CD , 1" CLSH , 1/4"cod 1014 </v>
      </c>
      <c r="AG1362" s="247" t="str">
        <f>Inventario!E1362</f>
        <v>Repuestos y Partes</v>
      </c>
      <c r="AH1362" s="247">
        <f>Inventario!F1362</f>
        <v>0</v>
      </c>
      <c r="AI1362" s="247" t="str">
        <f>Inventario!G1362</f>
        <v>unidades</v>
      </c>
      <c r="AJ1362" s="248">
        <f>Inventario!J1362</f>
        <v>0</v>
      </c>
      <c r="AK1362" s="249">
        <f>Inventario!K1362</f>
        <v>0</v>
      </c>
    </row>
    <row r="1363" spans="31:37" ht="13.5" customHeight="1" x14ac:dyDescent="0.25">
      <c r="AE1363" s="246" t="str">
        <f>Inventario!B1363</f>
        <v>Cuchilla de Router</v>
      </c>
      <c r="AF1363" s="247" t="str">
        <f>Inventario!D1363</f>
        <v>Cuchilla de Router</v>
      </c>
      <c r="AG1363" s="247" t="str">
        <f>Inventario!E1363</f>
        <v>Repuestos y Partes</v>
      </c>
      <c r="AH1363" s="247">
        <f>Inventario!F1363</f>
        <v>0</v>
      </c>
      <c r="AI1363" s="247" t="str">
        <f>Inventario!G1363</f>
        <v>unidades</v>
      </c>
      <c r="AJ1363" s="248">
        <f>Inventario!J1363</f>
        <v>0</v>
      </c>
      <c r="AK1363" s="249">
        <f>Inventario!K1363</f>
        <v>0</v>
      </c>
    </row>
    <row r="1364" spans="31:37" ht="13.5" customHeight="1" x14ac:dyDescent="0.25">
      <c r="AE1364" s="246" t="str">
        <f>Inventario!B1364</f>
        <v>Cuchilla de Router Para Bolear 1/4" x 2 1/8"</v>
      </c>
      <c r="AF1364" s="247" t="str">
        <f>Inventario!D1364</f>
        <v>Cuchilla de Router Para Bolear 1/4" x 2 1/8"</v>
      </c>
      <c r="AG1364" s="247" t="str">
        <f>Inventario!E1364</f>
        <v>Repuestos y Partes</v>
      </c>
      <c r="AH1364" s="247">
        <f>Inventario!F1364</f>
        <v>0</v>
      </c>
      <c r="AI1364" s="247" t="str">
        <f>Inventario!G1364</f>
        <v>unidades</v>
      </c>
      <c r="AJ1364" s="248">
        <f>Inventario!J1364</f>
        <v>0</v>
      </c>
      <c r="AK1364" s="249">
        <f>Inventario!K1364</f>
        <v>0</v>
      </c>
    </row>
    <row r="1365" spans="31:37" ht="13.5" customHeight="1" x14ac:dyDescent="0.25">
      <c r="AE1365" s="246" t="str">
        <f>Inventario!B1365</f>
        <v>Tuerca Ciega 1/4"-20</v>
      </c>
      <c r="AF1365" s="247" t="str">
        <f>Inventario!D1365</f>
        <v>Tuerca Ciega 1/4"-20</v>
      </c>
      <c r="AG1365" s="247" t="str">
        <f>Inventario!E1365</f>
        <v>Repuestos y Partes</v>
      </c>
      <c r="AH1365" s="247">
        <f>Inventario!F1365</f>
        <v>0</v>
      </c>
      <c r="AI1365" s="247" t="str">
        <f>Inventario!G1365</f>
        <v>unidades</v>
      </c>
      <c r="AJ1365" s="248">
        <f>Inventario!J1365</f>
        <v>84</v>
      </c>
      <c r="AK1365" s="249">
        <f>Inventario!K1365</f>
        <v>135.23390000000001</v>
      </c>
    </row>
    <row r="1366" spans="31:37" ht="13.5" customHeight="1" x14ac:dyDescent="0.25">
      <c r="AE1366" s="246" t="str">
        <f>Inventario!B1366</f>
        <v>Broca para Madera 1/2"x 2" (Rebajar Slab)</v>
      </c>
      <c r="AF1366" s="247" t="str">
        <f>Inventario!D1366</f>
        <v>Broca para Madera 1/2"x 2" (Rebajar Slab)</v>
      </c>
      <c r="AG1366" s="247" t="str">
        <f>Inventario!E1366</f>
        <v>Repuestos y Partes</v>
      </c>
      <c r="AH1366" s="247">
        <f>Inventario!F1366</f>
        <v>0</v>
      </c>
      <c r="AI1366" s="247" t="str">
        <f>Inventario!G1366</f>
        <v>unidades</v>
      </c>
      <c r="AJ1366" s="248">
        <f>Inventario!J1366</f>
        <v>1</v>
      </c>
      <c r="AK1366" s="249">
        <f>Inventario!K1366</f>
        <v>1932.0525</v>
      </c>
    </row>
    <row r="1367" spans="31:37" ht="13.5" customHeight="1" x14ac:dyDescent="0.25">
      <c r="AE1367" s="246" t="str">
        <f>Inventario!B1367</f>
        <v>Banda Gates Lisa AA   A25</v>
      </c>
      <c r="AF1367" s="247" t="str">
        <f>Inventario!D1367</f>
        <v>Banda Gates Lisa AA   A25</v>
      </c>
      <c r="AG1367" s="247" t="str">
        <f>Inventario!E1367</f>
        <v>Repuestos y Partes</v>
      </c>
      <c r="AH1367" s="247" t="str">
        <f>Inventario!F1367</f>
        <v>A25</v>
      </c>
      <c r="AI1367" s="247" t="str">
        <f>Inventario!G1367</f>
        <v>unidades</v>
      </c>
      <c r="AJ1367" s="248">
        <f>Inventario!J1367</f>
        <v>0</v>
      </c>
      <c r="AK1367" s="249">
        <f>Inventario!K1367</f>
        <v>0</v>
      </c>
    </row>
    <row r="1368" spans="31:37" ht="13.5" customHeight="1" x14ac:dyDescent="0.25">
      <c r="AE1368" s="246" t="str">
        <f>Inventario!B1368</f>
        <v>Banda SJ Gates 260J6</v>
      </c>
      <c r="AF1368" s="247" t="str">
        <f>Inventario!D1368</f>
        <v>Banda SJ Gates 260J6</v>
      </c>
      <c r="AG1368" s="247" t="str">
        <f>Inventario!E1368</f>
        <v>Repuestos y Partes</v>
      </c>
      <c r="AH1368" s="247" t="str">
        <f>Inventario!F1368</f>
        <v>260J6</v>
      </c>
      <c r="AI1368" s="247" t="str">
        <f>Inventario!G1368</f>
        <v>unidades</v>
      </c>
      <c r="AJ1368" s="248">
        <f>Inventario!J1368</f>
        <v>0</v>
      </c>
      <c r="AK1368" s="249">
        <f>Inventario!K1368</f>
        <v>0</v>
      </c>
    </row>
    <row r="1369" spans="31:37" ht="13.5" customHeight="1" x14ac:dyDescent="0.25">
      <c r="AE1369" s="246" t="str">
        <f>Inventario!B1369</f>
        <v>Separador de agua y aceite para pistola Grvdad</v>
      </c>
      <c r="AF1369" s="247" t="str">
        <f>Inventario!D1369</f>
        <v>Separador de agua y aceite para pistola Grvdad</v>
      </c>
      <c r="AG1369" s="247" t="str">
        <f>Inventario!E1369</f>
        <v>Repuestos y Partes</v>
      </c>
      <c r="AH1369" s="247">
        <f>Inventario!F1369</f>
        <v>0</v>
      </c>
      <c r="AI1369" s="247" t="str">
        <f>Inventario!G1369</f>
        <v>unidades</v>
      </c>
      <c r="AJ1369" s="248">
        <f>Inventario!J1369</f>
        <v>6</v>
      </c>
      <c r="AK1369" s="249">
        <f>Inventario!K1369</f>
        <v>0</v>
      </c>
    </row>
    <row r="1370" spans="31:37" ht="13.5" customHeight="1" x14ac:dyDescent="0.25">
      <c r="AE1370" s="246" t="str">
        <f>Inventario!B1370</f>
        <v>Resorte para ingleteadora 633290-00</v>
      </c>
      <c r="AF1370" s="247" t="str">
        <f>Inventario!D1370</f>
        <v>Resorte para ingleteadora 633290-00</v>
      </c>
      <c r="AG1370" s="247" t="str">
        <f>Inventario!E1370</f>
        <v>Repuestos y Partes</v>
      </c>
      <c r="AH1370" s="247" t="str">
        <f>Inventario!F1370</f>
        <v>633290-00</v>
      </c>
      <c r="AI1370" s="247" t="str">
        <f>Inventario!G1370</f>
        <v>unidades</v>
      </c>
      <c r="AJ1370" s="248">
        <f>Inventario!J1370</f>
        <v>0</v>
      </c>
      <c r="AK1370" s="249">
        <f>Inventario!K1370</f>
        <v>0</v>
      </c>
    </row>
    <row r="1371" spans="31:37" ht="13.5" customHeight="1" x14ac:dyDescent="0.25">
      <c r="AE1371" s="246" t="str">
        <f>Inventario!B1371</f>
        <v xml:space="preserve">Carbones </v>
      </c>
      <c r="AF1371" s="247" t="str">
        <f>Inventario!D1371</f>
        <v xml:space="preserve">Carbones </v>
      </c>
      <c r="AG1371" s="247" t="str">
        <f>Inventario!E1371</f>
        <v>Repuestos y Partes</v>
      </c>
      <c r="AH1371" s="247">
        <f>Inventario!F1371</f>
        <v>0</v>
      </c>
      <c r="AI1371" s="247" t="str">
        <f>Inventario!G1371</f>
        <v>unidades</v>
      </c>
      <c r="AJ1371" s="248">
        <f>Inventario!J1371</f>
        <v>2</v>
      </c>
      <c r="AK1371" s="249">
        <f>Inventario!K1371</f>
        <v>456.5</v>
      </c>
    </row>
    <row r="1372" spans="31:37" ht="13.5" customHeight="1" x14ac:dyDescent="0.25">
      <c r="AE1372" s="246" t="str">
        <f>Inventario!B1372</f>
        <v>Mandril 5/8</v>
      </c>
      <c r="AF1372" s="247" t="str">
        <f>Inventario!D1372</f>
        <v>Mandril 5/8</v>
      </c>
      <c r="AG1372" s="247" t="str">
        <f>Inventario!E1372</f>
        <v>Repuestos y Partes</v>
      </c>
      <c r="AH1372" s="247">
        <f>Inventario!F1372</f>
        <v>0</v>
      </c>
      <c r="AI1372" s="247" t="str">
        <f>Inventario!G1372</f>
        <v>unidades</v>
      </c>
      <c r="AJ1372" s="248">
        <f>Inventario!J1372</f>
        <v>0</v>
      </c>
      <c r="AK1372" s="249">
        <f>Inventario!K1372</f>
        <v>0</v>
      </c>
    </row>
    <row r="1373" spans="31:37" ht="13.5" customHeight="1" x14ac:dyDescent="0.25">
      <c r="AE1373" s="246" t="str">
        <f>Inventario!B1373</f>
        <v xml:space="preserve">Manguera AA 300 PSI </v>
      </c>
      <c r="AF1373" s="247" t="str">
        <f>Inventario!D1373</f>
        <v xml:space="preserve">Manguera AA 300 PSI </v>
      </c>
      <c r="AG1373" s="247" t="str">
        <f>Inventario!E1373</f>
        <v>Repuestos y Partes</v>
      </c>
      <c r="AH1373" s="247" t="str">
        <f>Inventario!F1373</f>
        <v>H02092-380</v>
      </c>
      <c r="AI1373" s="247" t="str">
        <f>Inventario!G1373</f>
        <v>Pie</v>
      </c>
      <c r="AJ1373" s="248">
        <f>Inventario!J1373</f>
        <v>0</v>
      </c>
      <c r="AK1373" s="249">
        <f>Inventario!K1373</f>
        <v>0</v>
      </c>
    </row>
    <row r="1374" spans="31:37" ht="13.5" customHeight="1" x14ac:dyDescent="0.25">
      <c r="AE1374" s="246" t="str">
        <f>Inventario!B1374</f>
        <v>Acople Macho de 1/4</v>
      </c>
      <c r="AF1374" s="247" t="str">
        <f>Inventario!D1374</f>
        <v>Acople Macho de 1/4</v>
      </c>
      <c r="AG1374" s="247" t="str">
        <f>Inventario!E1374</f>
        <v>Repuestos y Partes</v>
      </c>
      <c r="AH1374" s="247" t="str">
        <f>Inventario!F1374</f>
        <v>QD-INDMC4-4M</v>
      </c>
      <c r="AI1374" s="247" t="str">
        <f>Inventario!G1374</f>
        <v>unidades</v>
      </c>
      <c r="AJ1374" s="248">
        <f>Inventario!J1374</f>
        <v>0</v>
      </c>
      <c r="AK1374" s="249">
        <f>Inventario!K1374</f>
        <v>0</v>
      </c>
    </row>
    <row r="1375" spans="31:37" ht="13.5" customHeight="1" x14ac:dyDescent="0.25">
      <c r="AE1375" s="246" t="str">
        <f>Inventario!B1375</f>
        <v>Conector 3/8 x 1/4</v>
      </c>
      <c r="AF1375" s="247" t="str">
        <f>Inventario!D1375</f>
        <v>Conector 3/8 x 1/4</v>
      </c>
      <c r="AG1375" s="247" t="str">
        <f>Inventario!E1375</f>
        <v>Repuestos y Partes</v>
      </c>
      <c r="AH1375" s="247">
        <f>Inventario!F1375</f>
        <v>0</v>
      </c>
      <c r="AI1375" s="247" t="str">
        <f>Inventario!G1375</f>
        <v>unidades</v>
      </c>
      <c r="AJ1375" s="248">
        <f>Inventario!J1375</f>
        <v>0</v>
      </c>
      <c r="AK1375" s="249">
        <f>Inventario!K1375</f>
        <v>0</v>
      </c>
    </row>
    <row r="1376" spans="31:37" ht="13.5" customHeight="1" x14ac:dyDescent="0.25">
      <c r="AE1376" s="246" t="str">
        <f>Inventario!B1376</f>
        <v>Sacatapon 3/8"</v>
      </c>
      <c r="AF1376" s="247" t="str">
        <f>Inventario!D1376</f>
        <v>Sacatapon 3/8"</v>
      </c>
      <c r="AG1376" s="247" t="str">
        <f>Inventario!E1376</f>
        <v>Repuestos y Partes</v>
      </c>
      <c r="AH1376" s="247">
        <f>Inventario!F1376</f>
        <v>0</v>
      </c>
      <c r="AI1376" s="247" t="str">
        <f>Inventario!G1376</f>
        <v>unidades</v>
      </c>
      <c r="AJ1376" s="248">
        <f>Inventario!J1376</f>
        <v>1</v>
      </c>
      <c r="AK1376" s="249">
        <f>Inventario!K1376</f>
        <v>583.14499999999998</v>
      </c>
    </row>
    <row r="1377" spans="31:37" ht="13.5" customHeight="1" x14ac:dyDescent="0.25">
      <c r="AE1377" s="246" t="str">
        <f>Inventario!B1377</f>
        <v>Brocas de paleta 3/8"</v>
      </c>
      <c r="AF1377" s="247" t="str">
        <f>Inventario!D1377</f>
        <v>Brocas de paleta 3/8"</v>
      </c>
      <c r="AG1377" s="247" t="str">
        <f>Inventario!E1377</f>
        <v>Repuestos y Partes</v>
      </c>
      <c r="AH1377" s="247">
        <f>Inventario!F1377</f>
        <v>0</v>
      </c>
      <c r="AI1377" s="247" t="str">
        <f>Inventario!G1377</f>
        <v>unidades</v>
      </c>
      <c r="AJ1377" s="248">
        <f>Inventario!J1377</f>
        <v>8</v>
      </c>
      <c r="AK1377" s="249">
        <f>Inventario!K1377</f>
        <v>36.792000000000002</v>
      </c>
    </row>
    <row r="1378" spans="31:37" ht="13.5" customHeight="1" x14ac:dyDescent="0.25">
      <c r="AE1378" s="246" t="str">
        <f>Inventario!B1378</f>
        <v>Brocas de paleta 1"</v>
      </c>
      <c r="AF1378" s="247" t="str">
        <f>Inventario!D1378</f>
        <v>Brocas de paleta 1"</v>
      </c>
      <c r="AG1378" s="247" t="str">
        <f>Inventario!E1378</f>
        <v>Repuestos y Partes</v>
      </c>
      <c r="AH1378" s="247">
        <f>Inventario!F1378</f>
        <v>0</v>
      </c>
      <c r="AI1378" s="247" t="str">
        <f>Inventario!G1378</f>
        <v>unidades</v>
      </c>
      <c r="AJ1378" s="248">
        <f>Inventario!J1378</f>
        <v>0</v>
      </c>
      <c r="AK1378" s="249">
        <f>Inventario!K1378</f>
        <v>0</v>
      </c>
    </row>
    <row r="1379" spans="31:37" ht="13.5" customHeight="1" x14ac:dyDescent="0.25">
      <c r="AE1379" s="246" t="str">
        <f>Inventario!B1379</f>
        <v>Brocas de paleta 1 1/2"</v>
      </c>
      <c r="AF1379" s="247" t="str">
        <f>Inventario!D1379</f>
        <v>Brocas de paleta 1 1/2"</v>
      </c>
      <c r="AG1379" s="247" t="str">
        <f>Inventario!E1379</f>
        <v>Repuestos y Partes</v>
      </c>
      <c r="AH1379" s="247">
        <f>Inventario!F1379</f>
        <v>0</v>
      </c>
      <c r="AI1379" s="247" t="str">
        <f>Inventario!G1379</f>
        <v>unidades</v>
      </c>
      <c r="AJ1379" s="248">
        <f>Inventario!J1379</f>
        <v>9</v>
      </c>
      <c r="AK1379" s="249">
        <f>Inventario!K1379</f>
        <v>75</v>
      </c>
    </row>
    <row r="1380" spans="31:37" ht="13.5" customHeight="1" x14ac:dyDescent="0.25">
      <c r="AE1380" s="246" t="str">
        <f>Inventario!B1380</f>
        <v>Brocas de paleta 1/4"</v>
      </c>
      <c r="AF1380" s="247" t="str">
        <f>Inventario!D1380</f>
        <v>Brocas de paleta 1/4"</v>
      </c>
      <c r="AG1380" s="247" t="str">
        <f>Inventario!E1380</f>
        <v>Repuestos y Partes</v>
      </c>
      <c r="AH1380" s="247">
        <f>Inventario!F1380</f>
        <v>0</v>
      </c>
      <c r="AI1380" s="247" t="str">
        <f>Inventario!G1380</f>
        <v>unidades</v>
      </c>
      <c r="AJ1380" s="248">
        <f>Inventario!J1380</f>
        <v>10</v>
      </c>
      <c r="AK1380" s="249">
        <f>Inventario!K1380</f>
        <v>40</v>
      </c>
    </row>
    <row r="1381" spans="31:37" ht="13.5" customHeight="1" x14ac:dyDescent="0.25">
      <c r="AE1381" s="246" t="str">
        <f>Inventario!B1381</f>
        <v>Brocas de paleta 1 1/4"</v>
      </c>
      <c r="AF1381" s="247" t="str">
        <f>Inventario!D1381</f>
        <v>Brocas de paleta 1 1/4"</v>
      </c>
      <c r="AG1381" s="247" t="str">
        <f>Inventario!E1381</f>
        <v>Repuestos y Partes</v>
      </c>
      <c r="AH1381" s="247">
        <f>Inventario!F1381</f>
        <v>0</v>
      </c>
      <c r="AI1381" s="247" t="str">
        <f>Inventario!G1381</f>
        <v>unidades</v>
      </c>
      <c r="AJ1381" s="248">
        <f>Inventario!J1381</f>
        <v>10</v>
      </c>
      <c r="AK1381" s="249">
        <f>Inventario!K1381</f>
        <v>65</v>
      </c>
    </row>
    <row r="1382" spans="31:37" ht="13.5" customHeight="1" x14ac:dyDescent="0.25">
      <c r="AE1382" s="246" t="str">
        <f>Inventario!B1382</f>
        <v>Brocas de paleta 5/8"</v>
      </c>
      <c r="AF1382" s="247" t="str">
        <f>Inventario!D1382</f>
        <v>Brocas de paleta 5/8"</v>
      </c>
      <c r="AG1382" s="247" t="str">
        <f>Inventario!E1382</f>
        <v>Repuestos y Partes</v>
      </c>
      <c r="AH1382" s="247">
        <f>Inventario!F1382</f>
        <v>0</v>
      </c>
      <c r="AI1382" s="247" t="str">
        <f>Inventario!G1382</f>
        <v>unidades</v>
      </c>
      <c r="AJ1382" s="248">
        <f>Inventario!J1382</f>
        <v>6</v>
      </c>
      <c r="AK1382" s="249">
        <f>Inventario!K1382</f>
        <v>50</v>
      </c>
    </row>
    <row r="1383" spans="31:37" ht="13.5" customHeight="1" x14ac:dyDescent="0.25">
      <c r="AE1383" s="246" t="str">
        <f>Inventario!B1383</f>
        <v xml:space="preserve">Llave Crece </v>
      </c>
      <c r="AF1383" s="247" t="str">
        <f>Inventario!D1383</f>
        <v xml:space="preserve">Llave Crece </v>
      </c>
      <c r="AG1383" s="247" t="str">
        <f>Inventario!E1383</f>
        <v>Repuestos y Partes</v>
      </c>
      <c r="AH1383" s="247">
        <f>Inventario!F1383</f>
        <v>0</v>
      </c>
      <c r="AI1383" s="247" t="str">
        <f>Inventario!G1383</f>
        <v>unidades</v>
      </c>
      <c r="AJ1383" s="248">
        <f>Inventario!J1383</f>
        <v>1</v>
      </c>
      <c r="AK1383" s="249">
        <f>Inventario!K1383</f>
        <v>322.71499999999997</v>
      </c>
    </row>
    <row r="1384" spans="31:37" ht="13.5" customHeight="1" x14ac:dyDescent="0.25">
      <c r="AE1384" s="246" t="str">
        <f>Inventario!B1384</f>
        <v>Llave Perra</v>
      </c>
      <c r="AF1384" s="247" t="str">
        <f>Inventario!D1384</f>
        <v>Llave Perra</v>
      </c>
      <c r="AG1384" s="247" t="str">
        <f>Inventario!E1384</f>
        <v>Repuestos y Partes</v>
      </c>
      <c r="AH1384" s="247">
        <f>Inventario!F1384</f>
        <v>0</v>
      </c>
      <c r="AI1384" s="247" t="str">
        <f>Inventario!G1384</f>
        <v>unidades</v>
      </c>
      <c r="AJ1384" s="248">
        <f>Inventario!J1384</f>
        <v>0</v>
      </c>
      <c r="AK1384" s="249">
        <f>Inventario!K1384</f>
        <v>0</v>
      </c>
    </row>
    <row r="1385" spans="31:37" ht="13.5" customHeight="1" x14ac:dyDescent="0.25">
      <c r="AE1385" s="246" t="str">
        <f>Inventario!B1385</f>
        <v>Destornillador de estrella</v>
      </c>
      <c r="AF1385" s="247" t="str">
        <f>Inventario!D1385</f>
        <v>Destornillador de estrella</v>
      </c>
      <c r="AG1385" s="247" t="str">
        <f>Inventario!E1385</f>
        <v>Repuestos y Partes</v>
      </c>
      <c r="AH1385" s="247">
        <f>Inventario!F1385</f>
        <v>0</v>
      </c>
      <c r="AI1385" s="247" t="str">
        <f>Inventario!G1385</f>
        <v>unidades</v>
      </c>
      <c r="AJ1385" s="248">
        <f>Inventario!J1385</f>
        <v>0</v>
      </c>
      <c r="AK1385" s="249">
        <f>Inventario!K1385</f>
        <v>0</v>
      </c>
    </row>
    <row r="1386" spans="31:37" ht="13.5" customHeight="1" x14ac:dyDescent="0.25">
      <c r="AE1386" s="246" t="str">
        <f>Inventario!B1386</f>
        <v>Destornillador plano</v>
      </c>
      <c r="AF1386" s="247" t="str">
        <f>Inventario!D1386</f>
        <v>Destornillador plano</v>
      </c>
      <c r="AG1386" s="247" t="str">
        <f>Inventario!E1386</f>
        <v>Repuestos y Partes</v>
      </c>
      <c r="AH1386" s="247">
        <f>Inventario!F1386</f>
        <v>0</v>
      </c>
      <c r="AI1386" s="247" t="str">
        <f>Inventario!G1386</f>
        <v>unidades</v>
      </c>
      <c r="AJ1386" s="248">
        <f>Inventario!J1386</f>
        <v>0</v>
      </c>
      <c r="AK1386" s="249">
        <f>Inventario!K1386</f>
        <v>0</v>
      </c>
    </row>
    <row r="1387" spans="31:37" ht="13.5" customHeight="1" x14ac:dyDescent="0.25">
      <c r="AE1387" s="246" t="str">
        <f>Inventario!B1387</f>
        <v>Brocas salomonicas / HSS para metal de 1/16"</v>
      </c>
      <c r="AF1387" s="247" t="str">
        <f>Inventario!D1387</f>
        <v>Brocas salomonicas / HSS para metal de 1/16"</v>
      </c>
      <c r="AG1387" s="247" t="str">
        <f>Inventario!E1387</f>
        <v>Repuestos y Partes</v>
      </c>
      <c r="AH1387" s="247">
        <f>Inventario!F1387</f>
        <v>0</v>
      </c>
      <c r="AI1387" s="247" t="str">
        <f>Inventario!G1387</f>
        <v>unidades</v>
      </c>
      <c r="AJ1387" s="248">
        <f>Inventario!J1387</f>
        <v>10</v>
      </c>
      <c r="AK1387" s="249">
        <f>Inventario!K1387</f>
        <v>3</v>
      </c>
    </row>
    <row r="1388" spans="31:37" ht="13.5" customHeight="1" x14ac:dyDescent="0.25">
      <c r="AE1388" s="246" t="str">
        <f>Inventario!B1388</f>
        <v>Brocas salomonicas / HSS para metal de 1/8"</v>
      </c>
      <c r="AF1388" s="247" t="str">
        <f>Inventario!D1388</f>
        <v>Brocas salomonicas / HSS para metal de 1/8"</v>
      </c>
      <c r="AG1388" s="247" t="str">
        <f>Inventario!E1388</f>
        <v>Repuestos y Partes</v>
      </c>
      <c r="AH1388" s="247">
        <f>Inventario!F1388</f>
        <v>0</v>
      </c>
      <c r="AI1388" s="247" t="str">
        <f>Inventario!G1388</f>
        <v>unidades</v>
      </c>
      <c r="AJ1388" s="248">
        <f>Inventario!J1388</f>
        <v>0</v>
      </c>
      <c r="AK1388" s="249">
        <f>Inventario!K1388</f>
        <v>0</v>
      </c>
    </row>
    <row r="1389" spans="31:37" ht="13.5" customHeight="1" x14ac:dyDescent="0.25">
      <c r="AE1389" s="246" t="str">
        <f>Inventario!B1389</f>
        <v>Brocas salomonicas / HSS para metal de 3/8"</v>
      </c>
      <c r="AF1389" s="247" t="str">
        <f>Inventario!D1389</f>
        <v>Brocas salomonicas / HSS para metal de 3/8"</v>
      </c>
      <c r="AG1389" s="247" t="str">
        <f>Inventario!E1389</f>
        <v>Repuestos y Partes</v>
      </c>
      <c r="AH1389" s="247">
        <f>Inventario!F1389</f>
        <v>0</v>
      </c>
      <c r="AI1389" s="247" t="str">
        <f>Inventario!G1389</f>
        <v>unidades</v>
      </c>
      <c r="AJ1389" s="248">
        <f>Inventario!J1389</f>
        <v>2</v>
      </c>
      <c r="AK1389" s="249">
        <f>Inventario!K1389</f>
        <v>35</v>
      </c>
    </row>
    <row r="1390" spans="31:37" ht="13.5" customHeight="1" x14ac:dyDescent="0.25">
      <c r="AE1390" s="246" t="str">
        <f>Inventario!B1390</f>
        <v>Brocas salomonicas / HSS para metal de 1/2"</v>
      </c>
      <c r="AF1390" s="247" t="str">
        <f>Inventario!D1390</f>
        <v>Brocas salomonicas / HSS para metal de 1/2"</v>
      </c>
      <c r="AG1390" s="247" t="str">
        <f>Inventario!E1390</f>
        <v>Repuestos y Partes</v>
      </c>
      <c r="AH1390" s="247">
        <f>Inventario!F1390</f>
        <v>0</v>
      </c>
      <c r="AI1390" s="247" t="str">
        <f>Inventario!G1390</f>
        <v>unidades</v>
      </c>
      <c r="AJ1390" s="248">
        <f>Inventario!J1390</f>
        <v>0</v>
      </c>
      <c r="AK1390" s="249">
        <f>Inventario!K1390</f>
        <v>0</v>
      </c>
    </row>
    <row r="1391" spans="31:37" ht="13.5" customHeight="1" x14ac:dyDescent="0.25">
      <c r="AE1391" s="246" t="str">
        <f>Inventario!B1391</f>
        <v>Brocas salomonicas / HSS para metal de 3/16"</v>
      </c>
      <c r="AF1391" s="247" t="str">
        <f>Inventario!D1391</f>
        <v>Brocas salomonicas / HSS para metal de 3/16"</v>
      </c>
      <c r="AG1391" s="247" t="str">
        <f>Inventario!E1391</f>
        <v>Repuestos y Partes</v>
      </c>
      <c r="AH1391" s="247">
        <f>Inventario!F1391</f>
        <v>0</v>
      </c>
      <c r="AI1391" s="247" t="str">
        <f>Inventario!G1391</f>
        <v>unidades</v>
      </c>
      <c r="AJ1391" s="248">
        <f>Inventario!J1391</f>
        <v>0</v>
      </c>
      <c r="AK1391" s="249">
        <f>Inventario!K1391</f>
        <v>0</v>
      </c>
    </row>
    <row r="1392" spans="31:37" ht="13.5" customHeight="1" x14ac:dyDescent="0.25">
      <c r="AE1392" s="246" t="str">
        <f>Inventario!B1392</f>
        <v>Brocas salomonicas / HSS para metal de 1/4"</v>
      </c>
      <c r="AF1392" s="247" t="str">
        <f>Inventario!D1392</f>
        <v>Brocas salomonicas / HSS para metal de 1/4"</v>
      </c>
      <c r="AG1392" s="247" t="str">
        <f>Inventario!E1392</f>
        <v>Repuestos y Partes</v>
      </c>
      <c r="AH1392" s="247">
        <f>Inventario!F1392</f>
        <v>0</v>
      </c>
      <c r="AI1392" s="247" t="str">
        <f>Inventario!G1392</f>
        <v>unidades</v>
      </c>
      <c r="AJ1392" s="248">
        <f>Inventario!J1392</f>
        <v>1</v>
      </c>
      <c r="AK1392" s="249">
        <f>Inventario!K1392</f>
        <v>15</v>
      </c>
    </row>
    <row r="1393" spans="31:37" ht="13.5" customHeight="1" x14ac:dyDescent="0.25">
      <c r="AE1393" s="246" t="str">
        <f>Inventario!B1393</f>
        <v>Brocas salomonicas / HSS para metal de 5/32"</v>
      </c>
      <c r="AF1393" s="247" t="str">
        <f>Inventario!D1393</f>
        <v>Brocas salomonicas / HSS para metal de 5/32"</v>
      </c>
      <c r="AG1393" s="247" t="str">
        <f>Inventario!E1393</f>
        <v>Repuestos y Partes</v>
      </c>
      <c r="AH1393" s="247">
        <f>Inventario!F1393</f>
        <v>0</v>
      </c>
      <c r="AI1393" s="247" t="str">
        <f>Inventario!G1393</f>
        <v>unidades</v>
      </c>
      <c r="AJ1393" s="248">
        <f>Inventario!J1393</f>
        <v>0</v>
      </c>
      <c r="AK1393" s="249">
        <f>Inventario!K1393</f>
        <v>0</v>
      </c>
    </row>
    <row r="1394" spans="31:37" ht="13.5" customHeight="1" x14ac:dyDescent="0.25">
      <c r="AE1394" s="246" t="str">
        <f>Inventario!B1394</f>
        <v xml:space="preserve">Martillo </v>
      </c>
      <c r="AF1394" s="247" t="str">
        <f>Inventario!D1394</f>
        <v xml:space="preserve">Martillo </v>
      </c>
      <c r="AG1394" s="247" t="str">
        <f>Inventario!E1394</f>
        <v>Repuestos y Partes</v>
      </c>
      <c r="AH1394" s="247">
        <f>Inventario!F1394</f>
        <v>0</v>
      </c>
      <c r="AI1394" s="247" t="str">
        <f>Inventario!G1394</f>
        <v>unidades</v>
      </c>
      <c r="AJ1394" s="248">
        <f>Inventario!J1394</f>
        <v>2</v>
      </c>
      <c r="AK1394" s="249">
        <f>Inventario!K1394</f>
        <v>212.66222222222223</v>
      </c>
    </row>
    <row r="1395" spans="31:37" ht="13.5" customHeight="1" x14ac:dyDescent="0.25">
      <c r="AE1395" s="246" t="str">
        <f>Inventario!B1395</f>
        <v>Juego de Llave Allen</v>
      </c>
      <c r="AF1395" s="247" t="str">
        <f>Inventario!D1395</f>
        <v>Juego de Llave Allen</v>
      </c>
      <c r="AG1395" s="247" t="str">
        <f>Inventario!E1395</f>
        <v>Repuestos y Partes</v>
      </c>
      <c r="AH1395" s="247">
        <f>Inventario!F1395</f>
        <v>0</v>
      </c>
      <c r="AI1395" s="247" t="str">
        <f>Inventario!G1395</f>
        <v>unidades</v>
      </c>
      <c r="AJ1395" s="248">
        <f>Inventario!J1395</f>
        <v>1</v>
      </c>
      <c r="AK1395" s="249">
        <f>Inventario!K1395</f>
        <v>819.65</v>
      </c>
    </row>
    <row r="1396" spans="31:37" ht="13.5" customHeight="1" x14ac:dyDescent="0.25">
      <c r="AE1396" s="246" t="str">
        <f>Inventario!B1396</f>
        <v>Formon  1/4</v>
      </c>
      <c r="AF1396" s="247" t="str">
        <f>Inventario!D1396</f>
        <v>Formon  1/4</v>
      </c>
      <c r="AG1396" s="247" t="str">
        <f>Inventario!E1396</f>
        <v>Repuestos y Partes</v>
      </c>
      <c r="AH1396" s="247">
        <f>Inventario!F1396</f>
        <v>0</v>
      </c>
      <c r="AI1396" s="247" t="str">
        <f>Inventario!G1396</f>
        <v>unidades</v>
      </c>
      <c r="AJ1396" s="248">
        <f>Inventario!J1396</f>
        <v>0</v>
      </c>
      <c r="AK1396" s="249">
        <f>Inventario!K1396</f>
        <v>0</v>
      </c>
    </row>
    <row r="1397" spans="31:37" ht="13.5" customHeight="1" x14ac:dyDescent="0.25">
      <c r="AE1397" s="246" t="str">
        <f>Inventario!B1397</f>
        <v>Juego Formon 5 piezas</v>
      </c>
      <c r="AF1397" s="247" t="str">
        <f>Inventario!D1397</f>
        <v>Juego Formon 5 piezas</v>
      </c>
      <c r="AG1397" s="247" t="str">
        <f>Inventario!E1397</f>
        <v>Repuestos y Partes</v>
      </c>
      <c r="AH1397" s="247">
        <f>Inventario!F1397</f>
        <v>0</v>
      </c>
      <c r="AI1397" s="247" t="str">
        <f>Inventario!G1397</f>
        <v>unidades</v>
      </c>
      <c r="AJ1397" s="248">
        <f>Inventario!J1397</f>
        <v>0</v>
      </c>
      <c r="AK1397" s="249">
        <f>Inventario!K1397</f>
        <v>0</v>
      </c>
    </row>
    <row r="1398" spans="31:37" ht="13.5" customHeight="1" x14ac:dyDescent="0.25">
      <c r="AE1398" s="246" t="str">
        <f>Inventario!B1398</f>
        <v>Formon  1-1 /2"</v>
      </c>
      <c r="AF1398" s="247" t="str">
        <f>Inventario!D1398</f>
        <v>Formon  1-1 /2"</v>
      </c>
      <c r="AG1398" s="247" t="str">
        <f>Inventario!E1398</f>
        <v>Repuestos y Partes</v>
      </c>
      <c r="AH1398" s="247">
        <f>Inventario!F1398</f>
        <v>0</v>
      </c>
      <c r="AI1398" s="247" t="str">
        <f>Inventario!G1398</f>
        <v>unidades</v>
      </c>
      <c r="AJ1398" s="248">
        <f>Inventario!J1398</f>
        <v>0</v>
      </c>
      <c r="AK1398" s="249">
        <f>Inventario!K1398</f>
        <v>0</v>
      </c>
    </row>
    <row r="1399" spans="31:37" ht="13.5" customHeight="1" x14ac:dyDescent="0.25">
      <c r="AE1399" s="246" t="str">
        <f>Inventario!B1399</f>
        <v>Repuestos para cutter</v>
      </c>
      <c r="AF1399" s="247" t="str">
        <f>Inventario!D1399</f>
        <v>Repuestos para cutter</v>
      </c>
      <c r="AG1399" s="247" t="str">
        <f>Inventario!E1399</f>
        <v>Repuestos y Partes</v>
      </c>
      <c r="AH1399" s="247">
        <f>Inventario!F1399</f>
        <v>0</v>
      </c>
      <c r="AI1399" s="247" t="str">
        <f>Inventario!G1399</f>
        <v>unidades</v>
      </c>
      <c r="AJ1399" s="248">
        <f>Inventario!J1399</f>
        <v>20</v>
      </c>
      <c r="AK1399" s="249">
        <f>Inventario!K1399</f>
        <v>4.5</v>
      </c>
    </row>
    <row r="1400" spans="31:37" ht="13.5" customHeight="1" x14ac:dyDescent="0.25">
      <c r="AE1400" s="246" t="str">
        <f>Inventario!B1400</f>
        <v>Platos para Orbital</v>
      </c>
      <c r="AF1400" s="247" t="str">
        <f>Inventario!D1400</f>
        <v>Platos para Orbital</v>
      </c>
      <c r="AG1400" s="247" t="str">
        <f>Inventario!E1400</f>
        <v>Repuestos y Partes</v>
      </c>
      <c r="AH1400" s="247">
        <f>Inventario!F1400</f>
        <v>0</v>
      </c>
      <c r="AI1400" s="247" t="str">
        <f>Inventario!G1400</f>
        <v>unidades</v>
      </c>
      <c r="AJ1400" s="248">
        <f>Inventario!J1400</f>
        <v>4</v>
      </c>
      <c r="AK1400" s="249">
        <f>Inventario!K1400</f>
        <v>515.63777777777773</v>
      </c>
    </row>
    <row r="1401" spans="31:37" ht="13.5" customHeight="1" x14ac:dyDescent="0.25">
      <c r="AE1401" s="246" t="str">
        <f>Inventario!B1401</f>
        <v>Extencion magnetica p/punta</v>
      </c>
      <c r="AF1401" s="247" t="str">
        <f>Inventario!D1401</f>
        <v>Extencion magnetica p/punta</v>
      </c>
      <c r="AG1401" s="247" t="str">
        <f>Inventario!E1401</f>
        <v>Repuestos y Partes</v>
      </c>
      <c r="AH1401" s="247">
        <f>Inventario!F1401</f>
        <v>0</v>
      </c>
      <c r="AI1401" s="247" t="str">
        <f>Inventario!G1401</f>
        <v>unidades</v>
      </c>
      <c r="AJ1401" s="248">
        <f>Inventario!J1401</f>
        <v>1</v>
      </c>
      <c r="AK1401" s="249">
        <f>Inventario!K1401</f>
        <v>116.36800416666665</v>
      </c>
    </row>
    <row r="1402" spans="31:37" ht="13.5" customHeight="1" x14ac:dyDescent="0.25">
      <c r="AE1402" s="246" t="str">
        <f>Inventario!B1402</f>
        <v>Soporte de Barra</v>
      </c>
      <c r="AF1402" s="247" t="str">
        <f>Inventario!D1402</f>
        <v>Soporte de Barra</v>
      </c>
      <c r="AG1402" s="247" t="str">
        <f>Inventario!E1402</f>
        <v>Repuestos y Partes</v>
      </c>
      <c r="AH1402" s="247">
        <f>Inventario!F1402</f>
        <v>0</v>
      </c>
      <c r="AI1402" s="247" t="str">
        <f>Inventario!G1402</f>
        <v>unidades</v>
      </c>
      <c r="AJ1402" s="248">
        <f>Inventario!J1402</f>
        <v>1</v>
      </c>
      <c r="AK1402" s="249">
        <f>Inventario!K1402</f>
        <v>0</v>
      </c>
    </row>
    <row r="1403" spans="31:37" ht="13.5" customHeight="1" x14ac:dyDescent="0.25">
      <c r="AE1403" s="246" t="str">
        <f>Inventario!B1403</f>
        <v>Soporte de Barra Completo</v>
      </c>
      <c r="AF1403" s="247" t="str">
        <f>Inventario!D1403</f>
        <v>Soporte de Barra completo</v>
      </c>
      <c r="AG1403" s="247" t="str">
        <f>Inventario!E1403</f>
        <v>Repuestos y Partes</v>
      </c>
      <c r="AH1403" s="247">
        <f>Inventario!F1403</f>
        <v>0</v>
      </c>
      <c r="AI1403" s="247" t="str">
        <f>Inventario!G1403</f>
        <v>unidades</v>
      </c>
      <c r="AJ1403" s="248">
        <f>Inventario!J1403</f>
        <v>3</v>
      </c>
      <c r="AK1403" s="249">
        <f>Inventario!K1403</f>
        <v>0</v>
      </c>
    </row>
    <row r="1404" spans="31:37" ht="13.5" customHeight="1" x14ac:dyDescent="0.25">
      <c r="AE1404" s="246" t="str">
        <f>Inventario!B1404</f>
        <v>Mandril 1/2</v>
      </c>
      <c r="AF1404" s="247" t="str">
        <f>Inventario!D1404</f>
        <v>Mandril 1/2</v>
      </c>
      <c r="AG1404" s="247" t="str">
        <f>Inventario!E1404</f>
        <v>Repuestos y Partes</v>
      </c>
      <c r="AH1404" s="247">
        <f>Inventario!F1404</f>
        <v>0</v>
      </c>
      <c r="AI1404" s="247" t="str">
        <f>Inventario!G1404</f>
        <v>unidades</v>
      </c>
      <c r="AJ1404" s="248">
        <f>Inventario!J1404</f>
        <v>0</v>
      </c>
      <c r="AK1404" s="249">
        <f>Inventario!K1404</f>
        <v>0</v>
      </c>
    </row>
    <row r="1405" spans="31:37" ht="13.5" customHeight="1" x14ac:dyDescent="0.25">
      <c r="AE1405" s="246" t="str">
        <f>Inventario!B1405</f>
        <v>Llave para mandril 1/2</v>
      </c>
      <c r="AF1405" s="247" t="str">
        <f>Inventario!D1405</f>
        <v>Llave para mandril 1/2</v>
      </c>
      <c r="AG1405" s="247" t="str">
        <f>Inventario!E1405</f>
        <v>Repuestos y Partes</v>
      </c>
      <c r="AH1405" s="247">
        <f>Inventario!F1405</f>
        <v>0</v>
      </c>
      <c r="AI1405" s="247" t="str">
        <f>Inventario!G1405</f>
        <v>unidades</v>
      </c>
      <c r="AJ1405" s="248">
        <f>Inventario!J1405</f>
        <v>1</v>
      </c>
      <c r="AK1405" s="249">
        <f>Inventario!K1405</f>
        <v>0</v>
      </c>
    </row>
    <row r="1406" spans="31:37" ht="13.5" customHeight="1" x14ac:dyDescent="0.25">
      <c r="AE1406" s="246" t="str">
        <f>Inventario!B1406</f>
        <v>Broca para metal 7/16" Cobalto</v>
      </c>
      <c r="AF1406" s="247" t="str">
        <f>Inventario!D1406</f>
        <v>Broca para metal 7/16" Cobalto</v>
      </c>
      <c r="AG1406" s="247" t="str">
        <f>Inventario!E1406</f>
        <v>Repuestos y Partes</v>
      </c>
      <c r="AH1406" s="247">
        <f>Inventario!F1406</f>
        <v>0</v>
      </c>
      <c r="AI1406" s="247" t="str">
        <f>Inventario!G1406</f>
        <v>unidades</v>
      </c>
      <c r="AJ1406" s="248">
        <f>Inventario!J1406</f>
        <v>2</v>
      </c>
      <c r="AK1406" s="249">
        <f>Inventario!K1406</f>
        <v>271.25</v>
      </c>
    </row>
    <row r="1407" spans="31:37" ht="13.5" customHeight="1" x14ac:dyDescent="0.25">
      <c r="AE1407" s="246" t="str">
        <f>Inventario!B1407</f>
        <v>Broca para metal 3/16" Cobalto</v>
      </c>
      <c r="AF1407" s="247" t="str">
        <f>Inventario!D1407</f>
        <v>Broca para metal 3/16" Cobalto</v>
      </c>
      <c r="AG1407" s="247" t="str">
        <f>Inventario!E1407</f>
        <v>Repuestos y Partes</v>
      </c>
      <c r="AH1407" s="247">
        <f>Inventario!F1407</f>
        <v>0</v>
      </c>
      <c r="AI1407" s="247" t="str">
        <f>Inventario!G1407</f>
        <v>unidades</v>
      </c>
      <c r="AJ1407" s="248">
        <f>Inventario!J1407</f>
        <v>3</v>
      </c>
      <c r="AK1407" s="249">
        <f>Inventario!K1407</f>
        <v>43.857142857142854</v>
      </c>
    </row>
    <row r="1408" spans="31:37" ht="13.5" customHeight="1" x14ac:dyDescent="0.25">
      <c r="AE1408" s="246" t="str">
        <f>Inventario!B1408</f>
        <v>Broca para metal 17/32 Cobalto espiga 1/2"</v>
      </c>
      <c r="AF1408" s="247" t="str">
        <f>Inventario!D1408</f>
        <v>Broca para metal 17/32 Cobalto espiga 1/2"</v>
      </c>
      <c r="AG1408" s="247" t="str">
        <f>Inventario!E1408</f>
        <v>Repuestos y Partes</v>
      </c>
      <c r="AH1408" s="247">
        <f>Inventario!F1408</f>
        <v>0</v>
      </c>
      <c r="AI1408" s="247" t="str">
        <f>Inventario!G1408</f>
        <v>unidades</v>
      </c>
      <c r="AJ1408" s="248">
        <f>Inventario!J1408</f>
        <v>1</v>
      </c>
      <c r="AK1408" s="249">
        <f>Inventario!K1408</f>
        <v>940</v>
      </c>
    </row>
    <row r="1409" spans="31:37" ht="13.5" customHeight="1" x14ac:dyDescent="0.25">
      <c r="AE1409" s="246" t="str">
        <f>Inventario!B1409</f>
        <v>Broca para metal 17/32 Cobalto espiga lisa</v>
      </c>
      <c r="AF1409" s="247" t="str">
        <f>Inventario!D1409</f>
        <v>Broca para metal 17/32 Cobalto espiga lisa</v>
      </c>
      <c r="AG1409" s="247" t="str">
        <f>Inventario!E1409</f>
        <v>Repuestos y Partes</v>
      </c>
      <c r="AH1409" s="247">
        <f>Inventario!F1409</f>
        <v>0</v>
      </c>
      <c r="AI1409" s="247" t="str">
        <f>Inventario!G1409</f>
        <v>unidades</v>
      </c>
      <c r="AJ1409" s="248">
        <f>Inventario!J1409</f>
        <v>5</v>
      </c>
      <c r="AK1409" s="249">
        <f>Inventario!K1409</f>
        <v>239.07142857142858</v>
      </c>
    </row>
    <row r="1410" spans="31:37" ht="13.5" customHeight="1" x14ac:dyDescent="0.25">
      <c r="AE1410" s="246" t="str">
        <f>Inventario!B1410</f>
        <v>Broca para metal 27/64" Cobalto</v>
      </c>
      <c r="AF1410" s="247" t="str">
        <f>Inventario!D1410</f>
        <v>Broca para metal 27/64" Cobalto</v>
      </c>
      <c r="AG1410" s="247" t="str">
        <f>Inventario!E1410</f>
        <v>Repuestos y Partes</v>
      </c>
      <c r="AH1410" s="247">
        <f>Inventario!F1410</f>
        <v>0</v>
      </c>
      <c r="AI1410" s="247" t="str">
        <f>Inventario!G1410</f>
        <v>unidades</v>
      </c>
      <c r="AJ1410" s="248">
        <f>Inventario!J1410</f>
        <v>0</v>
      </c>
      <c r="AK1410" s="249">
        <f>Inventario!K1410</f>
        <v>0</v>
      </c>
    </row>
    <row r="1411" spans="31:37" ht="13.5" customHeight="1" x14ac:dyDescent="0.25">
      <c r="AE1411" s="246" t="str">
        <f>Inventario!B1411</f>
        <v>Correa 3VX360</v>
      </c>
      <c r="AF1411" s="247" t="str">
        <f>Inventario!D1411</f>
        <v>Correa 3VX360</v>
      </c>
      <c r="AG1411" s="247" t="str">
        <f>Inventario!E1411</f>
        <v>Repuestos y Partes</v>
      </c>
      <c r="AH1411" s="247" t="str">
        <f>Inventario!F1411</f>
        <v>13W536(3057)</v>
      </c>
      <c r="AI1411" s="247" t="str">
        <f>Inventario!G1411</f>
        <v>unidades</v>
      </c>
      <c r="AJ1411" s="248">
        <f>Inventario!J1411</f>
        <v>2</v>
      </c>
      <c r="AK1411" s="249">
        <f>Inventario!K1411</f>
        <v>0</v>
      </c>
    </row>
    <row r="1412" spans="31:37" ht="13.5" customHeight="1" x14ac:dyDescent="0.25">
      <c r="AE1412" s="246" t="str">
        <f>Inventario!B1412</f>
        <v>Malla para bolsa de vacio 41"x240</v>
      </c>
      <c r="AF1412" s="247" t="str">
        <f>Inventario!D1412</f>
        <v>Malla para bolsa de vacio 41"x240</v>
      </c>
      <c r="AG1412" s="247" t="str">
        <f>Inventario!E1412</f>
        <v>Repuestos y Partes</v>
      </c>
      <c r="AH1412" s="247" t="str">
        <f>Inventario!F1412</f>
        <v>vacmesh240</v>
      </c>
      <c r="AI1412" s="247" t="str">
        <f>Inventario!G1412</f>
        <v>unidades</v>
      </c>
      <c r="AJ1412" s="248">
        <f>Inventario!J1412</f>
        <v>0</v>
      </c>
      <c r="AK1412" s="249">
        <f>Inventario!K1412</f>
        <v>0</v>
      </c>
    </row>
    <row r="1413" spans="31:37" ht="13.5" customHeight="1" x14ac:dyDescent="0.25">
      <c r="AE1413" s="246" t="str">
        <f>Inventario!B1413</f>
        <v>Motor para bolsa de vacio Project:V4</v>
      </c>
      <c r="AF1413" s="247" t="str">
        <f>Inventario!D1413</f>
        <v>Motor para bolsa de vacio Project:V4</v>
      </c>
      <c r="AG1413" s="247" t="str">
        <f>Inventario!E1413</f>
        <v>Repuestos y Partes</v>
      </c>
      <c r="AH1413" s="247" t="str">
        <f>Inventario!F1413</f>
        <v>extremebg6x15</v>
      </c>
      <c r="AI1413" s="247" t="str">
        <f>Inventario!G1413</f>
        <v>unidades</v>
      </c>
      <c r="AJ1413" s="248">
        <f>Inventario!J1413</f>
        <v>0</v>
      </c>
      <c r="AK1413" s="249">
        <f>Inventario!K1413</f>
        <v>0</v>
      </c>
    </row>
    <row r="1414" spans="31:37" ht="13.5" customHeight="1" x14ac:dyDescent="0.25">
      <c r="AE1414" s="246" t="str">
        <f>Inventario!B1414</f>
        <v xml:space="preserve">Bolsa de vacio </v>
      </c>
      <c r="AF1414" s="247" t="str">
        <f>Inventario!D1414</f>
        <v xml:space="preserve">Bolsa de vacio </v>
      </c>
      <c r="AG1414" s="247" t="str">
        <f>Inventario!E1414</f>
        <v>Repuestos y Partes</v>
      </c>
      <c r="AH1414" s="247" t="str">
        <f>Inventario!F1414</f>
        <v>bidkitv4</v>
      </c>
      <c r="AI1414" s="247" t="str">
        <f>Inventario!G1414</f>
        <v>unidades</v>
      </c>
      <c r="AJ1414" s="248">
        <f>Inventario!J1414</f>
        <v>0</v>
      </c>
      <c r="AK1414" s="249">
        <f>Inventario!K1414</f>
        <v>0</v>
      </c>
    </row>
    <row r="1415" spans="31:37" ht="13.5" customHeight="1" x14ac:dyDescent="0.25">
      <c r="AE1415" s="246" t="str">
        <f>Inventario!B1415</f>
        <v>Sacatapon 1/2"</v>
      </c>
      <c r="AF1415" s="247" t="str">
        <f>Inventario!D1415</f>
        <v>Sacatapon 1/2"</v>
      </c>
      <c r="AG1415" s="247" t="str">
        <f>Inventario!E1415</f>
        <v>Repuestos y Partes</v>
      </c>
      <c r="AH1415" s="247" t="str">
        <f>Inventario!F1415</f>
        <v>259-127-31</v>
      </c>
      <c r="AI1415" s="247" t="str">
        <f>Inventario!G1415</f>
        <v>unidades</v>
      </c>
      <c r="AJ1415" s="248">
        <f>Inventario!J1415</f>
        <v>5</v>
      </c>
      <c r="AK1415" s="249">
        <f>Inventario!K1415</f>
        <v>702.44999999999993</v>
      </c>
    </row>
    <row r="1416" spans="31:37" ht="13.5" customHeight="1" x14ac:dyDescent="0.25">
      <c r="AE1416" s="246" t="str">
        <f>Inventario!B1416</f>
        <v>Cuchilla 14mm x 14mm x 2mm</v>
      </c>
      <c r="AF1416" s="247" t="str">
        <f>Inventario!D1416</f>
        <v>Cuchilla 14mm x 14mm x 2mm</v>
      </c>
      <c r="AG1416" s="247" t="str">
        <f>Inventario!E1416</f>
        <v>Repuestos y Partes</v>
      </c>
      <c r="AH1416" s="247" t="str">
        <f>Inventario!F1416</f>
        <v>790-140-00</v>
      </c>
      <c r="AI1416" s="247" t="str">
        <f>Inventario!G1416</f>
        <v>unidades</v>
      </c>
      <c r="AJ1416" s="248">
        <f>Inventario!J1416</f>
        <v>98</v>
      </c>
      <c r="AK1416" s="249">
        <f>Inventario!K1416</f>
        <v>88.905333333333331</v>
      </c>
    </row>
    <row r="1417" spans="31:37" ht="13.5" customHeight="1" x14ac:dyDescent="0.25">
      <c r="AE1417" s="246" t="str">
        <f>Inventario!B1417</f>
        <v>Cuchilla 20mm x 12mm x 1.5mm</v>
      </c>
      <c r="AF1417" s="247" t="str">
        <f>Inventario!D1417</f>
        <v>Cuchilla 20mm x 12mm x 1.5mm</v>
      </c>
      <c r="AG1417" s="247" t="str">
        <f>Inventario!E1417</f>
        <v>Repuestos y Partes</v>
      </c>
      <c r="AH1417" s="247" t="str">
        <f>Inventario!F1417</f>
        <v>790-200-00</v>
      </c>
      <c r="AI1417" s="247" t="str">
        <f>Inventario!G1417</f>
        <v>unidades</v>
      </c>
      <c r="AJ1417" s="248">
        <f>Inventario!J1417</f>
        <v>98</v>
      </c>
      <c r="AK1417" s="249">
        <f>Inventario!K1417</f>
        <v>120.47995000000002</v>
      </c>
    </row>
    <row r="1418" spans="31:37" ht="13.5" customHeight="1" x14ac:dyDescent="0.25">
      <c r="AE1418" s="246" t="str">
        <f>Inventario!B1418</f>
        <v>Cuchilla 50mm x 12mm x 1.5mm</v>
      </c>
      <c r="AF1418" s="247" t="str">
        <f>Inventario!D1418</f>
        <v>Cuchilla 50mm x 12mm x 1.5mm</v>
      </c>
      <c r="AG1418" s="247" t="str">
        <f>Inventario!E1418</f>
        <v>Repuestos y Partes</v>
      </c>
      <c r="AH1418" s="247" t="str">
        <f>Inventario!F1418</f>
        <v>790-500-00</v>
      </c>
      <c r="AI1418" s="247" t="str">
        <f>Inventario!G1418</f>
        <v>unidades</v>
      </c>
      <c r="AJ1418" s="248">
        <f>Inventario!J1418</f>
        <v>0</v>
      </c>
      <c r="AK1418" s="249">
        <f>Inventario!K1418</f>
        <v>0</v>
      </c>
    </row>
    <row r="1419" spans="31:37" ht="13.5" customHeight="1" x14ac:dyDescent="0.25">
      <c r="AE1419" s="246" t="str">
        <f>Inventario!B1419</f>
        <v>Broca 1/2"x2"RH  (SICOTE 3/8"X3/16")</v>
      </c>
      <c r="AF1419" s="247" t="str">
        <f>Inventario!D1419</f>
        <v>Broca 1/2"x2"RH  (SICOTE 3/8"X3/16")</v>
      </c>
      <c r="AG1419" s="247" t="str">
        <f>Inventario!E1419</f>
        <v>Repuestos y Partes</v>
      </c>
      <c r="AH1419" s="247" t="str">
        <f>Inventario!F1419</f>
        <v>HS122-62263</v>
      </c>
      <c r="AI1419" s="247" t="str">
        <f>Inventario!G1419</f>
        <v>unidades</v>
      </c>
      <c r="AJ1419" s="248">
        <f>Inventario!J1419</f>
        <v>8</v>
      </c>
      <c r="AK1419" s="249">
        <f>Inventario!K1419</f>
        <v>1371.8033333333333</v>
      </c>
    </row>
    <row r="1420" spans="31:37" ht="13.5" customHeight="1" x14ac:dyDescent="0.25">
      <c r="AE1420" s="246" t="str">
        <f>Inventario!B1420</f>
        <v>Broca 1/2"x2"LH  (SICOTE 3/8"X3/16")</v>
      </c>
      <c r="AF1420" s="247" t="str">
        <f>Inventario!D1420</f>
        <v>Broca 1/2"x2"LH  (SICOTE 3/8"X3/16")</v>
      </c>
      <c r="AG1420" s="247" t="str">
        <f>Inventario!E1420</f>
        <v>Repuestos y Partes</v>
      </c>
      <c r="AH1420" s="247" t="str">
        <f>Inventario!F1420</f>
        <v>HS122-62263LH</v>
      </c>
      <c r="AI1420" s="247" t="str">
        <f>Inventario!G1420</f>
        <v>unidades</v>
      </c>
      <c r="AJ1420" s="248">
        <f>Inventario!J1420</f>
        <v>6</v>
      </c>
      <c r="AK1420" s="249">
        <f>Inventario!K1420</f>
        <v>1371.8033333333333</v>
      </c>
    </row>
    <row r="1421" spans="31:37" ht="13.5" customHeight="1" x14ac:dyDescent="0.25">
      <c r="AE1421" s="246" t="str">
        <f>Inventario!B1421</f>
        <v>Punta broca 1/4D,2-1/4TW (SICOTE)</v>
      </c>
      <c r="AF1421" s="247" t="str">
        <f>Inventario!D1421</f>
        <v>Punta broca 1/4D,2-1/4TW (SICOTE)</v>
      </c>
      <c r="AG1421" s="247" t="str">
        <f>Inventario!E1421</f>
        <v>Repuestos y Partes</v>
      </c>
      <c r="AH1421" s="247" t="str">
        <f>Inventario!F1421</f>
        <v>HS122D-62432</v>
      </c>
      <c r="AI1421" s="247" t="str">
        <f>Inventario!G1421</f>
        <v>unidades</v>
      </c>
      <c r="AJ1421" s="248">
        <f>Inventario!J1421</f>
        <v>30</v>
      </c>
      <c r="AK1421" s="249">
        <f>Inventario!K1421</f>
        <v>0</v>
      </c>
    </row>
    <row r="1422" spans="31:37" ht="13.5" customHeight="1" x14ac:dyDescent="0.25">
      <c r="AE1422" s="246" t="str">
        <f>Inventario!B1422</f>
        <v>Punta broca 3/16"D,2-1/4TW (SICOTE)</v>
      </c>
      <c r="AF1422" s="247" t="str">
        <f>Inventario!D1422</f>
        <v>Punta broca 3/16"D,2-1/4TW (SICOTE)</v>
      </c>
      <c r="AG1422" s="247" t="str">
        <f>Inventario!E1422</f>
        <v>Repuestos y Partes</v>
      </c>
      <c r="AH1422" s="247" t="str">
        <f>Inventario!F1422</f>
        <v>HS122D-62430</v>
      </c>
      <c r="AI1422" s="247" t="str">
        <f>Inventario!G1422</f>
        <v>unidades</v>
      </c>
      <c r="AJ1422" s="248">
        <f>Inventario!J1422</f>
        <v>30</v>
      </c>
      <c r="AK1422" s="249">
        <f>Inventario!K1422</f>
        <v>0</v>
      </c>
    </row>
    <row r="1423" spans="31:37" ht="13.5" customHeight="1" x14ac:dyDescent="0.25">
      <c r="AE1423" s="246" t="str">
        <f>Inventario!B1423</f>
        <v>Broca 1/2"  (SICOTE 1/2"X1/4")</v>
      </c>
      <c r="AF1423" s="247" t="str">
        <f>Inventario!D1423</f>
        <v>Broca 1/2"  (SICOTE 1/2"X1/4")</v>
      </c>
      <c r="AG1423" s="247" t="str">
        <f>Inventario!E1423</f>
        <v>Repuestos y Partes</v>
      </c>
      <c r="AH1423" s="247" t="str">
        <f>Inventario!F1423</f>
        <v>HS122-62270</v>
      </c>
      <c r="AI1423" s="247" t="str">
        <f>Inventario!G1423</f>
        <v>unidades</v>
      </c>
      <c r="AJ1423" s="248">
        <f>Inventario!J1423</f>
        <v>8</v>
      </c>
      <c r="AK1423" s="249">
        <f>Inventario!K1423</f>
        <v>1371.8175000000001</v>
      </c>
    </row>
    <row r="1424" spans="31:37" ht="13.5" customHeight="1" x14ac:dyDescent="0.25">
      <c r="AE1424" s="246" t="str">
        <f>Inventario!B1424</f>
        <v>Acople Hembra de 1/4</v>
      </c>
      <c r="AF1424" s="247" t="str">
        <f>Inventario!D1424</f>
        <v>Acople Hembra de 1/4</v>
      </c>
      <c r="AG1424" s="247" t="str">
        <f>Inventario!E1424</f>
        <v>Repuestos y Partes</v>
      </c>
      <c r="AH1424" s="247">
        <f>Inventario!F1424</f>
        <v>0</v>
      </c>
      <c r="AI1424" s="247" t="str">
        <f>Inventario!G1424</f>
        <v>unidades</v>
      </c>
      <c r="AJ1424" s="248">
        <f>Inventario!J1424</f>
        <v>3</v>
      </c>
      <c r="AK1424" s="249">
        <f>Inventario!K1424</f>
        <v>181.53285714285713</v>
      </c>
    </row>
    <row r="1425" spans="31:37" ht="13.5" customHeight="1" x14ac:dyDescent="0.25">
      <c r="AE1425" s="246" t="str">
        <f>Inventario!B1425</f>
        <v>Banda A54</v>
      </c>
      <c r="AF1425" s="247" t="str">
        <f>Inventario!D1425</f>
        <v>Banda A54</v>
      </c>
      <c r="AG1425" s="247" t="str">
        <f>Inventario!E1425</f>
        <v>Repuestos y Partes</v>
      </c>
      <c r="AH1425" s="247">
        <f>Inventario!F1425</f>
        <v>0</v>
      </c>
      <c r="AI1425" s="247" t="str">
        <f>Inventario!G1425</f>
        <v>unidades</v>
      </c>
      <c r="AJ1425" s="248">
        <f>Inventario!J1425</f>
        <v>0</v>
      </c>
      <c r="AK1425" s="249">
        <f>Inventario!K1425</f>
        <v>0</v>
      </c>
    </row>
    <row r="1426" spans="31:37" ht="13.5" customHeight="1" x14ac:dyDescent="0.25">
      <c r="AE1426" s="246" t="str">
        <f>Inventario!B1426</f>
        <v>Banda A36</v>
      </c>
      <c r="AF1426" s="247" t="str">
        <f>Inventario!D1426</f>
        <v>Banda A36</v>
      </c>
      <c r="AG1426" s="247" t="str">
        <f>Inventario!E1426</f>
        <v>Repuestos y Partes</v>
      </c>
      <c r="AH1426" s="247">
        <f>Inventario!F1426</f>
        <v>0</v>
      </c>
      <c r="AI1426" s="247" t="str">
        <f>Inventario!G1426</f>
        <v>unidades</v>
      </c>
      <c r="AJ1426" s="248">
        <f>Inventario!J1426</f>
        <v>0</v>
      </c>
      <c r="AK1426" s="249">
        <f>Inventario!K1426</f>
        <v>0</v>
      </c>
    </row>
    <row r="1427" spans="31:37" ht="13.5" customHeight="1" x14ac:dyDescent="0.25">
      <c r="AE1427" s="246" t="str">
        <f>Inventario!B1427</f>
        <v>Banda A33</v>
      </c>
      <c r="AF1427" s="247" t="str">
        <f>Inventario!D1427</f>
        <v>Banda A33</v>
      </c>
      <c r="AG1427" s="247" t="str">
        <f>Inventario!E1427</f>
        <v>Repuestos y Partes</v>
      </c>
      <c r="AH1427" s="247">
        <f>Inventario!F1427</f>
        <v>0</v>
      </c>
      <c r="AI1427" s="247" t="str">
        <f>Inventario!G1427</f>
        <v>unidades</v>
      </c>
      <c r="AJ1427" s="248">
        <f>Inventario!J1427</f>
        <v>0</v>
      </c>
      <c r="AK1427" s="249">
        <f>Inventario!K1427</f>
        <v>0</v>
      </c>
    </row>
    <row r="1428" spans="31:37" ht="13.5" customHeight="1" x14ac:dyDescent="0.25">
      <c r="AE1428" s="246" t="str">
        <f>Inventario!B1428</f>
        <v>Manguera A/A 300 PSI 3/8"</v>
      </c>
      <c r="AF1428" s="247" t="str">
        <f>Inventario!D1428</f>
        <v>Manguera A/A 300 PSI 3/8"</v>
      </c>
      <c r="AG1428" s="247" t="str">
        <f>Inventario!E1428</f>
        <v>Repuestos y Partes</v>
      </c>
      <c r="AH1428" s="247">
        <f>Inventario!F1428</f>
        <v>0</v>
      </c>
      <c r="AI1428" s="247" t="str">
        <f>Inventario!G1428</f>
        <v>Pie</v>
      </c>
      <c r="AJ1428" s="248">
        <f>Inventario!J1428</f>
        <v>0</v>
      </c>
      <c r="AK1428" s="249">
        <f>Inventario!K1428</f>
        <v>0</v>
      </c>
    </row>
    <row r="1429" spans="31:37" ht="13.5" customHeight="1" x14ac:dyDescent="0.25">
      <c r="AE1429" s="246" t="str">
        <f>Inventario!B1429</f>
        <v>Abrazadera inox 1/2</v>
      </c>
      <c r="AF1429" s="247" t="str">
        <f>Inventario!D1429</f>
        <v>Abrazadera inox 1/2</v>
      </c>
      <c r="AG1429" s="247" t="str">
        <f>Inventario!E1429</f>
        <v>Repuestos y Partes</v>
      </c>
      <c r="AH1429" s="247">
        <f>Inventario!F1429</f>
        <v>0</v>
      </c>
      <c r="AI1429" s="247" t="str">
        <f>Inventario!G1429</f>
        <v>unidades</v>
      </c>
      <c r="AJ1429" s="248">
        <f>Inventario!J1429</f>
        <v>0</v>
      </c>
      <c r="AK1429" s="249">
        <f>Inventario!K1429</f>
        <v>0</v>
      </c>
    </row>
    <row r="1430" spans="31:37" ht="13.5" customHeight="1" x14ac:dyDescent="0.25">
      <c r="AE1430" s="246" t="str">
        <f>Inventario!B1430</f>
        <v>Liave fija 9/16"</v>
      </c>
      <c r="AF1430" s="247" t="str">
        <f>Inventario!D1430</f>
        <v>Liave fija 9/16"</v>
      </c>
      <c r="AG1430" s="247" t="str">
        <f>Inventario!E1430</f>
        <v>Repuestos y Partes</v>
      </c>
      <c r="AH1430" s="247">
        <f>Inventario!F1430</f>
        <v>0</v>
      </c>
      <c r="AI1430" s="247" t="str">
        <f>Inventario!G1430</f>
        <v>unidades</v>
      </c>
      <c r="AJ1430" s="248">
        <f>Inventario!J1430</f>
        <v>1</v>
      </c>
      <c r="AK1430" s="249">
        <f>Inventario!K1430</f>
        <v>71.34</v>
      </c>
    </row>
    <row r="1431" spans="31:37" ht="13.5" customHeight="1" x14ac:dyDescent="0.25">
      <c r="AE1431" s="246" t="str">
        <f>Inventario!B1431</f>
        <v>Liave fija 5/16"</v>
      </c>
      <c r="AF1431" s="247" t="str">
        <f>Inventario!D1431</f>
        <v>Liave fija 5/16"</v>
      </c>
      <c r="AG1431" s="247" t="str">
        <f>Inventario!E1431</f>
        <v>Repuestos y Partes</v>
      </c>
      <c r="AH1431" s="247">
        <f>Inventario!F1431</f>
        <v>0</v>
      </c>
      <c r="AI1431" s="247" t="str">
        <f>Inventario!G1431</f>
        <v>unidades</v>
      </c>
      <c r="AJ1431" s="248">
        <f>Inventario!J1431</f>
        <v>1</v>
      </c>
      <c r="AK1431" s="249">
        <f>Inventario!K1431</f>
        <v>33.270000000000003</v>
      </c>
    </row>
    <row r="1432" spans="31:37" ht="13.5" customHeight="1" x14ac:dyDescent="0.25">
      <c r="AE1432" s="246" t="str">
        <f>Inventario!B1432</f>
        <v>Liave fija 5/8"</v>
      </c>
      <c r="AF1432" s="247" t="str">
        <f>Inventario!D1432</f>
        <v>Liave fija 5/8"</v>
      </c>
      <c r="AG1432" s="247" t="str">
        <f>Inventario!E1432</f>
        <v>Repuestos y Partes</v>
      </c>
      <c r="AH1432" s="247">
        <f>Inventario!F1432</f>
        <v>0</v>
      </c>
      <c r="AI1432" s="247" t="str">
        <f>Inventario!G1432</f>
        <v>unidades</v>
      </c>
      <c r="AJ1432" s="248">
        <f>Inventario!J1432</f>
        <v>1</v>
      </c>
      <c r="AK1432" s="249">
        <f>Inventario!K1432</f>
        <v>64.17</v>
      </c>
    </row>
    <row r="1433" spans="31:37" ht="13.5" customHeight="1" x14ac:dyDescent="0.25">
      <c r="AE1433" s="246" t="str">
        <f>Inventario!B1433</f>
        <v>Liave fija 12mm</v>
      </c>
      <c r="AF1433" s="247" t="str">
        <f>Inventario!D1433</f>
        <v>Liave fija 12mm</v>
      </c>
      <c r="AG1433" s="247" t="str">
        <f>Inventario!E1433</f>
        <v>Repuestos y Partes</v>
      </c>
      <c r="AH1433" s="247">
        <f>Inventario!F1433</f>
        <v>0</v>
      </c>
      <c r="AI1433" s="247" t="str">
        <f>Inventario!G1433</f>
        <v>unidades</v>
      </c>
      <c r="AJ1433" s="248">
        <f>Inventario!J1433</f>
        <v>1</v>
      </c>
      <c r="AK1433" s="249">
        <f>Inventario!K1433</f>
        <v>53.42</v>
      </c>
    </row>
    <row r="1434" spans="31:37" ht="13.5" customHeight="1" x14ac:dyDescent="0.25">
      <c r="AE1434" s="246" t="str">
        <f>Inventario!B1434</f>
        <v>Liave fija 18mm</v>
      </c>
      <c r="AF1434" s="247" t="str">
        <f>Inventario!D1434</f>
        <v>Liave fija 18mm</v>
      </c>
      <c r="AG1434" s="247" t="str">
        <f>Inventario!E1434</f>
        <v>Repuestos y Partes</v>
      </c>
      <c r="AH1434" s="247">
        <f>Inventario!F1434</f>
        <v>0</v>
      </c>
      <c r="AI1434" s="247" t="str">
        <f>Inventario!G1434</f>
        <v>unidades</v>
      </c>
      <c r="AJ1434" s="248">
        <f>Inventario!J1434</f>
        <v>1</v>
      </c>
      <c r="AK1434" s="249">
        <f>Inventario!K1434</f>
        <v>89.27</v>
      </c>
    </row>
    <row r="1435" spans="31:37" ht="13.5" customHeight="1" x14ac:dyDescent="0.25">
      <c r="AE1435" s="246" t="str">
        <f>Inventario!B1435</f>
        <v>Liave fija 3/8"</v>
      </c>
      <c r="AF1435" s="247" t="str">
        <f>Inventario!D1435</f>
        <v>Liave fija 3/8"</v>
      </c>
      <c r="AG1435" s="247" t="str">
        <f>Inventario!E1435</f>
        <v>Repuestos y Partes</v>
      </c>
      <c r="AH1435" s="247">
        <f>Inventario!F1435</f>
        <v>0</v>
      </c>
      <c r="AI1435" s="247" t="str">
        <f>Inventario!G1435</f>
        <v>unidades</v>
      </c>
      <c r="AJ1435" s="248">
        <f>Inventario!J1435</f>
        <v>1</v>
      </c>
      <c r="AK1435" s="249">
        <f>Inventario!K1435</f>
        <v>90.36</v>
      </c>
    </row>
    <row r="1436" spans="31:37" ht="13.5" customHeight="1" x14ac:dyDescent="0.25">
      <c r="AE1436" s="246" t="str">
        <f>Inventario!B1436</f>
        <v>Jugo Formon 4 piezas</v>
      </c>
      <c r="AF1436" s="247" t="str">
        <f>Inventario!D1436</f>
        <v>Jugo Formon 4 piezas</v>
      </c>
      <c r="AG1436" s="247" t="str">
        <f>Inventario!E1436</f>
        <v>Repuestos y Partes</v>
      </c>
      <c r="AH1436" s="247">
        <f>Inventario!F1436</f>
        <v>0</v>
      </c>
      <c r="AI1436" s="247" t="str">
        <f>Inventario!G1436</f>
        <v>unidades</v>
      </c>
      <c r="AJ1436" s="248">
        <f>Inventario!J1436</f>
        <v>1</v>
      </c>
      <c r="AK1436" s="249">
        <f>Inventario!K1436</f>
        <v>743.13</v>
      </c>
    </row>
    <row r="1437" spans="31:37" ht="13.5" customHeight="1" x14ac:dyDescent="0.25">
      <c r="AE1437" s="246" t="str">
        <f>Inventario!B1437</f>
        <v>Balinera 6206</v>
      </c>
      <c r="AF1437" s="247" t="str">
        <f>Inventario!D1437</f>
        <v>Balinera 6206</v>
      </c>
      <c r="AG1437" s="247" t="str">
        <f>Inventario!E1437</f>
        <v>Repuestos y Partes</v>
      </c>
      <c r="AH1437" s="247">
        <f>Inventario!F1437</f>
        <v>0</v>
      </c>
      <c r="AI1437" s="247" t="str">
        <f>Inventario!G1437</f>
        <v>unidades</v>
      </c>
      <c r="AJ1437" s="248">
        <f>Inventario!J1437</f>
        <v>2</v>
      </c>
      <c r="AK1437" s="249">
        <f>Inventario!K1437</f>
        <v>358.97666666666669</v>
      </c>
    </row>
    <row r="1438" spans="31:37" ht="13.5" customHeight="1" x14ac:dyDescent="0.25">
      <c r="AE1438" s="246" t="str">
        <f>Inventario!B1438</f>
        <v xml:space="preserve">Plancha Industrial # 143169 </v>
      </c>
      <c r="AF1438" s="247" t="str">
        <f>Inventario!D1438</f>
        <v xml:space="preserve">Plancha Industrial # 143169 </v>
      </c>
      <c r="AG1438" s="247" t="str">
        <f>Inventario!E1438</f>
        <v>Repuestos y Partes</v>
      </c>
      <c r="AH1438" s="247">
        <f>Inventario!F1438</f>
        <v>0</v>
      </c>
      <c r="AI1438" s="247" t="str">
        <f>Inventario!G1438</f>
        <v>unidades</v>
      </c>
      <c r="AJ1438" s="248">
        <f>Inventario!J1438</f>
        <v>0</v>
      </c>
      <c r="AK1438" s="249">
        <f>Inventario!K1438</f>
        <v>0</v>
      </c>
    </row>
    <row r="1439" spans="31:37" ht="13.5" customHeight="1" x14ac:dyDescent="0.25">
      <c r="AE1439" s="246" t="str">
        <f>Inventario!B1439</f>
        <v>Selector de Puntada</v>
      </c>
      <c r="AF1439" s="247" t="str">
        <f>Inventario!D1439</f>
        <v>Selector de Puntada</v>
      </c>
      <c r="AG1439" s="247" t="str">
        <f>Inventario!E1439</f>
        <v>Repuestos y Partes</v>
      </c>
      <c r="AH1439" s="247">
        <f>Inventario!F1439</f>
        <v>0</v>
      </c>
      <c r="AI1439" s="247" t="str">
        <f>Inventario!G1439</f>
        <v>unidades</v>
      </c>
      <c r="AJ1439" s="248">
        <f>Inventario!J1439</f>
        <v>0</v>
      </c>
      <c r="AK1439" s="249">
        <f>Inventario!K1439</f>
        <v>0</v>
      </c>
    </row>
    <row r="1440" spans="31:37" ht="13.5" customHeight="1" x14ac:dyDescent="0.25">
      <c r="AE1440" s="246" t="str">
        <f>Inventario!B1440</f>
        <v>Centimetros (caja)</v>
      </c>
      <c r="AF1440" s="247" t="str">
        <f>Inventario!D1440</f>
        <v>Centimetros (caja)</v>
      </c>
      <c r="AG1440" s="247" t="str">
        <f>Inventario!E1440</f>
        <v>Repuestos y Partes</v>
      </c>
      <c r="AH1440" s="247">
        <f>Inventario!F1440</f>
        <v>0</v>
      </c>
      <c r="AI1440" s="247" t="str">
        <f>Inventario!G1440</f>
        <v>unidades</v>
      </c>
      <c r="AJ1440" s="248">
        <f>Inventario!J1440</f>
        <v>0</v>
      </c>
      <c r="AK1440" s="249">
        <f>Inventario!K1440</f>
        <v>0</v>
      </c>
    </row>
    <row r="1441" spans="31:37" ht="13.5" customHeight="1" x14ac:dyDescent="0.25">
      <c r="AE1441" s="246" t="str">
        <f>Inventario!B1441</f>
        <v>Tijera de Oreja</v>
      </c>
      <c r="AF1441" s="247" t="str">
        <f>Inventario!D1441</f>
        <v>Tijera de Oreja</v>
      </c>
      <c r="AG1441" s="247" t="str">
        <f>Inventario!E1441</f>
        <v>Repuestos y Partes</v>
      </c>
      <c r="AH1441" s="247">
        <f>Inventario!F1441</f>
        <v>0</v>
      </c>
      <c r="AI1441" s="247" t="str">
        <f>Inventario!G1441</f>
        <v>unidades</v>
      </c>
      <c r="AJ1441" s="248">
        <f>Inventario!J1441</f>
        <v>0</v>
      </c>
      <c r="AK1441" s="249">
        <f>Inventario!K1441</f>
        <v>0</v>
      </c>
    </row>
    <row r="1442" spans="31:37" ht="13.5" customHeight="1" x14ac:dyDescent="0.25">
      <c r="AE1442" s="246" t="str">
        <f>Inventario!B1442</f>
        <v>Aguja DPX5 18</v>
      </c>
      <c r="AF1442" s="247" t="str">
        <f>Inventario!D1442</f>
        <v>Aguja DPX5 18</v>
      </c>
      <c r="AG1442" s="247" t="str">
        <f>Inventario!E1442</f>
        <v>Repuestos y Partes</v>
      </c>
      <c r="AH1442" s="247">
        <f>Inventario!F1442</f>
        <v>0</v>
      </c>
      <c r="AI1442" s="247" t="str">
        <f>Inventario!G1442</f>
        <v>unidades</v>
      </c>
      <c r="AJ1442" s="248">
        <f>Inventario!J1442</f>
        <v>0</v>
      </c>
      <c r="AK1442" s="249">
        <f>Inventario!K1442</f>
        <v>0</v>
      </c>
    </row>
    <row r="1443" spans="31:37" ht="13.5" customHeight="1" x14ac:dyDescent="0.25">
      <c r="AE1443" s="246" t="str">
        <f>Inventario!B1443</f>
        <v>Aguja DPX5 21</v>
      </c>
      <c r="AF1443" s="247" t="str">
        <f>Inventario!D1443</f>
        <v>Aguja DPX5 21</v>
      </c>
      <c r="AG1443" s="247" t="str">
        <f>Inventario!E1443</f>
        <v>Repuestos y Partes</v>
      </c>
      <c r="AH1443" s="247">
        <f>Inventario!F1443</f>
        <v>0</v>
      </c>
      <c r="AI1443" s="247" t="str">
        <f>Inventario!G1443</f>
        <v>unidades</v>
      </c>
      <c r="AJ1443" s="248">
        <f>Inventario!J1443</f>
        <v>0</v>
      </c>
      <c r="AK1443" s="249">
        <f>Inventario!K1443</f>
        <v>0</v>
      </c>
    </row>
    <row r="1444" spans="31:37" ht="13.5" customHeight="1" x14ac:dyDescent="0.25">
      <c r="AE1444" s="246" t="str">
        <f>Inventario!B1444</f>
        <v xml:space="preserve">Plancha Industrial </v>
      </c>
      <c r="AF1444" s="247" t="str">
        <f>Inventario!D1444</f>
        <v xml:space="preserve">Plancha Industrial </v>
      </c>
      <c r="AG1444" s="247" t="str">
        <f>Inventario!E1444</f>
        <v>Repuestos y Partes</v>
      </c>
      <c r="AH1444" s="247">
        <f>Inventario!F1444</f>
        <v>0</v>
      </c>
      <c r="AI1444" s="247" t="str">
        <f>Inventario!G1444</f>
        <v>unidades</v>
      </c>
      <c r="AJ1444" s="248">
        <f>Inventario!J1444</f>
        <v>0</v>
      </c>
      <c r="AK1444" s="249">
        <f>Inventario!K1444</f>
        <v>0</v>
      </c>
    </row>
    <row r="1445" spans="31:37" ht="13.5" customHeight="1" x14ac:dyDescent="0.25">
      <c r="AE1445" s="246" t="str">
        <f>Inventario!B1445</f>
        <v>Picos</v>
      </c>
      <c r="AF1445" s="247" t="str">
        <f>Inventario!D1445</f>
        <v>Picos</v>
      </c>
      <c r="AG1445" s="247" t="str">
        <f>Inventario!E1445</f>
        <v>Repuestos y Partes</v>
      </c>
      <c r="AH1445" s="247">
        <f>Inventario!F1445</f>
        <v>0</v>
      </c>
      <c r="AI1445" s="247" t="str">
        <f>Inventario!G1445</f>
        <v>unidades</v>
      </c>
      <c r="AJ1445" s="248">
        <f>Inventario!J1445</f>
        <v>0</v>
      </c>
      <c r="AK1445" s="249">
        <f>Inventario!K1445</f>
        <v>0</v>
      </c>
    </row>
    <row r="1446" spans="31:37" ht="13.5" customHeight="1" x14ac:dyDescent="0.25">
      <c r="AE1446" s="246" t="str">
        <f>Inventario!B1446</f>
        <v>Agujas # 16 B-27</v>
      </c>
      <c r="AF1446" s="247" t="str">
        <f>Inventario!D1446</f>
        <v>Agujas # 16 B-27</v>
      </c>
      <c r="AG1446" s="247" t="str">
        <f>Inventario!E1446</f>
        <v>Repuestos y Partes</v>
      </c>
      <c r="AH1446" s="247">
        <f>Inventario!F1446</f>
        <v>0</v>
      </c>
      <c r="AI1446" s="247" t="str">
        <f>Inventario!G1446</f>
        <v>unidades</v>
      </c>
      <c r="AJ1446" s="248">
        <f>Inventario!J1446</f>
        <v>0</v>
      </c>
      <c r="AK1446" s="249">
        <f>Inventario!K1446</f>
        <v>0</v>
      </c>
    </row>
    <row r="1447" spans="31:37" ht="13.5" customHeight="1" x14ac:dyDescent="0.25">
      <c r="AE1447" s="246" t="str">
        <f>Inventario!B1447</f>
        <v>Caja rectangular PVC UL conduit 1/2"-3/4" mm</v>
      </c>
      <c r="AF1447" s="247" t="str">
        <f>Inventario!D1447</f>
        <v>Caja rectangular PVC UL conduit 1/2"-3/4" mm</v>
      </c>
      <c r="AG1447" s="247" t="str">
        <f>Inventario!E1447</f>
        <v>Repuestos y Partes</v>
      </c>
      <c r="AH1447" s="247">
        <f>Inventario!F1447</f>
        <v>0</v>
      </c>
      <c r="AI1447" s="247" t="str">
        <f>Inventario!G1447</f>
        <v>unidades</v>
      </c>
      <c r="AJ1447" s="248">
        <f>Inventario!J1447</f>
        <v>0</v>
      </c>
      <c r="AK1447" s="249">
        <f>Inventario!K1447</f>
        <v>0</v>
      </c>
    </row>
    <row r="1448" spans="31:37" ht="13.5" customHeight="1" x14ac:dyDescent="0.25">
      <c r="AE1448" s="246" t="str">
        <f>Inventario!B1448</f>
        <v>Caja octagonal PVC UL conduit 1/2"-3/4" mm</v>
      </c>
      <c r="AF1448" s="247" t="str">
        <f>Inventario!D1448</f>
        <v>Caja octagonal PVC UL conduit 1/2"-3/4" mm</v>
      </c>
      <c r="AG1448" s="247" t="str">
        <f>Inventario!E1448</f>
        <v>Repuestos y Partes</v>
      </c>
      <c r="AH1448" s="247">
        <f>Inventario!F1448</f>
        <v>0</v>
      </c>
      <c r="AI1448" s="247" t="str">
        <f>Inventario!G1448</f>
        <v>unidades</v>
      </c>
      <c r="AJ1448" s="248">
        <f>Inventario!J1448</f>
        <v>0</v>
      </c>
      <c r="AK1448" s="249">
        <f>Inventario!K1448</f>
        <v>0</v>
      </c>
    </row>
    <row r="1449" spans="31:37" ht="13.5" customHeight="1" x14ac:dyDescent="0.25">
      <c r="AE1449" s="246" t="str">
        <f>Inventario!B1449</f>
        <v xml:space="preserve">Tapa P/Caja octagonal PVC UL Conduit </v>
      </c>
      <c r="AF1449" s="247" t="str">
        <f>Inventario!D1449</f>
        <v xml:space="preserve">Tapa P/Caja octagonal PVC UL Conduit </v>
      </c>
      <c r="AG1449" s="247" t="str">
        <f>Inventario!E1449</f>
        <v>Repuestos y Partes</v>
      </c>
      <c r="AH1449" s="247">
        <f>Inventario!F1449</f>
        <v>0</v>
      </c>
      <c r="AI1449" s="247" t="str">
        <f>Inventario!G1449</f>
        <v>unidades</v>
      </c>
      <c r="AJ1449" s="248">
        <f>Inventario!J1449</f>
        <v>3</v>
      </c>
      <c r="AK1449" s="249">
        <f>Inventario!K1449</f>
        <v>5.2</v>
      </c>
    </row>
    <row r="1450" spans="31:37" ht="13.5" customHeight="1" x14ac:dyDescent="0.25">
      <c r="AE1450" s="246" t="str">
        <f>Inventario!B1450</f>
        <v xml:space="preserve">Sierra disco P/madera 14" x 36 Teeth </v>
      </c>
      <c r="AF1450" s="247" t="str">
        <f>Inventario!D1450</f>
        <v xml:space="preserve">Sierra disco P/madera 14" x 36 Teeth </v>
      </c>
      <c r="AG1450" s="247" t="str">
        <f>Inventario!E1450</f>
        <v>Repuestos y Partes</v>
      </c>
      <c r="AH1450" s="247">
        <f>Inventario!F1450</f>
        <v>0</v>
      </c>
      <c r="AI1450" s="247" t="str">
        <f>Inventario!G1450</f>
        <v>unidades</v>
      </c>
      <c r="AJ1450" s="248">
        <f>Inventario!J1450</f>
        <v>0</v>
      </c>
      <c r="AK1450" s="249">
        <f>Inventario!K1450</f>
        <v>0</v>
      </c>
    </row>
    <row r="1451" spans="31:37" ht="13.5" customHeight="1" x14ac:dyDescent="0.25">
      <c r="AE1451" s="246" t="str">
        <f>Inventario!B1451</f>
        <v>Banda Truflex Gate 2295/4L295</v>
      </c>
      <c r="AF1451" s="247" t="str">
        <f>Inventario!D1451</f>
        <v>Banda Truflex Gate 2295/4L295</v>
      </c>
      <c r="AG1451" s="247" t="str">
        <f>Inventario!E1451</f>
        <v>Repuestos y Partes</v>
      </c>
      <c r="AH1451" s="247">
        <f>Inventario!F1451</f>
        <v>0</v>
      </c>
      <c r="AI1451" s="247" t="str">
        <f>Inventario!G1451</f>
        <v>unidades</v>
      </c>
      <c r="AJ1451" s="248">
        <f>Inventario!J1451</f>
        <v>0</v>
      </c>
      <c r="AK1451" s="249">
        <f>Inventario!K1451</f>
        <v>0</v>
      </c>
    </row>
    <row r="1452" spans="31:37" ht="13.5" customHeight="1" x14ac:dyDescent="0.25">
      <c r="AE1452" s="246" t="str">
        <f>Inventario!B1452</f>
        <v>Banda Gates lisaa A30</v>
      </c>
      <c r="AF1452" s="247" t="str">
        <f>Inventario!D1452</f>
        <v>Banda Gates lisaa A30</v>
      </c>
      <c r="AG1452" s="247" t="str">
        <f>Inventario!E1452</f>
        <v>Repuestos y Partes</v>
      </c>
      <c r="AH1452" s="247">
        <f>Inventario!F1452</f>
        <v>0</v>
      </c>
      <c r="AI1452" s="247" t="str">
        <f>Inventario!G1452</f>
        <v>unidades</v>
      </c>
      <c r="AJ1452" s="248">
        <f>Inventario!J1452</f>
        <v>0</v>
      </c>
      <c r="AK1452" s="249">
        <f>Inventario!K1452</f>
        <v>0</v>
      </c>
    </row>
    <row r="1453" spans="31:37" ht="13.5" customHeight="1" x14ac:dyDescent="0.25">
      <c r="AE1453" s="246" t="str">
        <f>Inventario!B1453</f>
        <v>Banda Truflex Gate 2280/4L280</v>
      </c>
      <c r="AF1453" s="247" t="str">
        <f>Inventario!D1453</f>
        <v>Banda Truflex Gate 2280/4L280</v>
      </c>
      <c r="AG1453" s="247" t="str">
        <f>Inventario!E1453</f>
        <v>Repuestos y Partes</v>
      </c>
      <c r="AH1453" s="247">
        <f>Inventario!F1453</f>
        <v>0</v>
      </c>
      <c r="AI1453" s="247" t="str">
        <f>Inventario!G1453</f>
        <v>unidades</v>
      </c>
      <c r="AJ1453" s="248">
        <f>Inventario!J1453</f>
        <v>0</v>
      </c>
      <c r="AK1453" s="249">
        <f>Inventario!K1453</f>
        <v>0</v>
      </c>
    </row>
    <row r="1454" spans="31:37" ht="13.5" customHeight="1" x14ac:dyDescent="0.25">
      <c r="AE1454" s="246" t="str">
        <f>Inventario!B1454</f>
        <v xml:space="preserve">Juego Llave fijas </v>
      </c>
      <c r="AF1454" s="247" t="str">
        <f>Inventario!D1454</f>
        <v xml:space="preserve">Juego Llave fijas </v>
      </c>
      <c r="AG1454" s="247" t="str">
        <f>Inventario!E1454</f>
        <v>Repuestos y Partes</v>
      </c>
      <c r="AH1454" s="247">
        <f>Inventario!F1454</f>
        <v>0</v>
      </c>
      <c r="AI1454" s="247" t="str">
        <f>Inventario!G1454</f>
        <v>unidades</v>
      </c>
      <c r="AJ1454" s="248">
        <f>Inventario!J1454</f>
        <v>0</v>
      </c>
      <c r="AK1454" s="249">
        <f>Inventario!K1454</f>
        <v>0</v>
      </c>
    </row>
    <row r="1455" spans="31:37" ht="13.5" customHeight="1" x14ac:dyDescent="0.25">
      <c r="AE1455" s="246" t="str">
        <f>Inventario!B1455</f>
        <v>Banda 7420</v>
      </c>
      <c r="AF1455" s="247" t="str">
        <f>Inventario!D1455</f>
        <v>Banda 7420</v>
      </c>
      <c r="AG1455" s="247" t="str">
        <f>Inventario!E1455</f>
        <v>Repuestos y Partes</v>
      </c>
      <c r="AH1455" s="247">
        <f>Inventario!F1455</f>
        <v>0</v>
      </c>
      <c r="AI1455" s="247" t="str">
        <f>Inventario!G1455</f>
        <v>unidades</v>
      </c>
      <c r="AJ1455" s="248">
        <f>Inventario!J1455</f>
        <v>0</v>
      </c>
      <c r="AK1455" s="249">
        <f>Inventario!K1455</f>
        <v>0</v>
      </c>
    </row>
    <row r="1456" spans="31:37" ht="13.5" customHeight="1" x14ac:dyDescent="0.25">
      <c r="AE1456" s="246" t="str">
        <f>Inventario!B1456</f>
        <v>Sierra 133 x 0.045 x 9   (wood-mizer)</v>
      </c>
      <c r="AF1456" s="247" t="str">
        <f>Inventario!D1456</f>
        <v>Sierra 133 x 0.045 x 9   (wood-mizer)</v>
      </c>
      <c r="AG1456" s="247" t="str">
        <f>Inventario!E1456</f>
        <v>Repuestos y Partes</v>
      </c>
      <c r="AH1456" s="247">
        <f>Inventario!F1456</f>
        <v>0</v>
      </c>
      <c r="AI1456" s="247" t="str">
        <f>Inventario!G1456</f>
        <v>unidades</v>
      </c>
      <c r="AJ1456" s="248">
        <f>Inventario!J1456</f>
        <v>0</v>
      </c>
      <c r="AK1456" s="249">
        <f>Inventario!K1456</f>
        <v>0</v>
      </c>
    </row>
    <row r="1457" spans="31:37" ht="13.5" customHeight="1" x14ac:dyDescent="0.25">
      <c r="AE1457" s="246" t="str">
        <f>Inventario!B1457</f>
        <v>Vidrio P/Mascara Soldadura</v>
      </c>
      <c r="AF1457" s="247" t="str">
        <f>Inventario!D1457</f>
        <v>Vidrio P/Mascara Soldadura</v>
      </c>
      <c r="AG1457" s="247" t="str">
        <f>Inventario!E1457</f>
        <v>Repuestos y Partes</v>
      </c>
      <c r="AH1457" s="247">
        <f>Inventario!F1457</f>
        <v>0</v>
      </c>
      <c r="AI1457" s="247" t="str">
        <f>Inventario!G1457</f>
        <v>unidades</v>
      </c>
      <c r="AJ1457" s="248">
        <f>Inventario!J1457</f>
        <v>0</v>
      </c>
      <c r="AK1457" s="249">
        <f>Inventario!K1457</f>
        <v>0</v>
      </c>
    </row>
    <row r="1458" spans="31:37" ht="13.5" customHeight="1" x14ac:dyDescent="0.25">
      <c r="AE1458" s="246" t="str">
        <f>Inventario!B1458</f>
        <v>Cierra Cinta P/Sin Fin 1/2"</v>
      </c>
      <c r="AF1458" s="247" t="str">
        <f>Inventario!D1458</f>
        <v>Cierra Cinta P/Sin Fin 1/2"</v>
      </c>
      <c r="AG1458" s="247" t="str">
        <f>Inventario!E1458</f>
        <v>Repuestos y Partes</v>
      </c>
      <c r="AH1458" s="247">
        <f>Inventario!F1458</f>
        <v>0</v>
      </c>
      <c r="AI1458" s="247" t="str">
        <f>Inventario!G1458</f>
        <v>Pie</v>
      </c>
      <c r="AJ1458" s="248">
        <f>Inventario!J1458</f>
        <v>42</v>
      </c>
      <c r="AK1458" s="249">
        <f>Inventario!K1458</f>
        <v>35.532994923857871</v>
      </c>
    </row>
    <row r="1459" spans="31:37" ht="13.5" customHeight="1" x14ac:dyDescent="0.25">
      <c r="AE1459" s="246" t="str">
        <f>Inventario!B1459</f>
        <v>Espiga rapida Hembra de 1/4"</v>
      </c>
      <c r="AF1459" s="247" t="str">
        <f>Inventario!D1459</f>
        <v>Espiga rapida Hembra de 1/4"</v>
      </c>
      <c r="AG1459" s="247" t="str">
        <f>Inventario!E1459</f>
        <v>Repuestos y Partes</v>
      </c>
      <c r="AH1459" s="247">
        <f>Inventario!F1459</f>
        <v>0</v>
      </c>
      <c r="AI1459" s="247" t="str">
        <f>Inventario!G1459</f>
        <v>unidades</v>
      </c>
      <c r="AJ1459" s="248">
        <f>Inventario!J1459</f>
        <v>2</v>
      </c>
      <c r="AK1459" s="249">
        <f>Inventario!K1459</f>
        <v>41.45</v>
      </c>
    </row>
    <row r="1460" spans="31:37" ht="13.5" customHeight="1" x14ac:dyDescent="0.25">
      <c r="AE1460" s="246" t="str">
        <f>Inventario!B1460</f>
        <v>Espiga rapida macho de 1/4"</v>
      </c>
      <c r="AF1460" s="247" t="str">
        <f>Inventario!D1460</f>
        <v>Espiga rapida macho de 1/4"</v>
      </c>
      <c r="AG1460" s="247" t="str">
        <f>Inventario!E1460</f>
        <v>Repuestos y Partes</v>
      </c>
      <c r="AH1460" s="247">
        <f>Inventario!F1460</f>
        <v>0</v>
      </c>
      <c r="AI1460" s="247" t="str">
        <f>Inventario!G1460</f>
        <v>unidades</v>
      </c>
      <c r="AJ1460" s="248">
        <f>Inventario!J1460</f>
        <v>2</v>
      </c>
      <c r="AK1460" s="249">
        <f>Inventario!K1460</f>
        <v>56.37</v>
      </c>
    </row>
    <row r="1461" spans="31:37" ht="13.5" customHeight="1" x14ac:dyDescent="0.25">
      <c r="AE1461" s="246" t="str">
        <f>Inventario!B1461</f>
        <v>Abrazadera inox Tornillo 13/16 x 1 /8"</v>
      </c>
      <c r="AF1461" s="247" t="str">
        <f>Inventario!D1461</f>
        <v>Abrazadera inox Tornillo 13/16 x 1 /8"</v>
      </c>
      <c r="AG1461" s="247" t="str">
        <f>Inventario!E1461</f>
        <v>Repuestos y Partes</v>
      </c>
      <c r="AH1461" s="247">
        <f>Inventario!F1461</f>
        <v>0</v>
      </c>
      <c r="AI1461" s="247" t="str">
        <f>Inventario!G1461</f>
        <v>unidades</v>
      </c>
      <c r="AJ1461" s="248">
        <f>Inventario!J1461</f>
        <v>40</v>
      </c>
      <c r="AK1461" s="249">
        <f>Inventario!K1461</f>
        <v>8.8099999999999987</v>
      </c>
    </row>
    <row r="1462" spans="31:37" ht="13.5" customHeight="1" x14ac:dyDescent="0.25">
      <c r="AE1462" s="246" t="str">
        <f>Inventario!B1462</f>
        <v xml:space="preserve">Manguera Polyuretano 10 mm  </v>
      </c>
      <c r="AF1462" s="247" t="str">
        <f>Inventario!D1462</f>
        <v xml:space="preserve">Manguera Polyuretano 10 mm  </v>
      </c>
      <c r="AG1462" s="247" t="str">
        <f>Inventario!E1462</f>
        <v>Repuestos y Partes</v>
      </c>
      <c r="AH1462" s="247">
        <f>Inventario!F1462</f>
        <v>0</v>
      </c>
      <c r="AI1462" s="247" t="str">
        <f>Inventario!G1462</f>
        <v>Pie</v>
      </c>
      <c r="AJ1462" s="248">
        <f>Inventario!J1462</f>
        <v>0</v>
      </c>
      <c r="AK1462" s="249">
        <f>Inventario!K1462</f>
        <v>0</v>
      </c>
    </row>
    <row r="1463" spans="31:37" ht="13.5" customHeight="1" x14ac:dyDescent="0.25">
      <c r="AE1463" s="246" t="str">
        <f>Inventario!B1463</f>
        <v>Ciera Copa Bimetal</v>
      </c>
      <c r="AF1463" s="247" t="str">
        <f>Inventario!D1463</f>
        <v>Ciera Copa Bimetal</v>
      </c>
      <c r="AG1463" s="247" t="str">
        <f>Inventario!E1463</f>
        <v>Repuestos y Partes</v>
      </c>
      <c r="AH1463" s="247">
        <f>Inventario!F1463</f>
        <v>0</v>
      </c>
      <c r="AI1463" s="247" t="str">
        <f>Inventario!G1463</f>
        <v>unidades</v>
      </c>
      <c r="AJ1463" s="248">
        <f>Inventario!J1463</f>
        <v>0</v>
      </c>
      <c r="AK1463" s="249">
        <f>Inventario!K1463</f>
        <v>0</v>
      </c>
    </row>
    <row r="1464" spans="31:37" ht="13.5" customHeight="1" x14ac:dyDescent="0.25">
      <c r="AE1464" s="246" t="str">
        <f>Inventario!B1464</f>
        <v>Balinera 6207ZZC3</v>
      </c>
      <c r="AF1464" s="247" t="str">
        <f>Inventario!D1464</f>
        <v>Balinera 6207ZZC3</v>
      </c>
      <c r="AG1464" s="247" t="str">
        <f>Inventario!E1464</f>
        <v>Repuestos y Partes</v>
      </c>
      <c r="AH1464" s="247">
        <f>Inventario!F1464</f>
        <v>0</v>
      </c>
      <c r="AI1464" s="247" t="str">
        <f>Inventario!G1464</f>
        <v>unidades</v>
      </c>
      <c r="AJ1464" s="248">
        <f>Inventario!J1464</f>
        <v>0</v>
      </c>
      <c r="AK1464" s="249">
        <f>Inventario!K1464</f>
        <v>0</v>
      </c>
    </row>
    <row r="1465" spans="31:37" ht="13.5" customHeight="1" x14ac:dyDescent="0.25">
      <c r="AE1465" s="246" t="str">
        <f>Inventario!B1465</f>
        <v>Balinera 609ZZC3</v>
      </c>
      <c r="AF1465" s="247" t="str">
        <f>Inventario!D1465</f>
        <v>Balinera 609ZZC3</v>
      </c>
      <c r="AG1465" s="247" t="str">
        <f>Inventario!E1465</f>
        <v>Repuestos y Partes</v>
      </c>
      <c r="AH1465" s="247">
        <f>Inventario!F1465</f>
        <v>0</v>
      </c>
      <c r="AI1465" s="247" t="str">
        <f>Inventario!G1465</f>
        <v>unidades</v>
      </c>
      <c r="AJ1465" s="248">
        <f>Inventario!J1465</f>
        <v>0</v>
      </c>
      <c r="AK1465" s="249">
        <f>Inventario!K1465</f>
        <v>0</v>
      </c>
    </row>
    <row r="1466" spans="31:37" ht="13.5" customHeight="1" x14ac:dyDescent="0.25">
      <c r="AE1466" s="246" t="str">
        <f>Inventario!B1466</f>
        <v>Banda A78</v>
      </c>
      <c r="AF1466" s="247" t="str">
        <f>Inventario!D1466</f>
        <v>Banda A78</v>
      </c>
      <c r="AG1466" s="247" t="str">
        <f>Inventario!E1466</f>
        <v>Repuestos y Partes</v>
      </c>
      <c r="AH1466" s="247">
        <f>Inventario!F1466</f>
        <v>0</v>
      </c>
      <c r="AI1466" s="247" t="str">
        <f>Inventario!G1466</f>
        <v>unidades</v>
      </c>
      <c r="AJ1466" s="248">
        <f>Inventario!J1466</f>
        <v>0</v>
      </c>
      <c r="AK1466" s="249">
        <f>Inventario!K1466</f>
        <v>0</v>
      </c>
    </row>
    <row r="1467" spans="31:37" ht="13.5" customHeight="1" x14ac:dyDescent="0.25">
      <c r="AE1467" s="246" t="str">
        <f>Inventario!B1467</f>
        <v>Banda A40</v>
      </c>
      <c r="AF1467" s="247" t="str">
        <f>Inventario!D1467</f>
        <v>Banda A40</v>
      </c>
      <c r="AG1467" s="247" t="str">
        <f>Inventario!E1467</f>
        <v>Repuestos y Partes</v>
      </c>
      <c r="AH1467" s="247">
        <f>Inventario!F1467</f>
        <v>0</v>
      </c>
      <c r="AI1467" s="247" t="str">
        <f>Inventario!G1467</f>
        <v>unidades</v>
      </c>
      <c r="AJ1467" s="248">
        <f>Inventario!J1467</f>
        <v>0</v>
      </c>
      <c r="AK1467" s="249">
        <f>Inventario!K1467</f>
        <v>0</v>
      </c>
    </row>
    <row r="1468" spans="31:37" ht="13.5" customHeight="1" x14ac:dyDescent="0.25">
      <c r="AE1468" s="246" t="str">
        <f>Inventario!B1468</f>
        <v>Soplete</v>
      </c>
      <c r="AF1468" s="247" t="str">
        <f>Inventario!D1468</f>
        <v>Soplete</v>
      </c>
      <c r="AG1468" s="247" t="str">
        <f>Inventario!E1468</f>
        <v>Repuestos y Partes</v>
      </c>
      <c r="AH1468" s="247">
        <f>Inventario!F1468</f>
        <v>0</v>
      </c>
      <c r="AI1468" s="247" t="str">
        <f>Inventario!G1468</f>
        <v>unidades</v>
      </c>
      <c r="AJ1468" s="248">
        <f>Inventario!J1468</f>
        <v>6</v>
      </c>
      <c r="AK1468" s="249">
        <f>Inventario!K1468</f>
        <v>134.79999999999998</v>
      </c>
    </row>
    <row r="1469" spans="31:37" ht="13.5" customHeight="1" x14ac:dyDescent="0.25">
      <c r="AE1469" s="246" t="str">
        <f>Inventario!B1469</f>
        <v>Machuelo 1/4"</v>
      </c>
      <c r="AF1469" s="247" t="str">
        <f>Inventario!D1469</f>
        <v>Machuelo 1/4"</v>
      </c>
      <c r="AG1469" s="247" t="str">
        <f>Inventario!E1469</f>
        <v>Repuestos y Partes</v>
      </c>
      <c r="AH1469" s="247">
        <f>Inventario!F1469</f>
        <v>0</v>
      </c>
      <c r="AI1469" s="247" t="str">
        <f>Inventario!G1469</f>
        <v>unidades</v>
      </c>
      <c r="AJ1469" s="248">
        <f>Inventario!J1469</f>
        <v>3</v>
      </c>
      <c r="AK1469" s="249">
        <f>Inventario!K1469</f>
        <v>29.166666666666668</v>
      </c>
    </row>
    <row r="1470" spans="31:37" ht="13.5" customHeight="1" x14ac:dyDescent="0.25">
      <c r="AE1470" s="246" t="str">
        <f>Inventario!B1470</f>
        <v xml:space="preserve">Filtro separador de aceite P/Compresor </v>
      </c>
      <c r="AF1470" s="247" t="str">
        <f>Inventario!D1470</f>
        <v xml:space="preserve">Filtro separador de aceite P/Compresor </v>
      </c>
      <c r="AG1470" s="247" t="str">
        <f>Inventario!E1470</f>
        <v>Repuestos y Partes</v>
      </c>
      <c r="AH1470" s="247">
        <f>Inventario!F1470</f>
        <v>0</v>
      </c>
      <c r="AI1470" s="247" t="str">
        <f>Inventario!G1470</f>
        <v>unidades</v>
      </c>
      <c r="AJ1470" s="248">
        <f>Inventario!J1470</f>
        <v>0</v>
      </c>
      <c r="AK1470" s="249">
        <f>Inventario!K1470</f>
        <v>0</v>
      </c>
    </row>
    <row r="1471" spans="31:37" ht="13.5" customHeight="1" x14ac:dyDescent="0.25">
      <c r="AE1471" s="246" t="str">
        <f>Inventario!B1471</f>
        <v xml:space="preserve">Filtro para compresor </v>
      </c>
      <c r="AF1471" s="247" t="str">
        <f>Inventario!D1471</f>
        <v xml:space="preserve">Filtro para compresor </v>
      </c>
      <c r="AG1471" s="247" t="str">
        <f>Inventario!E1471</f>
        <v>Repuestos y Partes</v>
      </c>
      <c r="AH1471" s="247">
        <f>Inventario!F1471</f>
        <v>0</v>
      </c>
      <c r="AI1471" s="247" t="str">
        <f>Inventario!G1471</f>
        <v>unidades</v>
      </c>
      <c r="AJ1471" s="248">
        <f>Inventario!J1471</f>
        <v>0</v>
      </c>
      <c r="AK1471" s="249">
        <f>Inventario!K1471</f>
        <v>0</v>
      </c>
    </row>
    <row r="1472" spans="31:37" ht="13.5" customHeight="1" x14ac:dyDescent="0.25">
      <c r="AE1472" s="246" t="str">
        <f>Inventario!B1472</f>
        <v>Banda Tornilla P/Compresor</v>
      </c>
      <c r="AF1472" s="247" t="str">
        <f>Inventario!D1472</f>
        <v>Banda Tornilla P/Compresor</v>
      </c>
      <c r="AG1472" s="247" t="str">
        <f>Inventario!E1472</f>
        <v>Repuestos y Partes</v>
      </c>
      <c r="AH1472" s="247">
        <f>Inventario!F1472</f>
        <v>0</v>
      </c>
      <c r="AI1472" s="247" t="str">
        <f>Inventario!G1472</f>
        <v>unidades</v>
      </c>
      <c r="AJ1472" s="248">
        <f>Inventario!J1472</f>
        <v>1</v>
      </c>
      <c r="AK1472" s="249">
        <f>Inventario!K1472</f>
        <v>80</v>
      </c>
    </row>
    <row r="1473" spans="31:37" ht="13.5" customHeight="1" x14ac:dyDescent="0.25">
      <c r="AE1473" s="246" t="str">
        <f>Inventario!B1473</f>
        <v>Balinera 6205-2RS2C3</v>
      </c>
      <c r="AF1473" s="247" t="str">
        <f>Inventario!D1473</f>
        <v>Balinera 6205-2RS2C3</v>
      </c>
      <c r="AG1473" s="247" t="str">
        <f>Inventario!E1473</f>
        <v>Repuestos y Partes</v>
      </c>
      <c r="AH1473" s="247">
        <f>Inventario!F1473</f>
        <v>0</v>
      </c>
      <c r="AI1473" s="247" t="str">
        <f>Inventario!G1473</f>
        <v>unidades</v>
      </c>
      <c r="AJ1473" s="248">
        <f>Inventario!J1473</f>
        <v>0</v>
      </c>
      <c r="AK1473" s="249">
        <f>Inventario!K1473</f>
        <v>0</v>
      </c>
    </row>
    <row r="1474" spans="31:37" ht="13.5" customHeight="1" x14ac:dyDescent="0.25">
      <c r="AE1474" s="246" t="str">
        <f>Inventario!B1474</f>
        <v>Cuchilla para Routher Whiteside 2505</v>
      </c>
      <c r="AF1474" s="247" t="str">
        <f>Inventario!D1474</f>
        <v>Cuchilla para Routher Whiteside 2505</v>
      </c>
      <c r="AG1474" s="247" t="str">
        <f>Inventario!E1474</f>
        <v>Repuestos y Partes</v>
      </c>
      <c r="AH1474" s="247">
        <f>Inventario!F1474</f>
        <v>0</v>
      </c>
      <c r="AI1474" s="247" t="str">
        <f>Inventario!G1474</f>
        <v>unidades</v>
      </c>
      <c r="AJ1474" s="248">
        <f>Inventario!J1474</f>
        <v>0</v>
      </c>
      <c r="AK1474" s="249">
        <f>Inventario!K1474</f>
        <v>0</v>
      </c>
    </row>
    <row r="1475" spans="31:37" ht="13.5" customHeight="1" x14ac:dyDescent="0.25">
      <c r="AE1475" s="246" t="str">
        <f>Inventario!B1475</f>
        <v>Adaptador  P/Ciera Copa Bimetal</v>
      </c>
      <c r="AF1475" s="247" t="str">
        <f>Inventario!D1475</f>
        <v>Adaptador  P/Ciera Copa Bimetal</v>
      </c>
      <c r="AG1475" s="247" t="str">
        <f>Inventario!E1475</f>
        <v>Repuestos y Partes</v>
      </c>
      <c r="AH1475" s="247">
        <f>Inventario!F1475</f>
        <v>0</v>
      </c>
      <c r="AI1475" s="247" t="str">
        <f>Inventario!G1475</f>
        <v>unidades</v>
      </c>
      <c r="AJ1475" s="248">
        <f>Inventario!J1475</f>
        <v>0</v>
      </c>
      <c r="AK1475" s="249">
        <f>Inventario!K1475</f>
        <v>0</v>
      </c>
    </row>
    <row r="1476" spans="31:37" ht="13.5" customHeight="1" x14ac:dyDescent="0.25">
      <c r="AE1476" s="246" t="str">
        <f>Inventario!B1476</f>
        <v>Balinera 621122</v>
      </c>
      <c r="AF1476" s="247" t="str">
        <f>Inventario!D1476</f>
        <v>Balinera 621122</v>
      </c>
      <c r="AG1476" s="247" t="str">
        <f>Inventario!E1476</f>
        <v>Repuestos y Partes</v>
      </c>
      <c r="AH1476" s="247">
        <f>Inventario!F1476</f>
        <v>0</v>
      </c>
      <c r="AI1476" s="247" t="str">
        <f>Inventario!G1476</f>
        <v>unidades</v>
      </c>
      <c r="AJ1476" s="248">
        <f>Inventario!J1476</f>
        <v>0</v>
      </c>
      <c r="AK1476" s="249">
        <f>Inventario!K1476</f>
        <v>0</v>
      </c>
    </row>
    <row r="1477" spans="31:37" ht="13.5" customHeight="1" x14ac:dyDescent="0.25">
      <c r="AE1477" s="246" t="str">
        <f>Inventario!B1477</f>
        <v>Balinera 62062RSC3</v>
      </c>
      <c r="AF1477" s="247" t="str">
        <f>Inventario!D1477</f>
        <v>Balinera 62062RSC3</v>
      </c>
      <c r="AG1477" s="247" t="str">
        <f>Inventario!E1477</f>
        <v>Repuestos y Partes</v>
      </c>
      <c r="AH1477" s="247">
        <f>Inventario!F1477</f>
        <v>0</v>
      </c>
      <c r="AI1477" s="247" t="str">
        <f>Inventario!G1477</f>
        <v>unidades</v>
      </c>
      <c r="AJ1477" s="248">
        <f>Inventario!J1477</f>
        <v>0</v>
      </c>
      <c r="AK1477" s="249">
        <f>Inventario!K1477</f>
        <v>0</v>
      </c>
    </row>
    <row r="1478" spans="31:37" ht="13.5" customHeight="1" x14ac:dyDescent="0.25">
      <c r="AE1478" s="246" t="str">
        <f>Inventario!B1478</f>
        <v>Balinera 60112SC3</v>
      </c>
      <c r="AF1478" s="247" t="str">
        <f>Inventario!D1478</f>
        <v>Balinera 60112SC3</v>
      </c>
      <c r="AG1478" s="247" t="str">
        <f>Inventario!E1478</f>
        <v>Repuestos y Partes</v>
      </c>
      <c r="AH1478" s="247">
        <f>Inventario!F1478</f>
        <v>0</v>
      </c>
      <c r="AI1478" s="247" t="str">
        <f>Inventario!G1478</f>
        <v>unidades</v>
      </c>
      <c r="AJ1478" s="248">
        <f>Inventario!J1478</f>
        <v>2</v>
      </c>
      <c r="AK1478" s="249">
        <f>Inventario!K1478</f>
        <v>540</v>
      </c>
    </row>
    <row r="1479" spans="31:37" ht="13.5" customHeight="1" x14ac:dyDescent="0.25">
      <c r="AE1479" s="246" t="str">
        <f>Inventario!B1479</f>
        <v>Balinera 62082RSC3</v>
      </c>
      <c r="AF1479" s="247" t="str">
        <f>Inventario!D1479</f>
        <v>Balinera 62082RSC3</v>
      </c>
      <c r="AG1479" s="247" t="str">
        <f>Inventario!E1479</f>
        <v>Repuestos y Partes</v>
      </c>
      <c r="AH1479" s="247">
        <f>Inventario!F1479</f>
        <v>0</v>
      </c>
      <c r="AI1479" s="247" t="str">
        <f>Inventario!G1479</f>
        <v>unidades</v>
      </c>
      <c r="AJ1479" s="248">
        <f>Inventario!J1479</f>
        <v>2</v>
      </c>
      <c r="AK1479" s="249">
        <f>Inventario!K1479</f>
        <v>415</v>
      </c>
    </row>
    <row r="1480" spans="31:37" ht="13.5" customHeight="1" x14ac:dyDescent="0.25">
      <c r="AE1480" s="246" t="str">
        <f>Inventario!B1480</f>
        <v>Finjer Joint Cutter 160*70*4.0*2T</v>
      </c>
      <c r="AF1480" s="247" t="str">
        <f>Inventario!D1480</f>
        <v>Finjer Joint Cutter 160*70*4.0*2T</v>
      </c>
      <c r="AG1480" s="247" t="str">
        <f>Inventario!E1480</f>
        <v>Repuestos y Partes</v>
      </c>
      <c r="AH1480" s="247">
        <f>Inventario!F1480</f>
        <v>0</v>
      </c>
      <c r="AI1480" s="247" t="str">
        <f>Inventario!G1480</f>
        <v>unidades</v>
      </c>
      <c r="AJ1480" s="248">
        <f>Inventario!J1480</f>
        <v>60</v>
      </c>
      <c r="AK1480" s="249">
        <f>Inventario!K1480</f>
        <v>375.5548500000001</v>
      </c>
    </row>
    <row r="1481" spans="31:37" ht="13.5" customHeight="1" x14ac:dyDescent="0.25">
      <c r="AE1481" s="246" t="str">
        <f>Inventario!B1481</f>
        <v xml:space="preserve">Disco para corte aluminio 1"x12" </v>
      </c>
      <c r="AF1481" s="247" t="str">
        <f>Inventario!D1481</f>
        <v xml:space="preserve">Disco para corte aluminio 1"x12" </v>
      </c>
      <c r="AG1481" s="247" t="str">
        <f>Inventario!E1481</f>
        <v>Repuestos y Partes</v>
      </c>
      <c r="AH1481" s="247">
        <f>Inventario!F1481</f>
        <v>0</v>
      </c>
      <c r="AI1481" s="247" t="str">
        <f>Inventario!G1481</f>
        <v>unidades</v>
      </c>
      <c r="AJ1481" s="248">
        <f>Inventario!J1481</f>
        <v>0</v>
      </c>
      <c r="AK1481" s="249">
        <f>Inventario!K1481</f>
        <v>0</v>
      </c>
    </row>
    <row r="1482" spans="31:37" ht="13.5" customHeight="1" x14ac:dyDescent="0.25">
      <c r="AE1482" s="246" t="str">
        <f>Inventario!B1482</f>
        <v xml:space="preserve">Disco de Sierra 16"X28t </v>
      </c>
      <c r="AF1482" s="247" t="str">
        <f>Inventario!D1482</f>
        <v xml:space="preserve">Disco de Sierra 16"X28t </v>
      </c>
      <c r="AG1482" s="247" t="str">
        <f>Inventario!E1482</f>
        <v>Repuestos y Partes</v>
      </c>
      <c r="AH1482" s="247">
        <f>Inventario!F1482</f>
        <v>0</v>
      </c>
      <c r="AI1482" s="247" t="str">
        <f>Inventario!G1482</f>
        <v>unidades</v>
      </c>
      <c r="AJ1482" s="248">
        <f>Inventario!J1482</f>
        <v>2</v>
      </c>
      <c r="AK1482" s="249">
        <f>Inventario!K1482</f>
        <v>3981.0450000000001</v>
      </c>
    </row>
    <row r="1483" spans="31:37" ht="13.5" customHeight="1" x14ac:dyDescent="0.25">
      <c r="AE1483" s="246" t="str">
        <f>Inventario!B1483</f>
        <v>Disco de sierra 12"X48t  Imp</v>
      </c>
      <c r="AF1483" s="247" t="str">
        <f>Inventario!D1483</f>
        <v>Disco de sierra 12"X48t  Imp</v>
      </c>
      <c r="AG1483" s="247" t="str">
        <f>Inventario!E1483</f>
        <v>Repuestos y Partes</v>
      </c>
      <c r="AH1483" s="247">
        <f>Inventario!F1483</f>
        <v>0</v>
      </c>
      <c r="AI1483" s="247" t="str">
        <f>Inventario!G1483</f>
        <v>unidades</v>
      </c>
      <c r="AJ1483" s="248">
        <f>Inventario!J1483</f>
        <v>1</v>
      </c>
      <c r="AK1483" s="249">
        <f>Inventario!K1483</f>
        <v>2194.5366666666664</v>
      </c>
    </row>
    <row r="1484" spans="31:37" ht="13.5" customHeight="1" x14ac:dyDescent="0.25">
      <c r="AE1484" s="246" t="str">
        <f>Inventario!B1484</f>
        <v xml:space="preserve">Disco P/Engalletadora </v>
      </c>
      <c r="AF1484" s="247" t="str">
        <f>Inventario!D1484</f>
        <v xml:space="preserve">Disco P/Engalletadora </v>
      </c>
      <c r="AG1484" s="247" t="str">
        <f>Inventario!E1484</f>
        <v>Repuestos y Partes</v>
      </c>
      <c r="AH1484" s="247">
        <f>Inventario!F1484</f>
        <v>0</v>
      </c>
      <c r="AI1484" s="247" t="str">
        <f>Inventario!G1484</f>
        <v>unidades</v>
      </c>
      <c r="AJ1484" s="248">
        <f>Inventario!J1484</f>
        <v>3</v>
      </c>
      <c r="AK1484" s="249">
        <f>Inventario!K1484</f>
        <v>1743.5999999999997</v>
      </c>
    </row>
    <row r="1485" spans="31:37" ht="13.5" customHeight="1" x14ac:dyDescent="0.25">
      <c r="AE1485" s="246" t="str">
        <f>Inventario!B1485</f>
        <v xml:space="preserve">Manguera Flexible 5" (5 pies) </v>
      </c>
      <c r="AF1485" s="247" t="str">
        <f>Inventario!D1485</f>
        <v xml:space="preserve">Manguera Flexible 5" (5 pies) </v>
      </c>
      <c r="AG1485" s="247" t="str">
        <f>Inventario!E1485</f>
        <v>Repuestos y Partes</v>
      </c>
      <c r="AH1485" s="247">
        <f>Inventario!F1485</f>
        <v>0</v>
      </c>
      <c r="AI1485" s="247" t="str">
        <f>Inventario!G1485</f>
        <v>Pie</v>
      </c>
      <c r="AJ1485" s="248">
        <f>Inventario!J1485</f>
        <v>0</v>
      </c>
      <c r="AK1485" s="249">
        <f>Inventario!K1485</f>
        <v>0</v>
      </c>
    </row>
    <row r="1486" spans="31:37" ht="13.5" customHeight="1" x14ac:dyDescent="0.25">
      <c r="AE1486" s="246" t="str">
        <f>Inventario!B1486</f>
        <v xml:space="preserve">Manguera Flexible 5" (10 pies) </v>
      </c>
      <c r="AF1486" s="247" t="str">
        <f>Inventario!D1486</f>
        <v xml:space="preserve">Manguera Flexible 5" (10 pies) </v>
      </c>
      <c r="AG1486" s="247" t="str">
        <f>Inventario!E1486</f>
        <v>Repuestos y Partes</v>
      </c>
      <c r="AH1486" s="247">
        <f>Inventario!F1486</f>
        <v>0</v>
      </c>
      <c r="AI1486" s="247" t="str">
        <f>Inventario!G1486</f>
        <v>Pie</v>
      </c>
      <c r="AJ1486" s="248">
        <f>Inventario!J1486</f>
        <v>0</v>
      </c>
      <c r="AK1486" s="249">
        <f>Inventario!K1486</f>
        <v>0</v>
      </c>
    </row>
    <row r="1487" spans="31:37" ht="13.5" customHeight="1" x14ac:dyDescent="0.25">
      <c r="AE1487" s="246" t="str">
        <f>Inventario!B1487</f>
        <v xml:space="preserve">Manguera Flexible 5" (25 pies) </v>
      </c>
      <c r="AF1487" s="247" t="str">
        <f>Inventario!D1487</f>
        <v xml:space="preserve">Manguera Flexible 5" (25 pies) </v>
      </c>
      <c r="AG1487" s="247" t="str">
        <f>Inventario!E1487</f>
        <v>Repuestos y Partes</v>
      </c>
      <c r="AH1487" s="247">
        <f>Inventario!F1487</f>
        <v>0</v>
      </c>
      <c r="AI1487" s="247" t="str">
        <f>Inventario!G1487</f>
        <v>Pie</v>
      </c>
      <c r="AJ1487" s="248">
        <f>Inventario!J1487</f>
        <v>0</v>
      </c>
      <c r="AK1487" s="249">
        <f>Inventario!K1487</f>
        <v>0</v>
      </c>
    </row>
    <row r="1488" spans="31:37" ht="13.5" customHeight="1" x14ac:dyDescent="0.25">
      <c r="AE1488" s="246" t="str">
        <f>Inventario!B1488</f>
        <v xml:space="preserve">Manguera Flexible 8" (5 pies) </v>
      </c>
      <c r="AF1488" s="247" t="str">
        <f>Inventario!D1488</f>
        <v xml:space="preserve">Manguera Flexible 8" (5 pies) </v>
      </c>
      <c r="AG1488" s="247" t="str">
        <f>Inventario!E1488</f>
        <v>Repuestos y Partes</v>
      </c>
      <c r="AH1488" s="247">
        <f>Inventario!F1488</f>
        <v>0</v>
      </c>
      <c r="AI1488" s="247" t="str">
        <f>Inventario!G1488</f>
        <v>Pie</v>
      </c>
      <c r="AJ1488" s="248">
        <f>Inventario!J1488</f>
        <v>5</v>
      </c>
      <c r="AK1488" s="249">
        <f>Inventario!K1488</f>
        <v>655.65600000000006</v>
      </c>
    </row>
    <row r="1489" spans="31:37" ht="13.5" customHeight="1" x14ac:dyDescent="0.25">
      <c r="AE1489" s="246" t="str">
        <f>Inventario!B1489</f>
        <v xml:space="preserve">Manguera Flexible 8" (10 pies) </v>
      </c>
      <c r="AF1489" s="247" t="str">
        <f>Inventario!D1489</f>
        <v xml:space="preserve">Manguera Flexible 8" (10 pies) </v>
      </c>
      <c r="AG1489" s="247" t="str">
        <f>Inventario!E1489</f>
        <v>Repuestos y Partes</v>
      </c>
      <c r="AH1489" s="247">
        <f>Inventario!F1489</f>
        <v>0</v>
      </c>
      <c r="AI1489" s="247" t="str">
        <f>Inventario!G1489</f>
        <v>Pie</v>
      </c>
      <c r="AJ1489" s="248">
        <f>Inventario!J1489</f>
        <v>10</v>
      </c>
      <c r="AK1489" s="249">
        <f>Inventario!K1489</f>
        <v>655.69600000000003</v>
      </c>
    </row>
    <row r="1490" spans="31:37" ht="13.5" customHeight="1" x14ac:dyDescent="0.25">
      <c r="AE1490" s="246" t="str">
        <f>Inventario!B1490</f>
        <v xml:space="preserve">Manguera Flexible 8" (25 pies) </v>
      </c>
      <c r="AF1490" s="247" t="str">
        <f>Inventario!D1490</f>
        <v xml:space="preserve">Manguera Flexible 8" (25 pies) </v>
      </c>
      <c r="AG1490" s="247" t="str">
        <f>Inventario!E1490</f>
        <v>Repuestos y Partes</v>
      </c>
      <c r="AH1490" s="247">
        <f>Inventario!F1490</f>
        <v>0</v>
      </c>
      <c r="AI1490" s="247" t="str">
        <f>Inventario!G1490</f>
        <v>Pie</v>
      </c>
      <c r="AJ1490" s="248">
        <f>Inventario!J1490</f>
        <v>25</v>
      </c>
      <c r="AK1490" s="249">
        <f>Inventario!K1490</f>
        <v>655.6884</v>
      </c>
    </row>
    <row r="1491" spans="31:37" ht="13.5" customHeight="1" x14ac:dyDescent="0.25">
      <c r="AE1491" s="246" t="str">
        <f>Inventario!B1491</f>
        <v xml:space="preserve">Fresa Para Metal 3/16" HSS 4 Filos </v>
      </c>
      <c r="AF1491" s="247" t="str">
        <f>Inventario!D1491</f>
        <v xml:space="preserve">Fresa Para Metal 3/16" HSS 4 Filos </v>
      </c>
      <c r="AG1491" s="247" t="str">
        <f>Inventario!E1491</f>
        <v>Repuestos y Partes</v>
      </c>
      <c r="AH1491" s="247">
        <f>Inventario!F1491</f>
        <v>0</v>
      </c>
      <c r="AI1491" s="247" t="str">
        <f>Inventario!G1491</f>
        <v>unidades</v>
      </c>
      <c r="AJ1491" s="248">
        <f>Inventario!J1491</f>
        <v>1</v>
      </c>
      <c r="AK1491" s="249">
        <f>Inventario!K1491</f>
        <v>276</v>
      </c>
    </row>
    <row r="1492" spans="31:37" ht="13.5" customHeight="1" x14ac:dyDescent="0.25">
      <c r="AE1492" s="246" t="str">
        <f>Inventario!B1492</f>
        <v>Broca Para Concreto  1/4"</v>
      </c>
      <c r="AF1492" s="247" t="str">
        <f>Inventario!D1492</f>
        <v>Broca Para Concreto  1/4"</v>
      </c>
      <c r="AG1492" s="247" t="str">
        <f>Inventario!E1492</f>
        <v>Repuestos y Partes</v>
      </c>
      <c r="AH1492" s="247">
        <f>Inventario!F1492</f>
        <v>0</v>
      </c>
      <c r="AI1492" s="247" t="str">
        <f>Inventario!G1492</f>
        <v>unidades</v>
      </c>
      <c r="AJ1492" s="248">
        <f>Inventario!J1492</f>
        <v>0</v>
      </c>
      <c r="AK1492" s="249">
        <f>Inventario!K1492</f>
        <v>0</v>
      </c>
    </row>
    <row r="1493" spans="31:37" ht="13.5" customHeight="1" x14ac:dyDescent="0.25">
      <c r="AE1493" s="246" t="str">
        <f>Inventario!B1493</f>
        <v>Broca Para Concreto  1/8"</v>
      </c>
      <c r="AF1493" s="247" t="str">
        <f>Inventario!D1493</f>
        <v>Broca Para Concreto  1/8"</v>
      </c>
      <c r="AG1493" s="247" t="str">
        <f>Inventario!E1493</f>
        <v>Repuestos y Partes</v>
      </c>
      <c r="AH1493" s="247">
        <f>Inventario!F1493</f>
        <v>0</v>
      </c>
      <c r="AI1493" s="247" t="str">
        <f>Inventario!G1493</f>
        <v>unidades</v>
      </c>
      <c r="AJ1493" s="248">
        <f>Inventario!J1493</f>
        <v>0</v>
      </c>
      <c r="AK1493" s="249">
        <f>Inventario!K1493</f>
        <v>0</v>
      </c>
    </row>
    <row r="1494" spans="31:37" ht="13.5" customHeight="1" x14ac:dyDescent="0.25">
      <c r="AE1494" s="246" t="str">
        <f>Inventario!B1494</f>
        <v xml:space="preserve">Broca 3/8"x 37/8" vidrio  </v>
      </c>
      <c r="AF1494" s="247" t="str">
        <f>Inventario!D1494</f>
        <v xml:space="preserve">Broca 3/8"x 37/8" vidrio  </v>
      </c>
      <c r="AG1494" s="247" t="str">
        <f>Inventario!E1494</f>
        <v>Repuestos y Partes</v>
      </c>
      <c r="AH1494" s="247">
        <f>Inventario!F1494</f>
        <v>0</v>
      </c>
      <c r="AI1494" s="247" t="str">
        <f>Inventario!G1494</f>
        <v>unidades</v>
      </c>
      <c r="AJ1494" s="248">
        <f>Inventario!J1494</f>
        <v>0</v>
      </c>
      <c r="AK1494" s="249">
        <f>Inventario!K1494</f>
        <v>0</v>
      </c>
    </row>
    <row r="1495" spans="31:37" ht="13.5" customHeight="1" x14ac:dyDescent="0.25">
      <c r="AE1495" s="246" t="str">
        <f>Inventario!B1495</f>
        <v>Kit Instalacion Cerradura</v>
      </c>
      <c r="AF1495" s="247" t="str">
        <f>Inventario!D1495</f>
        <v>Kit Instalacion Cerradura</v>
      </c>
      <c r="AG1495" s="247" t="str">
        <f>Inventario!E1495</f>
        <v>Repuestos y Partes</v>
      </c>
      <c r="AH1495" s="247">
        <f>Inventario!F1495</f>
        <v>0</v>
      </c>
      <c r="AI1495" s="247" t="str">
        <f>Inventario!G1495</f>
        <v>unidades</v>
      </c>
      <c r="AJ1495" s="248">
        <f>Inventario!J1495</f>
        <v>0</v>
      </c>
      <c r="AK1495" s="249">
        <f>Inventario!K1495</f>
        <v>0</v>
      </c>
    </row>
    <row r="1496" spans="31:37" ht="13.5" customHeight="1" x14ac:dyDescent="0.25">
      <c r="AE1496" s="246" t="str">
        <f>Inventario!B1496</f>
        <v>Juego Broca Paleta 3/8"-1"</v>
      </c>
      <c r="AF1496" s="247" t="str">
        <f>Inventario!D1496</f>
        <v>Juego Broca Paleta 3/8"-1"</v>
      </c>
      <c r="AG1496" s="247" t="str">
        <f>Inventario!E1496</f>
        <v>Repuestos y Partes</v>
      </c>
      <c r="AH1496" s="247">
        <f>Inventario!F1496</f>
        <v>0</v>
      </c>
      <c r="AI1496" s="247" t="str">
        <f>Inventario!G1496</f>
        <v>unidades</v>
      </c>
      <c r="AJ1496" s="248">
        <f>Inventario!J1496</f>
        <v>1</v>
      </c>
      <c r="AK1496" s="249">
        <f>Inventario!K1496</f>
        <v>105.83</v>
      </c>
    </row>
    <row r="1497" spans="31:37" ht="13.5" customHeight="1" x14ac:dyDescent="0.25">
      <c r="AE1497" s="246" t="str">
        <f>Inventario!B1497</f>
        <v xml:space="preserve">Toma Agua </v>
      </c>
      <c r="AF1497" s="247" t="str">
        <f>Inventario!D1497</f>
        <v xml:space="preserve">Toma Agua </v>
      </c>
      <c r="AG1497" s="247" t="str">
        <f>Inventario!E1497</f>
        <v>Repuestos y Partes</v>
      </c>
      <c r="AH1497" s="247">
        <f>Inventario!F1497</f>
        <v>0</v>
      </c>
      <c r="AI1497" s="247" t="str">
        <f>Inventario!G1497</f>
        <v>unidades</v>
      </c>
      <c r="AJ1497" s="248">
        <f>Inventario!J1497</f>
        <v>0</v>
      </c>
      <c r="AK1497" s="249">
        <f>Inventario!K1497</f>
        <v>0</v>
      </c>
    </row>
    <row r="1498" spans="31:37" ht="13.5" customHeight="1" x14ac:dyDescent="0.25">
      <c r="AE1498" s="246" t="str">
        <f>Inventario!B1498</f>
        <v>Brida Inoxidable Covalca</v>
      </c>
      <c r="AF1498" s="247" t="str">
        <f>Inventario!D1498</f>
        <v>Brida Inoxidable Covalca</v>
      </c>
      <c r="AG1498" s="247" t="str">
        <f>Inventario!E1498</f>
        <v>Repuestos y Partes</v>
      </c>
      <c r="AH1498" s="247" t="str">
        <f>Inventario!F1498</f>
        <v>CV62024</v>
      </c>
      <c r="AI1498" s="247" t="str">
        <f>Inventario!G1498</f>
        <v>unidades</v>
      </c>
      <c r="AJ1498" s="248">
        <f>Inventario!J1498</f>
        <v>0</v>
      </c>
      <c r="AK1498" s="249">
        <f>Inventario!K1498</f>
        <v>0</v>
      </c>
    </row>
    <row r="1499" spans="31:37" ht="13.5" customHeight="1" x14ac:dyDescent="0.25">
      <c r="AE1499" s="246" t="str">
        <f>Inventario!B1499</f>
        <v xml:space="preserve">Manguera Curva Gates </v>
      </c>
      <c r="AF1499" s="247" t="str">
        <f>Inventario!D1499</f>
        <v xml:space="preserve">Manguera Curva Gates </v>
      </c>
      <c r="AG1499" s="247" t="str">
        <f>Inventario!E1499</f>
        <v>Repuestos y Partes</v>
      </c>
      <c r="AH1499" s="247">
        <f>Inventario!F1499</f>
        <v>21794</v>
      </c>
      <c r="AI1499" s="247" t="str">
        <f>Inventario!G1499</f>
        <v>unidades</v>
      </c>
      <c r="AJ1499" s="248">
        <f>Inventario!J1499</f>
        <v>0</v>
      </c>
      <c r="AK1499" s="249">
        <f>Inventario!K1499</f>
        <v>0</v>
      </c>
    </row>
    <row r="1500" spans="31:37" ht="13.5" customHeight="1" x14ac:dyDescent="0.25">
      <c r="AE1500" s="246" t="str">
        <f>Inventario!B1500</f>
        <v>Cepillo de Alambre</v>
      </c>
      <c r="AF1500" s="247" t="str">
        <f>Inventario!D1500</f>
        <v>Cepillo de Alambre</v>
      </c>
      <c r="AG1500" s="247" t="str">
        <f>Inventario!E1500</f>
        <v>Repuestos y Partes</v>
      </c>
      <c r="AH1500" s="247">
        <f>Inventario!F1500</f>
        <v>0</v>
      </c>
      <c r="AI1500" s="247" t="str">
        <f>Inventario!G1500</f>
        <v>unidades</v>
      </c>
      <c r="AJ1500" s="248">
        <f>Inventario!J1500</f>
        <v>1</v>
      </c>
      <c r="AK1500" s="249">
        <f>Inventario!K1500</f>
        <v>60</v>
      </c>
    </row>
    <row r="1501" spans="31:37" ht="13.5" customHeight="1" x14ac:dyDescent="0.25">
      <c r="AE1501" s="246" t="str">
        <f>Inventario!B1501</f>
        <v>Cierra Cinta P/Metal 1/2" (Rollo)</v>
      </c>
      <c r="AF1501" s="247" t="str">
        <f>Inventario!D1501</f>
        <v>Cierra Cinta P/Metal 1/2" (Rollo)</v>
      </c>
      <c r="AG1501" s="247" t="str">
        <f>Inventario!E1501</f>
        <v>Repuestos y Partes</v>
      </c>
      <c r="AH1501" s="247">
        <f>Inventario!F1501</f>
        <v>0</v>
      </c>
      <c r="AI1501" s="247" t="str">
        <f>Inventario!G1501</f>
        <v>unidades</v>
      </c>
      <c r="AJ1501" s="248">
        <f>Inventario!J1501</f>
        <v>0</v>
      </c>
      <c r="AK1501" s="249">
        <f>Inventario!K1501</f>
        <v>0</v>
      </c>
    </row>
    <row r="1502" spans="31:37" ht="13.5" customHeight="1" x14ac:dyDescent="0.25">
      <c r="AE1502" s="246" t="str">
        <f>Inventario!B1502</f>
        <v xml:space="preserve">Piedra Copa Conica 125*50*32  WAS0J </v>
      </c>
      <c r="AF1502" s="247" t="str">
        <f>Inventario!D1502</f>
        <v xml:space="preserve">Piedra Copa Conica 125*50*32  WAS0J </v>
      </c>
      <c r="AG1502" s="247" t="str">
        <f>Inventario!E1502</f>
        <v>Repuestos y Partes</v>
      </c>
      <c r="AH1502" s="247">
        <f>Inventario!F1502</f>
        <v>0</v>
      </c>
      <c r="AI1502" s="247" t="str">
        <f>Inventario!G1502</f>
        <v>unidades</v>
      </c>
      <c r="AJ1502" s="248">
        <f>Inventario!J1502</f>
        <v>1</v>
      </c>
      <c r="AK1502" s="249">
        <f>Inventario!K1502</f>
        <v>1320</v>
      </c>
    </row>
    <row r="1503" spans="31:37" ht="13.5" customHeight="1" x14ac:dyDescent="0.25">
      <c r="AE1503" s="246" t="str">
        <f>Inventario!B1503</f>
        <v>Piedra Esmeril 150*25*32  AG0M</v>
      </c>
      <c r="AF1503" s="247" t="str">
        <f>Inventario!D1503</f>
        <v>Piedra Esmeril 150*25*32  AG0M</v>
      </c>
      <c r="AG1503" s="247" t="str">
        <f>Inventario!E1503</f>
        <v>Repuestos y Partes</v>
      </c>
      <c r="AH1503" s="247">
        <f>Inventario!F1503</f>
        <v>0</v>
      </c>
      <c r="AI1503" s="247" t="str">
        <f>Inventario!G1503</f>
        <v>unidades</v>
      </c>
      <c r="AJ1503" s="248">
        <f>Inventario!J1503</f>
        <v>1</v>
      </c>
      <c r="AK1503" s="249">
        <f>Inventario!K1503</f>
        <v>462</v>
      </c>
    </row>
    <row r="1504" spans="31:37" ht="13.5" customHeight="1" x14ac:dyDescent="0.25">
      <c r="AE1504" s="246" t="str">
        <f>Inventario!B1504</f>
        <v xml:space="preserve">Focos Para Camion </v>
      </c>
      <c r="AF1504" s="247" t="str">
        <f>Inventario!D1504</f>
        <v xml:space="preserve">Focos Para Camion </v>
      </c>
      <c r="AG1504" s="247" t="str">
        <f>Inventario!E1504</f>
        <v>Repuestos y Partes</v>
      </c>
      <c r="AH1504" s="247">
        <f>Inventario!F1504</f>
        <v>0</v>
      </c>
      <c r="AI1504" s="247" t="str">
        <f>Inventario!G1504</f>
        <v>unidades</v>
      </c>
      <c r="AJ1504" s="248">
        <f>Inventario!J1504</f>
        <v>0</v>
      </c>
      <c r="AK1504" s="249">
        <f>Inventario!K1504</f>
        <v>0</v>
      </c>
    </row>
    <row r="1505" spans="31:37" ht="13.5" customHeight="1" x14ac:dyDescent="0.25">
      <c r="AE1505" s="246" t="str">
        <f>Inventario!B1505</f>
        <v xml:space="preserve">Brazo con Trico P/Camion </v>
      </c>
      <c r="AF1505" s="247" t="str">
        <f>Inventario!D1505</f>
        <v xml:space="preserve">Brazo con Trico P/Camion </v>
      </c>
      <c r="AG1505" s="247" t="str">
        <f>Inventario!E1505</f>
        <v>Repuestos y Partes</v>
      </c>
      <c r="AH1505" s="247">
        <f>Inventario!F1505</f>
        <v>0</v>
      </c>
      <c r="AI1505" s="247" t="str">
        <f>Inventario!G1505</f>
        <v>unidades</v>
      </c>
      <c r="AJ1505" s="248">
        <f>Inventario!J1505</f>
        <v>0</v>
      </c>
      <c r="AK1505" s="249">
        <f>Inventario!K1505</f>
        <v>0</v>
      </c>
    </row>
    <row r="1506" spans="31:37" ht="13.5" customHeight="1" x14ac:dyDescent="0.25">
      <c r="AE1506" s="246" t="str">
        <f>Inventario!B1506</f>
        <v>Balinera SNR  6212ZZJ30</v>
      </c>
      <c r="AF1506" s="247" t="str">
        <f>Inventario!D1506</f>
        <v>Balinera SNR  6212ZZJ30</v>
      </c>
      <c r="AG1506" s="247" t="str">
        <f>Inventario!E1506</f>
        <v>Repuestos y Partes</v>
      </c>
      <c r="AH1506" s="247">
        <f>Inventario!F1506</f>
        <v>0</v>
      </c>
      <c r="AI1506" s="247" t="str">
        <f>Inventario!G1506</f>
        <v>unidades</v>
      </c>
      <c r="AJ1506" s="248">
        <f>Inventario!J1506</f>
        <v>1</v>
      </c>
      <c r="AK1506" s="249">
        <f>Inventario!K1506</f>
        <v>1043.74</v>
      </c>
    </row>
    <row r="1507" spans="31:37" ht="13.5" customHeight="1" x14ac:dyDescent="0.25">
      <c r="AE1507" s="246" t="str">
        <f>Inventario!B1507</f>
        <v>Balinera SNR  6213ZZJ30</v>
      </c>
      <c r="AF1507" s="247" t="str">
        <f>Inventario!D1507</f>
        <v>Balinera SNR  6213ZZJ30</v>
      </c>
      <c r="AG1507" s="247" t="str">
        <f>Inventario!E1507</f>
        <v>Repuestos y Partes</v>
      </c>
      <c r="AH1507" s="247">
        <f>Inventario!F1507</f>
        <v>0</v>
      </c>
      <c r="AI1507" s="247" t="str">
        <f>Inventario!G1507</f>
        <v>unidades</v>
      </c>
      <c r="AJ1507" s="248">
        <f>Inventario!J1507</f>
        <v>1</v>
      </c>
      <c r="AK1507" s="249">
        <f>Inventario!K1507</f>
        <v>2240.31</v>
      </c>
    </row>
    <row r="1508" spans="31:37" ht="13.5" customHeight="1" x14ac:dyDescent="0.25">
      <c r="AE1508" s="246" t="str">
        <f>Inventario!B1508</f>
        <v>Banda Truflex Gates 1420/6742/3L420</v>
      </c>
      <c r="AF1508" s="247" t="str">
        <f>Inventario!D1508</f>
        <v>Banda Truflex Gates 1420/6742/3L420</v>
      </c>
      <c r="AG1508" s="247" t="str">
        <f>Inventario!E1508</f>
        <v>Repuestos y Partes</v>
      </c>
      <c r="AH1508" s="247">
        <f>Inventario!F1508</f>
        <v>0</v>
      </c>
      <c r="AI1508" s="247" t="str">
        <f>Inventario!G1508</f>
        <v>unidades</v>
      </c>
      <c r="AJ1508" s="248">
        <f>Inventario!J1508</f>
        <v>0</v>
      </c>
      <c r="AK1508" s="249">
        <f>Inventario!K1508</f>
        <v>0</v>
      </c>
    </row>
    <row r="1509" spans="31:37" ht="13.5" customHeight="1" x14ac:dyDescent="0.25">
      <c r="AE1509" s="246" t="str">
        <f>Inventario!B1509</f>
        <v>Cuchilla Para Router  cod 45436</v>
      </c>
      <c r="AF1509" s="247" t="str">
        <f>Inventario!D1509</f>
        <v>Cuchilla Para Router  cod 45436</v>
      </c>
      <c r="AG1509" s="247" t="str">
        <f>Inventario!E1509</f>
        <v>Repuestos y Partes</v>
      </c>
      <c r="AH1509" s="247">
        <f>Inventario!F1509</f>
        <v>0</v>
      </c>
      <c r="AI1509" s="247" t="str">
        <f>Inventario!G1509</f>
        <v>unidades</v>
      </c>
      <c r="AJ1509" s="248">
        <f>Inventario!J1509</f>
        <v>0</v>
      </c>
      <c r="AK1509" s="249">
        <f>Inventario!K1509</f>
        <v>0</v>
      </c>
    </row>
    <row r="1510" spans="31:37" ht="13.5" customHeight="1" x14ac:dyDescent="0.25">
      <c r="AE1510" s="246" t="str">
        <f>Inventario!B1510</f>
        <v>Cuchilla Para Router  cod 1063</v>
      </c>
      <c r="AF1510" s="247" t="str">
        <f>Inventario!D1510</f>
        <v>Cuchilla Para Router  cod 1063</v>
      </c>
      <c r="AG1510" s="247" t="str">
        <f>Inventario!E1510</f>
        <v>Repuestos y Partes</v>
      </c>
      <c r="AH1510" s="247">
        <f>Inventario!F1510</f>
        <v>0</v>
      </c>
      <c r="AI1510" s="247" t="str">
        <f>Inventario!G1510</f>
        <v>unidades</v>
      </c>
      <c r="AJ1510" s="248">
        <f>Inventario!J1510</f>
        <v>0</v>
      </c>
      <c r="AK1510" s="249">
        <f>Inventario!K1510</f>
        <v>0</v>
      </c>
    </row>
    <row r="1511" spans="31:37" ht="13.5" customHeight="1" x14ac:dyDescent="0.25">
      <c r="AE1511" s="246" t="str">
        <f>Inventario!B1511</f>
        <v>Cuchilla Para Router  cod 1069</v>
      </c>
      <c r="AF1511" s="247" t="str">
        <f>Inventario!D1511</f>
        <v>Cuchilla Para Router  cod 1069</v>
      </c>
      <c r="AG1511" s="247" t="str">
        <f>Inventario!E1511</f>
        <v>Repuestos y Partes</v>
      </c>
      <c r="AH1511" s="247">
        <f>Inventario!F1511</f>
        <v>0</v>
      </c>
      <c r="AI1511" s="247" t="str">
        <f>Inventario!G1511</f>
        <v>unidades</v>
      </c>
      <c r="AJ1511" s="248">
        <f>Inventario!J1511</f>
        <v>0</v>
      </c>
      <c r="AK1511" s="249">
        <f>Inventario!K1511</f>
        <v>0</v>
      </c>
    </row>
    <row r="1512" spans="31:37" ht="13.5" customHeight="1" x14ac:dyDescent="0.25">
      <c r="AE1512" s="246" t="str">
        <f>Inventario!B1512</f>
        <v>Cuchilla Para Router  1/2" A49</v>
      </c>
      <c r="AF1512" s="247" t="str">
        <f>Inventario!D1512</f>
        <v>Cuchilla Para Router  1/2" A49</v>
      </c>
      <c r="AG1512" s="247" t="str">
        <f>Inventario!E1512</f>
        <v>Repuestos y Partes</v>
      </c>
      <c r="AH1512" s="247">
        <f>Inventario!F1512</f>
        <v>0</v>
      </c>
      <c r="AI1512" s="247" t="str">
        <f>Inventario!G1512</f>
        <v>unidades</v>
      </c>
      <c r="AJ1512" s="248">
        <f>Inventario!J1512</f>
        <v>1</v>
      </c>
      <c r="AK1512" s="249">
        <f>Inventario!K1512</f>
        <v>502.64550000000003</v>
      </c>
    </row>
    <row r="1513" spans="31:37" ht="13.5" customHeight="1" x14ac:dyDescent="0.25">
      <c r="AE1513" s="246" t="str">
        <f>Inventario!B1513</f>
        <v>Punta De Contacto Tapered 0.030 Magnum 3</v>
      </c>
      <c r="AF1513" s="247" t="str">
        <f>Inventario!D1513</f>
        <v>Punta De Contacto Tapered 0.030 Magnum 3</v>
      </c>
      <c r="AG1513" s="247" t="str">
        <f>Inventario!E1513</f>
        <v>Repuestos y Partes</v>
      </c>
      <c r="AH1513" s="247">
        <f>Inventario!F1513</f>
        <v>0</v>
      </c>
      <c r="AI1513" s="247" t="str">
        <f>Inventario!G1513</f>
        <v>unidades</v>
      </c>
      <c r="AJ1513" s="248">
        <f>Inventario!J1513</f>
        <v>0</v>
      </c>
      <c r="AK1513" s="249">
        <f>Inventario!K1513</f>
        <v>0</v>
      </c>
    </row>
    <row r="1514" spans="31:37" ht="13.5" customHeight="1" x14ac:dyDescent="0.25">
      <c r="AE1514" s="246" t="str">
        <f>Inventario!B1514</f>
        <v>Rodos C/Base  6"</v>
      </c>
      <c r="AF1514" s="247" t="str">
        <f>Inventario!D1514</f>
        <v>Rodos C/Base  6"</v>
      </c>
      <c r="AG1514" s="247" t="str">
        <f>Inventario!E1514</f>
        <v>Repuestos y Partes</v>
      </c>
      <c r="AH1514" s="247">
        <f>Inventario!F1514</f>
        <v>0</v>
      </c>
      <c r="AI1514" s="247" t="str">
        <f>Inventario!G1514</f>
        <v>unidades</v>
      </c>
      <c r="AJ1514" s="248">
        <f>Inventario!J1514</f>
        <v>0</v>
      </c>
      <c r="AK1514" s="249">
        <f>Inventario!K1514</f>
        <v>0</v>
      </c>
    </row>
    <row r="1515" spans="31:37" ht="13.5" customHeight="1" x14ac:dyDescent="0.25">
      <c r="AE1515" s="246" t="str">
        <f>Inventario!B1515</f>
        <v xml:space="preserve">Baso Plastico P/Pistola </v>
      </c>
      <c r="AF1515" s="247" t="str">
        <f>Inventario!D1515</f>
        <v xml:space="preserve">Baso Plastico P/Pistola </v>
      </c>
      <c r="AG1515" s="247" t="str">
        <f>Inventario!E1515</f>
        <v>Repuestos y Partes</v>
      </c>
      <c r="AH1515" s="247">
        <f>Inventario!F1515</f>
        <v>0</v>
      </c>
      <c r="AI1515" s="247" t="str">
        <f>Inventario!G1515</f>
        <v>unidades</v>
      </c>
      <c r="AJ1515" s="248">
        <f>Inventario!J1515</f>
        <v>2</v>
      </c>
      <c r="AK1515" s="249">
        <f>Inventario!K1515</f>
        <v>171.87</v>
      </c>
    </row>
    <row r="1516" spans="31:37" ht="13.5" customHeight="1" x14ac:dyDescent="0.25">
      <c r="AE1516" s="246" t="str">
        <f>Inventario!B1516</f>
        <v>Balinera NSK 6307DDUC3</v>
      </c>
      <c r="AF1516" s="247" t="str">
        <f>Inventario!D1516</f>
        <v>Balinera NSK 6307DDUC3</v>
      </c>
      <c r="AG1516" s="247" t="str">
        <f>Inventario!E1516</f>
        <v>Repuestos y Partes</v>
      </c>
      <c r="AH1516" s="247">
        <f>Inventario!F1516</f>
        <v>0</v>
      </c>
      <c r="AI1516" s="247" t="str">
        <f>Inventario!G1516</f>
        <v>unidades</v>
      </c>
      <c r="AJ1516" s="248">
        <f>Inventario!J1516</f>
        <v>0</v>
      </c>
      <c r="AK1516" s="249">
        <f>Inventario!K1516</f>
        <v>0</v>
      </c>
    </row>
    <row r="1517" spans="31:37" ht="13.5" customHeight="1" x14ac:dyDescent="0.25">
      <c r="AE1517" s="246" t="str">
        <f>Inventario!B1517</f>
        <v>Balinera NSK 6309DDUC3</v>
      </c>
      <c r="AF1517" s="247" t="str">
        <f>Inventario!D1517</f>
        <v>Balinera NSK 6309DDUC3</v>
      </c>
      <c r="AG1517" s="247" t="str">
        <f>Inventario!E1517</f>
        <v>Repuestos y Partes</v>
      </c>
      <c r="AH1517" s="247">
        <f>Inventario!F1517</f>
        <v>0</v>
      </c>
      <c r="AI1517" s="247" t="str">
        <f>Inventario!G1517</f>
        <v>unidades</v>
      </c>
      <c r="AJ1517" s="248">
        <f>Inventario!J1517</f>
        <v>0</v>
      </c>
      <c r="AK1517" s="249">
        <f>Inventario!K1517</f>
        <v>0</v>
      </c>
    </row>
    <row r="1518" spans="31:37" ht="13.5" customHeight="1" x14ac:dyDescent="0.25">
      <c r="AE1518" s="246" t="str">
        <f>Inventario!B1518</f>
        <v>Balinera 6206-2RS2C3</v>
      </c>
      <c r="AF1518" s="247" t="str">
        <f>Inventario!D1518</f>
        <v>Balinera 6206-2RS2C3</v>
      </c>
      <c r="AG1518" s="247" t="str">
        <f>Inventario!E1518</f>
        <v>Repuestos y Partes</v>
      </c>
      <c r="AH1518" s="247">
        <f>Inventario!F1518</f>
        <v>0</v>
      </c>
      <c r="AI1518" s="247" t="str">
        <f>Inventario!G1518</f>
        <v>unidades</v>
      </c>
      <c r="AJ1518" s="248">
        <f>Inventario!J1518</f>
        <v>0</v>
      </c>
      <c r="AK1518" s="249">
        <f>Inventario!K1518</f>
        <v>0</v>
      </c>
    </row>
    <row r="1519" spans="31:37" ht="13.5" customHeight="1" x14ac:dyDescent="0.25">
      <c r="AE1519" s="246" t="str">
        <f>Inventario!B1519</f>
        <v>Balinera 6305ZZCM</v>
      </c>
      <c r="AF1519" s="247" t="str">
        <f>Inventario!D1519</f>
        <v>Balinera 6305ZZCM</v>
      </c>
      <c r="AG1519" s="247" t="str">
        <f>Inventario!E1519</f>
        <v>Repuestos y Partes</v>
      </c>
      <c r="AH1519" s="247">
        <f>Inventario!F1519</f>
        <v>0</v>
      </c>
      <c r="AI1519" s="247" t="str">
        <f>Inventario!G1519</f>
        <v>unidades</v>
      </c>
      <c r="AJ1519" s="248">
        <f>Inventario!J1519</f>
        <v>0</v>
      </c>
      <c r="AK1519" s="249">
        <f>Inventario!K1519</f>
        <v>0</v>
      </c>
    </row>
    <row r="1520" spans="31:37" ht="13.5" customHeight="1" x14ac:dyDescent="0.25">
      <c r="AE1520" s="246" t="str">
        <f>Inventario!B1520</f>
        <v>Balinera 6006ZZC3</v>
      </c>
      <c r="AF1520" s="247" t="str">
        <f>Inventario!D1520</f>
        <v>Balinera 6006ZZC3</v>
      </c>
      <c r="AG1520" s="247" t="str">
        <f>Inventario!E1520</f>
        <v>Repuestos y Partes</v>
      </c>
      <c r="AH1520" s="247">
        <f>Inventario!F1520</f>
        <v>0</v>
      </c>
      <c r="AI1520" s="247" t="str">
        <f>Inventario!G1520</f>
        <v>unidades</v>
      </c>
      <c r="AJ1520" s="248">
        <f>Inventario!J1520</f>
        <v>0</v>
      </c>
      <c r="AK1520" s="249">
        <f>Inventario!K1520</f>
        <v>0</v>
      </c>
    </row>
    <row r="1521" spans="31:37" ht="13.5" customHeight="1" x14ac:dyDescent="0.25">
      <c r="AE1521" s="246" t="str">
        <f>Inventario!B1521</f>
        <v>Disco Norton P/Afilado</v>
      </c>
      <c r="AF1521" s="247" t="str">
        <f>Inventario!D1521</f>
        <v>Disco Norton P/Afilado</v>
      </c>
      <c r="AG1521" s="247" t="str">
        <f>Inventario!E1521</f>
        <v>Repuestos y Partes</v>
      </c>
      <c r="AH1521" s="247">
        <f>Inventario!F1521</f>
        <v>0</v>
      </c>
      <c r="AI1521" s="247" t="str">
        <f>Inventario!G1521</f>
        <v>unidades</v>
      </c>
      <c r="AJ1521" s="248">
        <f>Inventario!J1521</f>
        <v>0</v>
      </c>
      <c r="AK1521" s="249">
        <f>Inventario!K1521</f>
        <v>0</v>
      </c>
    </row>
    <row r="1522" spans="31:37" ht="13.5" customHeight="1" x14ac:dyDescent="0.25">
      <c r="AE1522" s="246" t="str">
        <f>Inventario!B1522</f>
        <v>Polea</v>
      </c>
      <c r="AF1522" s="247" t="str">
        <f>Inventario!D1522</f>
        <v>Polea</v>
      </c>
      <c r="AG1522" s="247" t="str">
        <f>Inventario!E1522</f>
        <v>Repuestos y Partes</v>
      </c>
      <c r="AH1522" s="247">
        <f>Inventario!F1522</f>
        <v>0</v>
      </c>
      <c r="AI1522" s="247" t="str">
        <f>Inventario!G1522</f>
        <v>unidades</v>
      </c>
      <c r="AJ1522" s="248">
        <f>Inventario!J1522</f>
        <v>0</v>
      </c>
      <c r="AK1522" s="249">
        <f>Inventario!K1522</f>
        <v>0</v>
      </c>
    </row>
    <row r="1523" spans="31:37" ht="13.5" customHeight="1" x14ac:dyDescent="0.25">
      <c r="AE1523" s="246" t="str">
        <f>Inventario!B1523</f>
        <v>Balbula Carga y Descarga</v>
      </c>
      <c r="AF1523" s="247" t="str">
        <f>Inventario!D1523</f>
        <v>Balbula Carga y Descarga</v>
      </c>
      <c r="AG1523" s="247" t="str">
        <f>Inventario!E1523</f>
        <v>Repuestos y Partes</v>
      </c>
      <c r="AH1523" s="247">
        <f>Inventario!F1523</f>
        <v>0</v>
      </c>
      <c r="AI1523" s="247" t="str">
        <f>Inventario!G1523</f>
        <v>unidades</v>
      </c>
      <c r="AJ1523" s="248">
        <f>Inventario!J1523</f>
        <v>0</v>
      </c>
      <c r="AK1523" s="249">
        <f>Inventario!K1523</f>
        <v>0</v>
      </c>
    </row>
    <row r="1524" spans="31:37" ht="13.5" customHeight="1" x14ac:dyDescent="0.25">
      <c r="AE1524" s="246" t="str">
        <f>Inventario!B1524</f>
        <v>Balinera 40x68x15</v>
      </c>
      <c r="AF1524" s="247" t="str">
        <f>Inventario!D1524</f>
        <v>Balinera 40x68x15</v>
      </c>
      <c r="AG1524" s="247" t="str">
        <f>Inventario!E1524</f>
        <v>Repuestos y Partes</v>
      </c>
      <c r="AH1524" s="247">
        <f>Inventario!F1524</f>
        <v>0</v>
      </c>
      <c r="AI1524" s="247" t="str">
        <f>Inventario!G1524</f>
        <v>unidades</v>
      </c>
      <c r="AJ1524" s="248">
        <f>Inventario!J1524</f>
        <v>0</v>
      </c>
      <c r="AK1524" s="249">
        <f>Inventario!K1524</f>
        <v>0</v>
      </c>
    </row>
    <row r="1525" spans="31:37" ht="13.5" customHeight="1" x14ac:dyDescent="0.25">
      <c r="AE1525" s="246" t="str">
        <f>Inventario!B1525</f>
        <v>Resistencia de calor Uxcell a11071300ux0083  5 OHM</v>
      </c>
      <c r="AF1525" s="247" t="str">
        <f>Inventario!D1525</f>
        <v>Resistencia de calor Uxcell a11071300ux0083  5 OHM</v>
      </c>
      <c r="AG1525" s="247" t="str">
        <f>Inventario!E1525</f>
        <v>Repuestos y Partes</v>
      </c>
      <c r="AH1525" s="247">
        <f>Inventario!F1525</f>
        <v>0</v>
      </c>
      <c r="AI1525" s="247" t="str">
        <f>Inventario!G1525</f>
        <v>unidades</v>
      </c>
      <c r="AJ1525" s="248">
        <f>Inventario!J1525</f>
        <v>0</v>
      </c>
      <c r="AK1525" s="249">
        <f>Inventario!K1525</f>
        <v>0</v>
      </c>
    </row>
    <row r="1526" spans="31:37" ht="13.5" customHeight="1" x14ac:dyDescent="0.25">
      <c r="AE1526" s="246" t="str">
        <f>Inventario!B1526</f>
        <v xml:space="preserve">Resistencia de calor Uxcell 50W watt 2ohm high power </v>
      </c>
      <c r="AF1526" s="247" t="str">
        <f>Inventario!D1526</f>
        <v xml:space="preserve">Resistencia de calor Uxcell 50W watt 2ohm high power </v>
      </c>
      <c r="AG1526" s="247" t="str">
        <f>Inventario!E1526</f>
        <v>Repuestos y Partes</v>
      </c>
      <c r="AH1526" s="247">
        <f>Inventario!F1526</f>
        <v>0</v>
      </c>
      <c r="AI1526" s="247" t="str">
        <f>Inventario!G1526</f>
        <v>unidades</v>
      </c>
      <c r="AJ1526" s="248">
        <f>Inventario!J1526</f>
        <v>0</v>
      </c>
      <c r="AK1526" s="249">
        <f>Inventario!K1526</f>
        <v>0</v>
      </c>
    </row>
    <row r="1527" spans="31:37" ht="13.5" customHeight="1" x14ac:dyDescent="0.25">
      <c r="AE1527" s="246" t="str">
        <f>Inventario!B1527</f>
        <v>Plato Giratorio 7"</v>
      </c>
      <c r="AF1527" s="247" t="str">
        <f>Inventario!D1527</f>
        <v>Plato Giratorio 7"</v>
      </c>
      <c r="AG1527" s="247" t="str">
        <f>Inventario!E1527</f>
        <v>Repuestos y Partes</v>
      </c>
      <c r="AH1527" s="247">
        <f>Inventario!F1527</f>
        <v>0</v>
      </c>
      <c r="AI1527" s="247" t="str">
        <f>Inventario!G1527</f>
        <v>unidades</v>
      </c>
      <c r="AJ1527" s="248">
        <f>Inventario!J1527</f>
        <v>0</v>
      </c>
      <c r="AK1527" s="249">
        <f>Inventario!K1527</f>
        <v>0</v>
      </c>
    </row>
    <row r="1528" spans="31:37" ht="13.5" customHeight="1" x14ac:dyDescent="0.25">
      <c r="AE1528" s="246" t="str">
        <f>Inventario!B1528</f>
        <v xml:space="preserve">Manguera Polyuretano 6 mm  </v>
      </c>
      <c r="AF1528" s="247" t="str">
        <f>Inventario!D1528</f>
        <v xml:space="preserve">Manguera Polyuretano 6 mm  </v>
      </c>
      <c r="AG1528" s="247" t="str">
        <f>Inventario!E1528</f>
        <v>Repuestos y Partes</v>
      </c>
      <c r="AH1528" s="247">
        <f>Inventario!F1528</f>
        <v>0</v>
      </c>
      <c r="AI1528" s="247" t="str">
        <f>Inventario!G1528</f>
        <v>Pie</v>
      </c>
      <c r="AJ1528" s="248">
        <f>Inventario!J1528</f>
        <v>0</v>
      </c>
      <c r="AK1528" s="249">
        <f>Inventario!K1528</f>
        <v>0</v>
      </c>
    </row>
    <row r="1529" spans="31:37" ht="13.5" customHeight="1" x14ac:dyDescent="0.25">
      <c r="AE1529" s="246" t="str">
        <f>Inventario!B1529</f>
        <v xml:space="preserve">Conector Recto 3/8"NPT x 1/4" </v>
      </c>
      <c r="AF1529" s="247" t="str">
        <f>Inventario!D1529</f>
        <v xml:space="preserve">Conector Recto 3/8"NPT x 1/4" </v>
      </c>
      <c r="AG1529" s="247" t="str">
        <f>Inventario!E1529</f>
        <v>Repuestos y Partes</v>
      </c>
      <c r="AH1529" s="247">
        <f>Inventario!F1529</f>
        <v>0</v>
      </c>
      <c r="AI1529" s="247" t="str">
        <f>Inventario!G1529</f>
        <v>unidades</v>
      </c>
      <c r="AJ1529" s="248">
        <f>Inventario!J1529</f>
        <v>0</v>
      </c>
      <c r="AK1529" s="249">
        <f>Inventario!K1529</f>
        <v>0</v>
      </c>
    </row>
    <row r="1530" spans="31:37" ht="13.5" customHeight="1" x14ac:dyDescent="0.25">
      <c r="AE1530" s="246" t="str">
        <f>Inventario!B1530</f>
        <v xml:space="preserve">Acople Rapido 3/8" C/Rosca Macho </v>
      </c>
      <c r="AF1530" s="247" t="str">
        <f>Inventario!D1530</f>
        <v xml:space="preserve">Acople Rapido 3/8" C/Rosca Macho </v>
      </c>
      <c r="AG1530" s="247" t="str">
        <f>Inventario!E1530</f>
        <v>Repuestos y Partes</v>
      </c>
      <c r="AH1530" s="247">
        <f>Inventario!F1530</f>
        <v>0</v>
      </c>
      <c r="AI1530" s="247" t="str">
        <f>Inventario!G1530</f>
        <v>unidades</v>
      </c>
      <c r="AJ1530" s="248">
        <f>Inventario!J1530</f>
        <v>0</v>
      </c>
      <c r="AK1530" s="249">
        <f>Inventario!K1530</f>
        <v>0</v>
      </c>
    </row>
    <row r="1531" spans="31:37" ht="13.5" customHeight="1" x14ac:dyDescent="0.25">
      <c r="AE1531" s="246" t="str">
        <f>Inventario!B1531</f>
        <v>Espiga Hemgra 3/8"x3/8" NPT Acero</v>
      </c>
      <c r="AF1531" s="247" t="str">
        <f>Inventario!D1531</f>
        <v>Espiga Hemgra 3/8"x3/8" NPT Acero</v>
      </c>
      <c r="AG1531" s="247" t="str">
        <f>Inventario!E1531</f>
        <v>Repuestos y Partes</v>
      </c>
      <c r="AH1531" s="247">
        <f>Inventario!F1531</f>
        <v>0</v>
      </c>
      <c r="AI1531" s="247" t="str">
        <f>Inventario!G1531</f>
        <v>unidades</v>
      </c>
      <c r="AJ1531" s="248">
        <f>Inventario!J1531</f>
        <v>0</v>
      </c>
      <c r="AK1531" s="249">
        <f>Inventario!K1531</f>
        <v>0</v>
      </c>
    </row>
    <row r="1532" spans="31:37" ht="13.5" customHeight="1" x14ac:dyDescent="0.25">
      <c r="AE1532" s="246" t="str">
        <f>Inventario!B1532</f>
        <v xml:space="preserve">Manguera Polyuretano 8x5mm </v>
      </c>
      <c r="AF1532" s="247" t="str">
        <f>Inventario!D1532</f>
        <v xml:space="preserve">Manguera Polyuretano 8x5mm </v>
      </c>
      <c r="AG1532" s="247" t="str">
        <f>Inventario!E1532</f>
        <v>Repuestos y Partes</v>
      </c>
      <c r="AH1532" s="247">
        <f>Inventario!F1532</f>
        <v>0</v>
      </c>
      <c r="AI1532" s="247" t="str">
        <f>Inventario!G1532</f>
        <v>Pie</v>
      </c>
      <c r="AJ1532" s="248">
        <f>Inventario!J1532</f>
        <v>0</v>
      </c>
      <c r="AK1532" s="249">
        <f>Inventario!K1532</f>
        <v>0</v>
      </c>
    </row>
    <row r="1533" spans="31:37" ht="13.5" customHeight="1" x14ac:dyDescent="0.25">
      <c r="AE1533" s="246" t="str">
        <f>Inventario!B1533</f>
        <v xml:space="preserve">Carrete Doble Aguja </v>
      </c>
      <c r="AF1533" s="247" t="str">
        <f>Inventario!D1533</f>
        <v xml:space="preserve">Carrete Doble Aguja </v>
      </c>
      <c r="AG1533" s="247" t="str">
        <f>Inventario!E1533</f>
        <v>Repuestos y Partes</v>
      </c>
      <c r="AH1533" s="247">
        <f>Inventario!F1533</f>
        <v>0</v>
      </c>
      <c r="AI1533" s="247" t="str">
        <f>Inventario!G1533</f>
        <v>unidades</v>
      </c>
      <c r="AJ1533" s="248">
        <f>Inventario!J1533</f>
        <v>0</v>
      </c>
      <c r="AK1533" s="249">
        <f>Inventario!K1533</f>
        <v>0</v>
      </c>
    </row>
    <row r="1534" spans="31:37" ht="13.5" customHeight="1" x14ac:dyDescent="0.25">
      <c r="AE1534" s="246" t="str">
        <f>Inventario!B1534</f>
        <v xml:space="preserve">Carrete </v>
      </c>
      <c r="AF1534" s="247" t="str">
        <f>Inventario!D1534</f>
        <v xml:space="preserve">Carrete </v>
      </c>
      <c r="AG1534" s="247" t="str">
        <f>Inventario!E1534</f>
        <v>Repuestos y Partes</v>
      </c>
      <c r="AH1534" s="247">
        <f>Inventario!F1534</f>
        <v>0</v>
      </c>
      <c r="AI1534" s="247" t="str">
        <f>Inventario!G1534</f>
        <v>unidades</v>
      </c>
      <c r="AJ1534" s="248">
        <f>Inventario!J1534</f>
        <v>0</v>
      </c>
      <c r="AK1534" s="249">
        <f>Inventario!K1534</f>
        <v>0</v>
      </c>
    </row>
    <row r="1535" spans="31:37" ht="13.5" customHeight="1" x14ac:dyDescent="0.25">
      <c r="AE1535" s="246" t="str">
        <f>Inventario!B1535</f>
        <v>Disco Duro</v>
      </c>
      <c r="AF1535" s="247" t="str">
        <f>Inventario!D1535</f>
        <v>Disco Duro</v>
      </c>
      <c r="AG1535" s="247" t="str">
        <f>Inventario!E1535</f>
        <v>Repuestos y Partes</v>
      </c>
      <c r="AH1535" s="247">
        <f>Inventario!F1535</f>
        <v>0</v>
      </c>
      <c r="AI1535" s="247" t="str">
        <f>Inventario!G1535</f>
        <v>unidades</v>
      </c>
      <c r="AJ1535" s="248">
        <f>Inventario!J1535</f>
        <v>0</v>
      </c>
      <c r="AK1535" s="249">
        <f>Inventario!K1535</f>
        <v>0</v>
      </c>
    </row>
    <row r="1536" spans="31:37" ht="13.5" customHeight="1" x14ac:dyDescent="0.25">
      <c r="AE1536" s="246" t="str">
        <f>Inventario!B1536</f>
        <v>Broca para metal  13/64" Cobalto</v>
      </c>
      <c r="AF1536" s="247" t="str">
        <f>Inventario!D1536</f>
        <v>Broca para metal  13/64" Cobalto</v>
      </c>
      <c r="AG1536" s="247" t="str">
        <f>Inventario!E1536</f>
        <v>Repuestos y Partes</v>
      </c>
      <c r="AH1536" s="247">
        <f>Inventario!F1536</f>
        <v>0</v>
      </c>
      <c r="AI1536" s="247" t="str">
        <f>Inventario!G1536</f>
        <v>unidades</v>
      </c>
      <c r="AJ1536" s="248">
        <f>Inventario!J1536</f>
        <v>0</v>
      </c>
      <c r="AK1536" s="249">
        <f>Inventario!K1536</f>
        <v>0</v>
      </c>
    </row>
    <row r="1537" spans="31:37" ht="13.5" customHeight="1" x14ac:dyDescent="0.25">
      <c r="AE1537" s="246" t="str">
        <f>Inventario!B1537</f>
        <v>Fresa Endmil 3/16"x 3/8" HSS</v>
      </c>
      <c r="AF1537" s="247" t="str">
        <f>Inventario!D1537</f>
        <v>Fresa Endmil 3/16"x 3/8" HSS</v>
      </c>
      <c r="AG1537" s="247" t="str">
        <f>Inventario!E1537</f>
        <v>Repuestos y Partes</v>
      </c>
      <c r="AH1537" s="247">
        <f>Inventario!F1537</f>
        <v>0</v>
      </c>
      <c r="AI1537" s="247" t="str">
        <f>Inventario!G1537</f>
        <v>unidades</v>
      </c>
      <c r="AJ1537" s="248">
        <f>Inventario!J1537</f>
        <v>0</v>
      </c>
      <c r="AK1537" s="249">
        <f>Inventario!K1537</f>
        <v>0</v>
      </c>
    </row>
    <row r="1538" spans="31:37" ht="13.5" customHeight="1" x14ac:dyDescent="0.25">
      <c r="AE1538" s="246" t="str">
        <f>Inventario!B1538</f>
        <v>Boquilla Ceramica #6</v>
      </c>
      <c r="AF1538" s="247" t="str">
        <f>Inventario!D1538</f>
        <v>Boquilla Ceramica #6</v>
      </c>
      <c r="AG1538" s="247" t="str">
        <f>Inventario!E1538</f>
        <v>Repuestos y Partes</v>
      </c>
      <c r="AH1538" s="247">
        <f>Inventario!F1538</f>
        <v>0</v>
      </c>
      <c r="AI1538" s="247" t="str">
        <f>Inventario!G1538</f>
        <v>unidades</v>
      </c>
      <c r="AJ1538" s="248">
        <f>Inventario!J1538</f>
        <v>0</v>
      </c>
      <c r="AK1538" s="249">
        <f>Inventario!K1538</f>
        <v>0</v>
      </c>
    </row>
    <row r="1539" spans="31:37" ht="13.5" customHeight="1" x14ac:dyDescent="0.25">
      <c r="AE1539" s="246" t="str">
        <f>Inventario!B1539</f>
        <v>Empaque Oring 2-213</v>
      </c>
      <c r="AF1539" s="247" t="str">
        <f>Inventario!D1539</f>
        <v>Empaque Oring 2-213</v>
      </c>
      <c r="AG1539" s="247" t="str">
        <f>Inventario!E1539</f>
        <v>Repuestos y Partes</v>
      </c>
      <c r="AH1539" s="247">
        <f>Inventario!F1539</f>
        <v>0</v>
      </c>
      <c r="AI1539" s="247" t="str">
        <f>Inventario!G1539</f>
        <v>unidades</v>
      </c>
      <c r="AJ1539" s="248">
        <f>Inventario!J1539</f>
        <v>0</v>
      </c>
      <c r="AK1539" s="249">
        <f>Inventario!K1539</f>
        <v>0</v>
      </c>
    </row>
    <row r="1540" spans="31:37" ht="13.5" customHeight="1" x14ac:dyDescent="0.25">
      <c r="AE1540" s="246" t="str">
        <f>Inventario!B1540</f>
        <v>Oring 3.0 x 55 mm</v>
      </c>
      <c r="AF1540" s="247" t="str">
        <f>Inventario!D1540</f>
        <v>Oring 3.0 x 55 mm</v>
      </c>
      <c r="AG1540" s="247" t="str">
        <f>Inventario!E1540</f>
        <v>Repuestos y Partes</v>
      </c>
      <c r="AH1540" s="247">
        <f>Inventario!F1540</f>
        <v>0</v>
      </c>
      <c r="AI1540" s="247" t="str">
        <f>Inventario!G1540</f>
        <v>unidades</v>
      </c>
      <c r="AJ1540" s="248">
        <f>Inventario!J1540</f>
        <v>0</v>
      </c>
      <c r="AK1540" s="249">
        <f>Inventario!K1540</f>
        <v>0</v>
      </c>
    </row>
    <row r="1541" spans="31:37" ht="13.5" customHeight="1" x14ac:dyDescent="0.25">
      <c r="AE1541" s="246" t="str">
        <f>Inventario!B1541</f>
        <v>Sello 25 x 33 x 5</v>
      </c>
      <c r="AF1541" s="247" t="str">
        <f>Inventario!D1541</f>
        <v>Sello 25 x 33 x 5</v>
      </c>
      <c r="AG1541" s="247" t="str">
        <f>Inventario!E1541</f>
        <v>Repuestos y Partes</v>
      </c>
      <c r="AH1541" s="247">
        <f>Inventario!F1541</f>
        <v>0</v>
      </c>
      <c r="AI1541" s="247" t="str">
        <f>Inventario!G1541</f>
        <v>unidades</v>
      </c>
      <c r="AJ1541" s="248">
        <f>Inventario!J1541</f>
        <v>0</v>
      </c>
      <c r="AK1541" s="249">
        <f>Inventario!K1541</f>
        <v>0</v>
      </c>
    </row>
    <row r="1542" spans="31:37" ht="13.5" customHeight="1" x14ac:dyDescent="0.25">
      <c r="AE1542" s="246" t="str">
        <f>Inventario!B1542</f>
        <v>Sello 53 x 63 x 6</v>
      </c>
      <c r="AF1542" s="247" t="str">
        <f>Inventario!D1542</f>
        <v>Sello 53 x 63 x 6</v>
      </c>
      <c r="AG1542" s="247" t="str">
        <f>Inventario!E1542</f>
        <v>Repuestos y Partes</v>
      </c>
      <c r="AH1542" s="247">
        <f>Inventario!F1542</f>
        <v>0</v>
      </c>
      <c r="AI1542" s="247" t="str">
        <f>Inventario!G1542</f>
        <v>unidades</v>
      </c>
      <c r="AJ1542" s="248">
        <f>Inventario!J1542</f>
        <v>0</v>
      </c>
      <c r="AK1542" s="249">
        <f>Inventario!K1542</f>
        <v>0</v>
      </c>
    </row>
    <row r="1543" spans="31:37" ht="13.5" customHeight="1" x14ac:dyDescent="0.25">
      <c r="AE1543" s="246" t="str">
        <f>Inventario!B1543</f>
        <v xml:space="preserve">Wiper 25 x 33 x 5 </v>
      </c>
      <c r="AF1543" s="247" t="str">
        <f>Inventario!D1543</f>
        <v xml:space="preserve">Wiper 25 x 33 x 5 </v>
      </c>
      <c r="AG1543" s="247" t="str">
        <f>Inventario!E1543</f>
        <v>Repuestos y Partes</v>
      </c>
      <c r="AH1543" s="247">
        <f>Inventario!F1543</f>
        <v>0</v>
      </c>
      <c r="AI1543" s="247" t="str">
        <f>Inventario!G1543</f>
        <v>unidades</v>
      </c>
      <c r="AJ1543" s="248">
        <f>Inventario!J1543</f>
        <v>0</v>
      </c>
      <c r="AK1543" s="249">
        <f>Inventario!K1543</f>
        <v>0</v>
      </c>
    </row>
    <row r="1544" spans="31:37" ht="13.5" customHeight="1" x14ac:dyDescent="0.25">
      <c r="AE1544" s="246" t="str">
        <f>Inventario!B1544</f>
        <v>Filtros Plastico Para Pistola De Gravedad</v>
      </c>
      <c r="AF1544" s="247" t="str">
        <f>Inventario!D1544</f>
        <v>Filtros Plastico Para Pistola De Gravedad</v>
      </c>
      <c r="AG1544" s="247" t="str">
        <f>Inventario!E1544</f>
        <v>Repuestos y Partes</v>
      </c>
      <c r="AH1544" s="247">
        <f>Inventario!F1544</f>
        <v>0</v>
      </c>
      <c r="AI1544" s="247" t="str">
        <f>Inventario!G1544</f>
        <v>unidades</v>
      </c>
      <c r="AJ1544" s="248">
        <f>Inventario!J1544</f>
        <v>0</v>
      </c>
      <c r="AK1544" s="249">
        <f>Inventario!K1544</f>
        <v>0</v>
      </c>
    </row>
    <row r="1545" spans="31:37" ht="13.5" customHeight="1" x14ac:dyDescent="0.25">
      <c r="AE1545" s="246" t="str">
        <f>Inventario!B1545</f>
        <v>Tiza para tapiceria (caja)</v>
      </c>
      <c r="AF1545" s="247" t="str">
        <f>Inventario!D1545</f>
        <v>Tiza para tapiceria (caja)</v>
      </c>
      <c r="AG1545" s="247" t="str">
        <f>Inventario!E1545</f>
        <v>Tapiceria</v>
      </c>
      <c r="AH1545" s="247">
        <f>Inventario!F1545</f>
        <v>0</v>
      </c>
      <c r="AI1545" s="247" t="str">
        <f>Inventario!G1545</f>
        <v>unidades</v>
      </c>
      <c r="AJ1545" s="248">
        <f>Inventario!J1545</f>
        <v>1</v>
      </c>
      <c r="AK1545" s="249">
        <f>Inventario!K1545</f>
        <v>140.75964000000002</v>
      </c>
    </row>
    <row r="1546" spans="31:37" ht="13.5" customHeight="1" x14ac:dyDescent="0.25">
      <c r="AE1546" s="246" t="str">
        <f>Inventario!B1546</f>
        <v>Tachuelas para cuero</v>
      </c>
      <c r="AF1546" s="247" t="str">
        <f>Inventario!D1546</f>
        <v>Tachuelas para cuero</v>
      </c>
      <c r="AG1546" s="247" t="str">
        <f>Inventario!E1546</f>
        <v>Tapiceria</v>
      </c>
      <c r="AH1546" s="247">
        <f>Inventario!F1546</f>
        <v>0</v>
      </c>
      <c r="AI1546" s="247" t="str">
        <f>Inventario!G1546</f>
        <v>unidades</v>
      </c>
      <c r="AJ1546" s="248">
        <f>Inventario!J1546</f>
        <v>222</v>
      </c>
      <c r="AK1546" s="249">
        <f>Inventario!K1546</f>
        <v>0</v>
      </c>
    </row>
    <row r="1547" spans="31:37" ht="13.5" customHeight="1" x14ac:dyDescent="0.25">
      <c r="AE1547" s="246" t="str">
        <f>Inventario!B1547</f>
        <v>Tachuela Decorativa</v>
      </c>
      <c r="AF1547" s="247" t="str">
        <f>Inventario!D1547</f>
        <v>Tachuela Decorativa</v>
      </c>
      <c r="AG1547" s="247" t="str">
        <f>Inventario!E1547</f>
        <v>Tapiceria</v>
      </c>
      <c r="AH1547" s="247">
        <f>Inventario!F1547</f>
        <v>0</v>
      </c>
      <c r="AI1547" s="247" t="str">
        <f>Inventario!G1547</f>
        <v>unidades</v>
      </c>
      <c r="AJ1547" s="248">
        <f>Inventario!J1547</f>
        <v>691</v>
      </c>
      <c r="AK1547" s="249">
        <f>Inventario!K1547</f>
        <v>0</v>
      </c>
    </row>
    <row r="1548" spans="31:37" ht="13.5" customHeight="1" x14ac:dyDescent="0.25">
      <c r="AE1548" s="246" t="str">
        <f>Inventario!B1548</f>
        <v>Tachuela para zapatos 3-9/16</v>
      </c>
      <c r="AF1548" s="247" t="str">
        <f>Inventario!D1548</f>
        <v>Tachuela para zapatos 3-9/16</v>
      </c>
      <c r="AG1548" s="247" t="str">
        <f>Inventario!E1548</f>
        <v>Tapiceria</v>
      </c>
      <c r="AH1548" s="247">
        <f>Inventario!F1548</f>
        <v>0</v>
      </c>
      <c r="AI1548" s="247" t="str">
        <f>Inventario!G1548</f>
        <v>cajas</v>
      </c>
      <c r="AJ1548" s="248">
        <f>Inventario!J1548</f>
        <v>6</v>
      </c>
      <c r="AK1548" s="249">
        <f>Inventario!K1548</f>
        <v>0</v>
      </c>
    </row>
    <row r="1549" spans="31:37" ht="13.5" customHeight="1" x14ac:dyDescent="0.25">
      <c r="AE1549" s="246" t="str">
        <f>Inventario!B1549</f>
        <v>Tachuela Decorativa 5/8"</v>
      </c>
      <c r="AF1549" s="247" t="str">
        <f>Inventario!D1549</f>
        <v>Tachuela Decorativa 5/8"</v>
      </c>
      <c r="AG1549" s="247" t="str">
        <f>Inventario!E1549</f>
        <v>Tapiceria</v>
      </c>
      <c r="AH1549" s="247">
        <f>Inventario!F1549</f>
        <v>0</v>
      </c>
      <c r="AI1549" s="247" t="str">
        <f>Inventario!G1549</f>
        <v>unidades</v>
      </c>
      <c r="AJ1549" s="248">
        <f>Inventario!J1549</f>
        <v>230</v>
      </c>
      <c r="AK1549" s="249">
        <f>Inventario!K1549</f>
        <v>0</v>
      </c>
    </row>
    <row r="1550" spans="31:37" ht="13.5" customHeight="1" x14ac:dyDescent="0.25">
      <c r="AE1550" s="246" t="str">
        <f>Inventario!B1550</f>
        <v>Guata</v>
      </c>
      <c r="AF1550" s="247" t="str">
        <f>Inventario!D1550</f>
        <v>Guata</v>
      </c>
      <c r="AG1550" s="247" t="str">
        <f>Inventario!E1550</f>
        <v>Tapiceria</v>
      </c>
      <c r="AH1550" s="247">
        <f>Inventario!F1550</f>
        <v>0</v>
      </c>
      <c r="AI1550" s="247" t="str">
        <f>Inventario!G1550</f>
        <v>Yardas</v>
      </c>
      <c r="AJ1550" s="248">
        <f>Inventario!J1550</f>
        <v>215.65999999999997</v>
      </c>
      <c r="AK1550" s="249">
        <f>Inventario!K1550</f>
        <v>57.815161513082174</v>
      </c>
    </row>
    <row r="1551" spans="31:37" ht="13.5" customHeight="1" x14ac:dyDescent="0.25">
      <c r="AE1551" s="246" t="str">
        <f>Inventario!B1551</f>
        <v xml:space="preserve">Tela Maya </v>
      </c>
      <c r="AF1551" s="247" t="str">
        <f>Inventario!D1551</f>
        <v xml:space="preserve">Tela Maya </v>
      </c>
      <c r="AG1551" s="247" t="str">
        <f>Inventario!E1551</f>
        <v>Tapiceria</v>
      </c>
      <c r="AH1551" s="247">
        <f>Inventario!F1551</f>
        <v>0</v>
      </c>
      <c r="AI1551" s="247" t="str">
        <f>Inventario!G1551</f>
        <v>Yardas</v>
      </c>
      <c r="AJ1551" s="248">
        <f>Inventario!J1551</f>
        <v>62</v>
      </c>
      <c r="AK1551" s="249">
        <f>Inventario!K1551</f>
        <v>35</v>
      </c>
    </row>
    <row r="1552" spans="31:37" ht="13.5" customHeight="1" x14ac:dyDescent="0.25">
      <c r="AE1552" s="246" t="str">
        <f>Inventario!B1552</f>
        <v>Grapa Industria 3/8"</v>
      </c>
      <c r="AF1552" s="247" t="str">
        <f>Inventario!D1552</f>
        <v>Grapa Industria 3/8"</v>
      </c>
      <c r="AG1552" s="247" t="str">
        <f>Inventario!E1552</f>
        <v>Tapiceria</v>
      </c>
      <c r="AH1552" s="247">
        <f>Inventario!F1552</f>
        <v>0</v>
      </c>
      <c r="AI1552" s="247" t="str">
        <f>Inventario!G1552</f>
        <v>unidades</v>
      </c>
      <c r="AJ1552" s="248">
        <f>Inventario!J1552</f>
        <v>29999</v>
      </c>
      <c r="AK1552" s="249">
        <f>Inventario!K1552</f>
        <v>9.2999999999999999E-2</v>
      </c>
    </row>
    <row r="1553" spans="31:37" ht="13.5" customHeight="1" x14ac:dyDescent="0.25">
      <c r="AE1553" s="246" t="str">
        <f>Inventario!B1553</f>
        <v xml:space="preserve">Clavillos sin cabeza 3/4" calibre 23 senco </v>
      </c>
      <c r="AF1553" s="247" t="str">
        <f>Inventario!D1553</f>
        <v xml:space="preserve">Clavillos sin cabeza 3/4" calibre 23 senco </v>
      </c>
      <c r="AG1553" s="247" t="str">
        <f>Inventario!E1553</f>
        <v>Tapiceria</v>
      </c>
      <c r="AH1553" s="247">
        <f>Inventario!F1553</f>
        <v>0</v>
      </c>
      <c r="AI1553" s="247" t="str">
        <f>Inventario!G1553</f>
        <v>unidades</v>
      </c>
      <c r="AJ1553" s="248">
        <f>Inventario!J1553</f>
        <v>13770</v>
      </c>
      <c r="AK1553" s="249">
        <f>Inventario!K1553</f>
        <v>5.8363999999999999E-2</v>
      </c>
    </row>
    <row r="1554" spans="31:37" ht="13.5" customHeight="1" x14ac:dyDescent="0.25">
      <c r="AE1554" s="246" t="str">
        <f>Inventario!B1554</f>
        <v xml:space="preserve">Tela Dril Army </v>
      </c>
      <c r="AF1554" s="247" t="str">
        <f>Inventario!D1554</f>
        <v xml:space="preserve">Tela Dril Army </v>
      </c>
      <c r="AG1554" s="247" t="str">
        <f>Inventario!E1554</f>
        <v>Tapiceria</v>
      </c>
      <c r="AH1554" s="247">
        <f>Inventario!F1554</f>
        <v>0</v>
      </c>
      <c r="AI1554" s="247" t="str">
        <f>Inventario!G1554</f>
        <v>Yardas</v>
      </c>
      <c r="AJ1554" s="248">
        <f>Inventario!J1554</f>
        <v>0</v>
      </c>
      <c r="AK1554" s="249">
        <f>Inventario!K1554</f>
        <v>0</v>
      </c>
    </row>
    <row r="1555" spans="31:37" ht="13.5" customHeight="1" x14ac:dyDescent="0.25">
      <c r="AE1555" s="246" t="str">
        <f>Inventario!B1555</f>
        <v>Velcro 2" (Rollo)</v>
      </c>
      <c r="AF1555" s="247" t="str">
        <f>Inventario!D1555</f>
        <v>Velcro 2" (Rollo)</v>
      </c>
      <c r="AG1555" s="247" t="str">
        <f>Inventario!E1555</f>
        <v>Tapiceria</v>
      </c>
      <c r="AH1555" s="247">
        <f>Inventario!F1555</f>
        <v>0</v>
      </c>
      <c r="AI1555" s="247" t="str">
        <f>Inventario!G1555</f>
        <v>unidades</v>
      </c>
      <c r="AJ1555" s="248">
        <f>Inventario!J1555</f>
        <v>0</v>
      </c>
      <c r="AK1555" s="249">
        <f>Inventario!K1555</f>
        <v>0</v>
      </c>
    </row>
    <row r="1556" spans="31:37" ht="13.5" customHeight="1" x14ac:dyDescent="0.25">
      <c r="AE1556" s="246" t="str">
        <f>Inventario!B1556</f>
        <v xml:space="preserve">Velcro 1" </v>
      </c>
      <c r="AF1556" s="247" t="str">
        <f>Inventario!D1556</f>
        <v xml:space="preserve">Velcro 1" </v>
      </c>
      <c r="AG1556" s="247" t="str">
        <f>Inventario!E1556</f>
        <v>Tapiceria</v>
      </c>
      <c r="AH1556" s="247">
        <f>Inventario!F1556</f>
        <v>0</v>
      </c>
      <c r="AI1556" s="247" t="str">
        <f>Inventario!G1556</f>
        <v>Yardas</v>
      </c>
      <c r="AJ1556" s="248">
        <f>Inventario!J1556</f>
        <v>0</v>
      </c>
      <c r="AK1556" s="249">
        <f>Inventario!K1556</f>
        <v>0</v>
      </c>
    </row>
    <row r="1557" spans="31:37" ht="13.5" customHeight="1" x14ac:dyDescent="0.25">
      <c r="AE1557" s="246" t="str">
        <f>Inventario!B1557</f>
        <v>Plastico</v>
      </c>
      <c r="AF1557" s="247" t="str">
        <f>Inventario!D1557</f>
        <v>Plastico</v>
      </c>
      <c r="AG1557" s="247" t="str">
        <f>Inventario!E1557</f>
        <v>Tapiceria</v>
      </c>
      <c r="AH1557" s="247">
        <f>Inventario!F1557</f>
        <v>0</v>
      </c>
      <c r="AI1557" s="247" t="str">
        <f>Inventario!G1557</f>
        <v>lbs</v>
      </c>
      <c r="AJ1557" s="248">
        <f>Inventario!J1557</f>
        <v>0</v>
      </c>
      <c r="AK1557" s="249">
        <f>Inventario!K1557</f>
        <v>0</v>
      </c>
    </row>
    <row r="1558" spans="31:37" ht="13.5" customHeight="1" x14ac:dyDescent="0.25">
      <c r="AE1558" s="246" t="str">
        <f>Inventario!B1558</f>
        <v>Polifibra</v>
      </c>
      <c r="AF1558" s="247" t="str">
        <f>Inventario!D1558</f>
        <v>Polifibra</v>
      </c>
      <c r="AG1558" s="247" t="str">
        <f>Inventario!E1558</f>
        <v>Tapiceria</v>
      </c>
      <c r="AH1558" s="247">
        <f>Inventario!F1558</f>
        <v>0</v>
      </c>
      <c r="AI1558" s="247" t="str">
        <f>Inventario!G1558</f>
        <v>lbs</v>
      </c>
      <c r="AJ1558" s="248">
        <f>Inventario!J1558</f>
        <v>80</v>
      </c>
      <c r="AK1558" s="249">
        <f>Inventario!K1558</f>
        <v>51.05263157894737</v>
      </c>
    </row>
    <row r="1559" spans="31:37" ht="13.5" customHeight="1" x14ac:dyDescent="0.25">
      <c r="AE1559" s="246" t="str">
        <f>Inventario!B1559</f>
        <v>Esponja 50"x110"x18"</v>
      </c>
      <c r="AF1559" s="247" t="str">
        <f>Inventario!D1559</f>
        <v>Esponja 50"x110"x18"</v>
      </c>
      <c r="AG1559" s="247" t="str">
        <f>Inventario!E1559</f>
        <v>Tapiceria</v>
      </c>
      <c r="AH1559" s="247">
        <f>Inventario!F1559</f>
        <v>0</v>
      </c>
      <c r="AI1559" s="247" t="str">
        <f>Inventario!G1559</f>
        <v>unidades</v>
      </c>
      <c r="AJ1559" s="248">
        <f>Inventario!J1559</f>
        <v>0</v>
      </c>
      <c r="AK1559" s="249">
        <f>Inventario!K1559</f>
        <v>0</v>
      </c>
    </row>
    <row r="1560" spans="31:37" ht="13.5" customHeight="1" x14ac:dyDescent="0.25">
      <c r="AE1560" s="246" t="str">
        <f>Inventario!B1560</f>
        <v>FF Tela Saiclotth Salt 54"</v>
      </c>
      <c r="AF1560" s="247" t="str">
        <f>Inventario!D1560</f>
        <v>FF Tela Saiclotth Salt 54"</v>
      </c>
      <c r="AG1560" s="247" t="str">
        <f>Inventario!E1560</f>
        <v>Tapiceria</v>
      </c>
      <c r="AH1560" s="247">
        <f>Inventario!F1560</f>
        <v>0</v>
      </c>
      <c r="AI1560" s="247" t="str">
        <f>Inventario!G1560</f>
        <v>Yardas</v>
      </c>
      <c r="AJ1560" s="248">
        <f>Inventario!J1560</f>
        <v>0</v>
      </c>
      <c r="AK1560" s="249">
        <f>Inventario!K1560</f>
        <v>0</v>
      </c>
    </row>
    <row r="1561" spans="31:37" ht="13.5" customHeight="1" x14ac:dyDescent="0.25">
      <c r="AE1561" s="246" t="str">
        <f>Inventario!B1561</f>
        <v>Tela Sailing Seagull 54"</v>
      </c>
      <c r="AF1561" s="247" t="str">
        <f>Inventario!D1561</f>
        <v>Tela Sailing Seagull 54"</v>
      </c>
      <c r="AG1561" s="247" t="str">
        <f>Inventario!E1561</f>
        <v>Tapiceria</v>
      </c>
      <c r="AH1561" s="247">
        <f>Inventario!F1561</f>
        <v>0</v>
      </c>
      <c r="AI1561" s="247" t="str">
        <f>Inventario!G1561</f>
        <v>Yardas</v>
      </c>
      <c r="AJ1561" s="248">
        <f>Inventario!J1561</f>
        <v>0</v>
      </c>
      <c r="AK1561" s="249">
        <f>Inventario!K1561</f>
        <v>0</v>
      </c>
    </row>
    <row r="1562" spans="31:37" ht="13.5" customHeight="1" x14ac:dyDescent="0.25">
      <c r="AE1562" s="246" t="str">
        <f>Inventario!B1562</f>
        <v>Strech strap (nylon 1")</v>
      </c>
      <c r="AF1562" s="247" t="str">
        <f>Inventario!D1562</f>
        <v>Strech strap (nylon 1")</v>
      </c>
      <c r="AG1562" s="247" t="str">
        <f>Inventario!E1562</f>
        <v>Tapiceria</v>
      </c>
      <c r="AH1562" s="247">
        <f>Inventario!F1562</f>
        <v>0</v>
      </c>
      <c r="AI1562" s="247" t="str">
        <f>Inventario!G1562</f>
        <v>Yardas</v>
      </c>
      <c r="AJ1562" s="248">
        <f>Inventario!J1562</f>
        <v>0</v>
      </c>
      <c r="AK1562" s="249">
        <f>Inventario!K1562</f>
        <v>0</v>
      </c>
    </row>
    <row r="1563" spans="31:37" ht="13.5" customHeight="1" x14ac:dyDescent="0.25">
      <c r="AE1563" s="246" t="str">
        <f>Inventario!B1563</f>
        <v>Esponja 40"x75"x5"</v>
      </c>
      <c r="AF1563" s="247" t="str">
        <f>Inventario!D1563</f>
        <v>Esponja 40"x75"x5"</v>
      </c>
      <c r="AG1563" s="247" t="str">
        <f>Inventario!E1563</f>
        <v>Tapiceria</v>
      </c>
      <c r="AH1563" s="247">
        <f>Inventario!F1563</f>
        <v>0</v>
      </c>
      <c r="AI1563" s="247" t="str">
        <f>Inventario!G1563</f>
        <v>unidades</v>
      </c>
      <c r="AJ1563" s="248">
        <f>Inventario!J1563</f>
        <v>0</v>
      </c>
      <c r="AK1563" s="249">
        <f>Inventario!K1563</f>
        <v>0</v>
      </c>
    </row>
    <row r="1564" spans="31:37" ht="13.5" customHeight="1" x14ac:dyDescent="0.25">
      <c r="AE1564" s="246" t="str">
        <f>Inventario!B1564</f>
        <v>Broches (bolsa)</v>
      </c>
      <c r="AF1564" s="247" t="str">
        <f>Inventario!D1564</f>
        <v>Broches (bolsa)</v>
      </c>
      <c r="AG1564" s="247" t="str">
        <f>Inventario!E1564</f>
        <v>Tapiceria</v>
      </c>
      <c r="AH1564" s="247">
        <f>Inventario!F1564</f>
        <v>0</v>
      </c>
      <c r="AI1564" s="247" t="str">
        <f>Inventario!G1564</f>
        <v>unidades</v>
      </c>
      <c r="AJ1564" s="248">
        <f>Inventario!J1564</f>
        <v>1</v>
      </c>
      <c r="AK1564" s="249">
        <f>Inventario!K1564</f>
        <v>50</v>
      </c>
    </row>
    <row r="1565" spans="31:37" ht="13.5" customHeight="1" x14ac:dyDescent="0.25">
      <c r="AE1565" s="246" t="str">
        <f>Inventario!B1565</f>
        <v>Tela 54" Cast Slate</v>
      </c>
      <c r="AF1565" s="247" t="str">
        <f>Inventario!D1565</f>
        <v>Tela 54" Cast Slate</v>
      </c>
      <c r="AG1565" s="247" t="str">
        <f>Inventario!E1565</f>
        <v>Tapiceria</v>
      </c>
      <c r="AH1565" s="247">
        <f>Inventario!F1565</f>
        <v>0</v>
      </c>
      <c r="AI1565" s="247" t="str">
        <f>Inventario!G1565</f>
        <v>Yardas</v>
      </c>
      <c r="AJ1565" s="248">
        <f>Inventario!J1565</f>
        <v>0</v>
      </c>
      <c r="AK1565" s="249">
        <f>Inventario!K1565</f>
        <v>0</v>
      </c>
    </row>
    <row r="1566" spans="31:37" ht="13.5" customHeight="1" x14ac:dyDescent="0.25">
      <c r="AE1566" s="246" t="str">
        <f>Inventario!B1566</f>
        <v xml:space="preserve">Tela Barbados color Sand </v>
      </c>
      <c r="AF1566" s="247" t="str">
        <f>Inventario!D1566</f>
        <v xml:space="preserve">Tela Barbados color Sand </v>
      </c>
      <c r="AG1566" s="247" t="str">
        <f>Inventario!E1566</f>
        <v>Tapiceria</v>
      </c>
      <c r="AH1566" s="247">
        <f>Inventario!F1566</f>
        <v>0</v>
      </c>
      <c r="AI1566" s="247" t="str">
        <f>Inventario!G1566</f>
        <v>Yardas</v>
      </c>
      <c r="AJ1566" s="248">
        <f>Inventario!J1566</f>
        <v>24</v>
      </c>
      <c r="AK1566" s="249">
        <f>Inventario!K1566</f>
        <v>0</v>
      </c>
    </row>
    <row r="1567" spans="31:37" ht="13.5" customHeight="1" x14ac:dyDescent="0.25">
      <c r="AE1567" s="246" t="str">
        <f>Inventario!B1567</f>
        <v xml:space="preserve">Esponja 40x75" C-4 </v>
      </c>
      <c r="AF1567" s="247" t="str">
        <f>Inventario!D1567</f>
        <v xml:space="preserve">Esponja 40x75" C-4 </v>
      </c>
      <c r="AG1567" s="247" t="str">
        <f>Inventario!E1567</f>
        <v>Tapiceria</v>
      </c>
      <c r="AH1567" s="247">
        <f>Inventario!F1567</f>
        <v>0</v>
      </c>
      <c r="AI1567" s="247" t="str">
        <f>Inventario!G1567</f>
        <v>unidades</v>
      </c>
      <c r="AJ1567" s="248">
        <f>Inventario!J1567</f>
        <v>0</v>
      </c>
      <c r="AK1567" s="249">
        <f>Inventario!K1567</f>
        <v>0</v>
      </c>
    </row>
    <row r="1568" spans="31:37" ht="13.5" customHeight="1" x14ac:dyDescent="0.25">
      <c r="AE1568" s="246" t="str">
        <f>Inventario!B1568</f>
        <v xml:space="preserve">Esponja 40x75 1/2" C-5 </v>
      </c>
      <c r="AF1568" s="247" t="str">
        <f>Inventario!D1568</f>
        <v xml:space="preserve">Esponja 40x75 1/2" C-5 </v>
      </c>
      <c r="AG1568" s="247" t="str">
        <f>Inventario!E1568</f>
        <v>Tapiceria</v>
      </c>
      <c r="AH1568" s="247">
        <f>Inventario!F1568</f>
        <v>0</v>
      </c>
      <c r="AI1568" s="247" t="str">
        <f>Inventario!G1568</f>
        <v>unidades</v>
      </c>
      <c r="AJ1568" s="248">
        <f>Inventario!J1568</f>
        <v>0</v>
      </c>
      <c r="AK1568" s="249">
        <f>Inventario!K1568</f>
        <v>0</v>
      </c>
    </row>
    <row r="1569" spans="31:37" ht="13.5" customHeight="1" x14ac:dyDescent="0.25">
      <c r="AE1569" s="246" t="str">
        <f>Inventario!B1569</f>
        <v xml:space="preserve">Esponja 40x75 1 C-5 </v>
      </c>
      <c r="AF1569" s="247" t="str">
        <f>Inventario!D1569</f>
        <v xml:space="preserve">Esponja 40x75 1 C-5 </v>
      </c>
      <c r="AG1569" s="247" t="str">
        <f>Inventario!E1569</f>
        <v>Tapiceria</v>
      </c>
      <c r="AH1569" s="247">
        <f>Inventario!F1569</f>
        <v>0</v>
      </c>
      <c r="AI1569" s="247" t="str">
        <f>Inventario!G1569</f>
        <v>unidades</v>
      </c>
      <c r="AJ1569" s="248">
        <f>Inventario!J1569</f>
        <v>0</v>
      </c>
      <c r="AK1569" s="249">
        <f>Inventario!K1569</f>
        <v>0</v>
      </c>
    </row>
    <row r="1570" spans="31:37" ht="13.5" customHeight="1" x14ac:dyDescent="0.25">
      <c r="AE1570" s="246" t="str">
        <f>Inventario!B1570</f>
        <v xml:space="preserve">Esponja 40x75 2 C-5 </v>
      </c>
      <c r="AF1570" s="247" t="str">
        <f>Inventario!D1570</f>
        <v xml:space="preserve">Esponja 40x75 2 C-5 </v>
      </c>
      <c r="AG1570" s="247" t="str">
        <f>Inventario!E1570</f>
        <v>Tapiceria</v>
      </c>
      <c r="AH1570" s="247">
        <f>Inventario!F1570</f>
        <v>0</v>
      </c>
      <c r="AI1570" s="247" t="str">
        <f>Inventario!G1570</f>
        <v>unidades</v>
      </c>
      <c r="AJ1570" s="248">
        <f>Inventario!J1570</f>
        <v>0</v>
      </c>
      <c r="AK1570" s="249">
        <f>Inventario!K1570</f>
        <v>0</v>
      </c>
    </row>
    <row r="1571" spans="31:37" ht="13.5" customHeight="1" x14ac:dyDescent="0.25">
      <c r="AE1571" s="246" t="str">
        <f>Inventario!B1571</f>
        <v>Tela Galleta</v>
      </c>
      <c r="AF1571" s="247" t="str">
        <f>Inventario!D1571</f>
        <v>Tela Galleta</v>
      </c>
      <c r="AG1571" s="247" t="str">
        <f>Inventario!E1571</f>
        <v>Tapiceria</v>
      </c>
      <c r="AH1571" s="247">
        <f>Inventario!F1571</f>
        <v>0</v>
      </c>
      <c r="AI1571" s="247" t="str">
        <f>Inventario!G1571</f>
        <v>Yardas</v>
      </c>
      <c r="AJ1571" s="248">
        <f>Inventario!J1571</f>
        <v>0</v>
      </c>
      <c r="AK1571" s="249">
        <f>Inventario!K1571</f>
        <v>0</v>
      </c>
    </row>
    <row r="1572" spans="31:37" ht="13.5" customHeight="1" x14ac:dyDescent="0.25">
      <c r="AE1572" s="246" t="str">
        <f>Inventario!B1572</f>
        <v xml:space="preserve">7MM Braid birdseye cadet grey </v>
      </c>
      <c r="AF1572" s="247" t="str">
        <f>Inventario!D1572</f>
        <v xml:space="preserve">7MM Braid birdseye cadet grey </v>
      </c>
      <c r="AG1572" s="247" t="str">
        <f>Inventario!E1572</f>
        <v>Tapiceria</v>
      </c>
      <c r="AH1572" s="247">
        <f>Inventario!F1572</f>
        <v>0</v>
      </c>
      <c r="AI1572" s="247" t="str">
        <f>Inventario!G1572</f>
        <v>Yardas</v>
      </c>
      <c r="AJ1572" s="248">
        <f>Inventario!J1572</f>
        <v>828</v>
      </c>
      <c r="AK1572" s="249">
        <f>Inventario!K1572</f>
        <v>33.712257142857148</v>
      </c>
    </row>
    <row r="1573" spans="31:37" ht="13.5" customHeight="1" x14ac:dyDescent="0.25">
      <c r="AE1573" s="246" t="str">
        <f>Inventario!B1573</f>
        <v xml:space="preserve">Canvas Fern 54" </v>
      </c>
      <c r="AF1573" s="247" t="str">
        <f>Inventario!D1573</f>
        <v xml:space="preserve">Canvas Fern 54" </v>
      </c>
      <c r="AG1573" s="247" t="str">
        <f>Inventario!E1573</f>
        <v>Tapiceria</v>
      </c>
      <c r="AH1573" s="247">
        <f>Inventario!F1573</f>
        <v>0</v>
      </c>
      <c r="AI1573" s="247" t="str">
        <f>Inventario!G1573</f>
        <v>Yardas</v>
      </c>
      <c r="AJ1573" s="248">
        <f>Inventario!J1573</f>
        <v>0</v>
      </c>
      <c r="AK1573" s="249">
        <f>Inventario!K1573</f>
        <v>0</v>
      </c>
    </row>
    <row r="1574" spans="31:37" ht="13.5" customHeight="1" x14ac:dyDescent="0.25">
      <c r="AE1574" s="246" t="str">
        <f>Inventario!B1574</f>
        <v xml:space="preserve">Cast Sage 54" </v>
      </c>
      <c r="AF1574" s="247" t="str">
        <f>Inventario!D1574</f>
        <v xml:space="preserve">Cast Sage 54" </v>
      </c>
      <c r="AG1574" s="247" t="str">
        <f>Inventario!E1574</f>
        <v>Tapiceria</v>
      </c>
      <c r="AH1574" s="247">
        <f>Inventario!F1574</f>
        <v>0</v>
      </c>
      <c r="AI1574" s="247" t="str">
        <f>Inventario!G1574</f>
        <v>Yardas</v>
      </c>
      <c r="AJ1574" s="248">
        <f>Inventario!J1574</f>
        <v>0</v>
      </c>
      <c r="AK1574" s="249">
        <f>Inventario!K1574</f>
        <v>0</v>
      </c>
    </row>
    <row r="1575" spans="31:37" ht="13.5" customHeight="1" x14ac:dyDescent="0.25">
      <c r="AE1575" s="246" t="str">
        <f>Inventario!B1575</f>
        <v xml:space="preserve">Tradition Aspen 54" </v>
      </c>
      <c r="AF1575" s="247" t="str">
        <f>Inventario!D1575</f>
        <v xml:space="preserve">Tradition Aspen 54" </v>
      </c>
      <c r="AG1575" s="247" t="str">
        <f>Inventario!E1575</f>
        <v>Tapiceria</v>
      </c>
      <c r="AH1575" s="247">
        <f>Inventario!F1575</f>
        <v>0</v>
      </c>
      <c r="AI1575" s="247" t="str">
        <f>Inventario!G1575</f>
        <v>Yardas</v>
      </c>
      <c r="AJ1575" s="248">
        <f>Inventario!J1575</f>
        <v>0</v>
      </c>
      <c r="AK1575" s="249">
        <f>Inventario!K1575</f>
        <v>0</v>
      </c>
    </row>
    <row r="1576" spans="31:37" ht="13.5" customHeight="1" x14ac:dyDescent="0.25">
      <c r="AE1576" s="246" t="str">
        <f>Inventario!B1576</f>
        <v xml:space="preserve">Dupione Laurel 54" </v>
      </c>
      <c r="AF1576" s="247" t="str">
        <f>Inventario!D1576</f>
        <v xml:space="preserve">Dupione Laurel 54" </v>
      </c>
      <c r="AG1576" s="247" t="str">
        <f>Inventario!E1576</f>
        <v>Tapiceria</v>
      </c>
      <c r="AH1576" s="247">
        <f>Inventario!F1576</f>
        <v>0</v>
      </c>
      <c r="AI1576" s="247" t="str">
        <f>Inventario!G1576</f>
        <v>Yardas</v>
      </c>
      <c r="AJ1576" s="248">
        <f>Inventario!J1576</f>
        <v>0</v>
      </c>
      <c r="AK1576" s="249">
        <f>Inventario!K1576</f>
        <v>0</v>
      </c>
    </row>
    <row r="1577" spans="31:37" ht="13.5" customHeight="1" x14ac:dyDescent="0.25">
      <c r="AE1577" s="246" t="str">
        <f>Inventario!B1577</f>
        <v xml:space="preserve">Cast Mist 54" </v>
      </c>
      <c r="AF1577" s="247" t="str">
        <f>Inventario!D1577</f>
        <v xml:space="preserve">Cast Mist 54" </v>
      </c>
      <c r="AG1577" s="247" t="str">
        <f>Inventario!E1577</f>
        <v>Tapiceria</v>
      </c>
      <c r="AH1577" s="247">
        <f>Inventario!F1577</f>
        <v>0</v>
      </c>
      <c r="AI1577" s="247" t="str">
        <f>Inventario!G1577</f>
        <v>Yardas</v>
      </c>
      <c r="AJ1577" s="248">
        <f>Inventario!J1577</f>
        <v>0</v>
      </c>
      <c r="AK1577" s="249">
        <f>Inventario!K1577</f>
        <v>0</v>
      </c>
    </row>
    <row r="1578" spans="31:37" ht="13.5" customHeight="1" x14ac:dyDescent="0.25">
      <c r="AE1578" s="246" t="str">
        <f>Inventario!B1578</f>
        <v xml:space="preserve">Cast Oasis 54" </v>
      </c>
      <c r="AF1578" s="247" t="str">
        <f>Inventario!D1578</f>
        <v xml:space="preserve">Cast Oasis 54" </v>
      </c>
      <c r="AG1578" s="247" t="str">
        <f>Inventario!E1578</f>
        <v>Tapiceria</v>
      </c>
      <c r="AH1578" s="247">
        <f>Inventario!F1578</f>
        <v>0</v>
      </c>
      <c r="AI1578" s="247" t="str">
        <f>Inventario!G1578</f>
        <v>Yardas</v>
      </c>
      <c r="AJ1578" s="248">
        <f>Inventario!J1578</f>
        <v>0</v>
      </c>
      <c r="AK1578" s="249">
        <f>Inventario!K1578</f>
        <v>0</v>
      </c>
    </row>
    <row r="1579" spans="31:37" ht="13.5" customHeight="1" x14ac:dyDescent="0.25">
      <c r="AE1579" s="246" t="str">
        <f>Inventario!B1579</f>
        <v xml:space="preserve">Cast Petal 54" </v>
      </c>
      <c r="AF1579" s="247" t="str">
        <f>Inventario!D1579</f>
        <v xml:space="preserve">Cast Petal 54" </v>
      </c>
      <c r="AG1579" s="247" t="str">
        <f>Inventario!E1579</f>
        <v>Tapiceria</v>
      </c>
      <c r="AH1579" s="247">
        <f>Inventario!F1579</f>
        <v>0</v>
      </c>
      <c r="AI1579" s="247" t="str">
        <f>Inventario!G1579</f>
        <v>Yardas</v>
      </c>
      <c r="AJ1579" s="248">
        <f>Inventario!J1579</f>
        <v>0</v>
      </c>
      <c r="AK1579" s="249">
        <f>Inventario!K1579</f>
        <v>0</v>
      </c>
    </row>
    <row r="1580" spans="31:37" ht="13.5" customHeight="1" x14ac:dyDescent="0.25">
      <c r="AE1580" s="246" t="str">
        <f>Inventario!B1580</f>
        <v xml:space="preserve">Cast Tinsel 54" </v>
      </c>
      <c r="AF1580" s="247" t="str">
        <f>Inventario!D1580</f>
        <v xml:space="preserve">Cast Tinsel 54" </v>
      </c>
      <c r="AG1580" s="247" t="str">
        <f>Inventario!E1580</f>
        <v>Tapiceria</v>
      </c>
      <c r="AH1580" s="247">
        <f>Inventario!F1580</f>
        <v>0</v>
      </c>
      <c r="AI1580" s="247" t="str">
        <f>Inventario!G1580</f>
        <v>Yardas</v>
      </c>
      <c r="AJ1580" s="248">
        <f>Inventario!J1580</f>
        <v>0</v>
      </c>
      <c r="AK1580" s="249">
        <f>Inventario!K1580</f>
        <v>0</v>
      </c>
    </row>
    <row r="1581" spans="31:37" ht="13.5" customHeight="1" x14ac:dyDescent="0.25">
      <c r="AE1581" s="246" t="str">
        <f>Inventario!B1581</f>
        <v xml:space="preserve">Shore Classic 54" </v>
      </c>
      <c r="AF1581" s="247" t="str">
        <f>Inventario!D1581</f>
        <v xml:space="preserve">Shore Classic 54" </v>
      </c>
      <c r="AG1581" s="247" t="str">
        <f>Inventario!E1581</f>
        <v>Tapiceria</v>
      </c>
      <c r="AH1581" s="247">
        <f>Inventario!F1581</f>
        <v>0</v>
      </c>
      <c r="AI1581" s="247" t="str">
        <f>Inventario!G1581</f>
        <v>Yardas</v>
      </c>
      <c r="AJ1581" s="248">
        <f>Inventario!J1581</f>
        <v>0</v>
      </c>
      <c r="AK1581" s="249">
        <f>Inventario!K1581</f>
        <v>0</v>
      </c>
    </row>
    <row r="1582" spans="31:37" ht="13.5" customHeight="1" x14ac:dyDescent="0.25">
      <c r="AE1582" s="246" t="str">
        <f>Inventario!B1582</f>
        <v xml:space="preserve">Cast Moss 54" </v>
      </c>
      <c r="AF1582" s="247" t="str">
        <f>Inventario!D1582</f>
        <v xml:space="preserve">Cast Moss 54" </v>
      </c>
      <c r="AG1582" s="247" t="str">
        <f>Inventario!E1582</f>
        <v>Tapiceria</v>
      </c>
      <c r="AH1582" s="247">
        <f>Inventario!F1582</f>
        <v>0</v>
      </c>
      <c r="AI1582" s="247" t="str">
        <f>Inventario!G1582</f>
        <v>Yardas</v>
      </c>
      <c r="AJ1582" s="248">
        <f>Inventario!J1582</f>
        <v>0</v>
      </c>
      <c r="AK1582" s="249">
        <f>Inventario!K1582</f>
        <v>0</v>
      </c>
    </row>
    <row r="1583" spans="31:37" ht="13.5" customHeight="1" x14ac:dyDescent="0.25">
      <c r="AE1583" s="246" t="str">
        <f>Inventario!B1583</f>
        <v xml:space="preserve">Refine Cactus 54" </v>
      </c>
      <c r="AF1583" s="247" t="str">
        <f>Inventario!D1583</f>
        <v xml:space="preserve">Refine Cactus 54" </v>
      </c>
      <c r="AG1583" s="247" t="str">
        <f>Inventario!E1583</f>
        <v>Tapiceria</v>
      </c>
      <c r="AH1583" s="247">
        <f>Inventario!F1583</f>
        <v>0</v>
      </c>
      <c r="AI1583" s="247" t="str">
        <f>Inventario!G1583</f>
        <v>Yardas</v>
      </c>
      <c r="AJ1583" s="248">
        <f>Inventario!J1583</f>
        <v>0</v>
      </c>
      <c r="AK1583" s="249">
        <f>Inventario!K1583</f>
        <v>0</v>
      </c>
    </row>
    <row r="1584" spans="31:37" ht="13.5" customHeight="1" x14ac:dyDescent="0.25">
      <c r="AE1584" s="246" t="str">
        <f>Inventario!B1584</f>
        <v xml:space="preserve">Logan Graphite </v>
      </c>
      <c r="AF1584" s="247" t="str">
        <f>Inventario!D1584</f>
        <v xml:space="preserve">Logan Graphite </v>
      </c>
      <c r="AG1584" s="247" t="str">
        <f>Inventario!E1584</f>
        <v>Tapiceria</v>
      </c>
      <c r="AH1584" s="247">
        <f>Inventario!F1584</f>
        <v>0</v>
      </c>
      <c r="AI1584" s="247" t="str">
        <f>Inventario!G1584</f>
        <v>Yardas</v>
      </c>
      <c r="AJ1584" s="248">
        <f>Inventario!J1584</f>
        <v>0</v>
      </c>
      <c r="AK1584" s="249">
        <f>Inventario!K1584</f>
        <v>0</v>
      </c>
    </row>
    <row r="1585" spans="31:37" ht="13.5" customHeight="1" x14ac:dyDescent="0.25">
      <c r="AE1585" s="246" t="str">
        <f>Inventario!B1585</f>
        <v xml:space="preserve">Cast Breeze 54" </v>
      </c>
      <c r="AF1585" s="247" t="str">
        <f>Inventario!D1585</f>
        <v xml:space="preserve">Cast Breeze 54" </v>
      </c>
      <c r="AG1585" s="247" t="str">
        <f>Inventario!E1585</f>
        <v>Tapiceria</v>
      </c>
      <c r="AH1585" s="247">
        <f>Inventario!F1585</f>
        <v>0</v>
      </c>
      <c r="AI1585" s="247" t="str">
        <f>Inventario!G1585</f>
        <v>Yardas</v>
      </c>
      <c r="AJ1585" s="248">
        <f>Inventario!J1585</f>
        <v>0</v>
      </c>
      <c r="AK1585" s="249">
        <f>Inventario!K1585</f>
        <v>0</v>
      </c>
    </row>
    <row r="1586" spans="31:37" ht="13.5" customHeight="1" x14ac:dyDescent="0.25">
      <c r="AE1586" s="246" t="str">
        <f>Inventario!B1586</f>
        <v xml:space="preserve">Tela Cofetti Green </v>
      </c>
      <c r="AF1586" s="247" t="str">
        <f>Inventario!D1586</f>
        <v xml:space="preserve">Tela Cofetti Green </v>
      </c>
      <c r="AG1586" s="247" t="str">
        <f>Inventario!E1586</f>
        <v>Tapiceria</v>
      </c>
      <c r="AH1586" s="247">
        <f>Inventario!F1586</f>
        <v>0</v>
      </c>
      <c r="AI1586" s="247" t="str">
        <f>Inventario!G1586</f>
        <v>Yardas</v>
      </c>
      <c r="AJ1586" s="248">
        <f>Inventario!J1586</f>
        <v>0</v>
      </c>
      <c r="AK1586" s="249">
        <f>Inventario!K1586</f>
        <v>0</v>
      </c>
    </row>
    <row r="1587" spans="31:37" ht="13.5" customHeight="1" x14ac:dyDescent="0.25">
      <c r="AE1587" s="246" t="str">
        <f>Inventario!B1587</f>
        <v xml:space="preserve">Tela Oliver Green </v>
      </c>
      <c r="AF1587" s="247" t="str">
        <f>Inventario!D1587</f>
        <v xml:space="preserve">Tela Oliver Green </v>
      </c>
      <c r="AG1587" s="247" t="str">
        <f>Inventario!E1587</f>
        <v>Tapiceria</v>
      </c>
      <c r="AH1587" s="247">
        <f>Inventario!F1587</f>
        <v>0</v>
      </c>
      <c r="AI1587" s="247" t="str">
        <f>Inventario!G1587</f>
        <v>Yardas</v>
      </c>
      <c r="AJ1587" s="248">
        <f>Inventario!J1587</f>
        <v>0</v>
      </c>
      <c r="AK1587" s="249">
        <f>Inventario!K1587</f>
        <v>0</v>
      </c>
    </row>
    <row r="1588" spans="31:37" ht="13.5" customHeight="1" x14ac:dyDescent="0.25">
      <c r="AE1588" s="246" t="str">
        <f>Inventario!B1588</f>
        <v>Tela Majorca  White Wash</v>
      </c>
      <c r="AF1588" s="247" t="str">
        <f>Inventario!D1588</f>
        <v>Tela Majorca  White Wash</v>
      </c>
      <c r="AG1588" s="247" t="str">
        <f>Inventario!E1588</f>
        <v>Tapiceria</v>
      </c>
      <c r="AH1588" s="247">
        <f>Inventario!F1588</f>
        <v>0</v>
      </c>
      <c r="AI1588" s="247" t="str">
        <f>Inventario!G1588</f>
        <v>Yardas</v>
      </c>
      <c r="AJ1588" s="248">
        <f>Inventario!J1588</f>
        <v>33.5</v>
      </c>
      <c r="AK1588" s="249">
        <f>Inventario!K1588</f>
        <v>0</v>
      </c>
    </row>
    <row r="1589" spans="31:37" ht="13.5" customHeight="1" x14ac:dyDescent="0.25">
      <c r="AE1589" s="246" t="str">
        <f>Inventario!B1589</f>
        <v xml:space="preserve">Tela Outdoor light weight acrylic backing for casamance </v>
      </c>
      <c r="AF1589" s="247" t="str">
        <f>Inventario!D1589</f>
        <v xml:space="preserve">Tela Outdoor light weight acrylic backing for casamance </v>
      </c>
      <c r="AG1589" s="247" t="str">
        <f>Inventario!E1589</f>
        <v>Tapiceria</v>
      </c>
      <c r="AH1589" s="247" t="str">
        <f>Inventario!F1589</f>
        <v>ML-8AK 3-2</v>
      </c>
      <c r="AI1589" s="247" t="str">
        <f>Inventario!G1589</f>
        <v>Yardas</v>
      </c>
      <c r="AJ1589" s="248">
        <f>Inventario!J1589</f>
        <v>24</v>
      </c>
      <c r="AK1589" s="249">
        <f>Inventario!K1589</f>
        <v>0</v>
      </c>
    </row>
    <row r="1590" spans="31:37" ht="13.5" customHeight="1" x14ac:dyDescent="0.25">
      <c r="AE1590" s="246" t="str">
        <f>Inventario!B1590</f>
        <v>Esponja Unipersonal Amarilla 1" C4</v>
      </c>
      <c r="AF1590" s="247" t="str">
        <f>Inventario!D1590</f>
        <v>Esponja Unipersonal Amarilla 1" C4</v>
      </c>
      <c r="AG1590" s="247" t="str">
        <f>Inventario!E1590</f>
        <v>Tapiceria</v>
      </c>
      <c r="AH1590" s="247">
        <f>Inventario!F1590</f>
        <v>0</v>
      </c>
      <c r="AI1590" s="247" t="str">
        <f>Inventario!G1590</f>
        <v>unidades</v>
      </c>
      <c r="AJ1590" s="248">
        <f>Inventario!J1590</f>
        <v>0</v>
      </c>
      <c r="AK1590" s="249">
        <f>Inventario!K1590</f>
        <v>0</v>
      </c>
    </row>
    <row r="1591" spans="31:37" ht="13.5" customHeight="1" x14ac:dyDescent="0.25">
      <c r="AE1591" s="246" t="str">
        <f>Inventario!B1591</f>
        <v>Esponja Densidad 24</v>
      </c>
      <c r="AF1591" s="247" t="str">
        <f>Inventario!D1591</f>
        <v>Esponja Densidad 24</v>
      </c>
      <c r="AG1591" s="247" t="str">
        <f>Inventario!E1591</f>
        <v>Tapiceria</v>
      </c>
      <c r="AH1591" s="247">
        <f>Inventario!F1591</f>
        <v>0</v>
      </c>
      <c r="AI1591" s="247" t="str">
        <f>Inventario!G1591</f>
        <v>unidades</v>
      </c>
      <c r="AJ1591" s="248">
        <f>Inventario!J1591</f>
        <v>0</v>
      </c>
      <c r="AK1591" s="249">
        <f>Inventario!K1591</f>
        <v>0</v>
      </c>
    </row>
    <row r="1592" spans="31:37" ht="13.5" customHeight="1" x14ac:dyDescent="0.25">
      <c r="AE1592" s="246" t="str">
        <f>Inventario!B1592</f>
        <v>Esponja Amarilla 21 x 40</v>
      </c>
      <c r="AF1592" s="247" t="str">
        <f>Inventario!D1592</f>
        <v>Esponja Amarilla 21 x 40</v>
      </c>
      <c r="AG1592" s="247" t="str">
        <f>Inventario!E1592</f>
        <v>Tapiceria</v>
      </c>
      <c r="AH1592" s="247">
        <f>Inventario!F1592</f>
        <v>0</v>
      </c>
      <c r="AI1592" s="247" t="str">
        <f>Inventario!G1592</f>
        <v>unidades</v>
      </c>
      <c r="AJ1592" s="248">
        <f>Inventario!J1592</f>
        <v>0</v>
      </c>
      <c r="AK1592" s="249">
        <f>Inventario!K1592</f>
        <v>0</v>
      </c>
    </row>
    <row r="1593" spans="31:37" ht="13.5" customHeight="1" x14ac:dyDescent="0.25">
      <c r="AE1593" s="246" t="str">
        <f>Inventario!B1593</f>
        <v>Esponja Especial 40 x 70 x 20 Densidad 24</v>
      </c>
      <c r="AF1593" s="247" t="str">
        <f>Inventario!D1593</f>
        <v>Esponja Especial 40 x 70 x 20 Densidad 24</v>
      </c>
      <c r="AG1593" s="247" t="str">
        <f>Inventario!E1593</f>
        <v>Tapiceria</v>
      </c>
      <c r="AH1593" s="247">
        <f>Inventario!F1593</f>
        <v>0</v>
      </c>
      <c r="AI1593" s="247" t="str">
        <f>Inventario!G1593</f>
        <v>unidades</v>
      </c>
      <c r="AJ1593" s="248">
        <f>Inventario!J1593</f>
        <v>0</v>
      </c>
      <c r="AK1593" s="249">
        <f>Inventario!K1593</f>
        <v>0</v>
      </c>
    </row>
    <row r="1594" spans="31:37" ht="13.5" customHeight="1" x14ac:dyDescent="0.25">
      <c r="AE1594" s="246" t="str">
        <f>Inventario!B1594</f>
        <v>Botones Forrados</v>
      </c>
      <c r="AF1594" s="247" t="str">
        <f>Inventario!D1594</f>
        <v>Botones Forrados</v>
      </c>
      <c r="AG1594" s="247" t="str">
        <f>Inventario!E1594</f>
        <v>Tapiceria</v>
      </c>
      <c r="AH1594" s="247">
        <f>Inventario!F1594</f>
        <v>0</v>
      </c>
      <c r="AI1594" s="247" t="str">
        <f>Inventario!G1594</f>
        <v>unidades</v>
      </c>
      <c r="AJ1594" s="248">
        <f>Inventario!J1594</f>
        <v>0</v>
      </c>
      <c r="AK1594" s="249">
        <f>Inventario!K1594</f>
        <v>0</v>
      </c>
    </row>
    <row r="1595" spans="31:37" ht="13.5" customHeight="1" x14ac:dyDescent="0.25">
      <c r="AE1595" s="246" t="str">
        <f>Inventario!B1595</f>
        <v>Cinta Nylon 2"</v>
      </c>
      <c r="AF1595" s="247" t="str">
        <f>Inventario!D1595</f>
        <v>Cinta Nylon 2"</v>
      </c>
      <c r="AG1595" s="247" t="str">
        <f>Inventario!E1595</f>
        <v>Tapiceria</v>
      </c>
      <c r="AH1595" s="247">
        <f>Inventario!F1595</f>
        <v>0</v>
      </c>
      <c r="AI1595" s="247" t="str">
        <f>Inventario!G1595</f>
        <v>Yardas</v>
      </c>
      <c r="AJ1595" s="248">
        <f>Inventario!J1595</f>
        <v>45</v>
      </c>
      <c r="AK1595" s="249">
        <f>Inventario!K1595</f>
        <v>10</v>
      </c>
    </row>
    <row r="1596" spans="31:37" ht="13.5" customHeight="1" x14ac:dyDescent="0.25">
      <c r="AE1596" s="246" t="str">
        <f>Inventario!B1596</f>
        <v>Prensatela Guia Doble Agja 1/4"</v>
      </c>
      <c r="AF1596" s="247" t="str">
        <f>Inventario!D1596</f>
        <v>Prensatela Guia Doble Agja 1/4"</v>
      </c>
      <c r="AG1596" s="247" t="str">
        <f>Inventario!E1596</f>
        <v>Tapiceria</v>
      </c>
      <c r="AH1596" s="247">
        <f>Inventario!F1596</f>
        <v>0</v>
      </c>
      <c r="AI1596" s="247" t="str">
        <f>Inventario!G1596</f>
        <v>unidades</v>
      </c>
      <c r="AJ1596" s="248">
        <f>Inventario!J1596</f>
        <v>0</v>
      </c>
      <c r="AK1596" s="249">
        <f>Inventario!K1596</f>
        <v>0</v>
      </c>
    </row>
    <row r="1597" spans="31:37" ht="13.5" customHeight="1" x14ac:dyDescent="0.25">
      <c r="AE1597" s="246" t="str">
        <f>Inventario!B1597</f>
        <v>Ojetes</v>
      </c>
      <c r="AF1597" s="247" t="str">
        <f>Inventario!D1597</f>
        <v>Ojetes</v>
      </c>
      <c r="AG1597" s="247" t="str">
        <f>Inventario!E1597</f>
        <v>Tapiceria</v>
      </c>
      <c r="AH1597" s="247">
        <f>Inventario!F1597</f>
        <v>0</v>
      </c>
      <c r="AI1597" s="247" t="str">
        <f>Inventario!G1597</f>
        <v>unidades</v>
      </c>
      <c r="AJ1597" s="248">
        <f>Inventario!J1597</f>
        <v>30</v>
      </c>
      <c r="AK1597" s="249">
        <f>Inventario!K1597</f>
        <v>3</v>
      </c>
    </row>
    <row r="1598" spans="31:37" ht="13.5" customHeight="1" x14ac:dyDescent="0.25">
      <c r="AE1598" s="246" t="str">
        <f>Inventario!B1598</f>
        <v xml:space="preserve">Junco plastificado 1/2" open mesh bleached 24" width,(Rollo 50 pies) </v>
      </c>
      <c r="AF1598" s="247" t="str">
        <f>Inventario!D1598</f>
        <v xml:space="preserve">Junco plastificado 1/2" open mesh bleached 24" width,(Rollo 50 pies) </v>
      </c>
      <c r="AG1598" s="247" t="str">
        <f>Inventario!E1598</f>
        <v>Tapiceria</v>
      </c>
      <c r="AH1598" s="247">
        <f>Inventario!F1598</f>
        <v>0</v>
      </c>
      <c r="AI1598" s="247" t="str">
        <f>Inventario!G1598</f>
        <v>unidades</v>
      </c>
      <c r="AJ1598" s="248">
        <f>Inventario!J1598</f>
        <v>0</v>
      </c>
      <c r="AK1598" s="249">
        <f>Inventario!K1598</f>
        <v>0</v>
      </c>
    </row>
    <row r="1599" spans="31:37" ht="13.5" customHeight="1" x14ac:dyDescent="0.25">
      <c r="AE1599" s="246" t="str">
        <f>Inventario!B1599</f>
        <v xml:space="preserve">Vena plastica/ Spline Reed #10 (Rollo de 50 pies) </v>
      </c>
      <c r="AF1599" s="247" t="str">
        <f>Inventario!D1599</f>
        <v xml:space="preserve">Vena plastica/ Spline Reed #10 (Rollo de 50 pies) </v>
      </c>
      <c r="AG1599" s="247" t="str">
        <f>Inventario!E1599</f>
        <v>Tapiceria</v>
      </c>
      <c r="AH1599" s="247">
        <f>Inventario!F1599</f>
        <v>0</v>
      </c>
      <c r="AI1599" s="247" t="str">
        <f>Inventario!G1599</f>
        <v>unidades</v>
      </c>
      <c r="AJ1599" s="248">
        <f>Inventario!J1599</f>
        <v>0</v>
      </c>
      <c r="AK1599" s="249">
        <f>Inventario!K1599</f>
        <v>0</v>
      </c>
    </row>
    <row r="1600" spans="31:37" ht="13.5" customHeight="1" x14ac:dyDescent="0.25">
      <c r="AE1600" s="246" t="str">
        <f>Inventario!B1600</f>
        <v>Cuerina Pranna Ceniza</v>
      </c>
      <c r="AF1600" s="247" t="str">
        <f>Inventario!D1600</f>
        <v>Cuerina Pranna Ceniza</v>
      </c>
      <c r="AG1600" s="247" t="str">
        <f>Inventario!E1600</f>
        <v>Tapiceria</v>
      </c>
      <c r="AH1600" s="247">
        <f>Inventario!F1600</f>
        <v>0</v>
      </c>
      <c r="AI1600" s="247" t="str">
        <f>Inventario!G1600</f>
        <v>Yardas</v>
      </c>
      <c r="AJ1600" s="248">
        <f>Inventario!J1600</f>
        <v>0</v>
      </c>
      <c r="AK1600" s="249">
        <f>Inventario!K1600</f>
        <v>0</v>
      </c>
    </row>
    <row r="1601" spans="31:37" ht="13.5" customHeight="1" x14ac:dyDescent="0.25">
      <c r="AE1601" s="246" t="str">
        <f>Inventario!B1601</f>
        <v>Cuero Sassiri Chesnut  (mtr2)</v>
      </c>
      <c r="AF1601" s="247" t="str">
        <f>Inventario!D1601</f>
        <v>Cuero Sassiri Chesnut  (mtr2)</v>
      </c>
      <c r="AG1601" s="247" t="str">
        <f>Inventario!E1601</f>
        <v>Tapiceria</v>
      </c>
      <c r="AH1601" s="247">
        <f>Inventario!F1601</f>
        <v>0</v>
      </c>
      <c r="AI1601" s="247" t="str">
        <f>Inventario!G1601</f>
        <v>mts</v>
      </c>
      <c r="AJ1601" s="248">
        <f>Inventario!J1601</f>
        <v>0</v>
      </c>
      <c r="AK1601" s="249">
        <f>Inventario!K1601</f>
        <v>0</v>
      </c>
    </row>
    <row r="1602" spans="31:37" ht="13.5" customHeight="1" x14ac:dyDescent="0.25">
      <c r="AE1602" s="246" t="str">
        <f>Inventario!B1602</f>
        <v>Adaptador Conduit PVC (3/4)</v>
      </c>
      <c r="AF1602" s="247" t="str">
        <f>Inventario!D1602</f>
        <v>Adaptador Conduit PVC (3/4)</v>
      </c>
      <c r="AG1602" s="247" t="str">
        <f>Inventario!E1602</f>
        <v>Repuestos y Partes</v>
      </c>
      <c r="AH1602" s="247">
        <f>Inventario!F1602</f>
        <v>0</v>
      </c>
      <c r="AI1602" s="247" t="str">
        <f>Inventario!G1602</f>
        <v>unidades</v>
      </c>
      <c r="AJ1602" s="248">
        <f>Inventario!J1602</f>
        <v>0</v>
      </c>
      <c r="AK1602" s="249">
        <f>Inventario!K1602</f>
        <v>0</v>
      </c>
    </row>
    <row r="1603" spans="31:37" ht="13.5" customHeight="1" x14ac:dyDescent="0.25">
      <c r="AE1603" s="246" t="str">
        <f>Inventario!B1603</f>
        <v>Vidrio Redondo 6mm x 1067 x 1067</v>
      </c>
      <c r="AF1603" s="247" t="str">
        <f>Inventario!D1603</f>
        <v>Vidrio Redondo 6mm x 1067 x 1067</v>
      </c>
      <c r="AG1603" s="247" t="str">
        <f>Inventario!E1603</f>
        <v>Vidrios y Espejos</v>
      </c>
      <c r="AH1603" s="247">
        <f>Inventario!F1603</f>
        <v>0</v>
      </c>
      <c r="AI1603" s="247" t="str">
        <f>Inventario!G1603</f>
        <v>unidades</v>
      </c>
      <c r="AJ1603" s="248">
        <f>Inventario!J1603</f>
        <v>3</v>
      </c>
      <c r="AK1603" s="249">
        <f>Inventario!K1603</f>
        <v>0</v>
      </c>
    </row>
    <row r="1604" spans="31:37" ht="13.5" customHeight="1" x14ac:dyDescent="0.25">
      <c r="AE1604" s="246" t="str">
        <f>Inventario!B1604</f>
        <v>Vidrio Redondo 6mm x 1219 x 1219</v>
      </c>
      <c r="AF1604" s="247" t="str">
        <f>Inventario!D1604</f>
        <v>Vidrio Redondo 6mm x 1219 x 1219</v>
      </c>
      <c r="AG1604" s="247" t="str">
        <f>Inventario!E1604</f>
        <v>Vidrios y Espejos</v>
      </c>
      <c r="AH1604" s="247">
        <f>Inventario!F1604</f>
        <v>0</v>
      </c>
      <c r="AI1604" s="247" t="str">
        <f>Inventario!G1604</f>
        <v>unidades</v>
      </c>
      <c r="AJ1604" s="248">
        <f>Inventario!J1604</f>
        <v>5</v>
      </c>
      <c r="AK1604" s="249">
        <f>Inventario!K1604</f>
        <v>0</v>
      </c>
    </row>
    <row r="1605" spans="31:37" ht="13.5" customHeight="1" x14ac:dyDescent="0.25">
      <c r="AE1605" s="246" t="str">
        <f>Inventario!B1605</f>
        <v>Espejo 77.5cm x 187.8cm</v>
      </c>
      <c r="AF1605" s="247" t="str">
        <f>Inventario!D1605</f>
        <v>Espejo 77.5cm x 187.8cm</v>
      </c>
      <c r="AG1605" s="247" t="str">
        <f>Inventario!E1605</f>
        <v>Vidrios y Espejos</v>
      </c>
      <c r="AH1605" s="247">
        <f>Inventario!F1605</f>
        <v>0</v>
      </c>
      <c r="AI1605" s="247" t="str">
        <f>Inventario!G1605</f>
        <v>unidades</v>
      </c>
      <c r="AJ1605" s="248">
        <f>Inventario!J1605</f>
        <v>25</v>
      </c>
      <c r="AK1605" s="249">
        <f>Inventario!K1605</f>
        <v>3335</v>
      </c>
    </row>
    <row r="1606" spans="31:37" ht="13.5" customHeight="1" x14ac:dyDescent="0.25">
      <c r="AE1606" s="246" t="str">
        <f>Inventario!B1606</f>
        <v>Espejo 100cm x 115cm</v>
      </c>
      <c r="AF1606" s="247" t="str">
        <f>Inventario!D1606</f>
        <v>Espejo 100cm x 115cm</v>
      </c>
      <c r="AG1606" s="247" t="str">
        <f>Inventario!E1606</f>
        <v>Vidrios y Espejos</v>
      </c>
      <c r="AH1606" s="247">
        <f>Inventario!F1606</f>
        <v>0</v>
      </c>
      <c r="AI1606" s="247" t="str">
        <f>Inventario!G1606</f>
        <v>unidades</v>
      </c>
      <c r="AJ1606" s="248">
        <f>Inventario!J1606</f>
        <v>2</v>
      </c>
      <c r="AK1606" s="249">
        <f>Inventario!K1606</f>
        <v>0</v>
      </c>
    </row>
    <row r="1607" spans="31:37" ht="13.5" customHeight="1" x14ac:dyDescent="0.25">
      <c r="AE1607" s="246" t="str">
        <f>Inventario!B1607</f>
        <v>Espejo 51cm x 1.72 cm</v>
      </c>
      <c r="AF1607" s="247" t="str">
        <f>Inventario!D1607</f>
        <v>Espejo 51cm x 1.72 cm</v>
      </c>
      <c r="AG1607" s="247" t="str">
        <f>Inventario!E1607</f>
        <v>Vidrios y Espejos</v>
      </c>
      <c r="AH1607" s="247">
        <f>Inventario!F1607</f>
        <v>0</v>
      </c>
      <c r="AI1607" s="247" t="str">
        <f>Inventario!G1607</f>
        <v>unidades</v>
      </c>
      <c r="AJ1607" s="248">
        <f>Inventario!J1607</f>
        <v>0</v>
      </c>
      <c r="AK1607" s="249">
        <f>Inventario!K1607</f>
        <v>0</v>
      </c>
    </row>
    <row r="1608" spans="31:37" ht="13.5" customHeight="1" x14ac:dyDescent="0.25">
      <c r="AE1608" s="246" t="str">
        <f>Inventario!B1608</f>
        <v>Espejo153mm x 93 x 5mm</v>
      </c>
      <c r="AF1608" s="247" t="str">
        <f>Inventario!D1608</f>
        <v>Espejo153mm x 93 x 5mm</v>
      </c>
      <c r="AG1608" s="247" t="str">
        <f>Inventario!E1608</f>
        <v>Vidrios y Espejos</v>
      </c>
      <c r="AH1608" s="247">
        <f>Inventario!F1608</f>
        <v>0</v>
      </c>
      <c r="AI1608" s="247" t="str">
        <f>Inventario!G1608</f>
        <v>unidades</v>
      </c>
      <c r="AJ1608" s="248">
        <f>Inventario!J1608</f>
        <v>0</v>
      </c>
      <c r="AK1608" s="249">
        <f>Inventario!K1608</f>
        <v>0</v>
      </c>
    </row>
    <row r="1609" spans="31:37" ht="13.5" customHeight="1" x14ac:dyDescent="0.25">
      <c r="AE1609" s="246" t="str">
        <f>Inventario!B1609</f>
        <v>Vidrio 90cmx90cm</v>
      </c>
      <c r="AF1609" s="247" t="str">
        <f>Inventario!D1609</f>
        <v>Vidrio 90cmx90cm</v>
      </c>
      <c r="AG1609" s="247" t="str">
        <f>Inventario!E1609</f>
        <v>Vidrios y Espejos</v>
      </c>
      <c r="AH1609" s="247">
        <f>Inventario!F1609</f>
        <v>0</v>
      </c>
      <c r="AI1609" s="247" t="str">
        <f>Inventario!G1609</f>
        <v>unidades</v>
      </c>
      <c r="AJ1609" s="248">
        <f>Inventario!J1609</f>
        <v>3</v>
      </c>
      <c r="AK1609" s="249">
        <f>Inventario!K1609</f>
        <v>0</v>
      </c>
    </row>
    <row r="1610" spans="31:37" ht="13.5" customHeight="1" x14ac:dyDescent="0.25">
      <c r="AE1610" s="246" t="str">
        <f>Inventario!B1610</f>
        <v>Vidrio 70cm x 120cm</v>
      </c>
      <c r="AF1610" s="247" t="str">
        <f>Inventario!D1610</f>
        <v>Vidrio 70cm x 120cm</v>
      </c>
      <c r="AG1610" s="247" t="str">
        <f>Inventario!E1610</f>
        <v>Vidrios y Espejos</v>
      </c>
      <c r="AH1610" s="247">
        <f>Inventario!F1610</f>
        <v>0</v>
      </c>
      <c r="AI1610" s="247" t="str">
        <f>Inventario!G1610</f>
        <v>unidades</v>
      </c>
      <c r="AJ1610" s="248">
        <f>Inventario!J1610</f>
        <v>14</v>
      </c>
      <c r="AK1610" s="249">
        <f>Inventario!K1610</f>
        <v>0</v>
      </c>
    </row>
    <row r="1611" spans="31:37" ht="13.5" customHeight="1" x14ac:dyDescent="0.25">
      <c r="AE1611" s="246" t="str">
        <f>Inventario!B1611</f>
        <v>Vidrio 90cm x 90cm</v>
      </c>
      <c r="AF1611" s="247" t="str">
        <f>Inventario!D1611</f>
        <v>Vidrio 90cm x 90cm</v>
      </c>
      <c r="AG1611" s="247" t="str">
        <f>Inventario!E1611</f>
        <v>Vidrios y Espejos</v>
      </c>
      <c r="AH1611" s="247">
        <f>Inventario!F1611</f>
        <v>0</v>
      </c>
      <c r="AI1611" s="247" t="str">
        <f>Inventario!G1611</f>
        <v>unidades</v>
      </c>
      <c r="AJ1611" s="248">
        <f>Inventario!J1611</f>
        <v>5</v>
      </c>
      <c r="AK1611" s="249">
        <f>Inventario!K1611</f>
        <v>0</v>
      </c>
    </row>
    <row r="1612" spans="31:37" ht="13.5" customHeight="1" x14ac:dyDescent="0.25">
      <c r="AE1612" s="246" t="str">
        <f>Inventario!B1612</f>
        <v>Vidrio 68cm x 120cm</v>
      </c>
      <c r="AF1612" s="247" t="str">
        <f>Inventario!D1612</f>
        <v>Vidrio 68cm x 120cm</v>
      </c>
      <c r="AG1612" s="247" t="str">
        <f>Inventario!E1612</f>
        <v>Vidrios y Espejos</v>
      </c>
      <c r="AH1612" s="247">
        <f>Inventario!F1612</f>
        <v>0</v>
      </c>
      <c r="AI1612" s="247" t="str">
        <f>Inventario!G1612</f>
        <v>unidades</v>
      </c>
      <c r="AJ1612" s="248">
        <f>Inventario!J1612</f>
        <v>6</v>
      </c>
      <c r="AK1612" s="249">
        <f>Inventario!K1612</f>
        <v>0</v>
      </c>
    </row>
    <row r="1613" spans="31:37" ht="13.5" customHeight="1" x14ac:dyDescent="0.25">
      <c r="AE1613" s="246" t="str">
        <f>Inventario!B1613</f>
        <v>Vidrio 60cm x 60cm</v>
      </c>
      <c r="AF1613" s="247" t="str">
        <f>Inventario!D1613</f>
        <v>Vidrio 60cm x 60cm</v>
      </c>
      <c r="AG1613" s="247" t="str">
        <f>Inventario!E1613</f>
        <v>Vidrios y Espejos</v>
      </c>
      <c r="AH1613" s="247">
        <f>Inventario!F1613</f>
        <v>0</v>
      </c>
      <c r="AI1613" s="247" t="str">
        <f>Inventario!G1613</f>
        <v>unidades</v>
      </c>
      <c r="AJ1613" s="248">
        <f>Inventario!J1613</f>
        <v>3</v>
      </c>
      <c r="AK1613" s="249">
        <f>Inventario!K1613</f>
        <v>0</v>
      </c>
    </row>
    <row r="1614" spans="31:37" ht="13.5" customHeight="1" x14ac:dyDescent="0.25">
      <c r="AE1614" s="246" t="str">
        <f>Inventario!B1614</f>
        <v xml:space="preserve">Vidrio transparente duplex 10mmx63cmx185.4cm </v>
      </c>
      <c r="AF1614" s="247" t="str">
        <f>Inventario!D1614</f>
        <v xml:space="preserve">Vidrio transparente duplex 10mmx63cmx185.4cm </v>
      </c>
      <c r="AG1614" s="247" t="str">
        <f>Inventario!E1614</f>
        <v>Vidrios y Espejos</v>
      </c>
      <c r="AH1614" s="247">
        <f>Inventario!F1614</f>
        <v>0</v>
      </c>
      <c r="AI1614" s="247" t="str">
        <f>Inventario!G1614</f>
        <v>unidades</v>
      </c>
      <c r="AJ1614" s="248">
        <f>Inventario!J1614</f>
        <v>0</v>
      </c>
      <c r="AK1614" s="249">
        <f>Inventario!K1614</f>
        <v>0</v>
      </c>
    </row>
    <row r="1615" spans="31:37" ht="13.5" customHeight="1" x14ac:dyDescent="0.25">
      <c r="AE1615" s="246" t="str">
        <f>Inventario!B1615</f>
        <v xml:space="preserve">Vidrio transparente 6mm </v>
      </c>
      <c r="AF1615" s="247" t="str">
        <f>Inventario!D1615</f>
        <v xml:space="preserve">Vidrio transparente 6mm </v>
      </c>
      <c r="AG1615" s="247" t="str">
        <f>Inventario!E1615</f>
        <v>Vidrios y Espejos</v>
      </c>
      <c r="AH1615" s="247">
        <f>Inventario!F1615</f>
        <v>0</v>
      </c>
      <c r="AI1615" s="247" t="str">
        <f>Inventario!G1615</f>
        <v>unidades</v>
      </c>
      <c r="AJ1615" s="248">
        <f>Inventario!J1615</f>
        <v>0</v>
      </c>
      <c r="AK1615" s="249">
        <f>Inventario!K1615</f>
        <v>0</v>
      </c>
    </row>
    <row r="1616" spans="31:37" ht="13.5" customHeight="1" x14ac:dyDescent="0.25">
      <c r="AE1616" s="246">
        <f>Inventario!B1616</f>
        <v>0</v>
      </c>
      <c r="AF1616" s="247">
        <f>Inventario!D1616</f>
        <v>0</v>
      </c>
      <c r="AG1616" s="247">
        <f>Inventario!E1616</f>
        <v>0</v>
      </c>
      <c r="AH1616" s="247">
        <f>Inventario!F1616</f>
        <v>0</v>
      </c>
      <c r="AI1616" s="247">
        <f>Inventario!G1616</f>
        <v>0</v>
      </c>
      <c r="AJ1616" s="248">
        <f>Inventario!J1616</f>
        <v>0</v>
      </c>
      <c r="AK1616" s="249">
        <f>Inventario!K1616</f>
        <v>0</v>
      </c>
    </row>
    <row r="1617" spans="31:36" ht="13.5" customHeight="1" x14ac:dyDescent="0.25">
      <c r="AE1617" s="246">
        <f>Inventario!B1617</f>
        <v>0</v>
      </c>
      <c r="AF1617" s="247">
        <f>Inventario!D1617</f>
        <v>0</v>
      </c>
      <c r="AG1617" s="247">
        <f>Inventario!E1617</f>
        <v>0</v>
      </c>
      <c r="AH1617" s="247">
        <f>Inventario!F1617</f>
        <v>0</v>
      </c>
      <c r="AI1617" s="247">
        <f>Inventario!G1617</f>
        <v>0</v>
      </c>
      <c r="AJ1617" s="248">
        <f>Inventario!J1617</f>
        <v>0</v>
      </c>
    </row>
    <row r="1618" spans="31:36" ht="13.5" customHeight="1" x14ac:dyDescent="0.25">
      <c r="AE1618" s="246">
        <f>Inventario!B1618</f>
        <v>0</v>
      </c>
      <c r="AF1618" s="247">
        <f>Inventario!D1618</f>
        <v>0</v>
      </c>
      <c r="AG1618" s="247">
        <f>Inventario!E1618</f>
        <v>0</v>
      </c>
      <c r="AH1618" s="247">
        <f>Inventario!F1618</f>
        <v>0</v>
      </c>
      <c r="AI1618" s="247">
        <f>Inventario!G1618</f>
        <v>0</v>
      </c>
      <c r="AJ1618" s="248">
        <f>Inventario!J1618</f>
        <v>0</v>
      </c>
    </row>
    <row r="1619" spans="31:36" ht="13.5" customHeight="1" x14ac:dyDescent="0.25">
      <c r="AE1619" s="246">
        <f>Inventario!B1619</f>
        <v>0</v>
      </c>
      <c r="AF1619" s="247">
        <f>Inventario!D1619</f>
        <v>0</v>
      </c>
      <c r="AG1619" s="247">
        <f>Inventario!E1619</f>
        <v>0</v>
      </c>
      <c r="AH1619" s="247">
        <f>Inventario!F1619</f>
        <v>0</v>
      </c>
      <c r="AI1619" s="247">
        <f>Inventario!G1619</f>
        <v>0</v>
      </c>
      <c r="AJ1619" s="248">
        <f>Inventario!J1619</f>
        <v>0</v>
      </c>
    </row>
    <row r="1620" spans="31:36" ht="13.5" customHeight="1" x14ac:dyDescent="0.25">
      <c r="AE1620" s="246">
        <f>Inventario!B1620</f>
        <v>0</v>
      </c>
      <c r="AF1620" s="247">
        <f>Inventario!D1620</f>
        <v>0</v>
      </c>
      <c r="AG1620" s="247">
        <f>Inventario!E1620</f>
        <v>0</v>
      </c>
      <c r="AH1620" s="247">
        <f>Inventario!F1620</f>
        <v>0</v>
      </c>
      <c r="AI1620" s="247">
        <f>Inventario!G1620</f>
        <v>0</v>
      </c>
      <c r="AJ1620" s="248">
        <f>Inventario!J1620</f>
        <v>0</v>
      </c>
    </row>
    <row r="1621" spans="31:36" ht="13.5" customHeight="1" x14ac:dyDescent="0.25">
      <c r="AE1621" s="246">
        <f>Inventario!B1621</f>
        <v>0</v>
      </c>
      <c r="AF1621" s="247">
        <f>Inventario!D1621</f>
        <v>0</v>
      </c>
      <c r="AG1621" s="247">
        <f>Inventario!E1621</f>
        <v>0</v>
      </c>
      <c r="AH1621" s="247">
        <f>Inventario!F1621</f>
        <v>0</v>
      </c>
      <c r="AI1621" s="247">
        <f>Inventario!G1621</f>
        <v>0</v>
      </c>
      <c r="AJ1621" s="248">
        <f>Inventario!J1621</f>
        <v>0</v>
      </c>
    </row>
    <row r="1622" spans="31:36" ht="13.5" customHeight="1" x14ac:dyDescent="0.25">
      <c r="AE1622" s="246">
        <f>Inventario!B1622</f>
        <v>0</v>
      </c>
      <c r="AF1622" s="247">
        <f>Inventario!D1622</f>
        <v>0</v>
      </c>
      <c r="AG1622" s="247">
        <f>Inventario!E1622</f>
        <v>0</v>
      </c>
      <c r="AH1622" s="247">
        <f>Inventario!F1622</f>
        <v>0</v>
      </c>
      <c r="AI1622" s="247">
        <f>Inventario!G1622</f>
        <v>0</v>
      </c>
      <c r="AJ1622" s="248">
        <f>Inventario!J1622</f>
        <v>0</v>
      </c>
    </row>
    <row r="1623" spans="31:36" ht="13.5" customHeight="1" x14ac:dyDescent="0.25">
      <c r="AE1623" s="246">
        <f>Inventario!B1623</f>
        <v>0</v>
      </c>
      <c r="AF1623" s="247">
        <f>Inventario!D1623</f>
        <v>0</v>
      </c>
      <c r="AG1623" s="247">
        <f>Inventario!E1623</f>
        <v>0</v>
      </c>
      <c r="AH1623" s="247">
        <f>Inventario!F1623</f>
        <v>0</v>
      </c>
      <c r="AI1623" s="247">
        <f>Inventario!G1623</f>
        <v>0</v>
      </c>
      <c r="AJ1623" s="248">
        <f>Inventario!J1623</f>
        <v>0</v>
      </c>
    </row>
    <row r="1624" spans="31:36" ht="13.5" customHeight="1" x14ac:dyDescent="0.25">
      <c r="AE1624" s="246">
        <f>Inventario!B1624</f>
        <v>0</v>
      </c>
      <c r="AF1624" s="247">
        <f>Inventario!D1624</f>
        <v>0</v>
      </c>
      <c r="AG1624" s="247">
        <f>Inventario!E1624</f>
        <v>0</v>
      </c>
      <c r="AH1624" s="247">
        <f>Inventario!F1624</f>
        <v>0</v>
      </c>
      <c r="AI1624" s="247">
        <f>Inventario!G1624</f>
        <v>0</v>
      </c>
      <c r="AJ1624" s="248">
        <f>Inventario!J1624</f>
        <v>0</v>
      </c>
    </row>
    <row r="1625" spans="31:36" ht="13.5" customHeight="1" x14ac:dyDescent="0.25">
      <c r="AE1625" s="246">
        <f>Inventario!B1625</f>
        <v>0</v>
      </c>
      <c r="AF1625" s="247">
        <f>Inventario!D1625</f>
        <v>0</v>
      </c>
      <c r="AG1625" s="247">
        <f>Inventario!E1625</f>
        <v>0</v>
      </c>
      <c r="AH1625" s="247">
        <f>Inventario!F1625</f>
        <v>0</v>
      </c>
      <c r="AI1625" s="247">
        <f>Inventario!G1625</f>
        <v>0</v>
      </c>
      <c r="AJ1625" s="248">
        <f>Inventario!J1625</f>
        <v>0</v>
      </c>
    </row>
    <row r="1626" spans="31:36" ht="13.5" customHeight="1" x14ac:dyDescent="0.25">
      <c r="AE1626" s="246">
        <f>Inventario!B1626</f>
        <v>0</v>
      </c>
      <c r="AF1626" s="247">
        <f>Inventario!D1626</f>
        <v>0</v>
      </c>
      <c r="AG1626" s="247">
        <f>Inventario!E1626</f>
        <v>0</v>
      </c>
      <c r="AH1626" s="247">
        <f>Inventario!F1626</f>
        <v>0</v>
      </c>
      <c r="AI1626" s="247">
        <f>Inventario!G1626</f>
        <v>0</v>
      </c>
      <c r="AJ1626" s="248">
        <f>Inventario!J1626</f>
        <v>0</v>
      </c>
    </row>
    <row r="1627" spans="31:36" ht="13.5" customHeight="1" x14ac:dyDescent="0.25">
      <c r="AE1627" s="246">
        <f>Inventario!B1627</f>
        <v>0</v>
      </c>
      <c r="AF1627" s="247">
        <f>Inventario!D1627</f>
        <v>0</v>
      </c>
      <c r="AG1627" s="247">
        <f>Inventario!E1627</f>
        <v>0</v>
      </c>
      <c r="AH1627" s="247">
        <f>Inventario!F1627</f>
        <v>0</v>
      </c>
      <c r="AI1627" s="247">
        <f>Inventario!G1627</f>
        <v>0</v>
      </c>
      <c r="AJ1627" s="248">
        <f>Inventario!J1627</f>
        <v>0</v>
      </c>
    </row>
    <row r="1628" spans="31:36" ht="13.5" customHeight="1" x14ac:dyDescent="0.25">
      <c r="AE1628" s="246">
        <f>Inventario!B1628</f>
        <v>0</v>
      </c>
      <c r="AF1628" s="247">
        <f>Inventario!D1628</f>
        <v>0</v>
      </c>
      <c r="AG1628" s="247">
        <f>Inventario!E1628</f>
        <v>0</v>
      </c>
      <c r="AH1628" s="247">
        <f>Inventario!F1628</f>
        <v>0</v>
      </c>
      <c r="AI1628" s="247">
        <f>Inventario!G1628</f>
        <v>0</v>
      </c>
      <c r="AJ1628" s="248">
        <f>Inventario!J1628</f>
        <v>0</v>
      </c>
    </row>
    <row r="1629" spans="31:36" ht="13.5" customHeight="1" x14ac:dyDescent="0.25">
      <c r="AE1629" s="246">
        <f>Inventario!B1629</f>
        <v>0</v>
      </c>
      <c r="AF1629" s="247">
        <f>Inventario!D1629</f>
        <v>0</v>
      </c>
      <c r="AG1629" s="247">
        <f>Inventario!E1629</f>
        <v>0</v>
      </c>
      <c r="AH1629" s="247">
        <f>Inventario!F1629</f>
        <v>0</v>
      </c>
      <c r="AI1629" s="247">
        <f>Inventario!G1629</f>
        <v>0</v>
      </c>
      <c r="AJ1629" s="248">
        <f>Inventario!J1629</f>
        <v>0</v>
      </c>
    </row>
    <row r="1630" spans="31:36" ht="13.5" customHeight="1" x14ac:dyDescent="0.25">
      <c r="AE1630" s="246">
        <f>Inventario!B1630</f>
        <v>0</v>
      </c>
      <c r="AF1630" s="247">
        <f>Inventario!D1630</f>
        <v>0</v>
      </c>
      <c r="AG1630" s="247">
        <f>Inventario!E1630</f>
        <v>0</v>
      </c>
      <c r="AH1630" s="247">
        <f>Inventario!F1630</f>
        <v>0</v>
      </c>
      <c r="AI1630" s="247">
        <f>Inventario!G1630</f>
        <v>0</v>
      </c>
      <c r="AJ1630" s="248">
        <f>Inventario!J1630</f>
        <v>0</v>
      </c>
    </row>
    <row r="1631" spans="31:36" ht="13.5" customHeight="1" x14ac:dyDescent="0.25">
      <c r="AE1631" s="246">
        <f>Inventario!B1631</f>
        <v>0</v>
      </c>
      <c r="AF1631" s="247">
        <f>Inventario!D1631</f>
        <v>0</v>
      </c>
      <c r="AG1631" s="247">
        <f>Inventario!E1631</f>
        <v>0</v>
      </c>
      <c r="AH1631" s="247">
        <f>Inventario!F1631</f>
        <v>0</v>
      </c>
      <c r="AI1631" s="247">
        <f>Inventario!G1631</f>
        <v>0</v>
      </c>
      <c r="AJ1631" s="248">
        <f>Inventario!J1631</f>
        <v>0</v>
      </c>
    </row>
    <row r="1632" spans="31:36" ht="13.5" customHeight="1" x14ac:dyDescent="0.25">
      <c r="AE1632" s="246">
        <f>Inventario!B1632</f>
        <v>0</v>
      </c>
      <c r="AF1632" s="247">
        <f>Inventario!D1632</f>
        <v>0</v>
      </c>
      <c r="AG1632" s="247">
        <f>Inventario!E1632</f>
        <v>0</v>
      </c>
      <c r="AH1632" s="247">
        <f>Inventario!F1632</f>
        <v>0</v>
      </c>
      <c r="AI1632" s="247">
        <f>Inventario!G1632</f>
        <v>0</v>
      </c>
      <c r="AJ1632" s="248">
        <f>Inventario!J1632</f>
        <v>0</v>
      </c>
    </row>
    <row r="1633" spans="31:36" ht="13.5" customHeight="1" x14ac:dyDescent="0.25">
      <c r="AE1633" s="246">
        <f>Inventario!B1633</f>
        <v>0</v>
      </c>
      <c r="AF1633" s="247">
        <f>Inventario!D1633</f>
        <v>0</v>
      </c>
      <c r="AG1633" s="247">
        <f>Inventario!E1633</f>
        <v>0</v>
      </c>
      <c r="AH1633" s="247">
        <f>Inventario!F1633</f>
        <v>0</v>
      </c>
      <c r="AI1633" s="247">
        <f>Inventario!G1633</f>
        <v>0</v>
      </c>
      <c r="AJ1633" s="248">
        <f>Inventario!J1633</f>
        <v>0</v>
      </c>
    </row>
    <row r="1634" spans="31:36" ht="13.5" customHeight="1" x14ac:dyDescent="0.25">
      <c r="AE1634" s="246">
        <f>Inventario!B1634</f>
        <v>0</v>
      </c>
      <c r="AF1634" s="247">
        <f>Inventario!D1634</f>
        <v>0</v>
      </c>
      <c r="AG1634" s="247">
        <f>Inventario!E1634</f>
        <v>0</v>
      </c>
      <c r="AH1634" s="247">
        <f>Inventario!F1634</f>
        <v>0</v>
      </c>
      <c r="AI1634" s="247">
        <f>Inventario!G1634</f>
        <v>0</v>
      </c>
      <c r="AJ1634" s="248">
        <f>Inventario!J1634</f>
        <v>0</v>
      </c>
    </row>
    <row r="1635" spans="31:36" ht="13.5" customHeight="1" x14ac:dyDescent="0.25">
      <c r="AE1635" s="246">
        <f>Inventario!B1635</f>
        <v>0</v>
      </c>
      <c r="AF1635" s="247">
        <f>Inventario!D1635</f>
        <v>0</v>
      </c>
      <c r="AG1635" s="247">
        <f>Inventario!E1635</f>
        <v>0</v>
      </c>
      <c r="AH1635" s="247">
        <f>Inventario!F1635</f>
        <v>0</v>
      </c>
      <c r="AI1635" s="247">
        <f>Inventario!G1635</f>
        <v>0</v>
      </c>
      <c r="AJ1635" s="248">
        <f>Inventario!J1635</f>
        <v>0</v>
      </c>
    </row>
    <row r="1636" spans="31:36" ht="13.5" customHeight="1" x14ac:dyDescent="0.25">
      <c r="AE1636" s="246">
        <f>Inventario!B1636</f>
        <v>0</v>
      </c>
      <c r="AF1636" s="247">
        <f>Inventario!D1636</f>
        <v>0</v>
      </c>
      <c r="AG1636" s="247">
        <f>Inventario!E1636</f>
        <v>0</v>
      </c>
      <c r="AH1636" s="247">
        <f>Inventario!F1636</f>
        <v>0</v>
      </c>
      <c r="AI1636" s="247">
        <f>Inventario!G1636</f>
        <v>0</v>
      </c>
      <c r="AJ1636" s="248">
        <f>Inventario!J1636</f>
        <v>0</v>
      </c>
    </row>
    <row r="1637" spans="31:36" ht="13.5" customHeight="1" x14ac:dyDescent="0.25">
      <c r="AE1637" s="246">
        <f>Inventario!B1637</f>
        <v>0</v>
      </c>
      <c r="AF1637" s="247">
        <f>Inventario!D1637</f>
        <v>0</v>
      </c>
      <c r="AG1637" s="247">
        <f>Inventario!E1637</f>
        <v>0</v>
      </c>
      <c r="AH1637" s="247">
        <f>Inventario!F1637</f>
        <v>0</v>
      </c>
      <c r="AI1637" s="247">
        <f>Inventario!G1637</f>
        <v>0</v>
      </c>
      <c r="AJ1637" s="248">
        <f>Inventario!J1637</f>
        <v>0</v>
      </c>
    </row>
    <row r="1638" spans="31:36" ht="13.5" customHeight="1" x14ac:dyDescent="0.25">
      <c r="AE1638" s="246">
        <f>Inventario!B1638</f>
        <v>0</v>
      </c>
      <c r="AF1638" s="247">
        <f>Inventario!D1638</f>
        <v>0</v>
      </c>
      <c r="AG1638" s="247">
        <f>Inventario!E1638</f>
        <v>0</v>
      </c>
      <c r="AH1638" s="247">
        <f>Inventario!F1638</f>
        <v>0</v>
      </c>
      <c r="AI1638" s="247">
        <f>Inventario!G1638</f>
        <v>0</v>
      </c>
      <c r="AJ1638" s="248">
        <f>Inventario!J1638</f>
        <v>0</v>
      </c>
    </row>
  </sheetData>
  <autoFilter ref="A5:P307"/>
  <dataValidations disablePrompts="1" count="1">
    <dataValidation type="list" allowBlank="1" showInputMessage="1" showErrorMessage="1" sqref="JH20:JH307 WVP13:WVS307 WLT13:WLW307 WBX13:WCA307 VSB13:VSE307 VIF13:VII307 UYJ13:UYM307 UON13:UOQ307 UER13:UEU307 TUV13:TUY307 TKZ13:TLC307 TBD13:TBG307 SRH13:SRK307 SHL13:SHO307 RXP13:RXS307 RNT13:RNW307 RDX13:REA307 QUB13:QUE307 QKF13:QKI307 QAJ13:QAM307 PQN13:PQQ307 PGR13:PGU307 OWV13:OWY307 OMZ13:ONC307 ODD13:ODG307 NTH13:NTK307 NJL13:NJO307 MZP13:MZS307 MPT13:MPW307 MFX13:MGA307 LWB13:LWE307 LMF13:LMI307 LCJ13:LCM307 KSN13:KSQ307 KIR13:KIU307 JYV13:JYY307 JOZ13:JPC307 JFD13:JFG307 IVH13:IVK307 ILL13:ILO307 IBP13:IBS307 HRT13:HRW307 HHX13:HIA307 GYB13:GYE307 GOF13:GOI307 GEJ13:GEM307 FUN13:FUQ307 FKR13:FKU307 FAV13:FAY307 EQZ13:ERC307 EHD13:EHG307 DXH13:DXK307 DNL13:DNO307 DDP13:DDS307 CTT13:CTW307 CJX13:CKA307 CAB13:CAE307 BQF13:BQI307 BGJ13:BGM307 AWN13:AWQ307 AMR13:AMU307 ACV13:ACY307 SZ13:TC307 JD13:JG307 WVO6:WVO307 WLS6:WLS307 WBW6:WBW307 VSA6:VSA307 VIE6:VIE307 UYI6:UYI307 UOM6:UOM307 UEQ6:UEQ307 TUU6:TUU307 TKY6:TKY307 TBC6:TBC307 SRG6:SRG307 SHK6:SHK307 RXO6:RXO307 RNS6:RNS307 RDW6:RDW307 QUA6:QUA307 QKE6:QKE307 QAI6:QAI307 PQM6:PQM307 PGQ6:PGQ307 OWU6:OWU307 OMY6:OMY307 ODC6:ODC307 NTG6:NTG307 NJK6:NJK307 MZO6:MZO307 MPS6:MPS307 MFW6:MFW307 LWA6:LWA307 LME6:LME307 LCI6:LCI307 KSM6:KSM307 KIQ6:KIQ307 JYU6:JYU307 JOY6:JOY307 JFC6:JFC307 IVG6:IVG307 ILK6:ILK307 IBO6:IBO307 HRS6:HRS307 HHW6:HHW307 GYA6:GYA307 GOE6:GOE307 GEI6:GEI307 FUM6:FUM307 FKQ6:FKQ307 FAU6:FAU307 EQY6:EQY307 EHC6:EHC307 DXG6:DXG307 DNK6:DNK307 DDO6:DDO307 CTS6:CTS307 CJW6:CJW307 CAA6:CAA307 BQE6:BQE307 BGI6:BGI307 AWM6:AWM307 AMQ6:AMQ307 ACU6:ACU307 SY6:SY307 JC6:JC307 WVT20:WVT307 WLX20:WLX307 WCB20:WCB307 VSF20:VSF307 VIJ20:VIJ307 UYN20:UYN307 UOR20:UOR307 UEV20:UEV307 TUZ20:TUZ307 TLD20:TLD307 TBH20:TBH307 SRL20:SRL307 SHP20:SHP307 RXT20:RXT307 RNX20:RNX307 REB20:REB307 QUF20:QUF307 QKJ20:QKJ307 QAN20:QAN307 PQR20:PQR307 PGV20:PGV307 OWZ20:OWZ307 OND20:OND307 ODH20:ODH307 NTL20:NTL307 NJP20:NJP307 MZT20:MZT307 MPX20:MPX307 MGB20:MGB307 LWF20:LWF307 LMJ20:LMJ307 LCN20:LCN307 KSR20:KSR307 KIV20:KIV307 JYZ20:JYZ307 JPD20:JPD307 JFH20:JFH307 IVL20:IVL307 ILP20:ILP307 IBT20:IBT307 HRX20:HRX307 HIB20:HIB307 GYF20:GYF307 GOJ20:GOJ307 GEN20:GEN307 FUR20:FUR307 FKV20:FKV307 FAZ20:FAZ307 ERD20:ERD307 EHH20:EHH307 DXL20:DXL307 DNP20:DNP307 DDT20:DDT307 CTX20:CTX307 CKB20:CKB307 CAF20:CAF307 BQJ20:BQJ307 BGN20:BGN307 AWR20:AWR307 AMV20:AMV307 ACZ20:ACZ307 TD20:TD307">
      <formula1>#REF!</formula1>
    </dataValidation>
  </dataValidation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I1619"/>
  <sheetViews>
    <sheetView showGridLines="0" showZeros="0" zoomScale="70" zoomScaleNormal="70" workbookViewId="0">
      <pane xSplit="10" ySplit="5" topLeftCell="K6" activePane="bottomRight" state="frozenSplit"/>
      <selection activeCell="A509" sqref="A509"/>
      <selection pane="topRight" activeCell="A509" sqref="A509"/>
      <selection pane="bottomLeft" activeCell="A509" sqref="A509"/>
      <selection pane="bottomRight" activeCell="A980" sqref="A980:XFD980"/>
    </sheetView>
  </sheetViews>
  <sheetFormatPr baseColWidth="10" defaultColWidth="9.140625" defaultRowHeight="15" x14ac:dyDescent="0.25"/>
  <cols>
    <col min="1" max="1" width="20" style="100" customWidth="1"/>
    <col min="2" max="2" width="1.5703125" style="100" hidden="1" customWidth="1"/>
    <col min="3" max="3" width="29.28515625" style="82" customWidth="1"/>
    <col min="4" max="4" width="37.140625" style="2" customWidth="1"/>
    <col min="5" max="5" width="14.28515625" style="100" bestFit="1" customWidth="1"/>
    <col min="6" max="6" width="18.42578125" style="2" bestFit="1" customWidth="1"/>
    <col min="7" max="7" width="13.85546875" style="2" bestFit="1" customWidth="1"/>
    <col min="8" max="8" width="19.28515625" style="100" customWidth="1"/>
    <col min="9" max="9" width="18" style="2" customWidth="1"/>
    <col min="10" max="10" width="17.42578125" style="2" customWidth="1"/>
    <col min="11" max="11" width="27.7109375" style="60" bestFit="1" customWidth="1"/>
    <col min="12" max="12" width="23" style="101" bestFit="1" customWidth="1"/>
    <col min="13" max="13" width="13.140625" style="51" customWidth="1"/>
    <col min="14" max="14" width="16.28515625" style="2" bestFit="1" customWidth="1"/>
    <col min="15" max="15" width="9.140625" style="2" customWidth="1"/>
    <col min="16" max="16" width="8.5703125" style="2" customWidth="1"/>
    <col min="17" max="17" width="10.28515625" style="2" bestFit="1" customWidth="1"/>
    <col min="18" max="18" width="7.28515625" style="2" bestFit="1" customWidth="1"/>
    <col min="19" max="19" width="12.28515625" style="147" customWidth="1"/>
    <col min="20" max="20" width="2.28515625" style="2" customWidth="1"/>
    <col min="21" max="21" width="8" style="134" customWidth="1"/>
    <col min="22" max="22" width="2.28515625" style="2" customWidth="1"/>
    <col min="23" max="23" width="12" style="135" customWidth="1"/>
    <col min="24" max="24" width="2.5703125" style="2" customWidth="1"/>
    <col min="25" max="25" width="9.140625" style="2" customWidth="1"/>
    <col min="26" max="26" width="1.85546875" style="2" customWidth="1"/>
    <col min="27" max="28" width="9.140625" style="2" customWidth="1"/>
    <col min="29" max="29" width="26.5703125" style="2" bestFit="1" customWidth="1"/>
    <col min="30" max="30" width="69.7109375" style="2" bestFit="1" customWidth="1"/>
    <col min="31" max="31" width="16.85546875" style="2" bestFit="1" customWidth="1"/>
    <col min="32" max="32" width="17.85546875" style="2" bestFit="1" customWidth="1"/>
    <col min="33" max="33" width="12.5703125" style="12" bestFit="1" customWidth="1"/>
    <col min="34" max="34" width="10.28515625" style="4" bestFit="1" customWidth="1"/>
    <col min="35" max="35" width="9.140625" style="153" bestFit="1" customWidth="1"/>
    <col min="36" max="38" width="11.42578125" style="2" customWidth="1"/>
    <col min="39" max="39" width="3.140625" style="2" customWidth="1"/>
    <col min="40" max="258" width="11.42578125" style="2" customWidth="1"/>
    <col min="259" max="259" width="9.140625" style="2" customWidth="1"/>
    <col min="260" max="260" width="6.42578125" style="2" customWidth="1"/>
    <col min="261" max="261" width="5.85546875" style="2" customWidth="1"/>
    <col min="262" max="262" width="2.28515625" style="2" customWidth="1"/>
    <col min="263" max="263" width="8.42578125" style="2" customWidth="1"/>
    <col min="264" max="264" width="3.42578125" style="2" customWidth="1"/>
    <col min="265" max="265" width="5.7109375" style="2" customWidth="1"/>
    <col min="266" max="266" width="2.28515625" style="2" customWidth="1"/>
    <col min="267" max="267" width="9.140625" style="2" customWidth="1"/>
    <col min="268" max="268" width="2.28515625" style="2" customWidth="1"/>
    <col min="269" max="269" width="11.85546875" style="2" customWidth="1"/>
    <col min="270" max="270" width="2.28515625" style="2" customWidth="1"/>
    <col min="271" max="271" width="7.85546875" style="2" customWidth="1"/>
    <col min="272" max="272" width="2.28515625" style="2" customWidth="1"/>
    <col min="273" max="273" width="12.85546875" style="2" customWidth="1"/>
    <col min="274" max="274" width="2.28515625" style="2" customWidth="1"/>
    <col min="275" max="275" width="12.28515625" style="2" customWidth="1"/>
    <col min="276" max="276" width="2.28515625" style="2" customWidth="1"/>
    <col min="277" max="277" width="8" style="2" customWidth="1"/>
    <col min="278" max="278" width="2.28515625" style="2" customWidth="1"/>
    <col min="279" max="279" width="12" style="2" customWidth="1"/>
    <col min="280" max="280" width="2.5703125" style="2" customWidth="1"/>
    <col min="281" max="281" width="9.140625" style="2" customWidth="1"/>
    <col min="282" max="282" width="1.85546875" style="2" customWidth="1"/>
    <col min="283" max="285" width="9.140625" style="2" customWidth="1"/>
    <col min="286" max="286" width="5.85546875" style="2" customWidth="1"/>
    <col min="287" max="287" width="2.28515625" style="2" customWidth="1"/>
    <col min="288" max="288" width="8.42578125" style="2" customWidth="1"/>
    <col min="289" max="289" width="3.42578125" style="2" customWidth="1"/>
    <col min="290" max="290" width="5.7109375" style="2" customWidth="1"/>
    <col min="291" max="514" width="11.42578125" style="2" customWidth="1"/>
    <col min="515" max="515" width="9.140625" style="2" customWidth="1"/>
    <col min="516" max="516" width="6.42578125" style="2" customWidth="1"/>
    <col min="517" max="517" width="5.85546875" style="2" customWidth="1"/>
    <col min="518" max="518" width="2.28515625" style="2" customWidth="1"/>
    <col min="519" max="519" width="8.42578125" style="2" customWidth="1"/>
    <col min="520" max="520" width="3.42578125" style="2" customWidth="1"/>
    <col min="521" max="521" width="5.7109375" style="2" customWidth="1"/>
    <col min="522" max="522" width="2.28515625" style="2" customWidth="1"/>
    <col min="523" max="523" width="9.140625" style="2" customWidth="1"/>
    <col min="524" max="524" width="2.28515625" style="2" customWidth="1"/>
    <col min="525" max="525" width="11.85546875" style="2" customWidth="1"/>
    <col min="526" max="526" width="2.28515625" style="2" customWidth="1"/>
    <col min="527" max="527" width="7.85546875" style="2" customWidth="1"/>
    <col min="528" max="528" width="2.28515625" style="2" customWidth="1"/>
    <col min="529" max="529" width="12.85546875" style="2" customWidth="1"/>
    <col min="530" max="530" width="2.28515625" style="2" customWidth="1"/>
    <col min="531" max="531" width="12.28515625" style="2" customWidth="1"/>
    <col min="532" max="532" width="2.28515625" style="2" customWidth="1"/>
    <col min="533" max="533" width="8" style="2" customWidth="1"/>
    <col min="534" max="534" width="2.28515625" style="2" customWidth="1"/>
    <col min="535" max="535" width="12" style="2" customWidth="1"/>
    <col min="536" max="536" width="2.5703125" style="2" customWidth="1"/>
    <col min="537" max="537" width="9.140625" style="2" customWidth="1"/>
    <col min="538" max="538" width="1.85546875" style="2" customWidth="1"/>
    <col min="539" max="541" width="9.140625" style="2" customWidth="1"/>
    <col min="542" max="542" width="5.85546875" style="2" customWidth="1"/>
    <col min="543" max="543" width="2.28515625" style="2" customWidth="1"/>
    <col min="544" max="544" width="8.42578125" style="2" customWidth="1"/>
    <col min="545" max="545" width="3.42578125" style="2" customWidth="1"/>
    <col min="546" max="546" width="5.7109375" style="2" customWidth="1"/>
    <col min="547" max="770" width="11.42578125" style="2" customWidth="1"/>
    <col min="771" max="771" width="9.140625" style="2" customWidth="1"/>
    <col min="772" max="772" width="6.42578125" style="2" customWidth="1"/>
    <col min="773" max="773" width="5.85546875" style="2" customWidth="1"/>
    <col min="774" max="774" width="2.28515625" style="2" customWidth="1"/>
    <col min="775" max="775" width="8.42578125" style="2" customWidth="1"/>
    <col min="776" max="776" width="3.42578125" style="2" customWidth="1"/>
    <col min="777" max="777" width="5.7109375" style="2" customWidth="1"/>
    <col min="778" max="778" width="2.28515625" style="2" customWidth="1"/>
    <col min="779" max="779" width="9.140625" style="2" customWidth="1"/>
    <col min="780" max="780" width="2.28515625" style="2" customWidth="1"/>
    <col min="781" max="781" width="11.85546875" style="2" customWidth="1"/>
    <col min="782" max="782" width="2.28515625" style="2" customWidth="1"/>
    <col min="783" max="783" width="7.85546875" style="2" customWidth="1"/>
    <col min="784" max="784" width="2.28515625" style="2" customWidth="1"/>
    <col min="785" max="785" width="12.85546875" style="2" customWidth="1"/>
    <col min="786" max="786" width="2.28515625" style="2" customWidth="1"/>
    <col min="787" max="787" width="12.28515625" style="2" customWidth="1"/>
    <col min="788" max="788" width="2.28515625" style="2" customWidth="1"/>
    <col min="789" max="789" width="8" style="2" customWidth="1"/>
    <col min="790" max="790" width="2.28515625" style="2" customWidth="1"/>
    <col min="791" max="791" width="12" style="2" customWidth="1"/>
    <col min="792" max="792" width="2.5703125" style="2" customWidth="1"/>
    <col min="793" max="793" width="9.140625" style="2" customWidth="1"/>
    <col min="794" max="794" width="1.85546875" style="2" customWidth="1"/>
    <col min="795" max="797" width="9.140625" style="2" customWidth="1"/>
    <col min="798" max="798" width="5.85546875" style="2" customWidth="1"/>
    <col min="799" max="799" width="2.28515625" style="2" customWidth="1"/>
    <col min="800" max="800" width="8.42578125" style="2" customWidth="1"/>
    <col min="801" max="801" width="3.42578125" style="2" customWidth="1"/>
    <col min="802" max="802" width="5.7109375" style="2" customWidth="1"/>
    <col min="803" max="1026" width="11.42578125" style="2" customWidth="1"/>
    <col min="1027" max="1027" width="9.140625" style="2" customWidth="1"/>
    <col min="1028" max="1028" width="6.42578125" style="2" customWidth="1"/>
    <col min="1029" max="1029" width="5.85546875" style="2" customWidth="1"/>
    <col min="1030" max="1030" width="2.28515625" style="2" customWidth="1"/>
    <col min="1031" max="1031" width="8.42578125" style="2" customWidth="1"/>
    <col min="1032" max="1032" width="3.42578125" style="2" customWidth="1"/>
    <col min="1033" max="1033" width="5.7109375" style="2" customWidth="1"/>
    <col min="1034" max="1034" width="2.28515625" style="2" customWidth="1"/>
    <col min="1035" max="1035" width="9.140625" style="2" customWidth="1"/>
    <col min="1036" max="1036" width="2.28515625" style="2" customWidth="1"/>
    <col min="1037" max="1037" width="11.85546875" style="2" customWidth="1"/>
    <col min="1038" max="1038" width="2.28515625" style="2" customWidth="1"/>
    <col min="1039" max="1039" width="7.85546875" style="2" customWidth="1"/>
    <col min="1040" max="1040" width="2.28515625" style="2" customWidth="1"/>
    <col min="1041" max="1041" width="12.85546875" style="2" customWidth="1"/>
    <col min="1042" max="1042" width="2.28515625" style="2" customWidth="1"/>
    <col min="1043" max="1043" width="12.28515625" style="2" customWidth="1"/>
    <col min="1044" max="1044" width="2.28515625" style="2" customWidth="1"/>
    <col min="1045" max="1045" width="8" style="2" customWidth="1"/>
    <col min="1046" max="1046" width="2.28515625" style="2" customWidth="1"/>
    <col min="1047" max="1047" width="12" style="2" customWidth="1"/>
    <col min="1048" max="1048" width="2.5703125" style="2" customWidth="1"/>
    <col min="1049" max="1049" width="9.140625" style="2" customWidth="1"/>
    <col min="1050" max="1050" width="1.85546875" style="2" customWidth="1"/>
    <col min="1051" max="1053" width="9.140625" style="2" customWidth="1"/>
    <col min="1054" max="1054" width="5.85546875" style="2" customWidth="1"/>
    <col min="1055" max="1055" width="2.28515625" style="2" customWidth="1"/>
    <col min="1056" max="1056" width="8.42578125" style="2" customWidth="1"/>
    <col min="1057" max="1057" width="3.42578125" style="2" customWidth="1"/>
    <col min="1058" max="1058" width="5.7109375" style="2" customWidth="1"/>
    <col min="1059" max="1282" width="11.42578125" style="2" customWidth="1"/>
    <col min="1283" max="1283" width="9.140625" style="2" customWidth="1"/>
    <col min="1284" max="1284" width="6.42578125" style="2" customWidth="1"/>
    <col min="1285" max="1285" width="5.85546875" style="2" customWidth="1"/>
    <col min="1286" max="1286" width="2.28515625" style="2" customWidth="1"/>
    <col min="1287" max="1287" width="8.42578125" style="2" customWidth="1"/>
    <col min="1288" max="1288" width="3.42578125" style="2" customWidth="1"/>
    <col min="1289" max="1289" width="5.7109375" style="2" customWidth="1"/>
    <col min="1290" max="1290" width="2.28515625" style="2" customWidth="1"/>
    <col min="1291" max="1291" width="9.140625" style="2" customWidth="1"/>
    <col min="1292" max="1292" width="2.28515625" style="2" customWidth="1"/>
    <col min="1293" max="1293" width="11.85546875" style="2" customWidth="1"/>
    <col min="1294" max="1294" width="2.28515625" style="2" customWidth="1"/>
    <col min="1295" max="1295" width="7.85546875" style="2" customWidth="1"/>
    <col min="1296" max="1296" width="2.28515625" style="2" customWidth="1"/>
    <col min="1297" max="1297" width="12.85546875" style="2" customWidth="1"/>
    <col min="1298" max="1298" width="2.28515625" style="2" customWidth="1"/>
    <col min="1299" max="1299" width="12.28515625" style="2" customWidth="1"/>
    <col min="1300" max="1300" width="2.28515625" style="2" customWidth="1"/>
    <col min="1301" max="1301" width="8" style="2" customWidth="1"/>
    <col min="1302" max="1302" width="2.28515625" style="2" customWidth="1"/>
    <col min="1303" max="1303" width="12" style="2" customWidth="1"/>
    <col min="1304" max="1304" width="2.5703125" style="2" customWidth="1"/>
    <col min="1305" max="1305" width="9.140625" style="2" customWidth="1"/>
    <col min="1306" max="1306" width="1.85546875" style="2" customWidth="1"/>
    <col min="1307" max="1309" width="9.140625" style="2" customWidth="1"/>
    <col min="1310" max="1310" width="5.85546875" style="2" customWidth="1"/>
    <col min="1311" max="1311" width="2.28515625" style="2" customWidth="1"/>
    <col min="1312" max="1312" width="8.42578125" style="2" customWidth="1"/>
    <col min="1313" max="1313" width="3.42578125" style="2" customWidth="1"/>
    <col min="1314" max="1314" width="5.7109375" style="2" customWidth="1"/>
    <col min="1315" max="1538" width="11.42578125" style="2" customWidth="1"/>
    <col min="1539" max="1539" width="9.140625" style="2" customWidth="1"/>
    <col min="1540" max="1540" width="6.42578125" style="2" customWidth="1"/>
    <col min="1541" max="1541" width="5.85546875" style="2" customWidth="1"/>
    <col min="1542" max="1542" width="2.28515625" style="2" customWidth="1"/>
    <col min="1543" max="1543" width="8.42578125" style="2" customWidth="1"/>
    <col min="1544" max="1544" width="3.42578125" style="2" customWidth="1"/>
    <col min="1545" max="1545" width="5.7109375" style="2" customWidth="1"/>
    <col min="1546" max="1546" width="2.28515625" style="2" customWidth="1"/>
    <col min="1547" max="1547" width="9.140625" style="2" customWidth="1"/>
    <col min="1548" max="1548" width="2.28515625" style="2" customWidth="1"/>
    <col min="1549" max="1549" width="11.85546875" style="2" customWidth="1"/>
    <col min="1550" max="1550" width="2.28515625" style="2" customWidth="1"/>
    <col min="1551" max="1551" width="7.85546875" style="2" customWidth="1"/>
    <col min="1552" max="1552" width="2.28515625" style="2" customWidth="1"/>
    <col min="1553" max="1553" width="12.85546875" style="2" customWidth="1"/>
    <col min="1554" max="1554" width="2.28515625" style="2" customWidth="1"/>
    <col min="1555" max="1555" width="12.28515625" style="2" customWidth="1"/>
    <col min="1556" max="1556" width="2.28515625" style="2" customWidth="1"/>
    <col min="1557" max="1557" width="8" style="2" customWidth="1"/>
    <col min="1558" max="1558" width="2.28515625" style="2" customWidth="1"/>
    <col min="1559" max="1559" width="12" style="2" customWidth="1"/>
    <col min="1560" max="1560" width="2.5703125" style="2" customWidth="1"/>
    <col min="1561" max="1561" width="9.140625" style="2" customWidth="1"/>
    <col min="1562" max="1562" width="1.85546875" style="2" customWidth="1"/>
    <col min="1563" max="1565" width="9.140625" style="2" customWidth="1"/>
    <col min="1566" max="1566" width="5.85546875" style="2" customWidth="1"/>
    <col min="1567" max="1567" width="2.28515625" style="2" customWidth="1"/>
    <col min="1568" max="1568" width="8.42578125" style="2" customWidth="1"/>
    <col min="1569" max="1569" width="3.42578125" style="2" customWidth="1"/>
    <col min="1570" max="1570" width="5.7109375" style="2" customWidth="1"/>
    <col min="1571" max="1794" width="11.42578125" style="2" customWidth="1"/>
    <col min="1795" max="1795" width="9.140625" style="2" customWidth="1"/>
    <col min="1796" max="1796" width="6.42578125" style="2" customWidth="1"/>
    <col min="1797" max="1797" width="5.85546875" style="2" customWidth="1"/>
    <col min="1798" max="1798" width="2.28515625" style="2" customWidth="1"/>
    <col min="1799" max="1799" width="8.42578125" style="2" customWidth="1"/>
    <col min="1800" max="1800" width="3.42578125" style="2" customWidth="1"/>
    <col min="1801" max="1801" width="5.7109375" style="2" customWidth="1"/>
    <col min="1802" max="1802" width="2.28515625" style="2" customWidth="1"/>
    <col min="1803" max="1803" width="9.140625" style="2" customWidth="1"/>
    <col min="1804" max="1804" width="2.28515625" style="2" customWidth="1"/>
    <col min="1805" max="1805" width="11.85546875" style="2" customWidth="1"/>
    <col min="1806" max="1806" width="2.28515625" style="2" customWidth="1"/>
    <col min="1807" max="1807" width="7.85546875" style="2" customWidth="1"/>
    <col min="1808" max="1808" width="2.28515625" style="2" customWidth="1"/>
    <col min="1809" max="1809" width="12.85546875" style="2" customWidth="1"/>
    <col min="1810" max="1810" width="2.28515625" style="2" customWidth="1"/>
    <col min="1811" max="1811" width="12.28515625" style="2" customWidth="1"/>
    <col min="1812" max="1812" width="2.28515625" style="2" customWidth="1"/>
    <col min="1813" max="1813" width="8" style="2" customWidth="1"/>
    <col min="1814" max="1814" width="2.28515625" style="2" customWidth="1"/>
    <col min="1815" max="1815" width="12" style="2" customWidth="1"/>
    <col min="1816" max="1816" width="2.5703125" style="2" customWidth="1"/>
    <col min="1817" max="1817" width="9.140625" style="2" customWidth="1"/>
    <col min="1818" max="1818" width="1.85546875" style="2" customWidth="1"/>
    <col min="1819" max="1821" width="9.140625" style="2" customWidth="1"/>
    <col min="1822" max="1822" width="5.85546875" style="2" customWidth="1"/>
    <col min="1823" max="1823" width="2.28515625" style="2" customWidth="1"/>
    <col min="1824" max="1824" width="8.42578125" style="2" customWidth="1"/>
    <col min="1825" max="1825" width="3.42578125" style="2" customWidth="1"/>
    <col min="1826" max="1826" width="5.7109375" style="2" customWidth="1"/>
    <col min="1827" max="2050" width="11.42578125" style="2" customWidth="1"/>
    <col min="2051" max="2051" width="9.140625" style="2" customWidth="1"/>
    <col min="2052" max="2052" width="6.42578125" style="2" customWidth="1"/>
    <col min="2053" max="2053" width="5.85546875" style="2" customWidth="1"/>
    <col min="2054" max="2054" width="2.28515625" style="2" customWidth="1"/>
    <col min="2055" max="2055" width="8.42578125" style="2" customWidth="1"/>
    <col min="2056" max="2056" width="3.42578125" style="2" customWidth="1"/>
    <col min="2057" max="2057" width="5.7109375" style="2" customWidth="1"/>
    <col min="2058" max="2058" width="2.28515625" style="2" customWidth="1"/>
    <col min="2059" max="2059" width="9.140625" style="2" customWidth="1"/>
    <col min="2060" max="2060" width="2.28515625" style="2" customWidth="1"/>
    <col min="2061" max="2061" width="11.85546875" style="2" customWidth="1"/>
    <col min="2062" max="2062" width="2.28515625" style="2" customWidth="1"/>
    <col min="2063" max="2063" width="7.85546875" style="2" customWidth="1"/>
    <col min="2064" max="2064" width="2.28515625" style="2" customWidth="1"/>
    <col min="2065" max="2065" width="12.85546875" style="2" customWidth="1"/>
    <col min="2066" max="2066" width="2.28515625" style="2" customWidth="1"/>
    <col min="2067" max="2067" width="12.28515625" style="2" customWidth="1"/>
    <col min="2068" max="2068" width="2.28515625" style="2" customWidth="1"/>
    <col min="2069" max="2069" width="8" style="2" customWidth="1"/>
    <col min="2070" max="2070" width="2.28515625" style="2" customWidth="1"/>
    <col min="2071" max="2071" width="12" style="2" customWidth="1"/>
    <col min="2072" max="2072" width="2.5703125" style="2" customWidth="1"/>
    <col min="2073" max="2073" width="9.140625" style="2" customWidth="1"/>
    <col min="2074" max="2074" width="1.85546875" style="2" customWidth="1"/>
    <col min="2075" max="2077" width="9.140625" style="2" customWidth="1"/>
    <col min="2078" max="2078" width="5.85546875" style="2" customWidth="1"/>
    <col min="2079" max="2079" width="2.28515625" style="2" customWidth="1"/>
    <col min="2080" max="2080" width="8.42578125" style="2" customWidth="1"/>
    <col min="2081" max="2081" width="3.42578125" style="2" customWidth="1"/>
    <col min="2082" max="2082" width="5.7109375" style="2" customWidth="1"/>
    <col min="2083" max="2306" width="11.42578125" style="2" customWidth="1"/>
    <col min="2307" max="2307" width="9.140625" style="2" customWidth="1"/>
    <col min="2308" max="2308" width="6.42578125" style="2" customWidth="1"/>
    <col min="2309" max="2309" width="5.85546875" style="2" customWidth="1"/>
    <col min="2310" max="2310" width="2.28515625" style="2" customWidth="1"/>
    <col min="2311" max="2311" width="8.42578125" style="2" customWidth="1"/>
    <col min="2312" max="2312" width="3.42578125" style="2" customWidth="1"/>
    <col min="2313" max="2313" width="5.7109375" style="2" customWidth="1"/>
    <col min="2314" max="2314" width="2.28515625" style="2" customWidth="1"/>
    <col min="2315" max="2315" width="9.140625" style="2" customWidth="1"/>
    <col min="2316" max="2316" width="2.28515625" style="2" customWidth="1"/>
    <col min="2317" max="2317" width="11.85546875" style="2" customWidth="1"/>
    <col min="2318" max="2318" width="2.28515625" style="2" customWidth="1"/>
    <col min="2319" max="2319" width="7.85546875" style="2" customWidth="1"/>
    <col min="2320" max="2320" width="2.28515625" style="2" customWidth="1"/>
    <col min="2321" max="2321" width="12.85546875" style="2" customWidth="1"/>
    <col min="2322" max="2322" width="2.28515625" style="2" customWidth="1"/>
    <col min="2323" max="2323" width="12.28515625" style="2" customWidth="1"/>
    <col min="2324" max="2324" width="2.28515625" style="2" customWidth="1"/>
    <col min="2325" max="2325" width="8" style="2" customWidth="1"/>
    <col min="2326" max="2326" width="2.28515625" style="2" customWidth="1"/>
    <col min="2327" max="2327" width="12" style="2" customWidth="1"/>
    <col min="2328" max="2328" width="2.5703125" style="2" customWidth="1"/>
    <col min="2329" max="2329" width="9.140625" style="2" customWidth="1"/>
    <col min="2330" max="2330" width="1.85546875" style="2" customWidth="1"/>
    <col min="2331" max="2333" width="9.140625" style="2" customWidth="1"/>
    <col min="2334" max="2334" width="5.85546875" style="2" customWidth="1"/>
    <col min="2335" max="2335" width="2.28515625" style="2" customWidth="1"/>
    <col min="2336" max="2336" width="8.42578125" style="2" customWidth="1"/>
    <col min="2337" max="2337" width="3.42578125" style="2" customWidth="1"/>
    <col min="2338" max="2338" width="5.7109375" style="2" customWidth="1"/>
    <col min="2339" max="2562" width="11.42578125" style="2" customWidth="1"/>
    <col min="2563" max="2563" width="9.140625" style="2" customWidth="1"/>
    <col min="2564" max="2564" width="6.42578125" style="2" customWidth="1"/>
    <col min="2565" max="2565" width="5.85546875" style="2" customWidth="1"/>
    <col min="2566" max="2566" width="2.28515625" style="2" customWidth="1"/>
    <col min="2567" max="2567" width="8.42578125" style="2" customWidth="1"/>
    <col min="2568" max="2568" width="3.42578125" style="2" customWidth="1"/>
    <col min="2569" max="2569" width="5.7109375" style="2" customWidth="1"/>
    <col min="2570" max="2570" width="2.28515625" style="2" customWidth="1"/>
    <col min="2571" max="2571" width="9.140625" style="2" customWidth="1"/>
    <col min="2572" max="2572" width="2.28515625" style="2" customWidth="1"/>
    <col min="2573" max="2573" width="11.85546875" style="2" customWidth="1"/>
    <col min="2574" max="2574" width="2.28515625" style="2" customWidth="1"/>
    <col min="2575" max="2575" width="7.85546875" style="2" customWidth="1"/>
    <col min="2576" max="2576" width="2.28515625" style="2" customWidth="1"/>
    <col min="2577" max="2577" width="12.85546875" style="2" customWidth="1"/>
    <col min="2578" max="2578" width="2.28515625" style="2" customWidth="1"/>
    <col min="2579" max="2579" width="12.28515625" style="2" customWidth="1"/>
    <col min="2580" max="2580" width="2.28515625" style="2" customWidth="1"/>
    <col min="2581" max="2581" width="8" style="2" customWidth="1"/>
    <col min="2582" max="2582" width="2.28515625" style="2" customWidth="1"/>
    <col min="2583" max="2583" width="12" style="2" customWidth="1"/>
    <col min="2584" max="2584" width="2.5703125" style="2" customWidth="1"/>
    <col min="2585" max="2585" width="9.140625" style="2" customWidth="1"/>
    <col min="2586" max="2586" width="1.85546875" style="2" customWidth="1"/>
    <col min="2587" max="2589" width="9.140625" style="2" customWidth="1"/>
    <col min="2590" max="2590" width="5.85546875" style="2" customWidth="1"/>
    <col min="2591" max="2591" width="2.28515625" style="2" customWidth="1"/>
    <col min="2592" max="2592" width="8.42578125" style="2" customWidth="1"/>
    <col min="2593" max="2593" width="3.42578125" style="2" customWidth="1"/>
    <col min="2594" max="2594" width="5.7109375" style="2" customWidth="1"/>
    <col min="2595" max="2818" width="11.42578125" style="2" customWidth="1"/>
    <col min="2819" max="2819" width="9.140625" style="2" customWidth="1"/>
    <col min="2820" max="2820" width="6.42578125" style="2" customWidth="1"/>
    <col min="2821" max="2821" width="5.85546875" style="2" customWidth="1"/>
    <col min="2822" max="2822" width="2.28515625" style="2" customWidth="1"/>
    <col min="2823" max="2823" width="8.42578125" style="2" customWidth="1"/>
    <col min="2824" max="2824" width="3.42578125" style="2" customWidth="1"/>
    <col min="2825" max="2825" width="5.7109375" style="2" customWidth="1"/>
    <col min="2826" max="2826" width="2.28515625" style="2" customWidth="1"/>
    <col min="2827" max="2827" width="9.140625" style="2" customWidth="1"/>
    <col min="2828" max="2828" width="2.28515625" style="2" customWidth="1"/>
    <col min="2829" max="2829" width="11.85546875" style="2" customWidth="1"/>
    <col min="2830" max="2830" width="2.28515625" style="2" customWidth="1"/>
    <col min="2831" max="2831" width="7.85546875" style="2" customWidth="1"/>
    <col min="2832" max="2832" width="2.28515625" style="2" customWidth="1"/>
    <col min="2833" max="2833" width="12.85546875" style="2" customWidth="1"/>
    <col min="2834" max="2834" width="2.28515625" style="2" customWidth="1"/>
    <col min="2835" max="2835" width="12.28515625" style="2" customWidth="1"/>
    <col min="2836" max="2836" width="2.28515625" style="2" customWidth="1"/>
    <col min="2837" max="2837" width="8" style="2" customWidth="1"/>
    <col min="2838" max="2838" width="2.28515625" style="2" customWidth="1"/>
    <col min="2839" max="2839" width="12" style="2" customWidth="1"/>
    <col min="2840" max="2840" width="2.5703125" style="2" customWidth="1"/>
    <col min="2841" max="2841" width="9.140625" style="2" customWidth="1"/>
    <col min="2842" max="2842" width="1.85546875" style="2" customWidth="1"/>
    <col min="2843" max="2845" width="9.140625" style="2" customWidth="1"/>
    <col min="2846" max="2846" width="5.85546875" style="2" customWidth="1"/>
    <col min="2847" max="2847" width="2.28515625" style="2" customWidth="1"/>
    <col min="2848" max="2848" width="8.42578125" style="2" customWidth="1"/>
    <col min="2849" max="2849" width="3.42578125" style="2" customWidth="1"/>
    <col min="2850" max="2850" width="5.7109375" style="2" customWidth="1"/>
    <col min="2851" max="3074" width="11.42578125" style="2" customWidth="1"/>
    <col min="3075" max="3075" width="9.140625" style="2" customWidth="1"/>
    <col min="3076" max="3076" width="6.42578125" style="2" customWidth="1"/>
    <col min="3077" max="3077" width="5.85546875" style="2" customWidth="1"/>
    <col min="3078" max="3078" width="2.28515625" style="2" customWidth="1"/>
    <col min="3079" max="3079" width="8.42578125" style="2" customWidth="1"/>
    <col min="3080" max="3080" width="3.42578125" style="2" customWidth="1"/>
    <col min="3081" max="3081" width="5.7109375" style="2" customWidth="1"/>
    <col min="3082" max="3082" width="2.28515625" style="2" customWidth="1"/>
    <col min="3083" max="3083" width="9.140625" style="2" customWidth="1"/>
    <col min="3084" max="3084" width="2.28515625" style="2" customWidth="1"/>
    <col min="3085" max="3085" width="11.85546875" style="2" customWidth="1"/>
    <col min="3086" max="3086" width="2.28515625" style="2" customWidth="1"/>
    <col min="3087" max="3087" width="7.85546875" style="2" customWidth="1"/>
    <col min="3088" max="3088" width="2.28515625" style="2" customWidth="1"/>
    <col min="3089" max="3089" width="12.85546875" style="2" customWidth="1"/>
    <col min="3090" max="3090" width="2.28515625" style="2" customWidth="1"/>
    <col min="3091" max="3091" width="12.28515625" style="2" customWidth="1"/>
    <col min="3092" max="3092" width="2.28515625" style="2" customWidth="1"/>
    <col min="3093" max="3093" width="8" style="2" customWidth="1"/>
    <col min="3094" max="3094" width="2.28515625" style="2" customWidth="1"/>
    <col min="3095" max="3095" width="12" style="2" customWidth="1"/>
    <col min="3096" max="3096" width="2.5703125" style="2" customWidth="1"/>
    <col min="3097" max="3097" width="9.140625" style="2" customWidth="1"/>
    <col min="3098" max="3098" width="1.85546875" style="2" customWidth="1"/>
    <col min="3099" max="3101" width="9.140625" style="2" customWidth="1"/>
    <col min="3102" max="3102" width="5.85546875" style="2" customWidth="1"/>
    <col min="3103" max="3103" width="2.28515625" style="2" customWidth="1"/>
    <col min="3104" max="3104" width="8.42578125" style="2" customWidth="1"/>
    <col min="3105" max="3105" width="3.42578125" style="2" customWidth="1"/>
    <col min="3106" max="3106" width="5.7109375" style="2" customWidth="1"/>
    <col min="3107" max="3330" width="11.42578125" style="2" customWidth="1"/>
    <col min="3331" max="3331" width="9.140625" style="2" customWidth="1"/>
    <col min="3332" max="3332" width="6.42578125" style="2" customWidth="1"/>
    <col min="3333" max="3333" width="5.85546875" style="2" customWidth="1"/>
    <col min="3334" max="3334" width="2.28515625" style="2" customWidth="1"/>
    <col min="3335" max="3335" width="8.42578125" style="2" customWidth="1"/>
    <col min="3336" max="3336" width="3.42578125" style="2" customWidth="1"/>
    <col min="3337" max="3337" width="5.7109375" style="2" customWidth="1"/>
    <col min="3338" max="3338" width="2.28515625" style="2" customWidth="1"/>
    <col min="3339" max="3339" width="9.140625" style="2" customWidth="1"/>
    <col min="3340" max="3340" width="2.28515625" style="2" customWidth="1"/>
    <col min="3341" max="3341" width="11.85546875" style="2" customWidth="1"/>
    <col min="3342" max="3342" width="2.28515625" style="2" customWidth="1"/>
    <col min="3343" max="3343" width="7.85546875" style="2" customWidth="1"/>
    <col min="3344" max="3344" width="2.28515625" style="2" customWidth="1"/>
    <col min="3345" max="3345" width="12.85546875" style="2" customWidth="1"/>
    <col min="3346" max="3346" width="2.28515625" style="2" customWidth="1"/>
    <col min="3347" max="3347" width="12.28515625" style="2" customWidth="1"/>
    <col min="3348" max="3348" width="2.28515625" style="2" customWidth="1"/>
    <col min="3349" max="3349" width="8" style="2" customWidth="1"/>
    <col min="3350" max="3350" width="2.28515625" style="2" customWidth="1"/>
    <col min="3351" max="3351" width="12" style="2" customWidth="1"/>
    <col min="3352" max="3352" width="2.5703125" style="2" customWidth="1"/>
    <col min="3353" max="3353" width="9.140625" style="2" customWidth="1"/>
    <col min="3354" max="3354" width="1.85546875" style="2" customWidth="1"/>
    <col min="3355" max="3357" width="9.140625" style="2" customWidth="1"/>
    <col min="3358" max="3358" width="5.85546875" style="2" customWidth="1"/>
    <col min="3359" max="3359" width="2.28515625" style="2" customWidth="1"/>
    <col min="3360" max="3360" width="8.42578125" style="2" customWidth="1"/>
    <col min="3361" max="3361" width="3.42578125" style="2" customWidth="1"/>
    <col min="3362" max="3362" width="5.7109375" style="2" customWidth="1"/>
    <col min="3363" max="3586" width="11.42578125" style="2" customWidth="1"/>
    <col min="3587" max="3587" width="9.140625" style="2" customWidth="1"/>
    <col min="3588" max="3588" width="6.42578125" style="2" customWidth="1"/>
    <col min="3589" max="3589" width="5.85546875" style="2" customWidth="1"/>
    <col min="3590" max="3590" width="2.28515625" style="2" customWidth="1"/>
    <col min="3591" max="3591" width="8.42578125" style="2" customWidth="1"/>
    <col min="3592" max="3592" width="3.42578125" style="2" customWidth="1"/>
    <col min="3593" max="3593" width="5.7109375" style="2" customWidth="1"/>
    <col min="3594" max="3594" width="2.28515625" style="2" customWidth="1"/>
    <col min="3595" max="3595" width="9.140625" style="2" customWidth="1"/>
    <col min="3596" max="3596" width="2.28515625" style="2" customWidth="1"/>
    <col min="3597" max="3597" width="11.85546875" style="2" customWidth="1"/>
    <col min="3598" max="3598" width="2.28515625" style="2" customWidth="1"/>
    <col min="3599" max="3599" width="7.85546875" style="2" customWidth="1"/>
    <col min="3600" max="3600" width="2.28515625" style="2" customWidth="1"/>
    <col min="3601" max="3601" width="12.85546875" style="2" customWidth="1"/>
    <col min="3602" max="3602" width="2.28515625" style="2" customWidth="1"/>
    <col min="3603" max="3603" width="12.28515625" style="2" customWidth="1"/>
    <col min="3604" max="3604" width="2.28515625" style="2" customWidth="1"/>
    <col min="3605" max="3605" width="8" style="2" customWidth="1"/>
    <col min="3606" max="3606" width="2.28515625" style="2" customWidth="1"/>
    <col min="3607" max="3607" width="12" style="2" customWidth="1"/>
    <col min="3608" max="3608" width="2.5703125" style="2" customWidth="1"/>
    <col min="3609" max="3609" width="9.140625" style="2" customWidth="1"/>
    <col min="3610" max="3610" width="1.85546875" style="2" customWidth="1"/>
    <col min="3611" max="3613" width="9.140625" style="2" customWidth="1"/>
    <col min="3614" max="3614" width="5.85546875" style="2" customWidth="1"/>
    <col min="3615" max="3615" width="2.28515625" style="2" customWidth="1"/>
    <col min="3616" max="3616" width="8.42578125" style="2" customWidth="1"/>
    <col min="3617" max="3617" width="3.42578125" style="2" customWidth="1"/>
    <col min="3618" max="3618" width="5.7109375" style="2" customWidth="1"/>
    <col min="3619" max="3842" width="11.42578125" style="2" customWidth="1"/>
    <col min="3843" max="3843" width="9.140625" style="2" customWidth="1"/>
    <col min="3844" max="3844" width="6.42578125" style="2" customWidth="1"/>
    <col min="3845" max="3845" width="5.85546875" style="2" customWidth="1"/>
    <col min="3846" max="3846" width="2.28515625" style="2" customWidth="1"/>
    <col min="3847" max="3847" width="8.42578125" style="2" customWidth="1"/>
    <col min="3848" max="3848" width="3.42578125" style="2" customWidth="1"/>
    <col min="3849" max="3849" width="5.7109375" style="2" customWidth="1"/>
    <col min="3850" max="3850" width="2.28515625" style="2" customWidth="1"/>
    <col min="3851" max="3851" width="9.140625" style="2" customWidth="1"/>
    <col min="3852" max="3852" width="2.28515625" style="2" customWidth="1"/>
    <col min="3853" max="3853" width="11.85546875" style="2" customWidth="1"/>
    <col min="3854" max="3854" width="2.28515625" style="2" customWidth="1"/>
    <col min="3855" max="3855" width="7.85546875" style="2" customWidth="1"/>
    <col min="3856" max="3856" width="2.28515625" style="2" customWidth="1"/>
    <col min="3857" max="3857" width="12.85546875" style="2" customWidth="1"/>
    <col min="3858" max="3858" width="2.28515625" style="2" customWidth="1"/>
    <col min="3859" max="3859" width="12.28515625" style="2" customWidth="1"/>
    <col min="3860" max="3860" width="2.28515625" style="2" customWidth="1"/>
    <col min="3861" max="3861" width="8" style="2" customWidth="1"/>
    <col min="3862" max="3862" width="2.28515625" style="2" customWidth="1"/>
    <col min="3863" max="3863" width="12" style="2" customWidth="1"/>
    <col min="3864" max="3864" width="2.5703125" style="2" customWidth="1"/>
    <col min="3865" max="3865" width="9.140625" style="2" customWidth="1"/>
    <col min="3866" max="3866" width="1.85546875" style="2" customWidth="1"/>
    <col min="3867" max="3869" width="9.140625" style="2" customWidth="1"/>
    <col min="3870" max="3870" width="5.85546875" style="2" customWidth="1"/>
    <col min="3871" max="3871" width="2.28515625" style="2" customWidth="1"/>
    <col min="3872" max="3872" width="8.42578125" style="2" customWidth="1"/>
    <col min="3873" max="3873" width="3.42578125" style="2" customWidth="1"/>
    <col min="3874" max="3874" width="5.7109375" style="2" customWidth="1"/>
    <col min="3875" max="4098" width="11.42578125" style="2" customWidth="1"/>
    <col min="4099" max="4099" width="9.140625" style="2" customWidth="1"/>
    <col min="4100" max="4100" width="6.42578125" style="2" customWidth="1"/>
    <col min="4101" max="4101" width="5.85546875" style="2" customWidth="1"/>
    <col min="4102" max="4102" width="2.28515625" style="2" customWidth="1"/>
    <col min="4103" max="4103" width="8.42578125" style="2" customWidth="1"/>
    <col min="4104" max="4104" width="3.42578125" style="2" customWidth="1"/>
    <col min="4105" max="4105" width="5.7109375" style="2" customWidth="1"/>
    <col min="4106" max="4106" width="2.28515625" style="2" customWidth="1"/>
    <col min="4107" max="4107" width="9.140625" style="2" customWidth="1"/>
    <col min="4108" max="4108" width="2.28515625" style="2" customWidth="1"/>
    <col min="4109" max="4109" width="11.85546875" style="2" customWidth="1"/>
    <col min="4110" max="4110" width="2.28515625" style="2" customWidth="1"/>
    <col min="4111" max="4111" width="7.85546875" style="2" customWidth="1"/>
    <col min="4112" max="4112" width="2.28515625" style="2" customWidth="1"/>
    <col min="4113" max="4113" width="12.85546875" style="2" customWidth="1"/>
    <col min="4114" max="4114" width="2.28515625" style="2" customWidth="1"/>
    <col min="4115" max="4115" width="12.28515625" style="2" customWidth="1"/>
    <col min="4116" max="4116" width="2.28515625" style="2" customWidth="1"/>
    <col min="4117" max="4117" width="8" style="2" customWidth="1"/>
    <col min="4118" max="4118" width="2.28515625" style="2" customWidth="1"/>
    <col min="4119" max="4119" width="12" style="2" customWidth="1"/>
    <col min="4120" max="4120" width="2.5703125" style="2" customWidth="1"/>
    <col min="4121" max="4121" width="9.140625" style="2" customWidth="1"/>
    <col min="4122" max="4122" width="1.85546875" style="2" customWidth="1"/>
    <col min="4123" max="4125" width="9.140625" style="2" customWidth="1"/>
    <col min="4126" max="4126" width="5.85546875" style="2" customWidth="1"/>
    <col min="4127" max="4127" width="2.28515625" style="2" customWidth="1"/>
    <col min="4128" max="4128" width="8.42578125" style="2" customWidth="1"/>
    <col min="4129" max="4129" width="3.42578125" style="2" customWidth="1"/>
    <col min="4130" max="4130" width="5.7109375" style="2" customWidth="1"/>
    <col min="4131" max="4354" width="11.42578125" style="2" customWidth="1"/>
    <col min="4355" max="4355" width="9.140625" style="2" customWidth="1"/>
    <col min="4356" max="4356" width="6.42578125" style="2" customWidth="1"/>
    <col min="4357" max="4357" width="5.85546875" style="2" customWidth="1"/>
    <col min="4358" max="4358" width="2.28515625" style="2" customWidth="1"/>
    <col min="4359" max="4359" width="8.42578125" style="2" customWidth="1"/>
    <col min="4360" max="4360" width="3.42578125" style="2" customWidth="1"/>
    <col min="4361" max="4361" width="5.7109375" style="2" customWidth="1"/>
    <col min="4362" max="4362" width="2.28515625" style="2" customWidth="1"/>
    <col min="4363" max="4363" width="9.140625" style="2" customWidth="1"/>
    <col min="4364" max="4364" width="2.28515625" style="2" customWidth="1"/>
    <col min="4365" max="4365" width="11.85546875" style="2" customWidth="1"/>
    <col min="4366" max="4366" width="2.28515625" style="2" customWidth="1"/>
    <col min="4367" max="4367" width="7.85546875" style="2" customWidth="1"/>
    <col min="4368" max="4368" width="2.28515625" style="2" customWidth="1"/>
    <col min="4369" max="4369" width="12.85546875" style="2" customWidth="1"/>
    <col min="4370" max="4370" width="2.28515625" style="2" customWidth="1"/>
    <col min="4371" max="4371" width="12.28515625" style="2" customWidth="1"/>
    <col min="4372" max="4372" width="2.28515625" style="2" customWidth="1"/>
    <col min="4373" max="4373" width="8" style="2" customWidth="1"/>
    <col min="4374" max="4374" width="2.28515625" style="2" customWidth="1"/>
    <col min="4375" max="4375" width="12" style="2" customWidth="1"/>
    <col min="4376" max="4376" width="2.5703125" style="2" customWidth="1"/>
    <col min="4377" max="4377" width="9.140625" style="2" customWidth="1"/>
    <col min="4378" max="4378" width="1.85546875" style="2" customWidth="1"/>
    <col min="4379" max="4381" width="9.140625" style="2" customWidth="1"/>
    <col min="4382" max="4382" width="5.85546875" style="2" customWidth="1"/>
    <col min="4383" max="4383" width="2.28515625" style="2" customWidth="1"/>
    <col min="4384" max="4384" width="8.42578125" style="2" customWidth="1"/>
    <col min="4385" max="4385" width="3.42578125" style="2" customWidth="1"/>
    <col min="4386" max="4386" width="5.7109375" style="2" customWidth="1"/>
    <col min="4387" max="4610" width="11.42578125" style="2" customWidth="1"/>
    <col min="4611" max="4611" width="9.140625" style="2" customWidth="1"/>
    <col min="4612" max="4612" width="6.42578125" style="2" customWidth="1"/>
    <col min="4613" max="4613" width="5.85546875" style="2" customWidth="1"/>
    <col min="4614" max="4614" width="2.28515625" style="2" customWidth="1"/>
    <col min="4615" max="4615" width="8.42578125" style="2" customWidth="1"/>
    <col min="4616" max="4616" width="3.42578125" style="2" customWidth="1"/>
    <col min="4617" max="4617" width="5.7109375" style="2" customWidth="1"/>
    <col min="4618" max="4618" width="2.28515625" style="2" customWidth="1"/>
    <col min="4619" max="4619" width="9.140625" style="2" customWidth="1"/>
    <col min="4620" max="4620" width="2.28515625" style="2" customWidth="1"/>
    <col min="4621" max="4621" width="11.85546875" style="2" customWidth="1"/>
    <col min="4622" max="4622" width="2.28515625" style="2" customWidth="1"/>
    <col min="4623" max="4623" width="7.85546875" style="2" customWidth="1"/>
    <col min="4624" max="4624" width="2.28515625" style="2" customWidth="1"/>
    <col min="4625" max="4625" width="12.85546875" style="2" customWidth="1"/>
    <col min="4626" max="4626" width="2.28515625" style="2" customWidth="1"/>
    <col min="4627" max="4627" width="12.28515625" style="2" customWidth="1"/>
    <col min="4628" max="4628" width="2.28515625" style="2" customWidth="1"/>
    <col min="4629" max="4629" width="8" style="2" customWidth="1"/>
    <col min="4630" max="4630" width="2.28515625" style="2" customWidth="1"/>
    <col min="4631" max="4631" width="12" style="2" customWidth="1"/>
    <col min="4632" max="4632" width="2.5703125" style="2" customWidth="1"/>
    <col min="4633" max="4633" width="9.140625" style="2" customWidth="1"/>
    <col min="4634" max="4634" width="1.85546875" style="2" customWidth="1"/>
    <col min="4635" max="4637" width="9.140625" style="2" customWidth="1"/>
    <col min="4638" max="4638" width="5.85546875" style="2" customWidth="1"/>
    <col min="4639" max="4639" width="2.28515625" style="2" customWidth="1"/>
    <col min="4640" max="4640" width="8.42578125" style="2" customWidth="1"/>
    <col min="4641" max="4641" width="3.42578125" style="2" customWidth="1"/>
    <col min="4642" max="4642" width="5.7109375" style="2" customWidth="1"/>
    <col min="4643" max="4866" width="11.42578125" style="2" customWidth="1"/>
    <col min="4867" max="4867" width="9.140625" style="2" customWidth="1"/>
    <col min="4868" max="4868" width="6.42578125" style="2" customWidth="1"/>
    <col min="4869" max="4869" width="5.85546875" style="2" customWidth="1"/>
    <col min="4870" max="4870" width="2.28515625" style="2" customWidth="1"/>
    <col min="4871" max="4871" width="8.42578125" style="2" customWidth="1"/>
    <col min="4872" max="4872" width="3.42578125" style="2" customWidth="1"/>
    <col min="4873" max="4873" width="5.7109375" style="2" customWidth="1"/>
    <col min="4874" max="4874" width="2.28515625" style="2" customWidth="1"/>
    <col min="4875" max="4875" width="9.140625" style="2" customWidth="1"/>
    <col min="4876" max="4876" width="2.28515625" style="2" customWidth="1"/>
    <col min="4877" max="4877" width="11.85546875" style="2" customWidth="1"/>
    <col min="4878" max="4878" width="2.28515625" style="2" customWidth="1"/>
    <col min="4879" max="4879" width="7.85546875" style="2" customWidth="1"/>
    <col min="4880" max="4880" width="2.28515625" style="2" customWidth="1"/>
    <col min="4881" max="4881" width="12.85546875" style="2" customWidth="1"/>
    <col min="4882" max="4882" width="2.28515625" style="2" customWidth="1"/>
    <col min="4883" max="4883" width="12.28515625" style="2" customWidth="1"/>
    <col min="4884" max="4884" width="2.28515625" style="2" customWidth="1"/>
    <col min="4885" max="4885" width="8" style="2" customWidth="1"/>
    <col min="4886" max="4886" width="2.28515625" style="2" customWidth="1"/>
    <col min="4887" max="4887" width="12" style="2" customWidth="1"/>
    <col min="4888" max="4888" width="2.5703125" style="2" customWidth="1"/>
    <col min="4889" max="4889" width="9.140625" style="2" customWidth="1"/>
    <col min="4890" max="4890" width="1.85546875" style="2" customWidth="1"/>
    <col min="4891" max="4893" width="9.140625" style="2" customWidth="1"/>
    <col min="4894" max="4894" width="5.85546875" style="2" customWidth="1"/>
    <col min="4895" max="4895" width="2.28515625" style="2" customWidth="1"/>
    <col min="4896" max="4896" width="8.42578125" style="2" customWidth="1"/>
    <col min="4897" max="4897" width="3.42578125" style="2" customWidth="1"/>
    <col min="4898" max="4898" width="5.7109375" style="2" customWidth="1"/>
    <col min="4899" max="5122" width="11.42578125" style="2" customWidth="1"/>
    <col min="5123" max="5123" width="9.140625" style="2" customWidth="1"/>
    <col min="5124" max="5124" width="6.42578125" style="2" customWidth="1"/>
    <col min="5125" max="5125" width="5.85546875" style="2" customWidth="1"/>
    <col min="5126" max="5126" width="2.28515625" style="2" customWidth="1"/>
    <col min="5127" max="5127" width="8.42578125" style="2" customWidth="1"/>
    <col min="5128" max="5128" width="3.42578125" style="2" customWidth="1"/>
    <col min="5129" max="5129" width="5.7109375" style="2" customWidth="1"/>
    <col min="5130" max="5130" width="2.28515625" style="2" customWidth="1"/>
    <col min="5131" max="5131" width="9.140625" style="2" customWidth="1"/>
    <col min="5132" max="5132" width="2.28515625" style="2" customWidth="1"/>
    <col min="5133" max="5133" width="11.85546875" style="2" customWidth="1"/>
    <col min="5134" max="5134" width="2.28515625" style="2" customWidth="1"/>
    <col min="5135" max="5135" width="7.85546875" style="2" customWidth="1"/>
    <col min="5136" max="5136" width="2.28515625" style="2" customWidth="1"/>
    <col min="5137" max="5137" width="12.85546875" style="2" customWidth="1"/>
    <col min="5138" max="5138" width="2.28515625" style="2" customWidth="1"/>
    <col min="5139" max="5139" width="12.28515625" style="2" customWidth="1"/>
    <col min="5140" max="5140" width="2.28515625" style="2" customWidth="1"/>
    <col min="5141" max="5141" width="8" style="2" customWidth="1"/>
    <col min="5142" max="5142" width="2.28515625" style="2" customWidth="1"/>
    <col min="5143" max="5143" width="12" style="2" customWidth="1"/>
    <col min="5144" max="5144" width="2.5703125" style="2" customWidth="1"/>
    <col min="5145" max="5145" width="9.140625" style="2" customWidth="1"/>
    <col min="5146" max="5146" width="1.85546875" style="2" customWidth="1"/>
    <col min="5147" max="5149" width="9.140625" style="2" customWidth="1"/>
    <col min="5150" max="5150" width="5.85546875" style="2" customWidth="1"/>
    <col min="5151" max="5151" width="2.28515625" style="2" customWidth="1"/>
    <col min="5152" max="5152" width="8.42578125" style="2" customWidth="1"/>
    <col min="5153" max="5153" width="3.42578125" style="2" customWidth="1"/>
    <col min="5154" max="5154" width="5.7109375" style="2" customWidth="1"/>
    <col min="5155" max="5378" width="11.42578125" style="2" customWidth="1"/>
    <col min="5379" max="5379" width="9.140625" style="2" customWidth="1"/>
    <col min="5380" max="5380" width="6.42578125" style="2" customWidth="1"/>
    <col min="5381" max="5381" width="5.85546875" style="2" customWidth="1"/>
    <col min="5382" max="5382" width="2.28515625" style="2" customWidth="1"/>
    <col min="5383" max="5383" width="8.42578125" style="2" customWidth="1"/>
    <col min="5384" max="5384" width="3.42578125" style="2" customWidth="1"/>
    <col min="5385" max="5385" width="5.7109375" style="2" customWidth="1"/>
    <col min="5386" max="5386" width="2.28515625" style="2" customWidth="1"/>
    <col min="5387" max="5387" width="9.140625" style="2" customWidth="1"/>
    <col min="5388" max="5388" width="2.28515625" style="2" customWidth="1"/>
    <col min="5389" max="5389" width="11.85546875" style="2" customWidth="1"/>
    <col min="5390" max="5390" width="2.28515625" style="2" customWidth="1"/>
    <col min="5391" max="5391" width="7.85546875" style="2" customWidth="1"/>
    <col min="5392" max="5392" width="2.28515625" style="2" customWidth="1"/>
    <col min="5393" max="5393" width="12.85546875" style="2" customWidth="1"/>
    <col min="5394" max="5394" width="2.28515625" style="2" customWidth="1"/>
    <col min="5395" max="5395" width="12.28515625" style="2" customWidth="1"/>
    <col min="5396" max="5396" width="2.28515625" style="2" customWidth="1"/>
    <col min="5397" max="5397" width="8" style="2" customWidth="1"/>
    <col min="5398" max="5398" width="2.28515625" style="2" customWidth="1"/>
    <col min="5399" max="5399" width="12" style="2" customWidth="1"/>
    <col min="5400" max="5400" width="2.5703125" style="2" customWidth="1"/>
    <col min="5401" max="5401" width="9.140625" style="2" customWidth="1"/>
    <col min="5402" max="5402" width="1.85546875" style="2" customWidth="1"/>
    <col min="5403" max="5405" width="9.140625" style="2" customWidth="1"/>
    <col min="5406" max="5406" width="5.85546875" style="2" customWidth="1"/>
    <col min="5407" max="5407" width="2.28515625" style="2" customWidth="1"/>
    <col min="5408" max="5408" width="8.42578125" style="2" customWidth="1"/>
    <col min="5409" max="5409" width="3.42578125" style="2" customWidth="1"/>
    <col min="5410" max="5410" width="5.7109375" style="2" customWidth="1"/>
    <col min="5411" max="5634" width="11.42578125" style="2" customWidth="1"/>
    <col min="5635" max="5635" width="9.140625" style="2" customWidth="1"/>
    <col min="5636" max="5636" width="6.42578125" style="2" customWidth="1"/>
    <col min="5637" max="5637" width="5.85546875" style="2" customWidth="1"/>
    <col min="5638" max="5638" width="2.28515625" style="2" customWidth="1"/>
    <col min="5639" max="5639" width="8.42578125" style="2" customWidth="1"/>
    <col min="5640" max="5640" width="3.42578125" style="2" customWidth="1"/>
    <col min="5641" max="5641" width="5.7109375" style="2" customWidth="1"/>
    <col min="5642" max="5642" width="2.28515625" style="2" customWidth="1"/>
    <col min="5643" max="5643" width="9.140625" style="2" customWidth="1"/>
    <col min="5644" max="5644" width="2.28515625" style="2" customWidth="1"/>
    <col min="5645" max="5645" width="11.85546875" style="2" customWidth="1"/>
    <col min="5646" max="5646" width="2.28515625" style="2" customWidth="1"/>
    <col min="5647" max="5647" width="7.85546875" style="2" customWidth="1"/>
    <col min="5648" max="5648" width="2.28515625" style="2" customWidth="1"/>
    <col min="5649" max="5649" width="12.85546875" style="2" customWidth="1"/>
    <col min="5650" max="5650" width="2.28515625" style="2" customWidth="1"/>
    <col min="5651" max="5651" width="12.28515625" style="2" customWidth="1"/>
    <col min="5652" max="5652" width="2.28515625" style="2" customWidth="1"/>
    <col min="5653" max="5653" width="8" style="2" customWidth="1"/>
    <col min="5654" max="5654" width="2.28515625" style="2" customWidth="1"/>
    <col min="5655" max="5655" width="12" style="2" customWidth="1"/>
    <col min="5656" max="5656" width="2.5703125" style="2" customWidth="1"/>
    <col min="5657" max="5657" width="9.140625" style="2" customWidth="1"/>
    <col min="5658" max="5658" width="1.85546875" style="2" customWidth="1"/>
    <col min="5659" max="5661" width="9.140625" style="2" customWidth="1"/>
    <col min="5662" max="5662" width="5.85546875" style="2" customWidth="1"/>
    <col min="5663" max="5663" width="2.28515625" style="2" customWidth="1"/>
    <col min="5664" max="5664" width="8.42578125" style="2" customWidth="1"/>
    <col min="5665" max="5665" width="3.42578125" style="2" customWidth="1"/>
    <col min="5666" max="5666" width="5.7109375" style="2" customWidth="1"/>
    <col min="5667" max="5890" width="11.42578125" style="2" customWidth="1"/>
    <col min="5891" max="5891" width="9.140625" style="2" customWidth="1"/>
    <col min="5892" max="5892" width="6.42578125" style="2" customWidth="1"/>
    <col min="5893" max="5893" width="5.85546875" style="2" customWidth="1"/>
    <col min="5894" max="5894" width="2.28515625" style="2" customWidth="1"/>
    <col min="5895" max="5895" width="8.42578125" style="2" customWidth="1"/>
    <col min="5896" max="5896" width="3.42578125" style="2" customWidth="1"/>
    <col min="5897" max="5897" width="5.7109375" style="2" customWidth="1"/>
    <col min="5898" max="5898" width="2.28515625" style="2" customWidth="1"/>
    <col min="5899" max="5899" width="9.140625" style="2" customWidth="1"/>
    <col min="5900" max="5900" width="2.28515625" style="2" customWidth="1"/>
    <col min="5901" max="5901" width="11.85546875" style="2" customWidth="1"/>
    <col min="5902" max="5902" width="2.28515625" style="2" customWidth="1"/>
    <col min="5903" max="5903" width="7.85546875" style="2" customWidth="1"/>
    <col min="5904" max="5904" width="2.28515625" style="2" customWidth="1"/>
    <col min="5905" max="5905" width="12.85546875" style="2" customWidth="1"/>
    <col min="5906" max="5906" width="2.28515625" style="2" customWidth="1"/>
    <col min="5907" max="5907" width="12.28515625" style="2" customWidth="1"/>
    <col min="5908" max="5908" width="2.28515625" style="2" customWidth="1"/>
    <col min="5909" max="5909" width="8" style="2" customWidth="1"/>
    <col min="5910" max="5910" width="2.28515625" style="2" customWidth="1"/>
    <col min="5911" max="5911" width="12" style="2" customWidth="1"/>
    <col min="5912" max="5912" width="2.5703125" style="2" customWidth="1"/>
    <col min="5913" max="5913" width="9.140625" style="2" customWidth="1"/>
    <col min="5914" max="5914" width="1.85546875" style="2" customWidth="1"/>
    <col min="5915" max="5917" width="9.140625" style="2" customWidth="1"/>
    <col min="5918" max="5918" width="5.85546875" style="2" customWidth="1"/>
    <col min="5919" max="5919" width="2.28515625" style="2" customWidth="1"/>
    <col min="5920" max="5920" width="8.42578125" style="2" customWidth="1"/>
    <col min="5921" max="5921" width="3.42578125" style="2" customWidth="1"/>
    <col min="5922" max="5922" width="5.7109375" style="2" customWidth="1"/>
    <col min="5923" max="6146" width="11.42578125" style="2" customWidth="1"/>
    <col min="6147" max="6147" width="9.140625" style="2" customWidth="1"/>
    <col min="6148" max="6148" width="6.42578125" style="2" customWidth="1"/>
    <col min="6149" max="6149" width="5.85546875" style="2" customWidth="1"/>
    <col min="6150" max="6150" width="2.28515625" style="2" customWidth="1"/>
    <col min="6151" max="6151" width="8.42578125" style="2" customWidth="1"/>
    <col min="6152" max="6152" width="3.42578125" style="2" customWidth="1"/>
    <col min="6153" max="6153" width="5.7109375" style="2" customWidth="1"/>
    <col min="6154" max="6154" width="2.28515625" style="2" customWidth="1"/>
    <col min="6155" max="6155" width="9.140625" style="2" customWidth="1"/>
    <col min="6156" max="6156" width="2.28515625" style="2" customWidth="1"/>
    <col min="6157" max="6157" width="11.85546875" style="2" customWidth="1"/>
    <col min="6158" max="6158" width="2.28515625" style="2" customWidth="1"/>
    <col min="6159" max="6159" width="7.85546875" style="2" customWidth="1"/>
    <col min="6160" max="6160" width="2.28515625" style="2" customWidth="1"/>
    <col min="6161" max="6161" width="12.85546875" style="2" customWidth="1"/>
    <col min="6162" max="6162" width="2.28515625" style="2" customWidth="1"/>
    <col min="6163" max="6163" width="12.28515625" style="2" customWidth="1"/>
    <col min="6164" max="6164" width="2.28515625" style="2" customWidth="1"/>
    <col min="6165" max="6165" width="8" style="2" customWidth="1"/>
    <col min="6166" max="6166" width="2.28515625" style="2" customWidth="1"/>
    <col min="6167" max="6167" width="12" style="2" customWidth="1"/>
    <col min="6168" max="6168" width="2.5703125" style="2" customWidth="1"/>
    <col min="6169" max="6169" width="9.140625" style="2" customWidth="1"/>
    <col min="6170" max="6170" width="1.85546875" style="2" customWidth="1"/>
    <col min="6171" max="6173" width="9.140625" style="2" customWidth="1"/>
    <col min="6174" max="6174" width="5.85546875" style="2" customWidth="1"/>
    <col min="6175" max="6175" width="2.28515625" style="2" customWidth="1"/>
    <col min="6176" max="6176" width="8.42578125" style="2" customWidth="1"/>
    <col min="6177" max="6177" width="3.42578125" style="2" customWidth="1"/>
    <col min="6178" max="6178" width="5.7109375" style="2" customWidth="1"/>
    <col min="6179" max="6402" width="11.42578125" style="2" customWidth="1"/>
    <col min="6403" max="6403" width="9.140625" style="2" customWidth="1"/>
    <col min="6404" max="6404" width="6.42578125" style="2" customWidth="1"/>
    <col min="6405" max="6405" width="5.85546875" style="2" customWidth="1"/>
    <col min="6406" max="6406" width="2.28515625" style="2" customWidth="1"/>
    <col min="6407" max="6407" width="8.42578125" style="2" customWidth="1"/>
    <col min="6408" max="6408" width="3.42578125" style="2" customWidth="1"/>
    <col min="6409" max="6409" width="5.7109375" style="2" customWidth="1"/>
    <col min="6410" max="6410" width="2.28515625" style="2" customWidth="1"/>
    <col min="6411" max="6411" width="9.140625" style="2" customWidth="1"/>
    <col min="6412" max="6412" width="2.28515625" style="2" customWidth="1"/>
    <col min="6413" max="6413" width="11.85546875" style="2" customWidth="1"/>
    <col min="6414" max="6414" width="2.28515625" style="2" customWidth="1"/>
    <col min="6415" max="6415" width="7.85546875" style="2" customWidth="1"/>
    <col min="6416" max="6416" width="2.28515625" style="2" customWidth="1"/>
    <col min="6417" max="6417" width="12.85546875" style="2" customWidth="1"/>
    <col min="6418" max="6418" width="2.28515625" style="2" customWidth="1"/>
    <col min="6419" max="6419" width="12.28515625" style="2" customWidth="1"/>
    <col min="6420" max="6420" width="2.28515625" style="2" customWidth="1"/>
    <col min="6421" max="6421" width="8" style="2" customWidth="1"/>
    <col min="6422" max="6422" width="2.28515625" style="2" customWidth="1"/>
    <col min="6423" max="6423" width="12" style="2" customWidth="1"/>
    <col min="6424" max="6424" width="2.5703125" style="2" customWidth="1"/>
    <col min="6425" max="6425" width="9.140625" style="2" customWidth="1"/>
    <col min="6426" max="6426" width="1.85546875" style="2" customWidth="1"/>
    <col min="6427" max="6429" width="9.140625" style="2" customWidth="1"/>
    <col min="6430" max="6430" width="5.85546875" style="2" customWidth="1"/>
    <col min="6431" max="6431" width="2.28515625" style="2" customWidth="1"/>
    <col min="6432" max="6432" width="8.42578125" style="2" customWidth="1"/>
    <col min="6433" max="6433" width="3.42578125" style="2" customWidth="1"/>
    <col min="6434" max="6434" width="5.7109375" style="2" customWidth="1"/>
    <col min="6435" max="6658" width="11.42578125" style="2" customWidth="1"/>
    <col min="6659" max="6659" width="9.140625" style="2" customWidth="1"/>
    <col min="6660" max="6660" width="6.42578125" style="2" customWidth="1"/>
    <col min="6661" max="6661" width="5.85546875" style="2" customWidth="1"/>
    <col min="6662" max="6662" width="2.28515625" style="2" customWidth="1"/>
    <col min="6663" max="6663" width="8.42578125" style="2" customWidth="1"/>
    <col min="6664" max="6664" width="3.42578125" style="2" customWidth="1"/>
    <col min="6665" max="6665" width="5.7109375" style="2" customWidth="1"/>
    <col min="6666" max="6666" width="2.28515625" style="2" customWidth="1"/>
    <col min="6667" max="6667" width="9.140625" style="2" customWidth="1"/>
    <col min="6668" max="6668" width="2.28515625" style="2" customWidth="1"/>
    <col min="6669" max="6669" width="11.85546875" style="2" customWidth="1"/>
    <col min="6670" max="6670" width="2.28515625" style="2" customWidth="1"/>
    <col min="6671" max="6671" width="7.85546875" style="2" customWidth="1"/>
    <col min="6672" max="6672" width="2.28515625" style="2" customWidth="1"/>
    <col min="6673" max="6673" width="12.85546875" style="2" customWidth="1"/>
    <col min="6674" max="6674" width="2.28515625" style="2" customWidth="1"/>
    <col min="6675" max="6675" width="12.28515625" style="2" customWidth="1"/>
    <col min="6676" max="6676" width="2.28515625" style="2" customWidth="1"/>
    <col min="6677" max="6677" width="8" style="2" customWidth="1"/>
    <col min="6678" max="6678" width="2.28515625" style="2" customWidth="1"/>
    <col min="6679" max="6679" width="12" style="2" customWidth="1"/>
    <col min="6680" max="6680" width="2.5703125" style="2" customWidth="1"/>
    <col min="6681" max="6681" width="9.140625" style="2" customWidth="1"/>
    <col min="6682" max="6682" width="1.85546875" style="2" customWidth="1"/>
    <col min="6683" max="6685" width="9.140625" style="2" customWidth="1"/>
    <col min="6686" max="6686" width="5.85546875" style="2" customWidth="1"/>
    <col min="6687" max="6687" width="2.28515625" style="2" customWidth="1"/>
    <col min="6688" max="6688" width="8.42578125" style="2" customWidth="1"/>
    <col min="6689" max="6689" width="3.42578125" style="2" customWidth="1"/>
    <col min="6690" max="6690" width="5.7109375" style="2" customWidth="1"/>
    <col min="6691" max="6914" width="11.42578125" style="2" customWidth="1"/>
    <col min="6915" max="6915" width="9.140625" style="2" customWidth="1"/>
    <col min="6916" max="6916" width="6.42578125" style="2" customWidth="1"/>
    <col min="6917" max="6917" width="5.85546875" style="2" customWidth="1"/>
    <col min="6918" max="6918" width="2.28515625" style="2" customWidth="1"/>
    <col min="6919" max="6919" width="8.42578125" style="2" customWidth="1"/>
    <col min="6920" max="6920" width="3.42578125" style="2" customWidth="1"/>
    <col min="6921" max="6921" width="5.7109375" style="2" customWidth="1"/>
    <col min="6922" max="6922" width="2.28515625" style="2" customWidth="1"/>
    <col min="6923" max="6923" width="9.140625" style="2" customWidth="1"/>
    <col min="6924" max="6924" width="2.28515625" style="2" customWidth="1"/>
    <col min="6925" max="6925" width="11.85546875" style="2" customWidth="1"/>
    <col min="6926" max="6926" width="2.28515625" style="2" customWidth="1"/>
    <col min="6927" max="6927" width="7.85546875" style="2" customWidth="1"/>
    <col min="6928" max="6928" width="2.28515625" style="2" customWidth="1"/>
    <col min="6929" max="6929" width="12.85546875" style="2" customWidth="1"/>
    <col min="6930" max="6930" width="2.28515625" style="2" customWidth="1"/>
    <col min="6931" max="6931" width="12.28515625" style="2" customWidth="1"/>
    <col min="6932" max="6932" width="2.28515625" style="2" customWidth="1"/>
    <col min="6933" max="6933" width="8" style="2" customWidth="1"/>
    <col min="6934" max="6934" width="2.28515625" style="2" customWidth="1"/>
    <col min="6935" max="6935" width="12" style="2" customWidth="1"/>
    <col min="6936" max="6936" width="2.5703125" style="2" customWidth="1"/>
    <col min="6937" max="6937" width="9.140625" style="2" customWidth="1"/>
    <col min="6938" max="6938" width="1.85546875" style="2" customWidth="1"/>
    <col min="6939" max="6941" width="9.140625" style="2" customWidth="1"/>
    <col min="6942" max="6942" width="5.85546875" style="2" customWidth="1"/>
    <col min="6943" max="6943" width="2.28515625" style="2" customWidth="1"/>
    <col min="6944" max="6944" width="8.42578125" style="2" customWidth="1"/>
    <col min="6945" max="6945" width="3.42578125" style="2" customWidth="1"/>
    <col min="6946" max="6946" width="5.7109375" style="2" customWidth="1"/>
    <col min="6947" max="7170" width="11.42578125" style="2" customWidth="1"/>
    <col min="7171" max="7171" width="9.140625" style="2" customWidth="1"/>
    <col min="7172" max="7172" width="6.42578125" style="2" customWidth="1"/>
    <col min="7173" max="7173" width="5.85546875" style="2" customWidth="1"/>
    <col min="7174" max="7174" width="2.28515625" style="2" customWidth="1"/>
    <col min="7175" max="7175" width="8.42578125" style="2" customWidth="1"/>
    <col min="7176" max="7176" width="3.42578125" style="2" customWidth="1"/>
    <col min="7177" max="7177" width="5.7109375" style="2" customWidth="1"/>
    <col min="7178" max="7178" width="2.28515625" style="2" customWidth="1"/>
    <col min="7179" max="7179" width="9.140625" style="2" customWidth="1"/>
    <col min="7180" max="7180" width="2.28515625" style="2" customWidth="1"/>
    <col min="7181" max="7181" width="11.85546875" style="2" customWidth="1"/>
    <col min="7182" max="7182" width="2.28515625" style="2" customWidth="1"/>
    <col min="7183" max="7183" width="7.85546875" style="2" customWidth="1"/>
    <col min="7184" max="7184" width="2.28515625" style="2" customWidth="1"/>
    <col min="7185" max="7185" width="12.85546875" style="2" customWidth="1"/>
    <col min="7186" max="7186" width="2.28515625" style="2" customWidth="1"/>
    <col min="7187" max="7187" width="12.28515625" style="2" customWidth="1"/>
    <col min="7188" max="7188" width="2.28515625" style="2" customWidth="1"/>
    <col min="7189" max="7189" width="8" style="2" customWidth="1"/>
    <col min="7190" max="7190" width="2.28515625" style="2" customWidth="1"/>
    <col min="7191" max="7191" width="12" style="2" customWidth="1"/>
    <col min="7192" max="7192" width="2.5703125" style="2" customWidth="1"/>
    <col min="7193" max="7193" width="9.140625" style="2" customWidth="1"/>
    <col min="7194" max="7194" width="1.85546875" style="2" customWidth="1"/>
    <col min="7195" max="7197" width="9.140625" style="2" customWidth="1"/>
    <col min="7198" max="7198" width="5.85546875" style="2" customWidth="1"/>
    <col min="7199" max="7199" width="2.28515625" style="2" customWidth="1"/>
    <col min="7200" max="7200" width="8.42578125" style="2" customWidth="1"/>
    <col min="7201" max="7201" width="3.42578125" style="2" customWidth="1"/>
    <col min="7202" max="7202" width="5.7109375" style="2" customWidth="1"/>
    <col min="7203" max="7426" width="11.42578125" style="2" customWidth="1"/>
    <col min="7427" max="7427" width="9.140625" style="2" customWidth="1"/>
    <col min="7428" max="7428" width="6.42578125" style="2" customWidth="1"/>
    <col min="7429" max="7429" width="5.85546875" style="2" customWidth="1"/>
    <col min="7430" max="7430" width="2.28515625" style="2" customWidth="1"/>
    <col min="7431" max="7431" width="8.42578125" style="2" customWidth="1"/>
    <col min="7432" max="7432" width="3.42578125" style="2" customWidth="1"/>
    <col min="7433" max="7433" width="5.7109375" style="2" customWidth="1"/>
    <col min="7434" max="7434" width="2.28515625" style="2" customWidth="1"/>
    <col min="7435" max="7435" width="9.140625" style="2" customWidth="1"/>
    <col min="7436" max="7436" width="2.28515625" style="2" customWidth="1"/>
    <col min="7437" max="7437" width="11.85546875" style="2" customWidth="1"/>
    <col min="7438" max="7438" width="2.28515625" style="2" customWidth="1"/>
    <col min="7439" max="7439" width="7.85546875" style="2" customWidth="1"/>
    <col min="7440" max="7440" width="2.28515625" style="2" customWidth="1"/>
    <col min="7441" max="7441" width="12.85546875" style="2" customWidth="1"/>
    <col min="7442" max="7442" width="2.28515625" style="2" customWidth="1"/>
    <col min="7443" max="7443" width="12.28515625" style="2" customWidth="1"/>
    <col min="7444" max="7444" width="2.28515625" style="2" customWidth="1"/>
    <col min="7445" max="7445" width="8" style="2" customWidth="1"/>
    <col min="7446" max="7446" width="2.28515625" style="2" customWidth="1"/>
    <col min="7447" max="7447" width="12" style="2" customWidth="1"/>
    <col min="7448" max="7448" width="2.5703125" style="2" customWidth="1"/>
    <col min="7449" max="7449" width="9.140625" style="2" customWidth="1"/>
    <col min="7450" max="7450" width="1.85546875" style="2" customWidth="1"/>
    <col min="7451" max="7453" width="9.140625" style="2" customWidth="1"/>
    <col min="7454" max="7454" width="5.85546875" style="2" customWidth="1"/>
    <col min="7455" max="7455" width="2.28515625" style="2" customWidth="1"/>
    <col min="7456" max="7456" width="8.42578125" style="2" customWidth="1"/>
    <col min="7457" max="7457" width="3.42578125" style="2" customWidth="1"/>
    <col min="7458" max="7458" width="5.7109375" style="2" customWidth="1"/>
    <col min="7459" max="7682" width="11.42578125" style="2" customWidth="1"/>
    <col min="7683" max="7683" width="9.140625" style="2" customWidth="1"/>
    <col min="7684" max="7684" width="6.42578125" style="2" customWidth="1"/>
    <col min="7685" max="7685" width="5.85546875" style="2" customWidth="1"/>
    <col min="7686" max="7686" width="2.28515625" style="2" customWidth="1"/>
    <col min="7687" max="7687" width="8.42578125" style="2" customWidth="1"/>
    <col min="7688" max="7688" width="3.42578125" style="2" customWidth="1"/>
    <col min="7689" max="7689" width="5.7109375" style="2" customWidth="1"/>
    <col min="7690" max="7690" width="2.28515625" style="2" customWidth="1"/>
    <col min="7691" max="7691" width="9.140625" style="2" customWidth="1"/>
    <col min="7692" max="7692" width="2.28515625" style="2" customWidth="1"/>
    <col min="7693" max="7693" width="11.85546875" style="2" customWidth="1"/>
    <col min="7694" max="7694" width="2.28515625" style="2" customWidth="1"/>
    <col min="7695" max="7695" width="7.85546875" style="2" customWidth="1"/>
    <col min="7696" max="7696" width="2.28515625" style="2" customWidth="1"/>
    <col min="7697" max="7697" width="12.85546875" style="2" customWidth="1"/>
    <col min="7698" max="7698" width="2.28515625" style="2" customWidth="1"/>
    <col min="7699" max="7699" width="12.28515625" style="2" customWidth="1"/>
    <col min="7700" max="7700" width="2.28515625" style="2" customWidth="1"/>
    <col min="7701" max="7701" width="8" style="2" customWidth="1"/>
    <col min="7702" max="7702" width="2.28515625" style="2" customWidth="1"/>
    <col min="7703" max="7703" width="12" style="2" customWidth="1"/>
    <col min="7704" max="7704" width="2.5703125" style="2" customWidth="1"/>
    <col min="7705" max="7705" width="9.140625" style="2" customWidth="1"/>
    <col min="7706" max="7706" width="1.85546875" style="2" customWidth="1"/>
    <col min="7707" max="7709" width="9.140625" style="2" customWidth="1"/>
    <col min="7710" max="7710" width="5.85546875" style="2" customWidth="1"/>
    <col min="7711" max="7711" width="2.28515625" style="2" customWidth="1"/>
    <col min="7712" max="7712" width="8.42578125" style="2" customWidth="1"/>
    <col min="7713" max="7713" width="3.42578125" style="2" customWidth="1"/>
    <col min="7714" max="7714" width="5.7109375" style="2" customWidth="1"/>
    <col min="7715" max="7938" width="11.42578125" style="2" customWidth="1"/>
    <col min="7939" max="7939" width="9.140625" style="2" customWidth="1"/>
    <col min="7940" max="7940" width="6.42578125" style="2" customWidth="1"/>
    <col min="7941" max="7941" width="5.85546875" style="2" customWidth="1"/>
    <col min="7942" max="7942" width="2.28515625" style="2" customWidth="1"/>
    <col min="7943" max="7943" width="8.42578125" style="2" customWidth="1"/>
    <col min="7944" max="7944" width="3.42578125" style="2" customWidth="1"/>
    <col min="7945" max="7945" width="5.7109375" style="2" customWidth="1"/>
    <col min="7946" max="7946" width="2.28515625" style="2" customWidth="1"/>
    <col min="7947" max="7947" width="9.140625" style="2" customWidth="1"/>
    <col min="7948" max="7948" width="2.28515625" style="2" customWidth="1"/>
    <col min="7949" max="7949" width="11.85546875" style="2" customWidth="1"/>
    <col min="7950" max="7950" width="2.28515625" style="2" customWidth="1"/>
    <col min="7951" max="7951" width="7.85546875" style="2" customWidth="1"/>
    <col min="7952" max="7952" width="2.28515625" style="2" customWidth="1"/>
    <col min="7953" max="7953" width="12.85546875" style="2" customWidth="1"/>
    <col min="7954" max="7954" width="2.28515625" style="2" customWidth="1"/>
    <col min="7955" max="7955" width="12.28515625" style="2" customWidth="1"/>
    <col min="7956" max="7956" width="2.28515625" style="2" customWidth="1"/>
    <col min="7957" max="7957" width="8" style="2" customWidth="1"/>
    <col min="7958" max="7958" width="2.28515625" style="2" customWidth="1"/>
    <col min="7959" max="7959" width="12" style="2" customWidth="1"/>
    <col min="7960" max="7960" width="2.5703125" style="2" customWidth="1"/>
    <col min="7961" max="7961" width="9.140625" style="2" customWidth="1"/>
    <col min="7962" max="7962" width="1.85546875" style="2" customWidth="1"/>
    <col min="7963" max="7965" width="9.140625" style="2" customWidth="1"/>
    <col min="7966" max="7966" width="5.85546875" style="2" customWidth="1"/>
    <col min="7967" max="7967" width="2.28515625" style="2" customWidth="1"/>
    <col min="7968" max="7968" width="8.42578125" style="2" customWidth="1"/>
    <col min="7969" max="7969" width="3.42578125" style="2" customWidth="1"/>
    <col min="7970" max="7970" width="5.7109375" style="2" customWidth="1"/>
    <col min="7971" max="8194" width="11.42578125" style="2" customWidth="1"/>
    <col min="8195" max="8195" width="9.140625" style="2" customWidth="1"/>
    <col min="8196" max="8196" width="6.42578125" style="2" customWidth="1"/>
    <col min="8197" max="8197" width="5.85546875" style="2" customWidth="1"/>
    <col min="8198" max="8198" width="2.28515625" style="2" customWidth="1"/>
    <col min="8199" max="8199" width="8.42578125" style="2" customWidth="1"/>
    <col min="8200" max="8200" width="3.42578125" style="2" customWidth="1"/>
    <col min="8201" max="8201" width="5.7109375" style="2" customWidth="1"/>
    <col min="8202" max="8202" width="2.28515625" style="2" customWidth="1"/>
    <col min="8203" max="8203" width="9.140625" style="2" customWidth="1"/>
    <col min="8204" max="8204" width="2.28515625" style="2" customWidth="1"/>
    <col min="8205" max="8205" width="11.85546875" style="2" customWidth="1"/>
    <col min="8206" max="8206" width="2.28515625" style="2" customWidth="1"/>
    <col min="8207" max="8207" width="7.85546875" style="2" customWidth="1"/>
    <col min="8208" max="8208" width="2.28515625" style="2" customWidth="1"/>
    <col min="8209" max="8209" width="12.85546875" style="2" customWidth="1"/>
    <col min="8210" max="8210" width="2.28515625" style="2" customWidth="1"/>
    <col min="8211" max="8211" width="12.28515625" style="2" customWidth="1"/>
    <col min="8212" max="8212" width="2.28515625" style="2" customWidth="1"/>
    <col min="8213" max="8213" width="8" style="2" customWidth="1"/>
    <col min="8214" max="8214" width="2.28515625" style="2" customWidth="1"/>
    <col min="8215" max="8215" width="12" style="2" customWidth="1"/>
    <col min="8216" max="8216" width="2.5703125" style="2" customWidth="1"/>
    <col min="8217" max="8217" width="9.140625" style="2" customWidth="1"/>
    <col min="8218" max="8218" width="1.85546875" style="2" customWidth="1"/>
    <col min="8219" max="8221" width="9.140625" style="2" customWidth="1"/>
    <col min="8222" max="8222" width="5.85546875" style="2" customWidth="1"/>
    <col min="8223" max="8223" width="2.28515625" style="2" customWidth="1"/>
    <col min="8224" max="8224" width="8.42578125" style="2" customWidth="1"/>
    <col min="8225" max="8225" width="3.42578125" style="2" customWidth="1"/>
    <col min="8226" max="8226" width="5.7109375" style="2" customWidth="1"/>
    <col min="8227" max="8450" width="11.42578125" style="2" customWidth="1"/>
    <col min="8451" max="8451" width="9.140625" style="2" customWidth="1"/>
    <col min="8452" max="8452" width="6.42578125" style="2" customWidth="1"/>
    <col min="8453" max="8453" width="5.85546875" style="2" customWidth="1"/>
    <col min="8454" max="8454" width="2.28515625" style="2" customWidth="1"/>
    <col min="8455" max="8455" width="8.42578125" style="2" customWidth="1"/>
    <col min="8456" max="8456" width="3.42578125" style="2" customWidth="1"/>
    <col min="8457" max="8457" width="5.7109375" style="2" customWidth="1"/>
    <col min="8458" max="8458" width="2.28515625" style="2" customWidth="1"/>
    <col min="8459" max="8459" width="9.140625" style="2" customWidth="1"/>
    <col min="8460" max="8460" width="2.28515625" style="2" customWidth="1"/>
    <col min="8461" max="8461" width="11.85546875" style="2" customWidth="1"/>
    <col min="8462" max="8462" width="2.28515625" style="2" customWidth="1"/>
    <col min="8463" max="8463" width="7.85546875" style="2" customWidth="1"/>
    <col min="8464" max="8464" width="2.28515625" style="2" customWidth="1"/>
    <col min="8465" max="8465" width="12.85546875" style="2" customWidth="1"/>
    <col min="8466" max="8466" width="2.28515625" style="2" customWidth="1"/>
    <col min="8467" max="8467" width="12.28515625" style="2" customWidth="1"/>
    <col min="8468" max="8468" width="2.28515625" style="2" customWidth="1"/>
    <col min="8469" max="8469" width="8" style="2" customWidth="1"/>
    <col min="8470" max="8470" width="2.28515625" style="2" customWidth="1"/>
    <col min="8471" max="8471" width="12" style="2" customWidth="1"/>
    <col min="8472" max="8472" width="2.5703125" style="2" customWidth="1"/>
    <col min="8473" max="8473" width="9.140625" style="2" customWidth="1"/>
    <col min="8474" max="8474" width="1.85546875" style="2" customWidth="1"/>
    <col min="8475" max="8477" width="9.140625" style="2" customWidth="1"/>
    <col min="8478" max="8478" width="5.85546875" style="2" customWidth="1"/>
    <col min="8479" max="8479" width="2.28515625" style="2" customWidth="1"/>
    <col min="8480" max="8480" width="8.42578125" style="2" customWidth="1"/>
    <col min="8481" max="8481" width="3.42578125" style="2" customWidth="1"/>
    <col min="8482" max="8482" width="5.7109375" style="2" customWidth="1"/>
    <col min="8483" max="8706" width="11.42578125" style="2" customWidth="1"/>
    <col min="8707" max="8707" width="9.140625" style="2" customWidth="1"/>
    <col min="8708" max="8708" width="6.42578125" style="2" customWidth="1"/>
    <col min="8709" max="8709" width="5.85546875" style="2" customWidth="1"/>
    <col min="8710" max="8710" width="2.28515625" style="2" customWidth="1"/>
    <col min="8711" max="8711" width="8.42578125" style="2" customWidth="1"/>
    <col min="8712" max="8712" width="3.42578125" style="2" customWidth="1"/>
    <col min="8713" max="8713" width="5.7109375" style="2" customWidth="1"/>
    <col min="8714" max="8714" width="2.28515625" style="2" customWidth="1"/>
    <col min="8715" max="8715" width="9.140625" style="2" customWidth="1"/>
    <col min="8716" max="8716" width="2.28515625" style="2" customWidth="1"/>
    <col min="8717" max="8717" width="11.85546875" style="2" customWidth="1"/>
    <col min="8718" max="8718" width="2.28515625" style="2" customWidth="1"/>
    <col min="8719" max="8719" width="7.85546875" style="2" customWidth="1"/>
    <col min="8720" max="8720" width="2.28515625" style="2" customWidth="1"/>
    <col min="8721" max="8721" width="12.85546875" style="2" customWidth="1"/>
    <col min="8722" max="8722" width="2.28515625" style="2" customWidth="1"/>
    <col min="8723" max="8723" width="12.28515625" style="2" customWidth="1"/>
    <col min="8724" max="8724" width="2.28515625" style="2" customWidth="1"/>
    <col min="8725" max="8725" width="8" style="2" customWidth="1"/>
    <col min="8726" max="8726" width="2.28515625" style="2" customWidth="1"/>
    <col min="8727" max="8727" width="12" style="2" customWidth="1"/>
    <col min="8728" max="8728" width="2.5703125" style="2" customWidth="1"/>
    <col min="8729" max="8729" width="9.140625" style="2" customWidth="1"/>
    <col min="8730" max="8730" width="1.85546875" style="2" customWidth="1"/>
    <col min="8731" max="8733" width="9.140625" style="2" customWidth="1"/>
    <col min="8734" max="8734" width="5.85546875" style="2" customWidth="1"/>
    <col min="8735" max="8735" width="2.28515625" style="2" customWidth="1"/>
    <col min="8736" max="8736" width="8.42578125" style="2" customWidth="1"/>
    <col min="8737" max="8737" width="3.42578125" style="2" customWidth="1"/>
    <col min="8738" max="8738" width="5.7109375" style="2" customWidth="1"/>
    <col min="8739" max="8962" width="11.42578125" style="2" customWidth="1"/>
    <col min="8963" max="8963" width="9.140625" style="2" customWidth="1"/>
    <col min="8964" max="8964" width="6.42578125" style="2" customWidth="1"/>
    <col min="8965" max="8965" width="5.85546875" style="2" customWidth="1"/>
    <col min="8966" max="8966" width="2.28515625" style="2" customWidth="1"/>
    <col min="8967" max="8967" width="8.42578125" style="2" customWidth="1"/>
    <col min="8968" max="8968" width="3.42578125" style="2" customWidth="1"/>
    <col min="8969" max="8969" width="5.7109375" style="2" customWidth="1"/>
    <col min="8970" max="8970" width="2.28515625" style="2" customWidth="1"/>
    <col min="8971" max="8971" width="9.140625" style="2" customWidth="1"/>
    <col min="8972" max="8972" width="2.28515625" style="2" customWidth="1"/>
    <col min="8973" max="8973" width="11.85546875" style="2" customWidth="1"/>
    <col min="8974" max="8974" width="2.28515625" style="2" customWidth="1"/>
    <col min="8975" max="8975" width="7.85546875" style="2" customWidth="1"/>
    <col min="8976" max="8976" width="2.28515625" style="2" customWidth="1"/>
    <col min="8977" max="8977" width="12.85546875" style="2" customWidth="1"/>
    <col min="8978" max="8978" width="2.28515625" style="2" customWidth="1"/>
    <col min="8979" max="8979" width="12.28515625" style="2" customWidth="1"/>
    <col min="8980" max="8980" width="2.28515625" style="2" customWidth="1"/>
    <col min="8981" max="8981" width="8" style="2" customWidth="1"/>
    <col min="8982" max="8982" width="2.28515625" style="2" customWidth="1"/>
    <col min="8983" max="8983" width="12" style="2" customWidth="1"/>
    <col min="8984" max="8984" width="2.5703125" style="2" customWidth="1"/>
    <col min="8985" max="8985" width="9.140625" style="2" customWidth="1"/>
    <col min="8986" max="8986" width="1.85546875" style="2" customWidth="1"/>
    <col min="8987" max="8989" width="9.140625" style="2" customWidth="1"/>
    <col min="8990" max="8990" width="5.85546875" style="2" customWidth="1"/>
    <col min="8991" max="8991" width="2.28515625" style="2" customWidth="1"/>
    <col min="8992" max="8992" width="8.42578125" style="2" customWidth="1"/>
    <col min="8993" max="8993" width="3.42578125" style="2" customWidth="1"/>
    <col min="8994" max="8994" width="5.7109375" style="2" customWidth="1"/>
    <col min="8995" max="9218" width="11.42578125" style="2" customWidth="1"/>
    <col min="9219" max="9219" width="9.140625" style="2" customWidth="1"/>
    <col min="9220" max="9220" width="6.42578125" style="2" customWidth="1"/>
    <col min="9221" max="9221" width="5.85546875" style="2" customWidth="1"/>
    <col min="9222" max="9222" width="2.28515625" style="2" customWidth="1"/>
    <col min="9223" max="9223" width="8.42578125" style="2" customWidth="1"/>
    <col min="9224" max="9224" width="3.42578125" style="2" customWidth="1"/>
    <col min="9225" max="9225" width="5.7109375" style="2" customWidth="1"/>
    <col min="9226" max="9226" width="2.28515625" style="2" customWidth="1"/>
    <col min="9227" max="9227" width="9.140625" style="2" customWidth="1"/>
    <col min="9228" max="9228" width="2.28515625" style="2" customWidth="1"/>
    <col min="9229" max="9229" width="11.85546875" style="2" customWidth="1"/>
    <col min="9230" max="9230" width="2.28515625" style="2" customWidth="1"/>
    <col min="9231" max="9231" width="7.85546875" style="2" customWidth="1"/>
    <col min="9232" max="9232" width="2.28515625" style="2" customWidth="1"/>
    <col min="9233" max="9233" width="12.85546875" style="2" customWidth="1"/>
    <col min="9234" max="9234" width="2.28515625" style="2" customWidth="1"/>
    <col min="9235" max="9235" width="12.28515625" style="2" customWidth="1"/>
    <col min="9236" max="9236" width="2.28515625" style="2" customWidth="1"/>
    <col min="9237" max="9237" width="8" style="2" customWidth="1"/>
    <col min="9238" max="9238" width="2.28515625" style="2" customWidth="1"/>
    <col min="9239" max="9239" width="12" style="2" customWidth="1"/>
    <col min="9240" max="9240" width="2.5703125" style="2" customWidth="1"/>
    <col min="9241" max="9241" width="9.140625" style="2" customWidth="1"/>
    <col min="9242" max="9242" width="1.85546875" style="2" customWidth="1"/>
    <col min="9243" max="9245" width="9.140625" style="2" customWidth="1"/>
    <col min="9246" max="9246" width="5.85546875" style="2" customWidth="1"/>
    <col min="9247" max="9247" width="2.28515625" style="2" customWidth="1"/>
    <col min="9248" max="9248" width="8.42578125" style="2" customWidth="1"/>
    <col min="9249" max="9249" width="3.42578125" style="2" customWidth="1"/>
    <col min="9250" max="9250" width="5.7109375" style="2" customWidth="1"/>
    <col min="9251" max="9474" width="11.42578125" style="2" customWidth="1"/>
    <col min="9475" max="9475" width="9.140625" style="2" customWidth="1"/>
    <col min="9476" max="9476" width="6.42578125" style="2" customWidth="1"/>
    <col min="9477" max="9477" width="5.85546875" style="2" customWidth="1"/>
    <col min="9478" max="9478" width="2.28515625" style="2" customWidth="1"/>
    <col min="9479" max="9479" width="8.42578125" style="2" customWidth="1"/>
    <col min="9480" max="9480" width="3.42578125" style="2" customWidth="1"/>
    <col min="9481" max="9481" width="5.7109375" style="2" customWidth="1"/>
    <col min="9482" max="9482" width="2.28515625" style="2" customWidth="1"/>
    <col min="9483" max="9483" width="9.140625" style="2" customWidth="1"/>
    <col min="9484" max="9484" width="2.28515625" style="2" customWidth="1"/>
    <col min="9485" max="9485" width="11.85546875" style="2" customWidth="1"/>
    <col min="9486" max="9486" width="2.28515625" style="2" customWidth="1"/>
    <col min="9487" max="9487" width="7.85546875" style="2" customWidth="1"/>
    <col min="9488" max="9488" width="2.28515625" style="2" customWidth="1"/>
    <col min="9489" max="9489" width="12.85546875" style="2" customWidth="1"/>
    <col min="9490" max="9490" width="2.28515625" style="2" customWidth="1"/>
    <col min="9491" max="9491" width="12.28515625" style="2" customWidth="1"/>
    <col min="9492" max="9492" width="2.28515625" style="2" customWidth="1"/>
    <col min="9493" max="9493" width="8" style="2" customWidth="1"/>
    <col min="9494" max="9494" width="2.28515625" style="2" customWidth="1"/>
    <col min="9495" max="9495" width="12" style="2" customWidth="1"/>
    <col min="9496" max="9496" width="2.5703125" style="2" customWidth="1"/>
    <col min="9497" max="9497" width="9.140625" style="2" customWidth="1"/>
    <col min="9498" max="9498" width="1.85546875" style="2" customWidth="1"/>
    <col min="9499" max="9501" width="9.140625" style="2" customWidth="1"/>
    <col min="9502" max="9502" width="5.85546875" style="2" customWidth="1"/>
    <col min="9503" max="9503" width="2.28515625" style="2" customWidth="1"/>
    <col min="9504" max="9504" width="8.42578125" style="2" customWidth="1"/>
    <col min="9505" max="9505" width="3.42578125" style="2" customWidth="1"/>
    <col min="9506" max="9506" width="5.7109375" style="2" customWidth="1"/>
    <col min="9507" max="9730" width="11.42578125" style="2" customWidth="1"/>
    <col min="9731" max="9731" width="9.140625" style="2" customWidth="1"/>
    <col min="9732" max="9732" width="6.42578125" style="2" customWidth="1"/>
    <col min="9733" max="9733" width="5.85546875" style="2" customWidth="1"/>
    <col min="9734" max="9734" width="2.28515625" style="2" customWidth="1"/>
    <col min="9735" max="9735" width="8.42578125" style="2" customWidth="1"/>
    <col min="9736" max="9736" width="3.42578125" style="2" customWidth="1"/>
    <col min="9737" max="9737" width="5.7109375" style="2" customWidth="1"/>
    <col min="9738" max="9738" width="2.28515625" style="2" customWidth="1"/>
    <col min="9739" max="9739" width="9.140625" style="2" customWidth="1"/>
    <col min="9740" max="9740" width="2.28515625" style="2" customWidth="1"/>
    <col min="9741" max="9741" width="11.85546875" style="2" customWidth="1"/>
    <col min="9742" max="9742" width="2.28515625" style="2" customWidth="1"/>
    <col min="9743" max="9743" width="7.85546875" style="2" customWidth="1"/>
    <col min="9744" max="9744" width="2.28515625" style="2" customWidth="1"/>
    <col min="9745" max="9745" width="12.85546875" style="2" customWidth="1"/>
    <col min="9746" max="9746" width="2.28515625" style="2" customWidth="1"/>
    <col min="9747" max="9747" width="12.28515625" style="2" customWidth="1"/>
    <col min="9748" max="9748" width="2.28515625" style="2" customWidth="1"/>
    <col min="9749" max="9749" width="8" style="2" customWidth="1"/>
    <col min="9750" max="9750" width="2.28515625" style="2" customWidth="1"/>
    <col min="9751" max="9751" width="12" style="2" customWidth="1"/>
    <col min="9752" max="9752" width="2.5703125" style="2" customWidth="1"/>
    <col min="9753" max="9753" width="9.140625" style="2" customWidth="1"/>
    <col min="9754" max="9754" width="1.85546875" style="2" customWidth="1"/>
    <col min="9755" max="9757" width="9.140625" style="2" customWidth="1"/>
    <col min="9758" max="9758" width="5.85546875" style="2" customWidth="1"/>
    <col min="9759" max="9759" width="2.28515625" style="2" customWidth="1"/>
    <col min="9760" max="9760" width="8.42578125" style="2" customWidth="1"/>
    <col min="9761" max="9761" width="3.42578125" style="2" customWidth="1"/>
    <col min="9762" max="9762" width="5.7109375" style="2" customWidth="1"/>
    <col min="9763" max="9986" width="11.42578125" style="2" customWidth="1"/>
    <col min="9987" max="9987" width="9.140625" style="2" customWidth="1"/>
    <col min="9988" max="9988" width="6.42578125" style="2" customWidth="1"/>
    <col min="9989" max="9989" width="5.85546875" style="2" customWidth="1"/>
    <col min="9990" max="9990" width="2.28515625" style="2" customWidth="1"/>
    <col min="9991" max="9991" width="8.42578125" style="2" customWidth="1"/>
    <col min="9992" max="9992" width="3.42578125" style="2" customWidth="1"/>
    <col min="9993" max="9993" width="5.7109375" style="2" customWidth="1"/>
    <col min="9994" max="9994" width="2.28515625" style="2" customWidth="1"/>
    <col min="9995" max="9995" width="9.140625" style="2" customWidth="1"/>
    <col min="9996" max="9996" width="2.28515625" style="2" customWidth="1"/>
    <col min="9997" max="9997" width="11.85546875" style="2" customWidth="1"/>
    <col min="9998" max="9998" width="2.28515625" style="2" customWidth="1"/>
    <col min="9999" max="9999" width="7.85546875" style="2" customWidth="1"/>
    <col min="10000" max="10000" width="2.28515625" style="2" customWidth="1"/>
    <col min="10001" max="10001" width="12.85546875" style="2" customWidth="1"/>
    <col min="10002" max="10002" width="2.28515625" style="2" customWidth="1"/>
    <col min="10003" max="10003" width="12.28515625" style="2" customWidth="1"/>
    <col min="10004" max="10004" width="2.28515625" style="2" customWidth="1"/>
    <col min="10005" max="10005" width="8" style="2" customWidth="1"/>
    <col min="10006" max="10006" width="2.28515625" style="2" customWidth="1"/>
    <col min="10007" max="10007" width="12" style="2" customWidth="1"/>
    <col min="10008" max="10008" width="2.5703125" style="2" customWidth="1"/>
    <col min="10009" max="10009" width="9.140625" style="2" customWidth="1"/>
    <col min="10010" max="10010" width="1.85546875" style="2" customWidth="1"/>
    <col min="10011" max="10013" width="9.140625" style="2" customWidth="1"/>
    <col min="10014" max="10014" width="5.85546875" style="2" customWidth="1"/>
    <col min="10015" max="10015" width="2.28515625" style="2" customWidth="1"/>
    <col min="10016" max="10016" width="8.42578125" style="2" customWidth="1"/>
    <col min="10017" max="10017" width="3.42578125" style="2" customWidth="1"/>
    <col min="10018" max="10018" width="5.7109375" style="2" customWidth="1"/>
    <col min="10019" max="10242" width="11.42578125" style="2" customWidth="1"/>
    <col min="10243" max="10243" width="9.140625" style="2" customWidth="1"/>
    <col min="10244" max="10244" width="6.42578125" style="2" customWidth="1"/>
    <col min="10245" max="10245" width="5.85546875" style="2" customWidth="1"/>
    <col min="10246" max="10246" width="2.28515625" style="2" customWidth="1"/>
    <col min="10247" max="10247" width="8.42578125" style="2" customWidth="1"/>
    <col min="10248" max="10248" width="3.42578125" style="2" customWidth="1"/>
    <col min="10249" max="10249" width="5.7109375" style="2" customWidth="1"/>
    <col min="10250" max="10250" width="2.28515625" style="2" customWidth="1"/>
    <col min="10251" max="10251" width="9.140625" style="2" customWidth="1"/>
    <col min="10252" max="10252" width="2.28515625" style="2" customWidth="1"/>
    <col min="10253" max="10253" width="11.85546875" style="2" customWidth="1"/>
    <col min="10254" max="10254" width="2.28515625" style="2" customWidth="1"/>
    <col min="10255" max="10255" width="7.85546875" style="2" customWidth="1"/>
    <col min="10256" max="10256" width="2.28515625" style="2" customWidth="1"/>
    <col min="10257" max="10257" width="12.85546875" style="2" customWidth="1"/>
    <col min="10258" max="10258" width="2.28515625" style="2" customWidth="1"/>
    <col min="10259" max="10259" width="12.28515625" style="2" customWidth="1"/>
    <col min="10260" max="10260" width="2.28515625" style="2" customWidth="1"/>
    <col min="10261" max="10261" width="8" style="2" customWidth="1"/>
    <col min="10262" max="10262" width="2.28515625" style="2" customWidth="1"/>
    <col min="10263" max="10263" width="12" style="2" customWidth="1"/>
    <col min="10264" max="10264" width="2.5703125" style="2" customWidth="1"/>
    <col min="10265" max="10265" width="9.140625" style="2" customWidth="1"/>
    <col min="10266" max="10266" width="1.85546875" style="2" customWidth="1"/>
    <col min="10267" max="10269" width="9.140625" style="2" customWidth="1"/>
    <col min="10270" max="10270" width="5.85546875" style="2" customWidth="1"/>
    <col min="10271" max="10271" width="2.28515625" style="2" customWidth="1"/>
    <col min="10272" max="10272" width="8.42578125" style="2" customWidth="1"/>
    <col min="10273" max="10273" width="3.42578125" style="2" customWidth="1"/>
    <col min="10274" max="10274" width="5.7109375" style="2" customWidth="1"/>
    <col min="10275" max="10498" width="11.42578125" style="2" customWidth="1"/>
    <col min="10499" max="10499" width="9.140625" style="2" customWidth="1"/>
    <col min="10500" max="10500" width="6.42578125" style="2" customWidth="1"/>
    <col min="10501" max="10501" width="5.85546875" style="2" customWidth="1"/>
    <col min="10502" max="10502" width="2.28515625" style="2" customWidth="1"/>
    <col min="10503" max="10503" width="8.42578125" style="2" customWidth="1"/>
    <col min="10504" max="10504" width="3.42578125" style="2" customWidth="1"/>
    <col min="10505" max="10505" width="5.7109375" style="2" customWidth="1"/>
    <col min="10506" max="10506" width="2.28515625" style="2" customWidth="1"/>
    <col min="10507" max="10507" width="9.140625" style="2" customWidth="1"/>
    <col min="10508" max="10508" width="2.28515625" style="2" customWidth="1"/>
    <col min="10509" max="10509" width="11.85546875" style="2" customWidth="1"/>
    <col min="10510" max="10510" width="2.28515625" style="2" customWidth="1"/>
    <col min="10511" max="10511" width="7.85546875" style="2" customWidth="1"/>
    <col min="10512" max="10512" width="2.28515625" style="2" customWidth="1"/>
    <col min="10513" max="10513" width="12.85546875" style="2" customWidth="1"/>
    <col min="10514" max="10514" width="2.28515625" style="2" customWidth="1"/>
    <col min="10515" max="10515" width="12.28515625" style="2" customWidth="1"/>
    <col min="10516" max="10516" width="2.28515625" style="2" customWidth="1"/>
    <col min="10517" max="10517" width="8" style="2" customWidth="1"/>
    <col min="10518" max="10518" width="2.28515625" style="2" customWidth="1"/>
    <col min="10519" max="10519" width="12" style="2" customWidth="1"/>
    <col min="10520" max="10520" width="2.5703125" style="2" customWidth="1"/>
    <col min="10521" max="10521" width="9.140625" style="2" customWidth="1"/>
    <col min="10522" max="10522" width="1.85546875" style="2" customWidth="1"/>
    <col min="10523" max="10525" width="9.140625" style="2" customWidth="1"/>
    <col min="10526" max="10526" width="5.85546875" style="2" customWidth="1"/>
    <col min="10527" max="10527" width="2.28515625" style="2" customWidth="1"/>
    <col min="10528" max="10528" width="8.42578125" style="2" customWidth="1"/>
    <col min="10529" max="10529" width="3.42578125" style="2" customWidth="1"/>
    <col min="10530" max="10530" width="5.7109375" style="2" customWidth="1"/>
    <col min="10531" max="10754" width="11.42578125" style="2" customWidth="1"/>
    <col min="10755" max="10755" width="9.140625" style="2" customWidth="1"/>
    <col min="10756" max="10756" width="6.42578125" style="2" customWidth="1"/>
    <col min="10757" max="10757" width="5.85546875" style="2" customWidth="1"/>
    <col min="10758" max="10758" width="2.28515625" style="2" customWidth="1"/>
    <col min="10759" max="10759" width="8.42578125" style="2" customWidth="1"/>
    <col min="10760" max="10760" width="3.42578125" style="2" customWidth="1"/>
    <col min="10761" max="10761" width="5.7109375" style="2" customWidth="1"/>
    <col min="10762" max="10762" width="2.28515625" style="2" customWidth="1"/>
    <col min="10763" max="10763" width="9.140625" style="2" customWidth="1"/>
    <col min="10764" max="10764" width="2.28515625" style="2" customWidth="1"/>
    <col min="10765" max="10765" width="11.85546875" style="2" customWidth="1"/>
    <col min="10766" max="10766" width="2.28515625" style="2" customWidth="1"/>
    <col min="10767" max="10767" width="7.85546875" style="2" customWidth="1"/>
    <col min="10768" max="10768" width="2.28515625" style="2" customWidth="1"/>
    <col min="10769" max="10769" width="12.85546875" style="2" customWidth="1"/>
    <col min="10770" max="10770" width="2.28515625" style="2" customWidth="1"/>
    <col min="10771" max="10771" width="12.28515625" style="2" customWidth="1"/>
    <col min="10772" max="10772" width="2.28515625" style="2" customWidth="1"/>
    <col min="10773" max="10773" width="8" style="2" customWidth="1"/>
    <col min="10774" max="10774" width="2.28515625" style="2" customWidth="1"/>
    <col min="10775" max="10775" width="12" style="2" customWidth="1"/>
    <col min="10776" max="10776" width="2.5703125" style="2" customWidth="1"/>
    <col min="10777" max="10777" width="9.140625" style="2" customWidth="1"/>
    <col min="10778" max="10778" width="1.85546875" style="2" customWidth="1"/>
    <col min="10779" max="10781" width="9.140625" style="2" customWidth="1"/>
    <col min="10782" max="10782" width="5.85546875" style="2" customWidth="1"/>
    <col min="10783" max="10783" width="2.28515625" style="2" customWidth="1"/>
    <col min="10784" max="10784" width="8.42578125" style="2" customWidth="1"/>
    <col min="10785" max="10785" width="3.42578125" style="2" customWidth="1"/>
    <col min="10786" max="10786" width="5.7109375" style="2" customWidth="1"/>
    <col min="10787" max="11010" width="11.42578125" style="2" customWidth="1"/>
    <col min="11011" max="11011" width="9.140625" style="2" customWidth="1"/>
    <col min="11012" max="11012" width="6.42578125" style="2" customWidth="1"/>
    <col min="11013" max="11013" width="5.85546875" style="2" customWidth="1"/>
    <col min="11014" max="11014" width="2.28515625" style="2" customWidth="1"/>
    <col min="11015" max="11015" width="8.42578125" style="2" customWidth="1"/>
    <col min="11016" max="11016" width="3.42578125" style="2" customWidth="1"/>
    <col min="11017" max="11017" width="5.7109375" style="2" customWidth="1"/>
    <col min="11018" max="11018" width="2.28515625" style="2" customWidth="1"/>
    <col min="11019" max="11019" width="9.140625" style="2" customWidth="1"/>
    <col min="11020" max="11020" width="2.28515625" style="2" customWidth="1"/>
    <col min="11021" max="11021" width="11.85546875" style="2" customWidth="1"/>
    <col min="11022" max="11022" width="2.28515625" style="2" customWidth="1"/>
    <col min="11023" max="11023" width="7.85546875" style="2" customWidth="1"/>
    <col min="11024" max="11024" width="2.28515625" style="2" customWidth="1"/>
    <col min="11025" max="11025" width="12.85546875" style="2" customWidth="1"/>
    <col min="11026" max="11026" width="2.28515625" style="2" customWidth="1"/>
    <col min="11027" max="11027" width="12.28515625" style="2" customWidth="1"/>
    <col min="11028" max="11028" width="2.28515625" style="2" customWidth="1"/>
    <col min="11029" max="11029" width="8" style="2" customWidth="1"/>
    <col min="11030" max="11030" width="2.28515625" style="2" customWidth="1"/>
    <col min="11031" max="11031" width="12" style="2" customWidth="1"/>
    <col min="11032" max="11032" width="2.5703125" style="2" customWidth="1"/>
    <col min="11033" max="11033" width="9.140625" style="2" customWidth="1"/>
    <col min="11034" max="11034" width="1.85546875" style="2" customWidth="1"/>
    <col min="11035" max="11037" width="9.140625" style="2" customWidth="1"/>
    <col min="11038" max="11038" width="5.85546875" style="2" customWidth="1"/>
    <col min="11039" max="11039" width="2.28515625" style="2" customWidth="1"/>
    <col min="11040" max="11040" width="8.42578125" style="2" customWidth="1"/>
    <col min="11041" max="11041" width="3.42578125" style="2" customWidth="1"/>
    <col min="11042" max="11042" width="5.7109375" style="2" customWidth="1"/>
    <col min="11043" max="11266" width="11.42578125" style="2" customWidth="1"/>
    <col min="11267" max="11267" width="9.140625" style="2" customWidth="1"/>
    <col min="11268" max="11268" width="6.42578125" style="2" customWidth="1"/>
    <col min="11269" max="11269" width="5.85546875" style="2" customWidth="1"/>
    <col min="11270" max="11270" width="2.28515625" style="2" customWidth="1"/>
    <col min="11271" max="11271" width="8.42578125" style="2" customWidth="1"/>
    <col min="11272" max="11272" width="3.42578125" style="2" customWidth="1"/>
    <col min="11273" max="11273" width="5.7109375" style="2" customWidth="1"/>
    <col min="11274" max="11274" width="2.28515625" style="2" customWidth="1"/>
    <col min="11275" max="11275" width="9.140625" style="2" customWidth="1"/>
    <col min="11276" max="11276" width="2.28515625" style="2" customWidth="1"/>
    <col min="11277" max="11277" width="11.85546875" style="2" customWidth="1"/>
    <col min="11278" max="11278" width="2.28515625" style="2" customWidth="1"/>
    <col min="11279" max="11279" width="7.85546875" style="2" customWidth="1"/>
    <col min="11280" max="11280" width="2.28515625" style="2" customWidth="1"/>
    <col min="11281" max="11281" width="12.85546875" style="2" customWidth="1"/>
    <col min="11282" max="11282" width="2.28515625" style="2" customWidth="1"/>
    <col min="11283" max="11283" width="12.28515625" style="2" customWidth="1"/>
    <col min="11284" max="11284" width="2.28515625" style="2" customWidth="1"/>
    <col min="11285" max="11285" width="8" style="2" customWidth="1"/>
    <col min="11286" max="11286" width="2.28515625" style="2" customWidth="1"/>
    <col min="11287" max="11287" width="12" style="2" customWidth="1"/>
    <col min="11288" max="11288" width="2.5703125" style="2" customWidth="1"/>
    <col min="11289" max="11289" width="9.140625" style="2" customWidth="1"/>
    <col min="11290" max="11290" width="1.85546875" style="2" customWidth="1"/>
    <col min="11291" max="11293" width="9.140625" style="2" customWidth="1"/>
    <col min="11294" max="11294" width="5.85546875" style="2" customWidth="1"/>
    <col min="11295" max="11295" width="2.28515625" style="2" customWidth="1"/>
    <col min="11296" max="11296" width="8.42578125" style="2" customWidth="1"/>
    <col min="11297" max="11297" width="3.42578125" style="2" customWidth="1"/>
    <col min="11298" max="11298" width="5.7109375" style="2" customWidth="1"/>
    <col min="11299" max="11522" width="11.42578125" style="2" customWidth="1"/>
    <col min="11523" max="11523" width="9.140625" style="2" customWidth="1"/>
    <col min="11524" max="11524" width="6.42578125" style="2" customWidth="1"/>
    <col min="11525" max="11525" width="5.85546875" style="2" customWidth="1"/>
    <col min="11526" max="11526" width="2.28515625" style="2" customWidth="1"/>
    <col min="11527" max="11527" width="8.42578125" style="2" customWidth="1"/>
    <col min="11528" max="11528" width="3.42578125" style="2" customWidth="1"/>
    <col min="11529" max="11529" width="5.7109375" style="2" customWidth="1"/>
    <col min="11530" max="11530" width="2.28515625" style="2" customWidth="1"/>
    <col min="11531" max="11531" width="9.140625" style="2" customWidth="1"/>
    <col min="11532" max="11532" width="2.28515625" style="2" customWidth="1"/>
    <col min="11533" max="11533" width="11.85546875" style="2" customWidth="1"/>
    <col min="11534" max="11534" width="2.28515625" style="2" customWidth="1"/>
    <col min="11535" max="11535" width="7.85546875" style="2" customWidth="1"/>
    <col min="11536" max="11536" width="2.28515625" style="2" customWidth="1"/>
    <col min="11537" max="11537" width="12.85546875" style="2" customWidth="1"/>
    <col min="11538" max="11538" width="2.28515625" style="2" customWidth="1"/>
    <col min="11539" max="11539" width="12.28515625" style="2" customWidth="1"/>
    <col min="11540" max="11540" width="2.28515625" style="2" customWidth="1"/>
    <col min="11541" max="11541" width="8" style="2" customWidth="1"/>
    <col min="11542" max="11542" width="2.28515625" style="2" customWidth="1"/>
    <col min="11543" max="11543" width="12" style="2" customWidth="1"/>
    <col min="11544" max="11544" width="2.5703125" style="2" customWidth="1"/>
    <col min="11545" max="11545" width="9.140625" style="2" customWidth="1"/>
    <col min="11546" max="11546" width="1.85546875" style="2" customWidth="1"/>
    <col min="11547" max="11549" width="9.140625" style="2" customWidth="1"/>
    <col min="11550" max="11550" width="5.85546875" style="2" customWidth="1"/>
    <col min="11551" max="11551" width="2.28515625" style="2" customWidth="1"/>
    <col min="11552" max="11552" width="8.42578125" style="2" customWidth="1"/>
    <col min="11553" max="11553" width="3.42578125" style="2" customWidth="1"/>
    <col min="11554" max="11554" width="5.7109375" style="2" customWidth="1"/>
    <col min="11555" max="11778" width="11.42578125" style="2" customWidth="1"/>
    <col min="11779" max="11779" width="9.140625" style="2" customWidth="1"/>
    <col min="11780" max="11780" width="6.42578125" style="2" customWidth="1"/>
    <col min="11781" max="11781" width="5.85546875" style="2" customWidth="1"/>
    <col min="11782" max="11782" width="2.28515625" style="2" customWidth="1"/>
    <col min="11783" max="11783" width="8.42578125" style="2" customWidth="1"/>
    <col min="11784" max="11784" width="3.42578125" style="2" customWidth="1"/>
    <col min="11785" max="11785" width="5.7109375" style="2" customWidth="1"/>
    <col min="11786" max="11786" width="2.28515625" style="2" customWidth="1"/>
    <col min="11787" max="11787" width="9.140625" style="2" customWidth="1"/>
    <col min="11788" max="11788" width="2.28515625" style="2" customWidth="1"/>
    <col min="11789" max="11789" width="11.85546875" style="2" customWidth="1"/>
    <col min="11790" max="11790" width="2.28515625" style="2" customWidth="1"/>
    <col min="11791" max="11791" width="7.85546875" style="2" customWidth="1"/>
    <col min="11792" max="11792" width="2.28515625" style="2" customWidth="1"/>
    <col min="11793" max="11793" width="12.85546875" style="2" customWidth="1"/>
    <col min="11794" max="11794" width="2.28515625" style="2" customWidth="1"/>
    <col min="11795" max="11795" width="12.28515625" style="2" customWidth="1"/>
    <col min="11796" max="11796" width="2.28515625" style="2" customWidth="1"/>
    <col min="11797" max="11797" width="8" style="2" customWidth="1"/>
    <col min="11798" max="11798" width="2.28515625" style="2" customWidth="1"/>
    <col min="11799" max="11799" width="12" style="2" customWidth="1"/>
    <col min="11800" max="11800" width="2.5703125" style="2" customWidth="1"/>
    <col min="11801" max="11801" width="9.140625" style="2" customWidth="1"/>
    <col min="11802" max="11802" width="1.85546875" style="2" customWidth="1"/>
    <col min="11803" max="11805" width="9.140625" style="2" customWidth="1"/>
    <col min="11806" max="11806" width="5.85546875" style="2" customWidth="1"/>
    <col min="11807" max="11807" width="2.28515625" style="2" customWidth="1"/>
    <col min="11808" max="11808" width="8.42578125" style="2" customWidth="1"/>
    <col min="11809" max="11809" width="3.42578125" style="2" customWidth="1"/>
    <col min="11810" max="11810" width="5.7109375" style="2" customWidth="1"/>
    <col min="11811" max="12034" width="11.42578125" style="2" customWidth="1"/>
    <col min="12035" max="12035" width="9.140625" style="2" customWidth="1"/>
    <col min="12036" max="12036" width="6.42578125" style="2" customWidth="1"/>
    <col min="12037" max="12037" width="5.85546875" style="2" customWidth="1"/>
    <col min="12038" max="12038" width="2.28515625" style="2" customWidth="1"/>
    <col min="12039" max="12039" width="8.42578125" style="2" customWidth="1"/>
    <col min="12040" max="12040" width="3.42578125" style="2" customWidth="1"/>
    <col min="12041" max="12041" width="5.7109375" style="2" customWidth="1"/>
    <col min="12042" max="12042" width="2.28515625" style="2" customWidth="1"/>
    <col min="12043" max="12043" width="9.140625" style="2" customWidth="1"/>
    <col min="12044" max="12044" width="2.28515625" style="2" customWidth="1"/>
    <col min="12045" max="12045" width="11.85546875" style="2" customWidth="1"/>
    <col min="12046" max="12046" width="2.28515625" style="2" customWidth="1"/>
    <col min="12047" max="12047" width="7.85546875" style="2" customWidth="1"/>
    <col min="12048" max="12048" width="2.28515625" style="2" customWidth="1"/>
    <col min="12049" max="12049" width="12.85546875" style="2" customWidth="1"/>
    <col min="12050" max="12050" width="2.28515625" style="2" customWidth="1"/>
    <col min="12051" max="12051" width="12.28515625" style="2" customWidth="1"/>
    <col min="12052" max="12052" width="2.28515625" style="2" customWidth="1"/>
    <col min="12053" max="12053" width="8" style="2" customWidth="1"/>
    <col min="12054" max="12054" width="2.28515625" style="2" customWidth="1"/>
    <col min="12055" max="12055" width="12" style="2" customWidth="1"/>
    <col min="12056" max="12056" width="2.5703125" style="2" customWidth="1"/>
    <col min="12057" max="12057" width="9.140625" style="2" customWidth="1"/>
    <col min="12058" max="12058" width="1.85546875" style="2" customWidth="1"/>
    <col min="12059" max="12061" width="9.140625" style="2" customWidth="1"/>
    <col min="12062" max="12062" width="5.85546875" style="2" customWidth="1"/>
    <col min="12063" max="12063" width="2.28515625" style="2" customWidth="1"/>
    <col min="12064" max="12064" width="8.42578125" style="2" customWidth="1"/>
    <col min="12065" max="12065" width="3.42578125" style="2" customWidth="1"/>
    <col min="12066" max="12066" width="5.7109375" style="2" customWidth="1"/>
    <col min="12067" max="12290" width="11.42578125" style="2" customWidth="1"/>
    <col min="12291" max="12291" width="9.140625" style="2" customWidth="1"/>
    <col min="12292" max="12292" width="6.42578125" style="2" customWidth="1"/>
    <col min="12293" max="12293" width="5.85546875" style="2" customWidth="1"/>
    <col min="12294" max="12294" width="2.28515625" style="2" customWidth="1"/>
    <col min="12295" max="12295" width="8.42578125" style="2" customWidth="1"/>
    <col min="12296" max="12296" width="3.42578125" style="2" customWidth="1"/>
    <col min="12297" max="12297" width="5.7109375" style="2" customWidth="1"/>
    <col min="12298" max="12298" width="2.28515625" style="2" customWidth="1"/>
    <col min="12299" max="12299" width="9.140625" style="2" customWidth="1"/>
    <col min="12300" max="12300" width="2.28515625" style="2" customWidth="1"/>
    <col min="12301" max="12301" width="11.85546875" style="2" customWidth="1"/>
    <col min="12302" max="12302" width="2.28515625" style="2" customWidth="1"/>
    <col min="12303" max="12303" width="7.85546875" style="2" customWidth="1"/>
    <col min="12304" max="12304" width="2.28515625" style="2" customWidth="1"/>
    <col min="12305" max="12305" width="12.85546875" style="2" customWidth="1"/>
    <col min="12306" max="12306" width="2.28515625" style="2" customWidth="1"/>
    <col min="12307" max="12307" width="12.28515625" style="2" customWidth="1"/>
    <col min="12308" max="12308" width="2.28515625" style="2" customWidth="1"/>
    <col min="12309" max="12309" width="8" style="2" customWidth="1"/>
    <col min="12310" max="12310" width="2.28515625" style="2" customWidth="1"/>
    <col min="12311" max="12311" width="12" style="2" customWidth="1"/>
    <col min="12312" max="12312" width="2.5703125" style="2" customWidth="1"/>
    <col min="12313" max="12313" width="9.140625" style="2" customWidth="1"/>
    <col min="12314" max="12314" width="1.85546875" style="2" customWidth="1"/>
    <col min="12315" max="12317" width="9.140625" style="2" customWidth="1"/>
    <col min="12318" max="12318" width="5.85546875" style="2" customWidth="1"/>
    <col min="12319" max="12319" width="2.28515625" style="2" customWidth="1"/>
    <col min="12320" max="12320" width="8.42578125" style="2" customWidth="1"/>
    <col min="12321" max="12321" width="3.42578125" style="2" customWidth="1"/>
    <col min="12322" max="12322" width="5.7109375" style="2" customWidth="1"/>
    <col min="12323" max="12546" width="11.42578125" style="2" customWidth="1"/>
    <col min="12547" max="12547" width="9.140625" style="2" customWidth="1"/>
    <col min="12548" max="12548" width="6.42578125" style="2" customWidth="1"/>
    <col min="12549" max="12549" width="5.85546875" style="2" customWidth="1"/>
    <col min="12550" max="12550" width="2.28515625" style="2" customWidth="1"/>
    <col min="12551" max="12551" width="8.42578125" style="2" customWidth="1"/>
    <col min="12552" max="12552" width="3.42578125" style="2" customWidth="1"/>
    <col min="12553" max="12553" width="5.7109375" style="2" customWidth="1"/>
    <col min="12554" max="12554" width="2.28515625" style="2" customWidth="1"/>
    <col min="12555" max="12555" width="9.140625" style="2" customWidth="1"/>
    <col min="12556" max="12556" width="2.28515625" style="2" customWidth="1"/>
    <col min="12557" max="12557" width="11.85546875" style="2" customWidth="1"/>
    <col min="12558" max="12558" width="2.28515625" style="2" customWidth="1"/>
    <col min="12559" max="12559" width="7.85546875" style="2" customWidth="1"/>
    <col min="12560" max="12560" width="2.28515625" style="2" customWidth="1"/>
    <col min="12561" max="12561" width="12.85546875" style="2" customWidth="1"/>
    <col min="12562" max="12562" width="2.28515625" style="2" customWidth="1"/>
    <col min="12563" max="12563" width="12.28515625" style="2" customWidth="1"/>
    <col min="12564" max="12564" width="2.28515625" style="2" customWidth="1"/>
    <col min="12565" max="12565" width="8" style="2" customWidth="1"/>
    <col min="12566" max="12566" width="2.28515625" style="2" customWidth="1"/>
    <col min="12567" max="12567" width="12" style="2" customWidth="1"/>
    <col min="12568" max="12568" width="2.5703125" style="2" customWidth="1"/>
    <col min="12569" max="12569" width="9.140625" style="2" customWidth="1"/>
    <col min="12570" max="12570" width="1.85546875" style="2" customWidth="1"/>
    <col min="12571" max="12573" width="9.140625" style="2" customWidth="1"/>
    <col min="12574" max="12574" width="5.85546875" style="2" customWidth="1"/>
    <col min="12575" max="12575" width="2.28515625" style="2" customWidth="1"/>
    <col min="12576" max="12576" width="8.42578125" style="2" customWidth="1"/>
    <col min="12577" max="12577" width="3.42578125" style="2" customWidth="1"/>
    <col min="12578" max="12578" width="5.7109375" style="2" customWidth="1"/>
    <col min="12579" max="12802" width="11.42578125" style="2" customWidth="1"/>
    <col min="12803" max="12803" width="9.140625" style="2" customWidth="1"/>
    <col min="12804" max="12804" width="6.42578125" style="2" customWidth="1"/>
    <col min="12805" max="12805" width="5.85546875" style="2" customWidth="1"/>
    <col min="12806" max="12806" width="2.28515625" style="2" customWidth="1"/>
    <col min="12807" max="12807" width="8.42578125" style="2" customWidth="1"/>
    <col min="12808" max="12808" width="3.42578125" style="2" customWidth="1"/>
    <col min="12809" max="12809" width="5.7109375" style="2" customWidth="1"/>
    <col min="12810" max="12810" width="2.28515625" style="2" customWidth="1"/>
    <col min="12811" max="12811" width="9.140625" style="2" customWidth="1"/>
    <col min="12812" max="12812" width="2.28515625" style="2" customWidth="1"/>
    <col min="12813" max="12813" width="11.85546875" style="2" customWidth="1"/>
    <col min="12814" max="12814" width="2.28515625" style="2" customWidth="1"/>
    <col min="12815" max="12815" width="7.85546875" style="2" customWidth="1"/>
    <col min="12816" max="12816" width="2.28515625" style="2" customWidth="1"/>
    <col min="12817" max="12817" width="12.85546875" style="2" customWidth="1"/>
    <col min="12818" max="12818" width="2.28515625" style="2" customWidth="1"/>
    <col min="12819" max="12819" width="12.28515625" style="2" customWidth="1"/>
    <col min="12820" max="12820" width="2.28515625" style="2" customWidth="1"/>
    <col min="12821" max="12821" width="8" style="2" customWidth="1"/>
    <col min="12822" max="12822" width="2.28515625" style="2" customWidth="1"/>
    <col min="12823" max="12823" width="12" style="2" customWidth="1"/>
    <col min="12824" max="12824" width="2.5703125" style="2" customWidth="1"/>
    <col min="12825" max="12825" width="9.140625" style="2" customWidth="1"/>
    <col min="12826" max="12826" width="1.85546875" style="2" customWidth="1"/>
    <col min="12827" max="12829" width="9.140625" style="2" customWidth="1"/>
    <col min="12830" max="12830" width="5.85546875" style="2" customWidth="1"/>
    <col min="12831" max="12831" width="2.28515625" style="2" customWidth="1"/>
    <col min="12832" max="12832" width="8.42578125" style="2" customWidth="1"/>
    <col min="12833" max="12833" width="3.42578125" style="2" customWidth="1"/>
    <col min="12834" max="12834" width="5.7109375" style="2" customWidth="1"/>
    <col min="12835" max="13058" width="11.42578125" style="2" customWidth="1"/>
    <col min="13059" max="13059" width="9.140625" style="2" customWidth="1"/>
    <col min="13060" max="13060" width="6.42578125" style="2" customWidth="1"/>
    <col min="13061" max="13061" width="5.85546875" style="2" customWidth="1"/>
    <col min="13062" max="13062" width="2.28515625" style="2" customWidth="1"/>
    <col min="13063" max="13063" width="8.42578125" style="2" customWidth="1"/>
    <col min="13064" max="13064" width="3.42578125" style="2" customWidth="1"/>
    <col min="13065" max="13065" width="5.7109375" style="2" customWidth="1"/>
    <col min="13066" max="13066" width="2.28515625" style="2" customWidth="1"/>
    <col min="13067" max="13067" width="9.140625" style="2" customWidth="1"/>
    <col min="13068" max="13068" width="2.28515625" style="2" customWidth="1"/>
    <col min="13069" max="13069" width="11.85546875" style="2" customWidth="1"/>
    <col min="13070" max="13070" width="2.28515625" style="2" customWidth="1"/>
    <col min="13071" max="13071" width="7.85546875" style="2" customWidth="1"/>
    <col min="13072" max="13072" width="2.28515625" style="2" customWidth="1"/>
    <col min="13073" max="13073" width="12.85546875" style="2" customWidth="1"/>
    <col min="13074" max="13074" width="2.28515625" style="2" customWidth="1"/>
    <col min="13075" max="13075" width="12.28515625" style="2" customWidth="1"/>
    <col min="13076" max="13076" width="2.28515625" style="2" customWidth="1"/>
    <col min="13077" max="13077" width="8" style="2" customWidth="1"/>
    <col min="13078" max="13078" width="2.28515625" style="2" customWidth="1"/>
    <col min="13079" max="13079" width="12" style="2" customWidth="1"/>
    <col min="13080" max="13080" width="2.5703125" style="2" customWidth="1"/>
    <col min="13081" max="13081" width="9.140625" style="2" customWidth="1"/>
    <col min="13082" max="13082" width="1.85546875" style="2" customWidth="1"/>
    <col min="13083" max="13085" width="9.140625" style="2" customWidth="1"/>
    <col min="13086" max="13086" width="5.85546875" style="2" customWidth="1"/>
    <col min="13087" max="13087" width="2.28515625" style="2" customWidth="1"/>
    <col min="13088" max="13088" width="8.42578125" style="2" customWidth="1"/>
    <col min="13089" max="13089" width="3.42578125" style="2" customWidth="1"/>
    <col min="13090" max="13090" width="5.7109375" style="2" customWidth="1"/>
    <col min="13091" max="13314" width="11.42578125" style="2" customWidth="1"/>
    <col min="13315" max="13315" width="9.140625" style="2" customWidth="1"/>
    <col min="13316" max="13316" width="6.42578125" style="2" customWidth="1"/>
    <col min="13317" max="13317" width="5.85546875" style="2" customWidth="1"/>
    <col min="13318" max="13318" width="2.28515625" style="2" customWidth="1"/>
    <col min="13319" max="13319" width="8.42578125" style="2" customWidth="1"/>
    <col min="13320" max="13320" width="3.42578125" style="2" customWidth="1"/>
    <col min="13321" max="13321" width="5.7109375" style="2" customWidth="1"/>
    <col min="13322" max="13322" width="2.28515625" style="2" customWidth="1"/>
    <col min="13323" max="13323" width="9.140625" style="2" customWidth="1"/>
    <col min="13324" max="13324" width="2.28515625" style="2" customWidth="1"/>
    <col min="13325" max="13325" width="11.85546875" style="2" customWidth="1"/>
    <col min="13326" max="13326" width="2.28515625" style="2" customWidth="1"/>
    <col min="13327" max="13327" width="7.85546875" style="2" customWidth="1"/>
    <col min="13328" max="13328" width="2.28515625" style="2" customWidth="1"/>
    <col min="13329" max="13329" width="12.85546875" style="2" customWidth="1"/>
    <col min="13330" max="13330" width="2.28515625" style="2" customWidth="1"/>
    <col min="13331" max="13331" width="12.28515625" style="2" customWidth="1"/>
    <col min="13332" max="13332" width="2.28515625" style="2" customWidth="1"/>
    <col min="13333" max="13333" width="8" style="2" customWidth="1"/>
    <col min="13334" max="13334" width="2.28515625" style="2" customWidth="1"/>
    <col min="13335" max="13335" width="12" style="2" customWidth="1"/>
    <col min="13336" max="13336" width="2.5703125" style="2" customWidth="1"/>
    <col min="13337" max="13337" width="9.140625" style="2" customWidth="1"/>
    <col min="13338" max="13338" width="1.85546875" style="2" customWidth="1"/>
    <col min="13339" max="13341" width="9.140625" style="2" customWidth="1"/>
    <col min="13342" max="13342" width="5.85546875" style="2" customWidth="1"/>
    <col min="13343" max="13343" width="2.28515625" style="2" customWidth="1"/>
    <col min="13344" max="13344" width="8.42578125" style="2" customWidth="1"/>
    <col min="13345" max="13345" width="3.42578125" style="2" customWidth="1"/>
    <col min="13346" max="13346" width="5.7109375" style="2" customWidth="1"/>
    <col min="13347" max="13570" width="11.42578125" style="2" customWidth="1"/>
    <col min="13571" max="13571" width="9.140625" style="2" customWidth="1"/>
    <col min="13572" max="13572" width="6.42578125" style="2" customWidth="1"/>
    <col min="13573" max="13573" width="5.85546875" style="2" customWidth="1"/>
    <col min="13574" max="13574" width="2.28515625" style="2" customWidth="1"/>
    <col min="13575" max="13575" width="8.42578125" style="2" customWidth="1"/>
    <col min="13576" max="13576" width="3.42578125" style="2" customWidth="1"/>
    <col min="13577" max="13577" width="5.7109375" style="2" customWidth="1"/>
    <col min="13578" max="13578" width="2.28515625" style="2" customWidth="1"/>
    <col min="13579" max="13579" width="9.140625" style="2" customWidth="1"/>
    <col min="13580" max="13580" width="2.28515625" style="2" customWidth="1"/>
    <col min="13581" max="13581" width="11.85546875" style="2" customWidth="1"/>
    <col min="13582" max="13582" width="2.28515625" style="2" customWidth="1"/>
    <col min="13583" max="13583" width="7.85546875" style="2" customWidth="1"/>
    <col min="13584" max="13584" width="2.28515625" style="2" customWidth="1"/>
    <col min="13585" max="13585" width="12.85546875" style="2" customWidth="1"/>
    <col min="13586" max="13586" width="2.28515625" style="2" customWidth="1"/>
    <col min="13587" max="13587" width="12.28515625" style="2" customWidth="1"/>
    <col min="13588" max="13588" width="2.28515625" style="2" customWidth="1"/>
    <col min="13589" max="13589" width="8" style="2" customWidth="1"/>
    <col min="13590" max="13590" width="2.28515625" style="2" customWidth="1"/>
    <col min="13591" max="13591" width="12" style="2" customWidth="1"/>
    <col min="13592" max="13592" width="2.5703125" style="2" customWidth="1"/>
    <col min="13593" max="13593" width="9.140625" style="2" customWidth="1"/>
    <col min="13594" max="13594" width="1.85546875" style="2" customWidth="1"/>
    <col min="13595" max="13597" width="9.140625" style="2" customWidth="1"/>
    <col min="13598" max="13598" width="5.85546875" style="2" customWidth="1"/>
    <col min="13599" max="13599" width="2.28515625" style="2" customWidth="1"/>
    <col min="13600" max="13600" width="8.42578125" style="2" customWidth="1"/>
    <col min="13601" max="13601" width="3.42578125" style="2" customWidth="1"/>
    <col min="13602" max="13602" width="5.7109375" style="2" customWidth="1"/>
    <col min="13603" max="13826" width="11.42578125" style="2" customWidth="1"/>
    <col min="13827" max="13827" width="9.140625" style="2" customWidth="1"/>
    <col min="13828" max="13828" width="6.42578125" style="2" customWidth="1"/>
    <col min="13829" max="13829" width="5.85546875" style="2" customWidth="1"/>
    <col min="13830" max="13830" width="2.28515625" style="2" customWidth="1"/>
    <col min="13831" max="13831" width="8.42578125" style="2" customWidth="1"/>
    <col min="13832" max="13832" width="3.42578125" style="2" customWidth="1"/>
    <col min="13833" max="13833" width="5.7109375" style="2" customWidth="1"/>
    <col min="13834" max="13834" width="2.28515625" style="2" customWidth="1"/>
    <col min="13835" max="13835" width="9.140625" style="2" customWidth="1"/>
    <col min="13836" max="13836" width="2.28515625" style="2" customWidth="1"/>
    <col min="13837" max="13837" width="11.85546875" style="2" customWidth="1"/>
    <col min="13838" max="13838" width="2.28515625" style="2" customWidth="1"/>
    <col min="13839" max="13839" width="7.85546875" style="2" customWidth="1"/>
    <col min="13840" max="13840" width="2.28515625" style="2" customWidth="1"/>
    <col min="13841" max="13841" width="12.85546875" style="2" customWidth="1"/>
    <col min="13842" max="13842" width="2.28515625" style="2" customWidth="1"/>
    <col min="13843" max="13843" width="12.28515625" style="2" customWidth="1"/>
    <col min="13844" max="13844" width="2.28515625" style="2" customWidth="1"/>
    <col min="13845" max="13845" width="8" style="2" customWidth="1"/>
    <col min="13846" max="13846" width="2.28515625" style="2" customWidth="1"/>
    <col min="13847" max="13847" width="12" style="2" customWidth="1"/>
    <col min="13848" max="13848" width="2.5703125" style="2" customWidth="1"/>
    <col min="13849" max="13849" width="9.140625" style="2" customWidth="1"/>
    <col min="13850" max="13850" width="1.85546875" style="2" customWidth="1"/>
    <col min="13851" max="13853" width="9.140625" style="2" customWidth="1"/>
    <col min="13854" max="13854" width="5.85546875" style="2" customWidth="1"/>
    <col min="13855" max="13855" width="2.28515625" style="2" customWidth="1"/>
    <col min="13856" max="13856" width="8.42578125" style="2" customWidth="1"/>
    <col min="13857" max="13857" width="3.42578125" style="2" customWidth="1"/>
    <col min="13858" max="13858" width="5.7109375" style="2" customWidth="1"/>
    <col min="13859" max="14082" width="11.42578125" style="2" customWidth="1"/>
    <col min="14083" max="14083" width="9.140625" style="2" customWidth="1"/>
    <col min="14084" max="14084" width="6.42578125" style="2" customWidth="1"/>
    <col min="14085" max="14085" width="5.85546875" style="2" customWidth="1"/>
    <col min="14086" max="14086" width="2.28515625" style="2" customWidth="1"/>
    <col min="14087" max="14087" width="8.42578125" style="2" customWidth="1"/>
    <col min="14088" max="14088" width="3.42578125" style="2" customWidth="1"/>
    <col min="14089" max="14089" width="5.7109375" style="2" customWidth="1"/>
    <col min="14090" max="14090" width="2.28515625" style="2" customWidth="1"/>
    <col min="14091" max="14091" width="9.140625" style="2" customWidth="1"/>
    <col min="14092" max="14092" width="2.28515625" style="2" customWidth="1"/>
    <col min="14093" max="14093" width="11.85546875" style="2" customWidth="1"/>
    <col min="14094" max="14094" width="2.28515625" style="2" customWidth="1"/>
    <col min="14095" max="14095" width="7.85546875" style="2" customWidth="1"/>
    <col min="14096" max="14096" width="2.28515625" style="2" customWidth="1"/>
    <col min="14097" max="14097" width="12.85546875" style="2" customWidth="1"/>
    <col min="14098" max="14098" width="2.28515625" style="2" customWidth="1"/>
    <col min="14099" max="14099" width="12.28515625" style="2" customWidth="1"/>
    <col min="14100" max="14100" width="2.28515625" style="2" customWidth="1"/>
    <col min="14101" max="14101" width="8" style="2" customWidth="1"/>
    <col min="14102" max="14102" width="2.28515625" style="2" customWidth="1"/>
    <col min="14103" max="14103" width="12" style="2" customWidth="1"/>
    <col min="14104" max="14104" width="2.5703125" style="2" customWidth="1"/>
    <col min="14105" max="14105" width="9.140625" style="2" customWidth="1"/>
    <col min="14106" max="14106" width="1.85546875" style="2" customWidth="1"/>
    <col min="14107" max="14109" width="9.140625" style="2" customWidth="1"/>
    <col min="14110" max="14110" width="5.85546875" style="2" customWidth="1"/>
    <col min="14111" max="14111" width="2.28515625" style="2" customWidth="1"/>
    <col min="14112" max="14112" width="8.42578125" style="2" customWidth="1"/>
    <col min="14113" max="14113" width="3.42578125" style="2" customWidth="1"/>
    <col min="14114" max="14114" width="5.7109375" style="2" customWidth="1"/>
    <col min="14115" max="14338" width="11.42578125" style="2" customWidth="1"/>
    <col min="14339" max="14339" width="9.140625" style="2" customWidth="1"/>
    <col min="14340" max="14340" width="6.42578125" style="2" customWidth="1"/>
    <col min="14341" max="14341" width="5.85546875" style="2" customWidth="1"/>
    <col min="14342" max="14342" width="2.28515625" style="2" customWidth="1"/>
    <col min="14343" max="14343" width="8.42578125" style="2" customWidth="1"/>
    <col min="14344" max="14344" width="3.42578125" style="2" customWidth="1"/>
    <col min="14345" max="14345" width="5.7109375" style="2" customWidth="1"/>
    <col min="14346" max="14346" width="2.28515625" style="2" customWidth="1"/>
    <col min="14347" max="14347" width="9.140625" style="2" customWidth="1"/>
    <col min="14348" max="14348" width="2.28515625" style="2" customWidth="1"/>
    <col min="14349" max="14349" width="11.85546875" style="2" customWidth="1"/>
    <col min="14350" max="14350" width="2.28515625" style="2" customWidth="1"/>
    <col min="14351" max="14351" width="7.85546875" style="2" customWidth="1"/>
    <col min="14352" max="14352" width="2.28515625" style="2" customWidth="1"/>
    <col min="14353" max="14353" width="12.85546875" style="2" customWidth="1"/>
    <col min="14354" max="14354" width="2.28515625" style="2" customWidth="1"/>
    <col min="14355" max="14355" width="12.28515625" style="2" customWidth="1"/>
    <col min="14356" max="14356" width="2.28515625" style="2" customWidth="1"/>
    <col min="14357" max="14357" width="8" style="2" customWidth="1"/>
    <col min="14358" max="14358" width="2.28515625" style="2" customWidth="1"/>
    <col min="14359" max="14359" width="12" style="2" customWidth="1"/>
    <col min="14360" max="14360" width="2.5703125" style="2" customWidth="1"/>
    <col min="14361" max="14361" width="9.140625" style="2" customWidth="1"/>
    <col min="14362" max="14362" width="1.85546875" style="2" customWidth="1"/>
    <col min="14363" max="14365" width="9.140625" style="2" customWidth="1"/>
    <col min="14366" max="14366" width="5.85546875" style="2" customWidth="1"/>
    <col min="14367" max="14367" width="2.28515625" style="2" customWidth="1"/>
    <col min="14368" max="14368" width="8.42578125" style="2" customWidth="1"/>
    <col min="14369" max="14369" width="3.42578125" style="2" customWidth="1"/>
    <col min="14370" max="14370" width="5.7109375" style="2" customWidth="1"/>
    <col min="14371" max="14594" width="11.42578125" style="2" customWidth="1"/>
    <col min="14595" max="14595" width="9.140625" style="2" customWidth="1"/>
    <col min="14596" max="14596" width="6.42578125" style="2" customWidth="1"/>
    <col min="14597" max="14597" width="5.85546875" style="2" customWidth="1"/>
    <col min="14598" max="14598" width="2.28515625" style="2" customWidth="1"/>
    <col min="14599" max="14599" width="8.42578125" style="2" customWidth="1"/>
    <col min="14600" max="14600" width="3.42578125" style="2" customWidth="1"/>
    <col min="14601" max="14601" width="5.7109375" style="2" customWidth="1"/>
    <col min="14602" max="14602" width="2.28515625" style="2" customWidth="1"/>
    <col min="14603" max="14603" width="9.140625" style="2" customWidth="1"/>
    <col min="14604" max="14604" width="2.28515625" style="2" customWidth="1"/>
    <col min="14605" max="14605" width="11.85546875" style="2" customWidth="1"/>
    <col min="14606" max="14606" width="2.28515625" style="2" customWidth="1"/>
    <col min="14607" max="14607" width="7.85546875" style="2" customWidth="1"/>
    <col min="14608" max="14608" width="2.28515625" style="2" customWidth="1"/>
    <col min="14609" max="14609" width="12.85546875" style="2" customWidth="1"/>
    <col min="14610" max="14610" width="2.28515625" style="2" customWidth="1"/>
    <col min="14611" max="14611" width="12.28515625" style="2" customWidth="1"/>
    <col min="14612" max="14612" width="2.28515625" style="2" customWidth="1"/>
    <col min="14613" max="14613" width="8" style="2" customWidth="1"/>
    <col min="14614" max="14614" width="2.28515625" style="2" customWidth="1"/>
    <col min="14615" max="14615" width="12" style="2" customWidth="1"/>
    <col min="14616" max="14616" width="2.5703125" style="2" customWidth="1"/>
    <col min="14617" max="14617" width="9.140625" style="2" customWidth="1"/>
    <col min="14618" max="14618" width="1.85546875" style="2" customWidth="1"/>
    <col min="14619" max="14621" width="9.140625" style="2" customWidth="1"/>
    <col min="14622" max="14622" width="5.85546875" style="2" customWidth="1"/>
    <col min="14623" max="14623" width="2.28515625" style="2" customWidth="1"/>
    <col min="14624" max="14624" width="8.42578125" style="2" customWidth="1"/>
    <col min="14625" max="14625" width="3.42578125" style="2" customWidth="1"/>
    <col min="14626" max="14626" width="5.7109375" style="2" customWidth="1"/>
    <col min="14627" max="14850" width="11.42578125" style="2" customWidth="1"/>
    <col min="14851" max="14851" width="9.140625" style="2" customWidth="1"/>
    <col min="14852" max="14852" width="6.42578125" style="2" customWidth="1"/>
    <col min="14853" max="14853" width="5.85546875" style="2" customWidth="1"/>
    <col min="14854" max="14854" width="2.28515625" style="2" customWidth="1"/>
    <col min="14855" max="14855" width="8.42578125" style="2" customWidth="1"/>
    <col min="14856" max="14856" width="3.42578125" style="2" customWidth="1"/>
    <col min="14857" max="14857" width="5.7109375" style="2" customWidth="1"/>
    <col min="14858" max="14858" width="2.28515625" style="2" customWidth="1"/>
    <col min="14859" max="14859" width="9.140625" style="2" customWidth="1"/>
    <col min="14860" max="14860" width="2.28515625" style="2" customWidth="1"/>
    <col min="14861" max="14861" width="11.85546875" style="2" customWidth="1"/>
    <col min="14862" max="14862" width="2.28515625" style="2" customWidth="1"/>
    <col min="14863" max="14863" width="7.85546875" style="2" customWidth="1"/>
    <col min="14864" max="14864" width="2.28515625" style="2" customWidth="1"/>
    <col min="14865" max="14865" width="12.85546875" style="2" customWidth="1"/>
    <col min="14866" max="14866" width="2.28515625" style="2" customWidth="1"/>
    <col min="14867" max="14867" width="12.28515625" style="2" customWidth="1"/>
    <col min="14868" max="14868" width="2.28515625" style="2" customWidth="1"/>
    <col min="14869" max="14869" width="8" style="2" customWidth="1"/>
    <col min="14870" max="14870" width="2.28515625" style="2" customWidth="1"/>
    <col min="14871" max="14871" width="12" style="2" customWidth="1"/>
    <col min="14872" max="14872" width="2.5703125" style="2" customWidth="1"/>
    <col min="14873" max="14873" width="9.140625" style="2" customWidth="1"/>
    <col min="14874" max="14874" width="1.85546875" style="2" customWidth="1"/>
    <col min="14875" max="14877" width="9.140625" style="2" customWidth="1"/>
    <col min="14878" max="14878" width="5.85546875" style="2" customWidth="1"/>
    <col min="14879" max="14879" width="2.28515625" style="2" customWidth="1"/>
    <col min="14880" max="14880" width="8.42578125" style="2" customWidth="1"/>
    <col min="14881" max="14881" width="3.42578125" style="2" customWidth="1"/>
    <col min="14882" max="14882" width="5.7109375" style="2" customWidth="1"/>
    <col min="14883" max="15106" width="11.42578125" style="2" customWidth="1"/>
    <col min="15107" max="15107" width="9.140625" style="2" customWidth="1"/>
    <col min="15108" max="15108" width="6.42578125" style="2" customWidth="1"/>
    <col min="15109" max="15109" width="5.85546875" style="2" customWidth="1"/>
    <col min="15110" max="15110" width="2.28515625" style="2" customWidth="1"/>
    <col min="15111" max="15111" width="8.42578125" style="2" customWidth="1"/>
    <col min="15112" max="15112" width="3.42578125" style="2" customWidth="1"/>
    <col min="15113" max="15113" width="5.7109375" style="2" customWidth="1"/>
    <col min="15114" max="15114" width="2.28515625" style="2" customWidth="1"/>
    <col min="15115" max="15115" width="9.140625" style="2" customWidth="1"/>
    <col min="15116" max="15116" width="2.28515625" style="2" customWidth="1"/>
    <col min="15117" max="15117" width="11.85546875" style="2" customWidth="1"/>
    <col min="15118" max="15118" width="2.28515625" style="2" customWidth="1"/>
    <col min="15119" max="15119" width="7.85546875" style="2" customWidth="1"/>
    <col min="15120" max="15120" width="2.28515625" style="2" customWidth="1"/>
    <col min="15121" max="15121" width="12.85546875" style="2" customWidth="1"/>
    <col min="15122" max="15122" width="2.28515625" style="2" customWidth="1"/>
    <col min="15123" max="15123" width="12.28515625" style="2" customWidth="1"/>
    <col min="15124" max="15124" width="2.28515625" style="2" customWidth="1"/>
    <col min="15125" max="15125" width="8" style="2" customWidth="1"/>
    <col min="15126" max="15126" width="2.28515625" style="2" customWidth="1"/>
    <col min="15127" max="15127" width="12" style="2" customWidth="1"/>
    <col min="15128" max="15128" width="2.5703125" style="2" customWidth="1"/>
    <col min="15129" max="15129" width="9.140625" style="2" customWidth="1"/>
    <col min="15130" max="15130" width="1.85546875" style="2" customWidth="1"/>
    <col min="15131" max="15133" width="9.140625" style="2" customWidth="1"/>
    <col min="15134" max="15134" width="5.85546875" style="2" customWidth="1"/>
    <col min="15135" max="15135" width="2.28515625" style="2" customWidth="1"/>
    <col min="15136" max="15136" width="8.42578125" style="2" customWidth="1"/>
    <col min="15137" max="15137" width="3.42578125" style="2" customWidth="1"/>
    <col min="15138" max="15138" width="5.7109375" style="2" customWidth="1"/>
    <col min="15139" max="15362" width="11.42578125" style="2" customWidth="1"/>
    <col min="15363" max="15363" width="9.140625" style="2" customWidth="1"/>
    <col min="15364" max="15364" width="6.42578125" style="2" customWidth="1"/>
    <col min="15365" max="15365" width="5.85546875" style="2" customWidth="1"/>
    <col min="15366" max="15366" width="2.28515625" style="2" customWidth="1"/>
    <col min="15367" max="15367" width="8.42578125" style="2" customWidth="1"/>
    <col min="15368" max="15368" width="3.42578125" style="2" customWidth="1"/>
    <col min="15369" max="15369" width="5.7109375" style="2" customWidth="1"/>
    <col min="15370" max="15370" width="2.28515625" style="2" customWidth="1"/>
    <col min="15371" max="15371" width="9.140625" style="2" customWidth="1"/>
    <col min="15372" max="15372" width="2.28515625" style="2" customWidth="1"/>
    <col min="15373" max="15373" width="11.85546875" style="2" customWidth="1"/>
    <col min="15374" max="15374" width="2.28515625" style="2" customWidth="1"/>
    <col min="15375" max="15375" width="7.85546875" style="2" customWidth="1"/>
    <col min="15376" max="15376" width="2.28515625" style="2" customWidth="1"/>
    <col min="15377" max="15377" width="12.85546875" style="2" customWidth="1"/>
    <col min="15378" max="15378" width="2.28515625" style="2" customWidth="1"/>
    <col min="15379" max="15379" width="12.28515625" style="2" customWidth="1"/>
    <col min="15380" max="15380" width="2.28515625" style="2" customWidth="1"/>
    <col min="15381" max="15381" width="8" style="2" customWidth="1"/>
    <col min="15382" max="15382" width="2.28515625" style="2" customWidth="1"/>
    <col min="15383" max="15383" width="12" style="2" customWidth="1"/>
    <col min="15384" max="15384" width="2.5703125" style="2" customWidth="1"/>
    <col min="15385" max="15385" width="9.140625" style="2" customWidth="1"/>
    <col min="15386" max="15386" width="1.85546875" style="2" customWidth="1"/>
    <col min="15387" max="15389" width="9.140625" style="2" customWidth="1"/>
    <col min="15390" max="15390" width="5.85546875" style="2" customWidth="1"/>
    <col min="15391" max="15391" width="2.28515625" style="2" customWidth="1"/>
    <col min="15392" max="15392" width="8.42578125" style="2" customWidth="1"/>
    <col min="15393" max="15393" width="3.42578125" style="2" customWidth="1"/>
    <col min="15394" max="15394" width="5.7109375" style="2" customWidth="1"/>
    <col min="15395" max="15618" width="11.42578125" style="2" customWidth="1"/>
    <col min="15619" max="15619" width="9.140625" style="2" customWidth="1"/>
    <col min="15620" max="15620" width="6.42578125" style="2" customWidth="1"/>
    <col min="15621" max="15621" width="5.85546875" style="2" customWidth="1"/>
    <col min="15622" max="15622" width="2.28515625" style="2" customWidth="1"/>
    <col min="15623" max="15623" width="8.42578125" style="2" customWidth="1"/>
    <col min="15624" max="15624" width="3.42578125" style="2" customWidth="1"/>
    <col min="15625" max="15625" width="5.7109375" style="2" customWidth="1"/>
    <col min="15626" max="15626" width="2.28515625" style="2" customWidth="1"/>
    <col min="15627" max="15627" width="9.140625" style="2" customWidth="1"/>
    <col min="15628" max="15628" width="2.28515625" style="2" customWidth="1"/>
    <col min="15629" max="15629" width="11.85546875" style="2" customWidth="1"/>
    <col min="15630" max="15630" width="2.28515625" style="2" customWidth="1"/>
    <col min="15631" max="15631" width="7.85546875" style="2" customWidth="1"/>
    <col min="15632" max="15632" width="2.28515625" style="2" customWidth="1"/>
    <col min="15633" max="15633" width="12.85546875" style="2" customWidth="1"/>
    <col min="15634" max="15634" width="2.28515625" style="2" customWidth="1"/>
    <col min="15635" max="15635" width="12.28515625" style="2" customWidth="1"/>
    <col min="15636" max="15636" width="2.28515625" style="2" customWidth="1"/>
    <col min="15637" max="15637" width="8" style="2" customWidth="1"/>
    <col min="15638" max="15638" width="2.28515625" style="2" customWidth="1"/>
    <col min="15639" max="15639" width="12" style="2" customWidth="1"/>
    <col min="15640" max="15640" width="2.5703125" style="2" customWidth="1"/>
    <col min="15641" max="15641" width="9.140625" style="2" customWidth="1"/>
    <col min="15642" max="15642" width="1.85546875" style="2" customWidth="1"/>
    <col min="15643" max="15645" width="9.140625" style="2" customWidth="1"/>
    <col min="15646" max="15646" width="5.85546875" style="2" customWidth="1"/>
    <col min="15647" max="15647" width="2.28515625" style="2" customWidth="1"/>
    <col min="15648" max="15648" width="8.42578125" style="2" customWidth="1"/>
    <col min="15649" max="15649" width="3.42578125" style="2" customWidth="1"/>
    <col min="15650" max="15650" width="5.7109375" style="2" customWidth="1"/>
    <col min="15651" max="15874" width="11.42578125" style="2" customWidth="1"/>
    <col min="15875" max="15875" width="9.140625" style="2" customWidth="1"/>
    <col min="15876" max="15876" width="6.42578125" style="2" customWidth="1"/>
    <col min="15877" max="15877" width="5.85546875" style="2" customWidth="1"/>
    <col min="15878" max="15878" width="2.28515625" style="2" customWidth="1"/>
    <col min="15879" max="15879" width="8.42578125" style="2" customWidth="1"/>
    <col min="15880" max="15880" width="3.42578125" style="2" customWidth="1"/>
    <col min="15881" max="15881" width="5.7109375" style="2" customWidth="1"/>
    <col min="15882" max="15882" width="2.28515625" style="2" customWidth="1"/>
    <col min="15883" max="15883" width="9.140625" style="2" customWidth="1"/>
    <col min="15884" max="15884" width="2.28515625" style="2" customWidth="1"/>
    <col min="15885" max="15885" width="11.85546875" style="2" customWidth="1"/>
    <col min="15886" max="15886" width="2.28515625" style="2" customWidth="1"/>
    <col min="15887" max="15887" width="7.85546875" style="2" customWidth="1"/>
    <col min="15888" max="15888" width="2.28515625" style="2" customWidth="1"/>
    <col min="15889" max="15889" width="12.85546875" style="2" customWidth="1"/>
    <col min="15890" max="15890" width="2.28515625" style="2" customWidth="1"/>
    <col min="15891" max="15891" width="12.28515625" style="2" customWidth="1"/>
    <col min="15892" max="15892" width="2.28515625" style="2" customWidth="1"/>
    <col min="15893" max="15893" width="8" style="2" customWidth="1"/>
    <col min="15894" max="15894" width="2.28515625" style="2" customWidth="1"/>
    <col min="15895" max="15895" width="12" style="2" customWidth="1"/>
    <col min="15896" max="15896" width="2.5703125" style="2" customWidth="1"/>
    <col min="15897" max="15897" width="9.140625" style="2" customWidth="1"/>
    <col min="15898" max="15898" width="1.85546875" style="2" customWidth="1"/>
    <col min="15899" max="15901" width="9.140625" style="2" customWidth="1"/>
    <col min="15902" max="15902" width="5.85546875" style="2" customWidth="1"/>
    <col min="15903" max="15903" width="2.28515625" style="2" customWidth="1"/>
    <col min="15904" max="15904" width="8.42578125" style="2" customWidth="1"/>
    <col min="15905" max="15905" width="3.42578125" style="2" customWidth="1"/>
    <col min="15906" max="15906" width="5.7109375" style="2" customWidth="1"/>
    <col min="15907" max="16130" width="11.42578125" style="2" customWidth="1"/>
    <col min="16131" max="16131" width="9.140625" style="2" customWidth="1"/>
    <col min="16132" max="16132" width="6.42578125" style="2" customWidth="1"/>
    <col min="16133" max="16133" width="5.85546875" style="2" customWidth="1"/>
    <col min="16134" max="16134" width="2.28515625" style="2" customWidth="1"/>
    <col min="16135" max="16135" width="8.42578125" style="2" customWidth="1"/>
    <col min="16136" max="16136" width="3.42578125" style="2" customWidth="1"/>
    <col min="16137" max="16137" width="5.7109375" style="2" customWidth="1"/>
    <col min="16138" max="16138" width="2.28515625" style="2" customWidth="1"/>
    <col min="16139" max="16139" width="9.140625" style="2" customWidth="1"/>
    <col min="16140" max="16140" width="2.28515625" style="2" customWidth="1"/>
    <col min="16141" max="16141" width="11.85546875" style="2" customWidth="1"/>
    <col min="16142" max="16142" width="2.28515625" style="2" customWidth="1"/>
    <col min="16143" max="16143" width="7.85546875" style="2" customWidth="1"/>
    <col min="16144" max="16144" width="2.28515625" style="2" customWidth="1"/>
    <col min="16145" max="16145" width="12.85546875" style="2" customWidth="1"/>
    <col min="16146" max="16146" width="2.28515625" style="2" customWidth="1"/>
    <col min="16147" max="16147" width="12.28515625" style="2" customWidth="1"/>
    <col min="16148" max="16148" width="2.28515625" style="2" customWidth="1"/>
    <col min="16149" max="16149" width="8" style="2" customWidth="1"/>
    <col min="16150" max="16150" width="2.28515625" style="2" customWidth="1"/>
    <col min="16151" max="16151" width="12" style="2" customWidth="1"/>
    <col min="16152" max="16152" width="2.5703125" style="2" customWidth="1"/>
    <col min="16153" max="16153" width="9.140625" style="2" customWidth="1"/>
    <col min="16154" max="16154" width="1.85546875" style="2" customWidth="1"/>
    <col min="16155" max="16157" width="9.140625" style="2" customWidth="1"/>
    <col min="16158" max="16158" width="5.85546875" style="2" customWidth="1"/>
    <col min="16159" max="16159" width="2.28515625" style="2" customWidth="1"/>
    <col min="16160" max="16160" width="8.42578125" style="2" customWidth="1"/>
    <col min="16161" max="16161" width="3.42578125" style="2" customWidth="1"/>
    <col min="16162" max="16162" width="5.7109375" style="2" customWidth="1"/>
    <col min="16163" max="16384" width="11.42578125" style="2" customWidth="1"/>
  </cols>
  <sheetData>
    <row r="1" spans="1:35" x14ac:dyDescent="0.25">
      <c r="A1" s="132" t="s">
        <v>10</v>
      </c>
      <c r="B1" s="132"/>
      <c r="C1" s="132"/>
      <c r="D1" s="133"/>
      <c r="S1" s="4"/>
      <c r="AG1" s="2"/>
      <c r="AH1" s="2"/>
      <c r="AI1" s="2"/>
    </row>
    <row r="2" spans="1:35" ht="31.5" x14ac:dyDescent="0.25">
      <c r="A2" s="136" t="s">
        <v>25</v>
      </c>
      <c r="B2" s="136"/>
      <c r="C2" s="137"/>
      <c r="D2" s="82"/>
      <c r="K2" s="61">
        <v>1079158.08</v>
      </c>
      <c r="S2" s="4"/>
      <c r="U2" s="138"/>
      <c r="AG2" s="2"/>
      <c r="AH2" s="2"/>
      <c r="AI2" s="2"/>
    </row>
    <row r="3" spans="1:35" x14ac:dyDescent="0.25">
      <c r="D3" s="139"/>
      <c r="J3" s="8">
        <f>+J4/Inventario!AB2</f>
        <v>19027.852587463454</v>
      </c>
      <c r="K3" s="61"/>
      <c r="S3" s="4"/>
      <c r="V3" s="4"/>
      <c r="AG3" s="2"/>
      <c r="AH3" s="2"/>
      <c r="AI3" s="2"/>
    </row>
    <row r="4" spans="1:35" x14ac:dyDescent="0.25">
      <c r="H4" s="120">
        <f>SUBTOTAL(9,H6:H607)</f>
        <v>12621.05</v>
      </c>
      <c r="I4" s="120">
        <f>Inventario!W4</f>
        <v>4629.1039053870163</v>
      </c>
      <c r="J4" s="140">
        <f>SUBTOTAL(9,J6:J979)</f>
        <v>638043.85574808333</v>
      </c>
      <c r="N4" s="85" t="s">
        <v>9</v>
      </c>
      <c r="O4" s="141">
        <v>1</v>
      </c>
      <c r="S4" s="4"/>
      <c r="V4" s="4"/>
      <c r="AD4" s="2" t="s">
        <v>14</v>
      </c>
      <c r="AG4" s="2"/>
      <c r="AH4" s="2"/>
      <c r="AI4" s="2"/>
    </row>
    <row r="5" spans="1:35" ht="76.5" x14ac:dyDescent="0.25">
      <c r="A5" s="85" t="s">
        <v>9</v>
      </c>
      <c r="B5" s="123" t="s">
        <v>16</v>
      </c>
      <c r="C5" s="24" t="s">
        <v>235</v>
      </c>
      <c r="D5" s="85" t="s">
        <v>1</v>
      </c>
      <c r="E5" s="85" t="s">
        <v>137</v>
      </c>
      <c r="F5" s="142" t="s">
        <v>36</v>
      </c>
      <c r="G5" s="142" t="s">
        <v>15</v>
      </c>
      <c r="H5" s="142" t="s">
        <v>13</v>
      </c>
      <c r="I5" s="143" t="s">
        <v>2</v>
      </c>
      <c r="J5" s="143" t="s">
        <v>7</v>
      </c>
      <c r="L5" s="144" t="s">
        <v>18</v>
      </c>
      <c r="N5" s="145" t="s">
        <v>10</v>
      </c>
      <c r="O5" s="146">
        <f>D1</f>
        <v>0</v>
      </c>
      <c r="Q5" s="2" t="s">
        <v>39</v>
      </c>
      <c r="R5" s="2" t="s">
        <v>38</v>
      </c>
      <c r="V5" s="4"/>
      <c r="AA5" s="134"/>
      <c r="AC5" s="148" t="str">
        <f>Inventario!B5</f>
        <v>Nuevo ID</v>
      </c>
      <c r="AD5" s="148" t="str">
        <f>Inventario!D5</f>
        <v>Descripcion</v>
      </c>
      <c r="AE5" s="148" t="str">
        <f>Inventario!E5</f>
        <v>Categoria</v>
      </c>
      <c r="AF5" s="148" t="str">
        <f>Inventario!F5</f>
        <v>Codigo</v>
      </c>
      <c r="AG5" s="148" t="str">
        <f>Inventario!G5</f>
        <v>U.de Medida</v>
      </c>
      <c r="AH5" s="149" t="str">
        <f>Inventario!S5</f>
        <v>C$ Unidad</v>
      </c>
      <c r="AI5" s="149" t="str">
        <f>Inventario!T5</f>
        <v>Total</v>
      </c>
    </row>
    <row r="6" spans="1:35" s="22" customFormat="1" ht="15" customHeight="1" x14ac:dyDescent="0.25">
      <c r="A6" s="257" t="s">
        <v>2074</v>
      </c>
      <c r="B6" s="24"/>
      <c r="C6" s="174" t="s">
        <v>1532</v>
      </c>
      <c r="D6" s="98" t="str">
        <f t="shared" ref="D6:D69" si="0">VLOOKUP($C6,$AC$6:$AI$2056,2,FALSE)</f>
        <v>Varilla Roscada 3/8"</v>
      </c>
      <c r="E6" s="33">
        <v>1765</v>
      </c>
      <c r="F6" s="98" t="str">
        <f t="shared" ref="F6:F69" si="1">VLOOKUP($C6,$AC$6:$AI$2056,3,FALSE)</f>
        <v>Metales</v>
      </c>
      <c r="G6" s="98" t="str">
        <f t="shared" ref="G6:G69" si="2">VLOOKUP($C6,$AC$6:$AI$2056,5,FALSE)</f>
        <v>mts</v>
      </c>
      <c r="H6" s="30">
        <v>0.4</v>
      </c>
      <c r="I6" s="28">
        <f t="shared" ref="I6:I69" si="3">VLOOKUP($C6,$AC$6:$AI$2056,6,FALSE)</f>
        <v>31.500751879699244</v>
      </c>
      <c r="J6" s="28">
        <f>+H6*I6</f>
        <v>12.600300751879699</v>
      </c>
      <c r="L6" s="150">
        <v>43739</v>
      </c>
      <c r="N6" s="130" t="s">
        <v>31</v>
      </c>
      <c r="O6" s="20">
        <f>(SUMPRODUCT(--($E$6:$E$583=$M$6),--($A$6:$A$583=$N4),$I$6:$I$583))</f>
        <v>0</v>
      </c>
      <c r="Q6" s="22">
        <v>7</v>
      </c>
      <c r="R6" s="22">
        <v>6</v>
      </c>
      <c r="S6" s="151"/>
      <c r="U6" s="152"/>
      <c r="V6" s="23"/>
      <c r="W6" s="56"/>
      <c r="AA6" s="152"/>
      <c r="AC6" s="148" t="str">
        <f>Inventario!B6</f>
        <v>Esponja Microfina</v>
      </c>
      <c r="AD6" s="148" t="str">
        <f>Inventario!D6</f>
        <v>Esponja Microfina</v>
      </c>
      <c r="AE6" s="148" t="str">
        <f>Inventario!E6</f>
        <v>Abrasivos</v>
      </c>
      <c r="AF6" s="148">
        <f>Inventario!F6</f>
        <v>0</v>
      </c>
      <c r="AG6" s="148" t="str">
        <f>Inventario!G6</f>
        <v>unidades</v>
      </c>
      <c r="AH6" s="149">
        <f>Inventario!S6</f>
        <v>27.6</v>
      </c>
      <c r="AI6" s="149">
        <f>Inventario!T6</f>
        <v>14296.800000000001</v>
      </c>
    </row>
    <row r="7" spans="1:35" s="22" customFormat="1" ht="15" customHeight="1" x14ac:dyDescent="0.25">
      <c r="A7" s="33" t="s">
        <v>2075</v>
      </c>
      <c r="B7" s="24"/>
      <c r="C7" s="174" t="s">
        <v>1342</v>
      </c>
      <c r="D7" s="98" t="str">
        <f t="shared" si="0"/>
        <v>Cinta Metrica</v>
      </c>
      <c r="E7" s="33">
        <v>1766</v>
      </c>
      <c r="F7" s="98" t="str">
        <f t="shared" si="1"/>
        <v>Materiales Varios</v>
      </c>
      <c r="G7" s="98" t="str">
        <f t="shared" si="2"/>
        <v>unidades</v>
      </c>
      <c r="H7" s="30">
        <v>5</v>
      </c>
      <c r="I7" s="28">
        <f t="shared" si="3"/>
        <v>301.43200947368422</v>
      </c>
      <c r="J7" s="28">
        <f t="shared" ref="J7:J70" si="4">+H7*I7</f>
        <v>1507.1600473684211</v>
      </c>
      <c r="L7" s="150">
        <v>43739</v>
      </c>
      <c r="N7" s="130" t="s">
        <v>32</v>
      </c>
      <c r="O7" s="20">
        <f>(SUMPRODUCT(--($E$6:$E$583=$M$7),--($A$6:$A$583=$N4),$I$6:$I$583))</f>
        <v>0</v>
      </c>
      <c r="Q7" s="22">
        <v>7</v>
      </c>
      <c r="R7" s="22">
        <v>6</v>
      </c>
      <c r="S7" s="151"/>
      <c r="U7" s="152"/>
      <c r="V7" s="23"/>
      <c r="W7" s="56"/>
      <c r="AA7" s="152"/>
      <c r="AC7" s="148" t="str">
        <f>Inventario!B7</f>
        <v>Lija banda 37"X75" Grano 100</v>
      </c>
      <c r="AD7" s="148" t="str">
        <f>Inventario!D7</f>
        <v>Lija banda 37"X75" Grano 100</v>
      </c>
      <c r="AE7" s="148" t="str">
        <f>Inventario!E7</f>
        <v>Abrasivos</v>
      </c>
      <c r="AF7" s="148">
        <f>Inventario!F7</f>
        <v>0</v>
      </c>
      <c r="AG7" s="148" t="str">
        <f>Inventario!G7</f>
        <v>unidades</v>
      </c>
      <c r="AH7" s="149" t="str">
        <f>Inventario!S7</f>
        <v>0</v>
      </c>
      <c r="AI7" s="149">
        <f>Inventario!T7</f>
        <v>0</v>
      </c>
    </row>
    <row r="8" spans="1:35" s="22" customFormat="1" ht="15" customHeight="1" x14ac:dyDescent="0.25">
      <c r="A8" s="33">
        <v>1909280</v>
      </c>
      <c r="B8" s="24"/>
      <c r="C8" s="174" t="s">
        <v>1109</v>
      </c>
      <c r="D8" s="98" t="str">
        <f t="shared" si="0"/>
        <v>Tornillo cabeza cuadrada #8x1-5/8"</v>
      </c>
      <c r="E8" s="33">
        <v>1767</v>
      </c>
      <c r="F8" s="98" t="str">
        <f t="shared" si="1"/>
        <v>Clavos y Tornillos</v>
      </c>
      <c r="G8" s="98" t="str">
        <f t="shared" si="2"/>
        <v>unidades</v>
      </c>
      <c r="H8" s="30">
        <v>250</v>
      </c>
      <c r="I8" s="28">
        <f t="shared" si="3"/>
        <v>1.3399999999999999</v>
      </c>
      <c r="J8" s="28">
        <f t="shared" si="4"/>
        <v>334.99999999999994</v>
      </c>
      <c r="L8" s="150">
        <v>43739</v>
      </c>
      <c r="N8" s="130" t="s">
        <v>33</v>
      </c>
      <c r="O8" s="20">
        <f>(SUMPRODUCT(--($E$6:$E$583=$M$8),--($A$6:$A$583=$N4),$I$6:$I$583))</f>
        <v>0</v>
      </c>
      <c r="Q8" s="22">
        <v>4</v>
      </c>
      <c r="R8" s="22">
        <v>6</v>
      </c>
      <c r="S8" s="151"/>
      <c r="U8" s="152"/>
      <c r="V8" s="23"/>
      <c r="W8" s="56"/>
      <c r="AA8" s="152"/>
      <c r="AC8" s="148" t="str">
        <f>Inventario!B8</f>
        <v>Lija banda 37"X75" Grano 120</v>
      </c>
      <c r="AD8" s="148" t="str">
        <f>Inventario!D8</f>
        <v>Lija banda 37"X75" Grano 120</v>
      </c>
      <c r="AE8" s="148" t="str">
        <f>Inventario!E8</f>
        <v>Abrasivos</v>
      </c>
      <c r="AF8" s="148">
        <f>Inventario!F8</f>
        <v>0</v>
      </c>
      <c r="AG8" s="148" t="str">
        <f>Inventario!G8</f>
        <v>unidades</v>
      </c>
      <c r="AH8" s="149" t="str">
        <f>Inventario!S8</f>
        <v>0</v>
      </c>
      <c r="AI8" s="149">
        <f>Inventario!T8</f>
        <v>0</v>
      </c>
    </row>
    <row r="9" spans="1:35" s="22" customFormat="1" ht="15" customHeight="1" x14ac:dyDescent="0.25">
      <c r="A9" s="33">
        <v>1909267</v>
      </c>
      <c r="B9" s="24"/>
      <c r="C9" s="174" t="s">
        <v>270</v>
      </c>
      <c r="D9" s="98" t="str">
        <f t="shared" si="0"/>
        <v>Lija disco stickit grano #120</v>
      </c>
      <c r="E9" s="33">
        <v>1768</v>
      </c>
      <c r="F9" s="98" t="str">
        <f t="shared" si="1"/>
        <v>Abrasivos</v>
      </c>
      <c r="G9" s="98" t="str">
        <f t="shared" si="2"/>
        <v>unidades</v>
      </c>
      <c r="H9" s="30">
        <v>6</v>
      </c>
      <c r="I9" s="28">
        <f t="shared" si="3"/>
        <v>9.84</v>
      </c>
      <c r="J9" s="28">
        <f t="shared" si="4"/>
        <v>59.04</v>
      </c>
      <c r="L9" s="150">
        <v>43739</v>
      </c>
      <c r="N9" s="130" t="s">
        <v>34</v>
      </c>
      <c r="O9" s="20">
        <f>(SUMPRODUCT(--($E$6:$E$583=$M$9),--($A$6:$A$583=$N4),$I$6:$I$583))</f>
        <v>0</v>
      </c>
      <c r="Q9" s="22">
        <v>24</v>
      </c>
      <c r="R9" s="22">
        <v>6</v>
      </c>
      <c r="S9" s="151"/>
      <c r="U9" s="152"/>
      <c r="V9" s="23"/>
      <c r="W9" s="56"/>
      <c r="AA9" s="152"/>
      <c r="AC9" s="148" t="str">
        <f>Inventario!B9</f>
        <v>Lija banda 37"X75" Grano 150</v>
      </c>
      <c r="AD9" s="148" t="str">
        <f>Inventario!D9</f>
        <v>Lija banda 37"X75" Grano 150</v>
      </c>
      <c r="AE9" s="148" t="str">
        <f>Inventario!E9</f>
        <v>Abrasivos</v>
      </c>
      <c r="AF9" s="148">
        <f>Inventario!F9</f>
        <v>0</v>
      </c>
      <c r="AG9" s="148" t="str">
        <f>Inventario!G9</f>
        <v>unidades</v>
      </c>
      <c r="AH9" s="149" t="str">
        <f>Inventario!S9</f>
        <v>0</v>
      </c>
      <c r="AI9" s="149">
        <f>Inventario!T9</f>
        <v>0</v>
      </c>
    </row>
    <row r="10" spans="1:35" s="22" customFormat="1" ht="15" customHeight="1" x14ac:dyDescent="0.25">
      <c r="A10" s="33">
        <v>1909267</v>
      </c>
      <c r="B10" s="24"/>
      <c r="C10" s="174" t="s">
        <v>271</v>
      </c>
      <c r="D10" s="98" t="str">
        <f t="shared" si="0"/>
        <v>Lija disco stickit grano #150</v>
      </c>
      <c r="E10" s="33">
        <v>1768</v>
      </c>
      <c r="F10" s="98" t="str">
        <f t="shared" si="1"/>
        <v>Abrasivos</v>
      </c>
      <c r="G10" s="98" t="str">
        <f t="shared" si="2"/>
        <v>unidades</v>
      </c>
      <c r="H10" s="30">
        <v>6</v>
      </c>
      <c r="I10" s="28">
        <f t="shared" si="3"/>
        <v>8.5633386985421698</v>
      </c>
      <c r="J10" s="28">
        <f t="shared" si="4"/>
        <v>51.380032191253022</v>
      </c>
      <c r="L10" s="150">
        <v>43739</v>
      </c>
      <c r="N10" s="130" t="s">
        <v>35</v>
      </c>
      <c r="O10" s="20">
        <f>(SUMPRODUCT(--($E$6:$E$583=$M$10),--($A$6:$A$583=$N4),$I$6:$I$583))</f>
        <v>0</v>
      </c>
      <c r="Q10" s="22">
        <v>6</v>
      </c>
      <c r="R10" s="22">
        <v>6</v>
      </c>
      <c r="S10" s="151"/>
      <c r="U10" s="152"/>
      <c r="V10" s="23"/>
      <c r="W10" s="56"/>
      <c r="AA10" s="152"/>
      <c r="AC10" s="148" t="str">
        <f>Inventario!B10</f>
        <v>Lija banda 37"X75" Grano 220</v>
      </c>
      <c r="AD10" s="148" t="str">
        <f>Inventario!D10</f>
        <v>Lija banda 37"X75" Grano 220</v>
      </c>
      <c r="AE10" s="148" t="str">
        <f>Inventario!E10</f>
        <v>Abrasivos</v>
      </c>
      <c r="AF10" s="148">
        <f>Inventario!F10</f>
        <v>0</v>
      </c>
      <c r="AG10" s="148" t="str">
        <f>Inventario!G10</f>
        <v>unidades</v>
      </c>
      <c r="AH10" s="149">
        <f>Inventario!S10</f>
        <v>1104</v>
      </c>
      <c r="AI10" s="149">
        <f>Inventario!T10</f>
        <v>5520</v>
      </c>
    </row>
    <row r="11" spans="1:35" s="22" customFormat="1" ht="15" customHeight="1" x14ac:dyDescent="0.25">
      <c r="A11" s="33">
        <v>1909267</v>
      </c>
      <c r="B11" s="24"/>
      <c r="C11" s="174" t="s">
        <v>272</v>
      </c>
      <c r="D11" s="98" t="str">
        <f t="shared" si="0"/>
        <v>Lija disco stickit grano #180</v>
      </c>
      <c r="E11" s="33">
        <v>1768</v>
      </c>
      <c r="F11" s="98" t="str">
        <f t="shared" si="1"/>
        <v>Abrasivos</v>
      </c>
      <c r="G11" s="98" t="str">
        <f t="shared" si="2"/>
        <v>unidades</v>
      </c>
      <c r="H11" s="30">
        <v>6</v>
      </c>
      <c r="I11" s="28">
        <f t="shared" si="3"/>
        <v>8.6001434481676746</v>
      </c>
      <c r="J11" s="28">
        <f t="shared" si="4"/>
        <v>51.600860689006048</v>
      </c>
      <c r="L11" s="150">
        <v>43739</v>
      </c>
      <c r="S11" s="151"/>
      <c r="U11" s="152"/>
      <c r="V11" s="23"/>
      <c r="W11" s="56"/>
      <c r="AA11" s="152"/>
      <c r="AC11" s="148" t="str">
        <f>Inventario!B11</f>
        <v>Lija banda 52"x102" Grano 150</v>
      </c>
      <c r="AD11" s="148" t="str">
        <f>Inventario!D11</f>
        <v>Lija banda 52"x102" Grano 150</v>
      </c>
      <c r="AE11" s="148" t="str">
        <f>Inventario!E11</f>
        <v>Abrasivos</v>
      </c>
      <c r="AF11" s="148">
        <f>Inventario!F11</f>
        <v>0</v>
      </c>
      <c r="AG11" s="148" t="str">
        <f>Inventario!G11</f>
        <v>unidades</v>
      </c>
      <c r="AH11" s="149">
        <f>Inventario!S11</f>
        <v>1438</v>
      </c>
      <c r="AI11" s="149">
        <f>Inventario!T11</f>
        <v>1438</v>
      </c>
    </row>
    <row r="12" spans="1:35" s="22" customFormat="1" ht="15" customHeight="1" x14ac:dyDescent="0.25">
      <c r="A12" s="33">
        <v>1909267</v>
      </c>
      <c r="B12" s="24"/>
      <c r="C12" s="174" t="s">
        <v>2052</v>
      </c>
      <c r="D12" s="98" t="str">
        <f t="shared" si="0"/>
        <v>Pega loca</v>
      </c>
      <c r="E12" s="33">
        <v>1768</v>
      </c>
      <c r="F12" s="98" t="str">
        <f t="shared" si="1"/>
        <v>Materiales Varios</v>
      </c>
      <c r="G12" s="98" t="str">
        <f t="shared" si="2"/>
        <v>unidades</v>
      </c>
      <c r="H12" s="30">
        <v>6</v>
      </c>
      <c r="I12" s="28">
        <f t="shared" si="3"/>
        <v>2.5189030306852507</v>
      </c>
      <c r="J12" s="28">
        <f>+H12*I12</f>
        <v>15.113418184111504</v>
      </c>
      <c r="L12" s="150">
        <v>43739</v>
      </c>
      <c r="S12" s="151"/>
      <c r="U12" s="152"/>
      <c r="V12" s="23"/>
      <c r="W12" s="56"/>
      <c r="AA12" s="152"/>
      <c r="AC12" s="148" t="str">
        <f>Inventario!B12</f>
        <v>Lija banda 52"x102" Grano 180</v>
      </c>
      <c r="AD12" s="148" t="str">
        <f>Inventario!D12</f>
        <v>Lija banda 52"x102" Grano 180</v>
      </c>
      <c r="AE12" s="148" t="str">
        <f>Inventario!E12</f>
        <v>Abrasivos</v>
      </c>
      <c r="AF12" s="148">
        <f>Inventario!F12</f>
        <v>0</v>
      </c>
      <c r="AG12" s="148" t="str">
        <f>Inventario!G12</f>
        <v>unidades</v>
      </c>
      <c r="AH12" s="149">
        <f>Inventario!S12</f>
        <v>1438</v>
      </c>
      <c r="AI12" s="149">
        <f>Inventario!T12</f>
        <v>7190</v>
      </c>
    </row>
    <row r="13" spans="1:35" s="22" customFormat="1" ht="15" customHeight="1" x14ac:dyDescent="0.25">
      <c r="A13" s="33" t="s">
        <v>772</v>
      </c>
      <c r="B13" s="24"/>
      <c r="C13" s="174" t="s">
        <v>1160</v>
      </c>
      <c r="D13" s="98" t="str">
        <f t="shared" si="0"/>
        <v>Fresa Vertical Endmill 1/4" HSS</v>
      </c>
      <c r="E13" s="33">
        <v>1769</v>
      </c>
      <c r="F13" s="98" t="str">
        <f t="shared" si="1"/>
        <v>Repuestos y Partes</v>
      </c>
      <c r="G13" s="98" t="str">
        <f t="shared" si="2"/>
        <v>unidades</v>
      </c>
      <c r="H13" s="30">
        <v>2</v>
      </c>
      <c r="I13" s="28">
        <f t="shared" si="3"/>
        <v>275</v>
      </c>
      <c r="J13" s="28">
        <f t="shared" si="4"/>
        <v>550</v>
      </c>
      <c r="L13" s="150">
        <v>43739</v>
      </c>
      <c r="M13" s="52"/>
      <c r="S13" s="151"/>
      <c r="U13" s="152"/>
      <c r="V13" s="23"/>
      <c r="W13" s="56"/>
      <c r="AA13" s="152"/>
      <c r="AC13" s="148" t="str">
        <f>Inventario!B13</f>
        <v>Lija banda 53"x83" Grano 100</v>
      </c>
      <c r="AD13" s="148" t="str">
        <f>Inventario!D13</f>
        <v>Lija banda 53"x83" Grano 100</v>
      </c>
      <c r="AE13" s="148" t="str">
        <f>Inventario!E13</f>
        <v>Abrasivos</v>
      </c>
      <c r="AF13" s="148">
        <f>Inventario!F13</f>
        <v>0</v>
      </c>
      <c r="AG13" s="148" t="str">
        <f>Inventario!G13</f>
        <v>unidades</v>
      </c>
      <c r="AH13" s="149">
        <f>Inventario!S13</f>
        <v>1677.1442857142858</v>
      </c>
      <c r="AI13" s="149">
        <f>Inventario!T13</f>
        <v>10062.865714285716</v>
      </c>
    </row>
    <row r="14" spans="1:35" s="22" customFormat="1" ht="15" customHeight="1" x14ac:dyDescent="0.25">
      <c r="A14" s="33" t="s">
        <v>2077</v>
      </c>
      <c r="B14" s="24"/>
      <c r="C14" s="174" t="s">
        <v>2076</v>
      </c>
      <c r="D14" s="98" t="str">
        <f t="shared" si="0"/>
        <v>Tapa Para Inodoro</v>
      </c>
      <c r="E14" s="33">
        <v>1770</v>
      </c>
      <c r="F14" s="98" t="str">
        <f t="shared" si="1"/>
        <v>Materiales Varios</v>
      </c>
      <c r="G14" s="98" t="str">
        <f t="shared" si="2"/>
        <v>unidades</v>
      </c>
      <c r="H14" s="30">
        <v>1</v>
      </c>
      <c r="I14" s="28">
        <f t="shared" si="3"/>
        <v>200</v>
      </c>
      <c r="J14" s="28">
        <f t="shared" si="4"/>
        <v>200</v>
      </c>
      <c r="L14" s="150">
        <v>43739</v>
      </c>
      <c r="S14" s="151"/>
      <c r="U14" s="152"/>
      <c r="V14" s="23"/>
      <c r="W14" s="56"/>
      <c r="AA14" s="152"/>
      <c r="AC14" s="148" t="str">
        <f>Inventario!B14</f>
        <v>Lija banda 53"x83" Grano 120</v>
      </c>
      <c r="AD14" s="148" t="str">
        <f>Inventario!D14</f>
        <v>Lija banda 53"x83" Grano 120</v>
      </c>
      <c r="AE14" s="148" t="str">
        <f>Inventario!E14</f>
        <v>Abrasivos</v>
      </c>
      <c r="AF14" s="148">
        <f>Inventario!F14</f>
        <v>0</v>
      </c>
      <c r="AG14" s="148" t="str">
        <f>Inventario!G14</f>
        <v>unidades</v>
      </c>
      <c r="AH14" s="149">
        <f>Inventario!S14</f>
        <v>1557.572142857143</v>
      </c>
      <c r="AI14" s="149">
        <f>Inventario!T14</f>
        <v>20248.437857142861</v>
      </c>
    </row>
    <row r="15" spans="1:35" s="22" customFormat="1" ht="15" customHeight="1" x14ac:dyDescent="0.25">
      <c r="A15" s="33">
        <v>1908254</v>
      </c>
      <c r="B15" s="24"/>
      <c r="C15" s="174" t="s">
        <v>763</v>
      </c>
      <c r="D15" s="98" t="str">
        <f t="shared" si="0"/>
        <v>Hilaza</v>
      </c>
      <c r="E15" s="33">
        <v>1771</v>
      </c>
      <c r="F15" s="98" t="str">
        <f t="shared" si="1"/>
        <v>Materiales Varios</v>
      </c>
      <c r="G15" s="98" t="str">
        <f t="shared" si="2"/>
        <v>lbs</v>
      </c>
      <c r="H15" s="30">
        <v>4</v>
      </c>
      <c r="I15" s="28">
        <f t="shared" si="3"/>
        <v>8.3409927745818973</v>
      </c>
      <c r="J15" s="28">
        <f t="shared" si="4"/>
        <v>33.363971098327589</v>
      </c>
      <c r="L15" s="150">
        <v>43739</v>
      </c>
      <c r="S15" s="151"/>
      <c r="U15" s="152"/>
      <c r="V15" s="23"/>
      <c r="W15" s="56"/>
      <c r="AA15" s="152"/>
      <c r="AC15" s="148" t="str">
        <f>Inventario!B15</f>
        <v>Lija banda 53"x83" Grano 150</v>
      </c>
      <c r="AD15" s="148" t="str">
        <f>Inventario!D15</f>
        <v>Lija banda 53"x83" Grano 150</v>
      </c>
      <c r="AE15" s="148" t="str">
        <f>Inventario!E15</f>
        <v>Abrasivos</v>
      </c>
      <c r="AF15" s="148">
        <f>Inventario!F15</f>
        <v>0</v>
      </c>
      <c r="AG15" s="148" t="str">
        <f>Inventario!G15</f>
        <v>unidades</v>
      </c>
      <c r="AH15" s="149">
        <f>Inventario!S15</f>
        <v>1438</v>
      </c>
      <c r="AI15" s="149">
        <f>Inventario!T15</f>
        <v>34512</v>
      </c>
    </row>
    <row r="16" spans="1:35" s="22" customFormat="1" ht="15" customHeight="1" x14ac:dyDescent="0.25">
      <c r="A16" s="33">
        <v>1908254</v>
      </c>
      <c r="B16" s="24"/>
      <c r="C16" s="174" t="s">
        <v>273</v>
      </c>
      <c r="D16" s="98" t="str">
        <f t="shared" si="0"/>
        <v>Lija pliego 9"x11" grano #320</v>
      </c>
      <c r="E16" s="33">
        <v>1771</v>
      </c>
      <c r="F16" s="98" t="str">
        <f t="shared" si="1"/>
        <v>Abrasivos</v>
      </c>
      <c r="G16" s="98" t="str">
        <f t="shared" si="2"/>
        <v>unidades</v>
      </c>
      <c r="H16" s="30">
        <v>2</v>
      </c>
      <c r="I16" s="28">
        <f t="shared" si="3"/>
        <v>9.25</v>
      </c>
      <c r="J16" s="28">
        <f t="shared" si="4"/>
        <v>18.5</v>
      </c>
      <c r="L16" s="150">
        <v>43739</v>
      </c>
      <c r="S16" s="151"/>
      <c r="U16" s="152"/>
      <c r="V16" s="23"/>
      <c r="W16" s="56"/>
      <c r="AA16" s="152"/>
      <c r="AC16" s="148" t="str">
        <f>Inventario!B16</f>
        <v>Lija banda 53"x83" Grano 180</v>
      </c>
      <c r="AD16" s="148" t="str">
        <f>Inventario!D16</f>
        <v>Lija banda 53"x83" Grano 180</v>
      </c>
      <c r="AE16" s="148" t="str">
        <f>Inventario!E16</f>
        <v>Abrasivos</v>
      </c>
      <c r="AF16" s="148">
        <f>Inventario!F16</f>
        <v>0</v>
      </c>
      <c r="AG16" s="148" t="str">
        <f>Inventario!G16</f>
        <v>unidades</v>
      </c>
      <c r="AH16" s="149">
        <f>Inventario!S16</f>
        <v>1438</v>
      </c>
      <c r="AI16" s="149">
        <f>Inventario!T16</f>
        <v>48892</v>
      </c>
    </row>
    <row r="17" spans="1:35" s="22" customFormat="1" ht="15" customHeight="1" x14ac:dyDescent="0.25">
      <c r="A17" s="33">
        <v>1908254</v>
      </c>
      <c r="B17" s="24"/>
      <c r="C17" s="174" t="s">
        <v>962</v>
      </c>
      <c r="D17" s="98" t="str">
        <f t="shared" si="0"/>
        <v>Esponja Fina 2604</v>
      </c>
      <c r="E17" s="33">
        <v>1771</v>
      </c>
      <c r="F17" s="98" t="str">
        <f t="shared" si="1"/>
        <v>Abrasivos</v>
      </c>
      <c r="G17" s="98" t="str">
        <f t="shared" si="2"/>
        <v>unidades</v>
      </c>
      <c r="H17" s="30">
        <v>4</v>
      </c>
      <c r="I17" s="28">
        <f t="shared" si="3"/>
        <v>59.308164563835533</v>
      </c>
      <c r="J17" s="28">
        <f t="shared" si="4"/>
        <v>237.23265825534213</v>
      </c>
      <c r="L17" s="150">
        <v>43739</v>
      </c>
      <c r="Q17" s="22">
        <v>9</v>
      </c>
      <c r="R17" s="22">
        <v>6</v>
      </c>
      <c r="S17" s="151"/>
      <c r="U17" s="152"/>
      <c r="V17" s="23"/>
      <c r="W17" s="56"/>
      <c r="AA17" s="152"/>
      <c r="AC17" s="148" t="str">
        <f>Inventario!B17</f>
        <v>Lija banda 53"x83" Grano 220</v>
      </c>
      <c r="AD17" s="148" t="str">
        <f>Inventario!D17</f>
        <v>Lija banda 53"x83" Grano 220</v>
      </c>
      <c r="AE17" s="148" t="str">
        <f>Inventario!E17</f>
        <v>Abrasivos</v>
      </c>
      <c r="AF17" s="148">
        <f>Inventario!F17</f>
        <v>0</v>
      </c>
      <c r="AG17" s="148" t="str">
        <f>Inventario!G17</f>
        <v>unidades</v>
      </c>
      <c r="AH17" s="149">
        <f>Inventario!S17</f>
        <v>1438</v>
      </c>
      <c r="AI17" s="149">
        <f>Inventario!T17</f>
        <v>50330</v>
      </c>
    </row>
    <row r="18" spans="1:35" s="22" customFormat="1" ht="15" customHeight="1" x14ac:dyDescent="0.25">
      <c r="A18" s="33" t="s">
        <v>1689</v>
      </c>
      <c r="B18" s="24"/>
      <c r="C18" s="174" t="s">
        <v>1277</v>
      </c>
      <c r="D18" s="98" t="str">
        <f t="shared" si="0"/>
        <v>Inserto t-Nut 1/4"-20x10mm</v>
      </c>
      <c r="E18" s="33">
        <v>1772</v>
      </c>
      <c r="F18" s="98" t="str">
        <f t="shared" si="1"/>
        <v>Herrajes</v>
      </c>
      <c r="G18" s="98" t="str">
        <f t="shared" si="2"/>
        <v>unidades</v>
      </c>
      <c r="H18" s="30">
        <v>3</v>
      </c>
      <c r="I18" s="28">
        <f t="shared" si="3"/>
        <v>2.1645714285714286</v>
      </c>
      <c r="J18" s="28">
        <f t="shared" si="4"/>
        <v>6.4937142857142858</v>
      </c>
      <c r="L18" s="150">
        <v>43739</v>
      </c>
      <c r="S18" s="151"/>
      <c r="U18" s="152"/>
      <c r="V18" s="23"/>
      <c r="W18" s="56"/>
      <c r="AA18" s="152"/>
      <c r="AC18" s="148" t="str">
        <f>Inventario!B18</f>
        <v>Lija banda 53"x83" Grano 60</v>
      </c>
      <c r="AD18" s="148" t="str">
        <f>Inventario!D18</f>
        <v>Lija banda 53"x83" Grano 60</v>
      </c>
      <c r="AE18" s="148" t="str">
        <f>Inventario!E18</f>
        <v>Abrasivos</v>
      </c>
      <c r="AF18" s="148">
        <f>Inventario!F18</f>
        <v>0</v>
      </c>
      <c r="AG18" s="148" t="str">
        <f>Inventario!G18</f>
        <v>unidades</v>
      </c>
      <c r="AH18" s="149">
        <f>Inventario!S18</f>
        <v>1996.4733333333334</v>
      </c>
      <c r="AI18" s="149">
        <f>Inventario!T18</f>
        <v>9982.3666666666668</v>
      </c>
    </row>
    <row r="19" spans="1:35" s="22" customFormat="1" ht="15" customHeight="1" x14ac:dyDescent="0.25">
      <c r="A19" s="33" t="s">
        <v>2078</v>
      </c>
      <c r="B19" s="24"/>
      <c r="C19" s="174" t="s">
        <v>1125</v>
      </c>
      <c r="D19" s="98" t="str">
        <f t="shared" si="0"/>
        <v>Lapiz Carpinteria</v>
      </c>
      <c r="E19" s="33">
        <v>1773</v>
      </c>
      <c r="F19" s="98" t="str">
        <f t="shared" si="1"/>
        <v>Materiales Varios</v>
      </c>
      <c r="G19" s="98" t="str">
        <f t="shared" si="2"/>
        <v>unidades</v>
      </c>
      <c r="H19" s="30">
        <v>20</v>
      </c>
      <c r="I19" s="28">
        <f t="shared" si="3"/>
        <v>12.965260416666666</v>
      </c>
      <c r="J19" s="28">
        <f t="shared" si="4"/>
        <v>259.30520833333333</v>
      </c>
      <c r="L19" s="150">
        <v>43739</v>
      </c>
      <c r="S19" s="151"/>
      <c r="U19" s="152"/>
      <c r="V19" s="23"/>
      <c r="W19" s="56"/>
      <c r="AA19" s="152"/>
      <c r="AC19" s="148" t="str">
        <f>Inventario!B19</f>
        <v>Lija banda 53"x83" Grano 80</v>
      </c>
      <c r="AD19" s="148" t="str">
        <f>Inventario!D19</f>
        <v>Lija banda 53"x83" Grano 80</v>
      </c>
      <c r="AE19" s="148" t="str">
        <f>Inventario!E19</f>
        <v>Abrasivos</v>
      </c>
      <c r="AF19" s="148">
        <f>Inventario!F19</f>
        <v>0</v>
      </c>
      <c r="AG19" s="148" t="str">
        <f>Inventario!G19</f>
        <v>unidades</v>
      </c>
      <c r="AH19" s="149">
        <f>Inventario!S19</f>
        <v>1700.9163636363637</v>
      </c>
      <c r="AI19" s="149">
        <f>Inventario!T19</f>
        <v>18710.080000000002</v>
      </c>
    </row>
    <row r="20" spans="1:35" s="22" customFormat="1" ht="15" customHeight="1" x14ac:dyDescent="0.25">
      <c r="A20" s="33" t="s">
        <v>772</v>
      </c>
      <c r="B20" s="24"/>
      <c r="C20" s="174" t="s">
        <v>273</v>
      </c>
      <c r="D20" s="98" t="str">
        <f t="shared" si="0"/>
        <v>Lija pliego 9"x11" grano #320</v>
      </c>
      <c r="E20" s="33">
        <v>1774</v>
      </c>
      <c r="F20" s="98" t="str">
        <f t="shared" si="1"/>
        <v>Abrasivos</v>
      </c>
      <c r="G20" s="98" t="str">
        <f t="shared" si="2"/>
        <v>unidades</v>
      </c>
      <c r="H20" s="30">
        <v>2</v>
      </c>
      <c r="I20" s="28">
        <f t="shared" si="3"/>
        <v>9.25</v>
      </c>
      <c r="J20" s="28">
        <f t="shared" si="4"/>
        <v>18.5</v>
      </c>
      <c r="L20" s="150">
        <v>43739</v>
      </c>
      <c r="M20" s="150"/>
      <c r="S20" s="151"/>
      <c r="U20" s="152"/>
      <c r="V20" s="23"/>
      <c r="W20" s="56"/>
      <c r="AA20" s="152"/>
      <c r="AC20" s="148" t="str">
        <f>Inventario!B20</f>
        <v>Lija banda 6"x124" Grano 180</v>
      </c>
      <c r="AD20" s="148" t="str">
        <f>Inventario!D20</f>
        <v>Lija banda 6"x124" Grano 180</v>
      </c>
      <c r="AE20" s="148" t="str">
        <f>Inventario!E20</f>
        <v>Abrasivos</v>
      </c>
      <c r="AF20" s="148">
        <f>Inventario!F20</f>
        <v>0</v>
      </c>
      <c r="AG20" s="148" t="str">
        <f>Inventario!G20</f>
        <v>unidades</v>
      </c>
      <c r="AH20" s="149">
        <f>Inventario!S20</f>
        <v>535</v>
      </c>
      <c r="AI20" s="149">
        <f>Inventario!T20</f>
        <v>9630</v>
      </c>
    </row>
    <row r="21" spans="1:35" s="22" customFormat="1" ht="15" customHeight="1" x14ac:dyDescent="0.25">
      <c r="A21" s="33">
        <v>1909280</v>
      </c>
      <c r="B21" s="24"/>
      <c r="C21" s="174" t="s">
        <v>2007</v>
      </c>
      <c r="D21" s="98" t="str">
        <f t="shared" si="0"/>
        <v xml:space="preserve">Lamina Negra Lisa 4 x 8 x 1/4" </v>
      </c>
      <c r="E21" s="33">
        <v>1775</v>
      </c>
      <c r="F21" s="98" t="str">
        <f t="shared" si="1"/>
        <v>Metales</v>
      </c>
      <c r="G21" s="98" t="str">
        <f t="shared" si="2"/>
        <v>mts</v>
      </c>
      <c r="H21" s="30">
        <v>2</v>
      </c>
      <c r="I21" s="28">
        <f t="shared" si="3"/>
        <v>4780</v>
      </c>
      <c r="J21" s="28">
        <f t="shared" si="4"/>
        <v>9560</v>
      </c>
      <c r="L21" s="150">
        <v>43740</v>
      </c>
      <c r="M21" s="150"/>
      <c r="S21" s="151"/>
      <c r="U21" s="152"/>
      <c r="V21" s="23"/>
      <c r="W21" s="56"/>
      <c r="AA21" s="152"/>
      <c r="AC21" s="148" t="str">
        <f>Inventario!B21</f>
        <v>Lija banda 6"x124" Grano 100</v>
      </c>
      <c r="AD21" s="148" t="str">
        <f>Inventario!D21</f>
        <v>Lija banda 6"x124" Grano 100</v>
      </c>
      <c r="AE21" s="148" t="str">
        <f>Inventario!E21</f>
        <v>Abrasivos</v>
      </c>
      <c r="AF21" s="148">
        <f>Inventario!F21</f>
        <v>0</v>
      </c>
      <c r="AG21" s="148" t="str">
        <f>Inventario!G21</f>
        <v>unidades</v>
      </c>
      <c r="AH21" s="149">
        <f>Inventario!S21</f>
        <v>535</v>
      </c>
      <c r="AI21" s="149">
        <f>Inventario!T21</f>
        <v>13375</v>
      </c>
    </row>
    <row r="22" spans="1:35" s="22" customFormat="1" ht="15" customHeight="1" x14ac:dyDescent="0.25">
      <c r="A22" s="33" t="s">
        <v>2098</v>
      </c>
      <c r="B22" s="24"/>
      <c r="C22" s="174" t="s">
        <v>1443</v>
      </c>
      <c r="D22" s="98" t="str">
        <f t="shared" si="0"/>
        <v>Polifibra</v>
      </c>
      <c r="E22" s="33">
        <v>1776</v>
      </c>
      <c r="F22" s="98" t="str">
        <f t="shared" si="1"/>
        <v>Tapiceria</v>
      </c>
      <c r="G22" s="98" t="str">
        <f t="shared" si="2"/>
        <v>lbs</v>
      </c>
      <c r="H22" s="30">
        <v>25</v>
      </c>
      <c r="I22" s="28">
        <f t="shared" si="3"/>
        <v>61.620718462823731</v>
      </c>
      <c r="J22" s="28">
        <f t="shared" si="4"/>
        <v>1540.5179615705933</v>
      </c>
      <c r="L22" s="150">
        <v>43740</v>
      </c>
      <c r="M22" s="150"/>
      <c r="S22" s="151"/>
      <c r="U22" s="152"/>
      <c r="V22" s="23"/>
      <c r="W22" s="56"/>
      <c r="AA22" s="152"/>
      <c r="AC22" s="148" t="str">
        <f>Inventario!B22</f>
        <v>Lija banda 6"x124" Grano 220</v>
      </c>
      <c r="AD22" s="148" t="str">
        <f>Inventario!D22</f>
        <v>Lija banda 6"x124" Grano 220</v>
      </c>
      <c r="AE22" s="148" t="str">
        <f>Inventario!E22</f>
        <v>Abrasivos</v>
      </c>
      <c r="AF22" s="148">
        <f>Inventario!F22</f>
        <v>0</v>
      </c>
      <c r="AG22" s="148" t="str">
        <f>Inventario!G22</f>
        <v>unidades</v>
      </c>
      <c r="AH22" s="149">
        <f>Inventario!S22</f>
        <v>535</v>
      </c>
      <c r="AI22" s="149">
        <f>Inventario!T22</f>
        <v>21400</v>
      </c>
    </row>
    <row r="23" spans="1:35" s="22" customFormat="1" ht="15" customHeight="1" x14ac:dyDescent="0.25">
      <c r="A23" s="33" t="s">
        <v>2098</v>
      </c>
      <c r="B23" s="24"/>
      <c r="C23" s="174" t="s">
        <v>326</v>
      </c>
      <c r="D23" s="98" t="str">
        <f t="shared" si="0"/>
        <v>Tornillo Phillips #8x1"</v>
      </c>
      <c r="E23" s="33">
        <v>1776</v>
      </c>
      <c r="F23" s="98" t="str">
        <f t="shared" si="1"/>
        <v>Clavos y Tornillos</v>
      </c>
      <c r="G23" s="98" t="str">
        <f t="shared" si="2"/>
        <v>unidades</v>
      </c>
      <c r="H23" s="30">
        <v>20</v>
      </c>
      <c r="I23" s="28">
        <f t="shared" si="3"/>
        <v>0.4</v>
      </c>
      <c r="J23" s="28">
        <f t="shared" si="4"/>
        <v>8</v>
      </c>
      <c r="L23" s="150">
        <v>43740</v>
      </c>
      <c r="M23" s="150"/>
      <c r="S23" s="151"/>
      <c r="U23" s="152"/>
      <c r="V23" s="23"/>
      <c r="W23" s="56"/>
      <c r="AA23" s="152"/>
      <c r="AC23" s="148" t="str">
        <f>Inventario!B23</f>
        <v>Lija banda 6"x124" Grano 120</v>
      </c>
      <c r="AD23" s="148" t="str">
        <f>Inventario!D23</f>
        <v>Lija banda 6"x124" Grano 120</v>
      </c>
      <c r="AE23" s="148" t="str">
        <f>Inventario!E23</f>
        <v>Abrasivos</v>
      </c>
      <c r="AF23" s="148">
        <f>Inventario!F23</f>
        <v>0</v>
      </c>
      <c r="AG23" s="148" t="str">
        <f>Inventario!G23</f>
        <v>unidades</v>
      </c>
      <c r="AH23" s="149">
        <f>Inventario!S23</f>
        <v>535</v>
      </c>
      <c r="AI23" s="149">
        <f>Inventario!T23</f>
        <v>17120</v>
      </c>
    </row>
    <row r="24" spans="1:35" s="22" customFormat="1" ht="15" customHeight="1" x14ac:dyDescent="0.25">
      <c r="A24" s="33" t="s">
        <v>2099</v>
      </c>
      <c r="B24" s="24"/>
      <c r="C24" s="174" t="s">
        <v>701</v>
      </c>
      <c r="D24" s="98" t="str">
        <f t="shared" si="0"/>
        <v>Empaletizador</v>
      </c>
      <c r="E24" s="33">
        <v>1777</v>
      </c>
      <c r="F24" s="98" t="str">
        <f t="shared" si="1"/>
        <v>Material Empaque</v>
      </c>
      <c r="G24" s="98" t="str">
        <f t="shared" si="2"/>
        <v>Rollo</v>
      </c>
      <c r="H24" s="30">
        <v>2</v>
      </c>
      <c r="I24" s="28">
        <f t="shared" si="3"/>
        <v>309.91669880851032</v>
      </c>
      <c r="J24" s="28">
        <f t="shared" si="4"/>
        <v>619.83339761702064</v>
      </c>
      <c r="K24" s="22" t="s">
        <v>2221</v>
      </c>
      <c r="L24" s="150">
        <v>43740</v>
      </c>
      <c r="M24" s="150"/>
      <c r="S24" s="151"/>
      <c r="U24" s="152"/>
      <c r="V24" s="23"/>
      <c r="W24" s="56"/>
      <c r="AA24" s="152"/>
      <c r="AC24" s="148" t="str">
        <f>Inventario!B24</f>
        <v>Lija banda 6"x124" Grano 150</v>
      </c>
      <c r="AD24" s="148" t="str">
        <f>Inventario!D24</f>
        <v>Lija banda 6"x124" Grano 150</v>
      </c>
      <c r="AE24" s="148" t="str">
        <f>Inventario!E24</f>
        <v>Abrasivos</v>
      </c>
      <c r="AF24" s="148">
        <f>Inventario!F24</f>
        <v>0</v>
      </c>
      <c r="AG24" s="148" t="str">
        <f>Inventario!G24</f>
        <v>unidades</v>
      </c>
      <c r="AH24" s="149">
        <f>Inventario!S24</f>
        <v>535</v>
      </c>
      <c r="AI24" s="149">
        <f>Inventario!T24</f>
        <v>12305</v>
      </c>
    </row>
    <row r="25" spans="1:35" s="22" customFormat="1" ht="15" customHeight="1" x14ac:dyDescent="0.25">
      <c r="A25" s="33" t="s">
        <v>2099</v>
      </c>
      <c r="B25" s="24"/>
      <c r="C25" s="174" t="s">
        <v>967</v>
      </c>
      <c r="D25" s="98" t="str">
        <f t="shared" si="0"/>
        <v>Tape Oscuro 2"x 110 yadas</v>
      </c>
      <c r="E25" s="33">
        <v>1777</v>
      </c>
      <c r="F25" s="98" t="str">
        <f t="shared" si="1"/>
        <v>Material Empaque</v>
      </c>
      <c r="G25" s="98" t="str">
        <f t="shared" si="2"/>
        <v>unidades</v>
      </c>
      <c r="H25" s="30">
        <v>2</v>
      </c>
      <c r="I25" s="28">
        <f t="shared" si="3"/>
        <v>48.261992235692681</v>
      </c>
      <c r="J25" s="28">
        <f t="shared" si="4"/>
        <v>96.523984471385361</v>
      </c>
      <c r="L25" s="150">
        <v>43740</v>
      </c>
      <c r="M25" s="150"/>
      <c r="S25" s="151"/>
      <c r="U25" s="152"/>
      <c r="V25" s="23"/>
      <c r="W25" s="56"/>
      <c r="AA25" s="152"/>
      <c r="AC25" s="148" t="str">
        <f>Inventario!B25</f>
        <v>Lija banda 6"x124" Grano 60</v>
      </c>
      <c r="AD25" s="148" t="str">
        <f>Inventario!D25</f>
        <v>Lija banda 6"x124" Grano 60</v>
      </c>
      <c r="AE25" s="148" t="str">
        <f>Inventario!E25</f>
        <v>Abrasivos</v>
      </c>
      <c r="AF25" s="148">
        <f>Inventario!F25</f>
        <v>0</v>
      </c>
      <c r="AG25" s="148" t="str">
        <f>Inventario!G25</f>
        <v>unidades</v>
      </c>
      <c r="AH25" s="149">
        <f>Inventario!S25</f>
        <v>535</v>
      </c>
      <c r="AI25" s="149">
        <f>Inventario!T25</f>
        <v>10700</v>
      </c>
    </row>
    <row r="26" spans="1:35" s="22" customFormat="1" ht="15" customHeight="1" x14ac:dyDescent="0.25">
      <c r="A26" s="33" t="s">
        <v>2099</v>
      </c>
      <c r="B26" s="24"/>
      <c r="C26" s="174" t="s">
        <v>1495</v>
      </c>
      <c r="D26" s="98" t="str">
        <f t="shared" si="0"/>
        <v>Lamina de carton reciclado</v>
      </c>
      <c r="E26" s="33">
        <v>1777</v>
      </c>
      <c r="F26" s="98" t="str">
        <f t="shared" si="1"/>
        <v>Material Empaque</v>
      </c>
      <c r="G26" s="98" t="str">
        <f t="shared" si="2"/>
        <v>unidades</v>
      </c>
      <c r="H26" s="30">
        <v>5</v>
      </c>
      <c r="I26" s="28">
        <f t="shared" si="3"/>
        <v>20.259253559499786</v>
      </c>
      <c r="J26" s="28">
        <f t="shared" si="4"/>
        <v>101.29626779749893</v>
      </c>
      <c r="L26" s="150">
        <v>43740</v>
      </c>
      <c r="M26" s="150"/>
      <c r="S26" s="151"/>
      <c r="U26" s="152"/>
      <c r="V26" s="23"/>
      <c r="W26" s="56"/>
      <c r="AA26" s="152"/>
      <c r="AC26" s="148" t="str">
        <f>Inventario!B26</f>
        <v>Lija banda 6"x124" Grano 80</v>
      </c>
      <c r="AD26" s="148" t="str">
        <f>Inventario!D26</f>
        <v>Lija banda 6"x124" Grano 80</v>
      </c>
      <c r="AE26" s="148" t="str">
        <f>Inventario!E26</f>
        <v>Abrasivos</v>
      </c>
      <c r="AF26" s="148">
        <f>Inventario!F26</f>
        <v>0</v>
      </c>
      <c r="AG26" s="148" t="str">
        <f>Inventario!G26</f>
        <v>unidades</v>
      </c>
      <c r="AH26" s="149">
        <f>Inventario!S26</f>
        <v>535</v>
      </c>
      <c r="AI26" s="149">
        <f>Inventario!T26</f>
        <v>6420</v>
      </c>
    </row>
    <row r="27" spans="1:35" s="22" customFormat="1" ht="15" customHeight="1" x14ac:dyDescent="0.25">
      <c r="A27" s="33">
        <v>1908235</v>
      </c>
      <c r="B27" s="24"/>
      <c r="C27" s="174" t="s">
        <v>1775</v>
      </c>
      <c r="D27" s="98" t="str">
        <f t="shared" si="0"/>
        <v xml:space="preserve">Remaches de aluminio 1/4-20 </v>
      </c>
      <c r="E27" s="33">
        <v>1778</v>
      </c>
      <c r="F27" s="98" t="str">
        <f t="shared" si="1"/>
        <v>Herrajes</v>
      </c>
      <c r="G27" s="98" t="str">
        <f t="shared" si="2"/>
        <v>unidades</v>
      </c>
      <c r="H27" s="30">
        <v>16</v>
      </c>
      <c r="I27" s="28">
        <f t="shared" si="3"/>
        <v>7.5075840531561457</v>
      </c>
      <c r="J27" s="28">
        <f t="shared" si="4"/>
        <v>120.12134485049833</v>
      </c>
      <c r="L27" s="150">
        <v>43740</v>
      </c>
      <c r="S27" s="151"/>
      <c r="U27" s="152"/>
      <c r="V27" s="23"/>
      <c r="W27" s="56"/>
      <c r="AA27" s="152"/>
      <c r="AC27" s="148" t="str">
        <f>Inventario!B27</f>
        <v>Lija banda 6"x 220" Grano 220</v>
      </c>
      <c r="AD27" s="148" t="str">
        <f>Inventario!D27</f>
        <v>Lija banda 6"x 220" Grano 220</v>
      </c>
      <c r="AE27" s="148" t="str">
        <f>Inventario!E27</f>
        <v>Abrasivos</v>
      </c>
      <c r="AF27" s="148">
        <f>Inventario!F27</f>
        <v>0</v>
      </c>
      <c r="AG27" s="148" t="str">
        <f>Inventario!G27</f>
        <v>unidades</v>
      </c>
      <c r="AH27" s="149">
        <f>Inventario!S27</f>
        <v>535</v>
      </c>
      <c r="AI27" s="149">
        <f>Inventario!T27</f>
        <v>6420</v>
      </c>
    </row>
    <row r="28" spans="1:35" s="22" customFormat="1" ht="15" customHeight="1" x14ac:dyDescent="0.25">
      <c r="A28" s="33">
        <v>1908235</v>
      </c>
      <c r="B28" s="24"/>
      <c r="C28" s="174" t="s">
        <v>1775</v>
      </c>
      <c r="D28" s="98" t="str">
        <f t="shared" si="0"/>
        <v xml:space="preserve">Remaches de aluminio 1/4-20 </v>
      </c>
      <c r="E28" s="33">
        <v>1778</v>
      </c>
      <c r="F28" s="98" t="str">
        <f t="shared" si="1"/>
        <v>Herrajes</v>
      </c>
      <c r="G28" s="98" t="str">
        <f t="shared" si="2"/>
        <v>unidades</v>
      </c>
      <c r="H28" s="30">
        <v>92</v>
      </c>
      <c r="I28" s="28">
        <f t="shared" si="3"/>
        <v>7.5075840531561457</v>
      </c>
      <c r="J28" s="28">
        <f t="shared" si="4"/>
        <v>690.69773289036539</v>
      </c>
      <c r="L28" s="150">
        <v>43740</v>
      </c>
      <c r="S28" s="151"/>
      <c r="U28" s="152"/>
      <c r="V28" s="23"/>
      <c r="W28" s="56"/>
      <c r="AA28" s="152"/>
      <c r="AC28" s="148" t="str">
        <f>Inventario!B28</f>
        <v>Lija banda 6"x 270" Grano 180</v>
      </c>
      <c r="AD28" s="148" t="str">
        <f>Inventario!D28</f>
        <v>Lija banda 6"x 270" Grano 180</v>
      </c>
      <c r="AE28" s="148" t="str">
        <f>Inventario!E28</f>
        <v>Abrasivos</v>
      </c>
      <c r="AF28" s="148">
        <f>Inventario!F28</f>
        <v>0</v>
      </c>
      <c r="AG28" s="148" t="str">
        <f>Inventario!G28</f>
        <v>unidades</v>
      </c>
      <c r="AH28" s="149">
        <f>Inventario!S28</f>
        <v>535</v>
      </c>
      <c r="AI28" s="149">
        <f>Inventario!T28</f>
        <v>1070</v>
      </c>
    </row>
    <row r="29" spans="1:35" s="22" customFormat="1" ht="15" customHeight="1" x14ac:dyDescent="0.25">
      <c r="A29" s="33">
        <v>1908237</v>
      </c>
      <c r="B29" s="24"/>
      <c r="C29" s="174" t="s">
        <v>1775</v>
      </c>
      <c r="D29" s="98" t="str">
        <f t="shared" si="0"/>
        <v xml:space="preserve">Remaches de aluminio 1/4-20 </v>
      </c>
      <c r="E29" s="33">
        <v>1778</v>
      </c>
      <c r="F29" s="98" t="str">
        <f t="shared" si="1"/>
        <v>Herrajes</v>
      </c>
      <c r="G29" s="98" t="str">
        <f t="shared" si="2"/>
        <v>unidades</v>
      </c>
      <c r="H29" s="30">
        <v>64</v>
      </c>
      <c r="I29" s="28">
        <f t="shared" si="3"/>
        <v>7.5075840531561457</v>
      </c>
      <c r="J29" s="28">
        <f t="shared" si="4"/>
        <v>480.48537940199333</v>
      </c>
      <c r="L29" s="150">
        <v>43740</v>
      </c>
      <c r="S29" s="151"/>
      <c r="U29" s="152"/>
      <c r="V29" s="23"/>
      <c r="W29" s="56"/>
      <c r="AA29" s="152"/>
      <c r="AC29" s="148" t="str">
        <f>Inventario!B29</f>
        <v>Lija banda 6"x 270" Grano 220</v>
      </c>
      <c r="AD29" s="148" t="str">
        <f>Inventario!D29</f>
        <v>Lija banda 6"x 270" Grano 220</v>
      </c>
      <c r="AE29" s="148" t="str">
        <f>Inventario!E29</f>
        <v>Abrasivos</v>
      </c>
      <c r="AF29" s="148">
        <f>Inventario!F29</f>
        <v>0</v>
      </c>
      <c r="AG29" s="148" t="str">
        <f>Inventario!G29</f>
        <v>unidades</v>
      </c>
      <c r="AH29" s="149">
        <f>Inventario!S29</f>
        <v>535</v>
      </c>
      <c r="AI29" s="149">
        <f>Inventario!T29</f>
        <v>6420</v>
      </c>
    </row>
    <row r="30" spans="1:35" s="22" customFormat="1" ht="15" customHeight="1" x14ac:dyDescent="0.25">
      <c r="A30" s="33">
        <v>1908238</v>
      </c>
      <c r="B30" s="24"/>
      <c r="C30" s="174" t="s">
        <v>1775</v>
      </c>
      <c r="D30" s="98" t="str">
        <f t="shared" si="0"/>
        <v xml:space="preserve">Remaches de aluminio 1/4-20 </v>
      </c>
      <c r="E30" s="33">
        <v>1778</v>
      </c>
      <c r="F30" s="98" t="str">
        <f t="shared" si="1"/>
        <v>Herrajes</v>
      </c>
      <c r="G30" s="98" t="str">
        <f t="shared" si="2"/>
        <v>unidades</v>
      </c>
      <c r="H30" s="30">
        <v>200</v>
      </c>
      <c r="I30" s="28">
        <f t="shared" si="3"/>
        <v>7.5075840531561457</v>
      </c>
      <c r="J30" s="28">
        <f t="shared" si="4"/>
        <v>1501.5168106312292</v>
      </c>
      <c r="L30" s="150">
        <v>43740</v>
      </c>
      <c r="S30" s="151"/>
      <c r="U30" s="152"/>
      <c r="V30" s="23"/>
      <c r="W30" s="56"/>
      <c r="AA30" s="152"/>
      <c r="AC30" s="148" t="str">
        <f>Inventario!B30</f>
        <v>Lija banda 6"x 270" Grano 150</v>
      </c>
      <c r="AD30" s="148" t="str">
        <f>Inventario!D30</f>
        <v>Lija banda 6"x 270" Grano 150</v>
      </c>
      <c r="AE30" s="148" t="str">
        <f>Inventario!E30</f>
        <v>Abrasivos</v>
      </c>
      <c r="AF30" s="148">
        <f>Inventario!F30</f>
        <v>0</v>
      </c>
      <c r="AG30" s="148" t="str">
        <f>Inventario!G30</f>
        <v>unidades</v>
      </c>
      <c r="AH30" s="149">
        <f>Inventario!S30</f>
        <v>535</v>
      </c>
      <c r="AI30" s="149">
        <f>Inventario!T30</f>
        <v>535</v>
      </c>
    </row>
    <row r="31" spans="1:35" s="22" customFormat="1" ht="15" customHeight="1" x14ac:dyDescent="0.25">
      <c r="A31" s="33">
        <v>1908257</v>
      </c>
      <c r="B31" s="24"/>
      <c r="C31" s="174" t="s">
        <v>1775</v>
      </c>
      <c r="D31" s="98" t="str">
        <f t="shared" si="0"/>
        <v xml:space="preserve">Remaches de aluminio 1/4-20 </v>
      </c>
      <c r="E31" s="33">
        <v>1778</v>
      </c>
      <c r="F31" s="98" t="str">
        <f t="shared" si="1"/>
        <v>Herrajes</v>
      </c>
      <c r="G31" s="98" t="str">
        <f t="shared" si="2"/>
        <v>unidades</v>
      </c>
      <c r="H31" s="30">
        <v>4</v>
      </c>
      <c r="I31" s="28">
        <f t="shared" si="3"/>
        <v>7.5075840531561457</v>
      </c>
      <c r="J31" s="28">
        <f t="shared" si="4"/>
        <v>30.030336212624583</v>
      </c>
      <c r="L31" s="150">
        <v>43740</v>
      </c>
      <c r="S31" s="151"/>
      <c r="U31" s="152"/>
      <c r="V31" s="23"/>
      <c r="W31" s="56"/>
      <c r="AA31" s="152"/>
      <c r="AC31" s="148" t="str">
        <f>Inventario!B31</f>
        <v>Lija banda 6"x109" grano #220</v>
      </c>
      <c r="AD31" s="148" t="str">
        <f>Inventario!D31</f>
        <v>Lija banda 6"x109" grano #220</v>
      </c>
      <c r="AE31" s="148" t="str">
        <f>Inventario!E31</f>
        <v>Abrasivos</v>
      </c>
      <c r="AF31" s="148">
        <f>Inventario!F31</f>
        <v>0</v>
      </c>
      <c r="AG31" s="148" t="str">
        <f>Inventario!G31</f>
        <v>unidades</v>
      </c>
      <c r="AH31" s="149">
        <f>Inventario!S31</f>
        <v>535</v>
      </c>
      <c r="AI31" s="149">
        <f>Inventario!T31</f>
        <v>1605</v>
      </c>
    </row>
    <row r="32" spans="1:35" s="22" customFormat="1" ht="15" customHeight="1" x14ac:dyDescent="0.25">
      <c r="A32" s="33">
        <v>1908235</v>
      </c>
      <c r="B32" s="24"/>
      <c r="C32" s="174" t="s">
        <v>1287</v>
      </c>
      <c r="D32" s="98" t="str">
        <f t="shared" si="0"/>
        <v>Nivelador 1/4"-20mm x 22mm</v>
      </c>
      <c r="E32" s="33">
        <v>1778</v>
      </c>
      <c r="F32" s="98" t="str">
        <f t="shared" si="1"/>
        <v>Herrajes</v>
      </c>
      <c r="G32" s="98" t="str">
        <f t="shared" si="2"/>
        <v>unidades</v>
      </c>
      <c r="H32" s="30">
        <v>16</v>
      </c>
      <c r="I32" s="28">
        <f t="shared" si="3"/>
        <v>3.3590399999999998</v>
      </c>
      <c r="J32" s="28">
        <f t="shared" si="4"/>
        <v>53.744639999999997</v>
      </c>
      <c r="L32" s="150">
        <v>43740</v>
      </c>
      <c r="M32" s="22" t="s">
        <v>1688</v>
      </c>
      <c r="S32" s="151"/>
      <c r="U32" s="152"/>
      <c r="V32" s="23"/>
      <c r="W32" s="56"/>
      <c r="AA32" s="152"/>
      <c r="AC32" s="148" t="str">
        <f>Inventario!B32</f>
        <v>Lija Banda 7"x 146</v>
      </c>
      <c r="AD32" s="148" t="str">
        <f>Inventario!D32</f>
        <v>Lija Banda 7"x 146</v>
      </c>
      <c r="AE32" s="148" t="str">
        <f>Inventario!E32</f>
        <v>Abrasivos</v>
      </c>
      <c r="AF32" s="148">
        <f>Inventario!F32</f>
        <v>0</v>
      </c>
      <c r="AG32" s="148" t="str">
        <f>Inventario!G32</f>
        <v>unidades</v>
      </c>
      <c r="AH32" s="149" t="str">
        <f>Inventario!S32</f>
        <v>0</v>
      </c>
      <c r="AI32" s="149">
        <f>Inventario!T32</f>
        <v>0</v>
      </c>
    </row>
    <row r="33" spans="1:35" s="22" customFormat="1" ht="15" customHeight="1" x14ac:dyDescent="0.25">
      <c r="A33" s="33">
        <v>1908236</v>
      </c>
      <c r="B33" s="24"/>
      <c r="C33" s="174" t="s">
        <v>1287</v>
      </c>
      <c r="D33" s="98" t="str">
        <f t="shared" si="0"/>
        <v>Nivelador 1/4"-20mm x 22mm</v>
      </c>
      <c r="E33" s="33">
        <v>1778</v>
      </c>
      <c r="F33" s="98" t="str">
        <f t="shared" si="1"/>
        <v>Herrajes</v>
      </c>
      <c r="G33" s="98" t="str">
        <f t="shared" si="2"/>
        <v>unidades</v>
      </c>
      <c r="H33" s="30">
        <v>92</v>
      </c>
      <c r="I33" s="28">
        <f t="shared" si="3"/>
        <v>3.3590399999999998</v>
      </c>
      <c r="J33" s="28">
        <f t="shared" si="4"/>
        <v>309.03167999999999</v>
      </c>
      <c r="L33" s="150">
        <v>43740</v>
      </c>
      <c r="S33" s="151"/>
      <c r="U33" s="152"/>
      <c r="V33" s="23"/>
      <c r="W33" s="56"/>
      <c r="AA33" s="152"/>
      <c r="AC33" s="148" t="str">
        <f>Inventario!B33</f>
        <v>Lija disco stickit grano #120</v>
      </c>
      <c r="AD33" s="148" t="str">
        <f>Inventario!D33</f>
        <v>Lija disco stickit grano #120</v>
      </c>
      <c r="AE33" s="148" t="str">
        <f>Inventario!E33</f>
        <v>Abrasivos</v>
      </c>
      <c r="AF33" s="148">
        <f>Inventario!F33</f>
        <v>0</v>
      </c>
      <c r="AG33" s="148" t="str">
        <f>Inventario!G33</f>
        <v>unidades</v>
      </c>
      <c r="AH33" s="149">
        <f>Inventario!S33</f>
        <v>9.84</v>
      </c>
      <c r="AI33" s="149">
        <f>Inventario!T33</f>
        <v>73977.119999999995</v>
      </c>
    </row>
    <row r="34" spans="1:35" s="22" customFormat="1" ht="15" customHeight="1" x14ac:dyDescent="0.25">
      <c r="A34" s="33">
        <v>1908237</v>
      </c>
      <c r="B34" s="24"/>
      <c r="C34" s="174" t="s">
        <v>1287</v>
      </c>
      <c r="D34" s="98" t="str">
        <f t="shared" si="0"/>
        <v>Nivelador 1/4"-20mm x 22mm</v>
      </c>
      <c r="E34" s="33">
        <v>1778</v>
      </c>
      <c r="F34" s="98" t="str">
        <f t="shared" si="1"/>
        <v>Herrajes</v>
      </c>
      <c r="G34" s="98" t="str">
        <f t="shared" si="2"/>
        <v>unidades</v>
      </c>
      <c r="H34" s="30">
        <v>64</v>
      </c>
      <c r="I34" s="28">
        <f t="shared" si="3"/>
        <v>3.3590399999999998</v>
      </c>
      <c r="J34" s="28">
        <f t="shared" si="4"/>
        <v>214.97855999999999</v>
      </c>
      <c r="L34" s="150">
        <v>43740</v>
      </c>
      <c r="S34" s="151"/>
      <c r="U34" s="152"/>
      <c r="V34" s="23"/>
      <c r="W34" s="56"/>
      <c r="AA34" s="152"/>
      <c r="AC34" s="148" t="str">
        <f>Inventario!B34</f>
        <v>Lija disco stickit grano #150</v>
      </c>
      <c r="AD34" s="148" t="str">
        <f>Inventario!D34</f>
        <v>Lija disco stickit grano #150</v>
      </c>
      <c r="AE34" s="148" t="str">
        <f>Inventario!E34</f>
        <v>Abrasivos</v>
      </c>
      <c r="AF34" s="148">
        <f>Inventario!F34</f>
        <v>0</v>
      </c>
      <c r="AG34" s="148" t="str">
        <f>Inventario!G34</f>
        <v>unidades</v>
      </c>
      <c r="AH34" s="149">
        <f>Inventario!S34</f>
        <v>8.5633386985421698</v>
      </c>
      <c r="AI34" s="149">
        <f>Inventario!T34</f>
        <v>14531.985771426062</v>
      </c>
    </row>
    <row r="35" spans="1:35" s="22" customFormat="1" ht="15" customHeight="1" x14ac:dyDescent="0.25">
      <c r="A35" s="33">
        <v>1908238</v>
      </c>
      <c r="B35" s="24"/>
      <c r="C35" s="174" t="s">
        <v>1287</v>
      </c>
      <c r="D35" s="98" t="str">
        <f t="shared" si="0"/>
        <v>Nivelador 1/4"-20mm x 22mm</v>
      </c>
      <c r="E35" s="33">
        <v>1778</v>
      </c>
      <c r="F35" s="98" t="str">
        <f t="shared" si="1"/>
        <v>Herrajes</v>
      </c>
      <c r="G35" s="98" t="str">
        <f t="shared" si="2"/>
        <v>unidades</v>
      </c>
      <c r="H35" s="30">
        <v>232</v>
      </c>
      <c r="I35" s="28">
        <f t="shared" si="3"/>
        <v>3.3590399999999998</v>
      </c>
      <c r="J35" s="28">
        <f t="shared" si="4"/>
        <v>779.29728</v>
      </c>
      <c r="L35" s="150">
        <v>43740</v>
      </c>
      <c r="S35" s="151"/>
      <c r="U35" s="152"/>
      <c r="V35" s="23"/>
      <c r="W35" s="56"/>
      <c r="AA35" s="152"/>
      <c r="AC35" s="148" t="str">
        <f>Inventario!B35</f>
        <v>Lija disco stickit grano #180</v>
      </c>
      <c r="AD35" s="148" t="str">
        <f>Inventario!D35</f>
        <v>Lija disco stickit grano #180</v>
      </c>
      <c r="AE35" s="148" t="str">
        <f>Inventario!E35</f>
        <v>Abrasivos</v>
      </c>
      <c r="AF35" s="148">
        <f>Inventario!F35</f>
        <v>0</v>
      </c>
      <c r="AG35" s="148" t="str">
        <f>Inventario!G35</f>
        <v>unidades</v>
      </c>
      <c r="AH35" s="149">
        <f>Inventario!S35</f>
        <v>8.6001434481676746</v>
      </c>
      <c r="AI35" s="149">
        <f>Inventario!T35</f>
        <v>17656.094499088234</v>
      </c>
    </row>
    <row r="36" spans="1:35" s="22" customFormat="1" ht="15" customHeight="1" x14ac:dyDescent="0.25">
      <c r="A36" s="33">
        <v>1908257</v>
      </c>
      <c r="B36" s="24"/>
      <c r="C36" s="174" t="s">
        <v>1287</v>
      </c>
      <c r="D36" s="98" t="str">
        <f t="shared" si="0"/>
        <v>Nivelador 1/4"-20mm x 22mm</v>
      </c>
      <c r="E36" s="33">
        <v>1778</v>
      </c>
      <c r="F36" s="98" t="str">
        <f t="shared" si="1"/>
        <v>Herrajes</v>
      </c>
      <c r="G36" s="98" t="str">
        <f t="shared" si="2"/>
        <v>unidades</v>
      </c>
      <c r="H36" s="30">
        <v>4</v>
      </c>
      <c r="I36" s="28">
        <f t="shared" si="3"/>
        <v>3.3590399999999998</v>
      </c>
      <c r="J36" s="28">
        <f t="shared" si="4"/>
        <v>13.436159999999999</v>
      </c>
      <c r="L36" s="150">
        <v>43740</v>
      </c>
      <c r="S36" s="151"/>
      <c r="U36" s="152"/>
      <c r="V36" s="23"/>
      <c r="W36" s="56"/>
      <c r="AA36" s="152"/>
      <c r="AC36" s="148" t="str">
        <f>Inventario!B36</f>
        <v>Lija pliego 9"x11" grano #320</v>
      </c>
      <c r="AD36" s="148" t="str">
        <f>Inventario!D36</f>
        <v>Lija pliego 9"x11" grano #320</v>
      </c>
      <c r="AE36" s="148" t="str">
        <f>Inventario!E36</f>
        <v>Abrasivos</v>
      </c>
      <c r="AF36" s="148">
        <f>Inventario!F36</f>
        <v>0</v>
      </c>
      <c r="AG36" s="148" t="str">
        <f>Inventario!G36</f>
        <v>unidades</v>
      </c>
      <c r="AH36" s="149">
        <f>Inventario!S36</f>
        <v>9.25</v>
      </c>
      <c r="AI36" s="149">
        <f>Inventario!T36</f>
        <v>24355.25</v>
      </c>
    </row>
    <row r="37" spans="1:35" s="22" customFormat="1" ht="15" customHeight="1" x14ac:dyDescent="0.25">
      <c r="A37" s="33" t="s">
        <v>2074</v>
      </c>
      <c r="B37" s="24"/>
      <c r="C37" s="174" t="s">
        <v>2050</v>
      </c>
      <c r="D37" s="98" t="str">
        <f t="shared" si="0"/>
        <v>Soldadura UTP 81 1/8 P/Hierro Colado</v>
      </c>
      <c r="E37" s="33">
        <v>1779</v>
      </c>
      <c r="F37" s="98" t="str">
        <f t="shared" si="1"/>
        <v>Materiales Varios</v>
      </c>
      <c r="G37" s="98" t="str">
        <f t="shared" si="2"/>
        <v>lbs</v>
      </c>
      <c r="H37" s="30">
        <v>1.0900000000000001</v>
      </c>
      <c r="I37" s="28">
        <f t="shared" si="3"/>
        <v>125.32110091743118</v>
      </c>
      <c r="J37" s="28">
        <f t="shared" si="4"/>
        <v>136.6</v>
      </c>
      <c r="L37" s="150">
        <v>43740</v>
      </c>
      <c r="M37" s="52"/>
      <c r="S37" s="151"/>
      <c r="U37" s="152"/>
      <c r="V37" s="23"/>
      <c r="W37" s="56"/>
      <c r="AA37" s="152"/>
      <c r="AC37" s="148" t="str">
        <f>Inventario!B37</f>
        <v>Lija pliego 9"x11" grano #180</v>
      </c>
      <c r="AD37" s="148" t="str">
        <f>Inventario!D37</f>
        <v>Lija pliego 9"x11" grano #180</v>
      </c>
      <c r="AE37" s="148" t="str">
        <f>Inventario!E37</f>
        <v>Abrasivos</v>
      </c>
      <c r="AF37" s="148">
        <f>Inventario!F37</f>
        <v>0</v>
      </c>
      <c r="AG37" s="148" t="str">
        <f>Inventario!G37</f>
        <v>unidades</v>
      </c>
      <c r="AH37" s="149">
        <f>Inventario!S37</f>
        <v>9.25</v>
      </c>
      <c r="AI37" s="149">
        <f>Inventario!T37</f>
        <v>101.75</v>
      </c>
    </row>
    <row r="38" spans="1:35" s="22" customFormat="1" ht="15" customHeight="1" x14ac:dyDescent="0.25">
      <c r="A38" s="33">
        <v>1908238</v>
      </c>
      <c r="B38" s="24"/>
      <c r="C38" s="174" t="s">
        <v>868</v>
      </c>
      <c r="D38" s="98" t="str">
        <f t="shared" si="0"/>
        <v>Pegamento EZ-1|</v>
      </c>
      <c r="E38" s="33">
        <v>1780</v>
      </c>
      <c r="F38" s="98" t="str">
        <f t="shared" si="1"/>
        <v>Pinturas y Quimicos</v>
      </c>
      <c r="G38" s="98" t="str">
        <f t="shared" si="2"/>
        <v>lts</v>
      </c>
      <c r="H38" s="30">
        <v>54</v>
      </c>
      <c r="I38" s="28">
        <f t="shared" si="3"/>
        <v>151.04332292298756</v>
      </c>
      <c r="J38" s="28">
        <f t="shared" si="4"/>
        <v>8156.3394378413277</v>
      </c>
      <c r="L38" s="150">
        <v>43740</v>
      </c>
      <c r="S38" s="151"/>
      <c r="U38" s="152"/>
      <c r="V38" s="23"/>
      <c r="W38" s="56"/>
      <c r="AA38" s="152"/>
      <c r="AC38" s="148" t="str">
        <f>Inventario!B38</f>
        <v>Lija disco papel grano #60</v>
      </c>
      <c r="AD38" s="148" t="str">
        <f>Inventario!D38</f>
        <v>Lija disco papel grano #60</v>
      </c>
      <c r="AE38" s="148" t="str">
        <f>Inventario!E38</f>
        <v>Abrasivos</v>
      </c>
      <c r="AF38" s="148">
        <f>Inventario!F38</f>
        <v>0</v>
      </c>
      <c r="AG38" s="148" t="str">
        <f>Inventario!G38</f>
        <v>unidades</v>
      </c>
      <c r="AH38" s="149">
        <f>Inventario!S38</f>
        <v>9.84</v>
      </c>
      <c r="AI38" s="149">
        <f>Inventario!T38</f>
        <v>7803.12</v>
      </c>
    </row>
    <row r="39" spans="1:35" s="22" customFormat="1" ht="15" customHeight="1" x14ac:dyDescent="0.25">
      <c r="A39" s="33">
        <v>1908238</v>
      </c>
      <c r="B39" s="24"/>
      <c r="C39" s="174" t="s">
        <v>763</v>
      </c>
      <c r="D39" s="98" t="str">
        <f t="shared" si="0"/>
        <v>Hilaza</v>
      </c>
      <c r="E39" s="33">
        <v>1780</v>
      </c>
      <c r="F39" s="98" t="str">
        <f t="shared" si="1"/>
        <v>Materiales Varios</v>
      </c>
      <c r="G39" s="98" t="str">
        <f t="shared" si="2"/>
        <v>lbs</v>
      </c>
      <c r="H39" s="30">
        <v>8</v>
      </c>
      <c r="I39" s="28">
        <f t="shared" si="3"/>
        <v>8.3409927745818973</v>
      </c>
      <c r="J39" s="28">
        <f t="shared" si="4"/>
        <v>66.727942196655178</v>
      </c>
      <c r="L39" s="150">
        <v>43740</v>
      </c>
      <c r="S39" s="151"/>
      <c r="U39" s="152"/>
      <c r="V39" s="23"/>
      <c r="W39" s="56"/>
      <c r="AA39" s="152"/>
      <c r="AC39" s="148" t="str">
        <f>Inventario!B39</f>
        <v>Lija banda 8"x3" grano # 180</v>
      </c>
      <c r="AD39" s="148" t="str">
        <f>Inventario!D39</f>
        <v>Lija banda 8"x3" grano # 180</v>
      </c>
      <c r="AE39" s="148" t="str">
        <f>Inventario!E39</f>
        <v>Abrasivos</v>
      </c>
      <c r="AF39" s="148">
        <f>Inventario!F39</f>
        <v>0</v>
      </c>
      <c r="AG39" s="148" t="str">
        <f>Inventario!G39</f>
        <v>unidades</v>
      </c>
      <c r="AH39" s="149">
        <f>Inventario!S39</f>
        <v>300</v>
      </c>
      <c r="AI39" s="149">
        <f>Inventario!T39</f>
        <v>1800</v>
      </c>
    </row>
    <row r="40" spans="1:35" s="22" customFormat="1" ht="15" customHeight="1" x14ac:dyDescent="0.25">
      <c r="A40" s="33" t="s">
        <v>2074</v>
      </c>
      <c r="B40" s="24"/>
      <c r="C40" s="174" t="s">
        <v>383</v>
      </c>
      <c r="D40" s="98" t="str">
        <f t="shared" si="0"/>
        <v>Tornillo gypsum punta broca #8 x 1-1/4"</v>
      </c>
      <c r="E40" s="33">
        <v>1781</v>
      </c>
      <c r="F40" s="98" t="str">
        <f t="shared" si="1"/>
        <v>Clavos y Tornillos</v>
      </c>
      <c r="G40" s="98" t="str">
        <f t="shared" si="2"/>
        <v>unidades</v>
      </c>
      <c r="H40" s="30">
        <v>90</v>
      </c>
      <c r="I40" s="28">
        <f t="shared" si="3"/>
        <v>1.06</v>
      </c>
      <c r="J40" s="28">
        <f t="shared" si="4"/>
        <v>95.4</v>
      </c>
      <c r="L40" s="150">
        <v>43740</v>
      </c>
      <c r="S40" s="151"/>
      <c r="U40" s="152"/>
      <c r="V40" s="23"/>
      <c r="W40" s="56"/>
      <c r="AA40" s="152"/>
      <c r="AC40" s="148" t="str">
        <f>Inventario!B40</f>
        <v>Lija banda 8"x3" grano # 150</v>
      </c>
      <c r="AD40" s="148" t="str">
        <f>Inventario!D40</f>
        <v>Lija banda 8"x3" grano # 150</v>
      </c>
      <c r="AE40" s="148" t="str">
        <f>Inventario!E40</f>
        <v>Abrasivos</v>
      </c>
      <c r="AF40" s="148">
        <f>Inventario!F40</f>
        <v>0</v>
      </c>
      <c r="AG40" s="148" t="str">
        <f>Inventario!G40</f>
        <v>unidades</v>
      </c>
      <c r="AH40" s="149">
        <f>Inventario!S40</f>
        <v>300</v>
      </c>
      <c r="AI40" s="149">
        <f>Inventario!T40</f>
        <v>1800</v>
      </c>
    </row>
    <row r="41" spans="1:35" s="22" customFormat="1" ht="15" customHeight="1" x14ac:dyDescent="0.25">
      <c r="A41" s="33">
        <v>1908238</v>
      </c>
      <c r="B41" s="24"/>
      <c r="C41" s="174" t="s">
        <v>1833</v>
      </c>
      <c r="D41" s="98" t="str">
        <f t="shared" si="0"/>
        <v>Tubo Cuadrado 1"x1.20mm  x 6 mtrs</v>
      </c>
      <c r="E41" s="33">
        <v>1782</v>
      </c>
      <c r="F41" s="98" t="str">
        <f t="shared" si="1"/>
        <v>Metales</v>
      </c>
      <c r="G41" s="98" t="str">
        <f t="shared" si="2"/>
        <v>mts</v>
      </c>
      <c r="H41" s="30">
        <v>90</v>
      </c>
      <c r="I41" s="28">
        <f t="shared" si="3"/>
        <v>33.381895925925932</v>
      </c>
      <c r="J41" s="28">
        <f t="shared" si="4"/>
        <v>3004.3706333333339</v>
      </c>
      <c r="L41" s="150">
        <v>43740</v>
      </c>
      <c r="S41" s="151"/>
      <c r="U41" s="152"/>
      <c r="V41" s="23"/>
      <c r="W41" s="56"/>
      <c r="AA41" s="152"/>
      <c r="AC41" s="148" t="str">
        <f>Inventario!B41</f>
        <v>Lija banda 8"x3" grano # 220</v>
      </c>
      <c r="AD41" s="148" t="str">
        <f>Inventario!D41</f>
        <v>Lija banda 8"x3" grano # 220</v>
      </c>
      <c r="AE41" s="148" t="str">
        <f>Inventario!E41</f>
        <v>Abrasivos</v>
      </c>
      <c r="AF41" s="148">
        <f>Inventario!F41</f>
        <v>0</v>
      </c>
      <c r="AG41" s="148" t="str">
        <f>Inventario!G41</f>
        <v>unidades</v>
      </c>
      <c r="AH41" s="149">
        <f>Inventario!S41</f>
        <v>300</v>
      </c>
      <c r="AI41" s="149">
        <f>Inventario!T41</f>
        <v>1800</v>
      </c>
    </row>
    <row r="42" spans="1:35" s="22" customFormat="1" ht="15" customHeight="1" x14ac:dyDescent="0.25">
      <c r="A42" s="33" t="s">
        <v>772</v>
      </c>
      <c r="B42" s="24"/>
      <c r="C42" s="174" t="s">
        <v>1861</v>
      </c>
      <c r="D42" s="98" t="str">
        <f t="shared" si="0"/>
        <v>Cepillo de Alambre</v>
      </c>
      <c r="E42" s="33">
        <v>1783</v>
      </c>
      <c r="F42" s="98" t="str">
        <f t="shared" si="1"/>
        <v>Repuestos y Partes</v>
      </c>
      <c r="G42" s="98" t="str">
        <f t="shared" si="2"/>
        <v>unidades</v>
      </c>
      <c r="H42" s="30">
        <v>3</v>
      </c>
      <c r="I42" s="28">
        <f t="shared" si="3"/>
        <v>67.933333333333337</v>
      </c>
      <c r="J42" s="28">
        <f t="shared" si="4"/>
        <v>203.8</v>
      </c>
      <c r="L42" s="150">
        <v>43740</v>
      </c>
      <c r="S42" s="151"/>
      <c r="U42" s="152"/>
      <c r="V42" s="23"/>
      <c r="W42" s="56"/>
      <c r="AA42" s="152"/>
      <c r="AC42" s="148" t="str">
        <f>Inventario!B42</f>
        <v>Lija disco velcro grano # 120</v>
      </c>
      <c r="AD42" s="148" t="str">
        <f>Inventario!D42</f>
        <v>Lija disco velcro grano # 120</v>
      </c>
      <c r="AE42" s="148" t="str">
        <f>Inventario!E42</f>
        <v>Abrasivos</v>
      </c>
      <c r="AF42" s="148">
        <f>Inventario!F42</f>
        <v>0</v>
      </c>
      <c r="AG42" s="148" t="str">
        <f>Inventario!G42</f>
        <v>unidades</v>
      </c>
      <c r="AH42" s="149">
        <f>Inventario!S42</f>
        <v>9.84</v>
      </c>
      <c r="AI42" s="149">
        <f>Inventario!T42</f>
        <v>836.4</v>
      </c>
    </row>
    <row r="43" spans="1:35" s="22" customFormat="1" ht="15" customHeight="1" x14ac:dyDescent="0.25">
      <c r="A43" s="33" t="s">
        <v>772</v>
      </c>
      <c r="B43" s="24"/>
      <c r="C43" s="174" t="s">
        <v>1148</v>
      </c>
      <c r="D43" s="98" t="str">
        <f t="shared" si="0"/>
        <v xml:space="preserve">Carbones </v>
      </c>
      <c r="E43" s="33">
        <v>1783</v>
      </c>
      <c r="F43" s="98" t="str">
        <f t="shared" si="1"/>
        <v>Repuestos y Partes</v>
      </c>
      <c r="G43" s="98" t="str">
        <f t="shared" si="2"/>
        <v>unidades</v>
      </c>
      <c r="H43" s="30">
        <v>1</v>
      </c>
      <c r="I43" s="28">
        <f t="shared" si="3"/>
        <v>202.05</v>
      </c>
      <c r="J43" s="28">
        <f t="shared" si="4"/>
        <v>202.05</v>
      </c>
      <c r="L43" s="150">
        <v>43740</v>
      </c>
      <c r="S43" s="151"/>
      <c r="U43" s="152"/>
      <c r="V43" s="23"/>
      <c r="W43" s="56"/>
      <c r="AA43" s="152"/>
      <c r="AC43" s="148" t="str">
        <f>Inventario!B43</f>
        <v>Lija disco velcro hookit grano #120</v>
      </c>
      <c r="AD43" s="148" t="str">
        <f>Inventario!D43</f>
        <v>Lija disco velcro hookit grano #120</v>
      </c>
      <c r="AE43" s="148" t="str">
        <f>Inventario!E43</f>
        <v>Abrasivos</v>
      </c>
      <c r="AF43" s="148">
        <f>Inventario!F43</f>
        <v>0</v>
      </c>
      <c r="AG43" s="148" t="str">
        <f>Inventario!G43</f>
        <v>unidades</v>
      </c>
      <c r="AH43" s="149">
        <f>Inventario!S43</f>
        <v>9.84</v>
      </c>
      <c r="AI43" s="149">
        <f>Inventario!T43</f>
        <v>19.68</v>
      </c>
    </row>
    <row r="44" spans="1:35" s="22" customFormat="1" ht="15" customHeight="1" x14ac:dyDescent="0.25">
      <c r="A44" s="33" t="s">
        <v>772</v>
      </c>
      <c r="B44" s="24"/>
      <c r="C44" s="174" t="s">
        <v>1148</v>
      </c>
      <c r="D44" s="98" t="str">
        <f t="shared" si="0"/>
        <v xml:space="preserve">Carbones </v>
      </c>
      <c r="E44" s="33">
        <v>1783</v>
      </c>
      <c r="F44" s="98" t="str">
        <f t="shared" si="1"/>
        <v>Repuestos y Partes</v>
      </c>
      <c r="G44" s="98" t="str">
        <f t="shared" si="2"/>
        <v>unidades</v>
      </c>
      <c r="H44" s="30">
        <v>1</v>
      </c>
      <c r="I44" s="28">
        <f t="shared" si="3"/>
        <v>202.05</v>
      </c>
      <c r="J44" s="28">
        <f t="shared" si="4"/>
        <v>202.05</v>
      </c>
      <c r="L44" s="150">
        <v>43740</v>
      </c>
      <c r="S44" s="151"/>
      <c r="U44" s="152"/>
      <c r="V44" s="23"/>
      <c r="W44" s="56"/>
      <c r="AA44" s="152"/>
      <c r="AC44" s="148" t="str">
        <f>Inventario!B44</f>
        <v>Lija disco velcro grano #60</v>
      </c>
      <c r="AD44" s="148" t="str">
        <f>Inventario!D44</f>
        <v>Lija disco velcro grano #60</v>
      </c>
      <c r="AE44" s="148" t="str">
        <f>Inventario!E44</f>
        <v>Abrasivos</v>
      </c>
      <c r="AF44" s="148">
        <f>Inventario!F44</f>
        <v>0</v>
      </c>
      <c r="AG44" s="148" t="str">
        <f>Inventario!G44</f>
        <v>unidades</v>
      </c>
      <c r="AH44" s="149">
        <f>Inventario!S44</f>
        <v>9.84</v>
      </c>
      <c r="AI44" s="149">
        <f>Inventario!T44</f>
        <v>98.4</v>
      </c>
    </row>
    <row r="45" spans="1:35" s="22" customFormat="1" ht="15" customHeight="1" x14ac:dyDescent="0.25">
      <c r="A45" s="33">
        <v>1909267</v>
      </c>
      <c r="B45" s="24"/>
      <c r="C45" s="174" t="s">
        <v>763</v>
      </c>
      <c r="D45" s="98" t="str">
        <f t="shared" si="0"/>
        <v>Hilaza</v>
      </c>
      <c r="E45" s="33">
        <v>1784</v>
      </c>
      <c r="F45" s="98" t="str">
        <f t="shared" si="1"/>
        <v>Materiales Varios</v>
      </c>
      <c r="G45" s="98" t="str">
        <f t="shared" si="2"/>
        <v>lbs</v>
      </c>
      <c r="H45" s="30">
        <v>12</v>
      </c>
      <c r="I45" s="28">
        <f t="shared" si="3"/>
        <v>8.3409927745818973</v>
      </c>
      <c r="J45" s="28">
        <f t="shared" si="4"/>
        <v>100.09191329498276</v>
      </c>
      <c r="L45" s="150">
        <v>43740</v>
      </c>
      <c r="S45" s="151"/>
      <c r="U45" s="152"/>
      <c r="V45" s="23"/>
      <c r="W45" s="56"/>
      <c r="AA45" s="152"/>
      <c r="AC45" s="148" t="str">
        <f>Inventario!B45</f>
        <v>Lija disco velcro grano #40</v>
      </c>
      <c r="AD45" s="148" t="str">
        <f>Inventario!D45</f>
        <v>Lija disco velcro grano #40</v>
      </c>
      <c r="AE45" s="148" t="str">
        <f>Inventario!E45</f>
        <v>Abrasivos</v>
      </c>
      <c r="AF45" s="148">
        <f>Inventario!F45</f>
        <v>0</v>
      </c>
      <c r="AG45" s="148" t="str">
        <f>Inventario!G45</f>
        <v>unidades</v>
      </c>
      <c r="AH45" s="149">
        <f>Inventario!S45</f>
        <v>9.84</v>
      </c>
      <c r="AI45" s="149">
        <f>Inventario!T45</f>
        <v>610.08000000000004</v>
      </c>
    </row>
    <row r="46" spans="1:35" s="22" customFormat="1" ht="15" customHeight="1" x14ac:dyDescent="0.25">
      <c r="A46" s="33">
        <v>1909267</v>
      </c>
      <c r="B46" s="24"/>
      <c r="C46" s="174" t="s">
        <v>962</v>
      </c>
      <c r="D46" s="98" t="str">
        <f t="shared" si="0"/>
        <v>Esponja Fina 2604</v>
      </c>
      <c r="E46" s="33">
        <v>1784</v>
      </c>
      <c r="F46" s="98" t="str">
        <f t="shared" si="1"/>
        <v>Abrasivos</v>
      </c>
      <c r="G46" s="98" t="str">
        <f t="shared" si="2"/>
        <v>unidades</v>
      </c>
      <c r="H46" s="30">
        <v>12</v>
      </c>
      <c r="I46" s="28">
        <f t="shared" si="3"/>
        <v>59.308164563835533</v>
      </c>
      <c r="J46" s="28">
        <f t="shared" si="4"/>
        <v>711.69797476602639</v>
      </c>
      <c r="L46" s="150">
        <v>43740</v>
      </c>
      <c r="S46" s="151"/>
      <c r="U46" s="152"/>
      <c r="V46" s="23"/>
      <c r="W46" s="56"/>
      <c r="AA46" s="152"/>
      <c r="AC46" s="148" t="str">
        <f>Inventario!B46</f>
        <v>Lija disco velcro grano #80</v>
      </c>
      <c r="AD46" s="148" t="str">
        <f>Inventario!D46</f>
        <v>Lija disco velcro grano #80</v>
      </c>
      <c r="AE46" s="148" t="str">
        <f>Inventario!E46</f>
        <v>Abrasivos</v>
      </c>
      <c r="AF46" s="148">
        <f>Inventario!F46</f>
        <v>0</v>
      </c>
      <c r="AG46" s="148" t="str">
        <f>Inventario!G46</f>
        <v>unidades</v>
      </c>
      <c r="AH46" s="149">
        <f>Inventario!S46</f>
        <v>9.84</v>
      </c>
      <c r="AI46" s="149">
        <f>Inventario!T46</f>
        <v>29.52</v>
      </c>
    </row>
    <row r="47" spans="1:35" s="22" customFormat="1" ht="15" customHeight="1" x14ac:dyDescent="0.25">
      <c r="A47" s="33">
        <v>1909267</v>
      </c>
      <c r="B47" s="24"/>
      <c r="C47" s="174" t="s">
        <v>273</v>
      </c>
      <c r="D47" s="98" t="str">
        <f t="shared" si="0"/>
        <v>Lija pliego 9"x11" grano #320</v>
      </c>
      <c r="E47" s="33">
        <v>1784</v>
      </c>
      <c r="F47" s="98" t="str">
        <f t="shared" si="1"/>
        <v>Abrasivos</v>
      </c>
      <c r="G47" s="98" t="str">
        <f t="shared" si="2"/>
        <v>unidades</v>
      </c>
      <c r="H47" s="30">
        <v>6</v>
      </c>
      <c r="I47" s="28">
        <f t="shared" si="3"/>
        <v>9.25</v>
      </c>
      <c r="J47" s="28">
        <f t="shared" si="4"/>
        <v>55.5</v>
      </c>
      <c r="L47" s="150">
        <v>43740</v>
      </c>
      <c r="S47" s="151"/>
      <c r="U47" s="152"/>
      <c r="V47" s="23"/>
      <c r="W47" s="56"/>
      <c r="AA47" s="152"/>
      <c r="AC47" s="148" t="str">
        <f>Inventario!B47</f>
        <v>Lija disco velcro grano #150</v>
      </c>
      <c r="AD47" s="148" t="str">
        <f>Inventario!D47</f>
        <v>Lija disco velcro grano #150</v>
      </c>
      <c r="AE47" s="148" t="str">
        <f>Inventario!E47</f>
        <v>Abrasivos</v>
      </c>
      <c r="AF47" s="148">
        <f>Inventario!F47</f>
        <v>0</v>
      </c>
      <c r="AG47" s="148" t="str">
        <f>Inventario!G47</f>
        <v>unidades</v>
      </c>
      <c r="AH47" s="149">
        <f>Inventario!S47</f>
        <v>9.84</v>
      </c>
      <c r="AI47" s="149">
        <f>Inventario!T47</f>
        <v>275.52</v>
      </c>
    </row>
    <row r="48" spans="1:35" s="22" customFormat="1" ht="15" customHeight="1" x14ac:dyDescent="0.25">
      <c r="A48" s="33">
        <v>1909267</v>
      </c>
      <c r="B48" s="24"/>
      <c r="C48" s="174" t="s">
        <v>244</v>
      </c>
      <c r="D48" s="98" t="str">
        <f t="shared" si="0"/>
        <v>Esponja Microfina</v>
      </c>
      <c r="E48" s="33">
        <v>1784</v>
      </c>
      <c r="F48" s="98" t="str">
        <f t="shared" si="1"/>
        <v>Abrasivos</v>
      </c>
      <c r="G48" s="98" t="str">
        <f t="shared" si="2"/>
        <v>unidades</v>
      </c>
      <c r="H48" s="30">
        <v>12</v>
      </c>
      <c r="I48" s="28">
        <f t="shared" si="3"/>
        <v>27.6</v>
      </c>
      <c r="J48" s="28">
        <f t="shared" si="4"/>
        <v>331.20000000000005</v>
      </c>
      <c r="L48" s="150">
        <v>43740</v>
      </c>
      <c r="S48" s="151"/>
      <c r="U48" s="152"/>
      <c r="V48" s="23"/>
      <c r="W48" s="56"/>
      <c r="AA48" s="152"/>
      <c r="AC48" s="148" t="str">
        <f>Inventario!B48</f>
        <v>Lija disco velcro grano #180</v>
      </c>
      <c r="AD48" s="148" t="str">
        <f>Inventario!D48</f>
        <v>Lija disco velcro grano #180</v>
      </c>
      <c r="AE48" s="148" t="str">
        <f>Inventario!E48</f>
        <v>Abrasivos</v>
      </c>
      <c r="AF48" s="148">
        <f>Inventario!F48</f>
        <v>0</v>
      </c>
      <c r="AG48" s="148" t="str">
        <f>Inventario!G48</f>
        <v>unidades</v>
      </c>
      <c r="AH48" s="149">
        <f>Inventario!S48</f>
        <v>9.84</v>
      </c>
      <c r="AI48" s="149">
        <f>Inventario!T48</f>
        <v>275.52</v>
      </c>
    </row>
    <row r="49" spans="1:35" s="22" customFormat="1" ht="15" customHeight="1" x14ac:dyDescent="0.25">
      <c r="A49" s="33">
        <v>1909267</v>
      </c>
      <c r="B49" s="24"/>
      <c r="C49" s="174" t="s">
        <v>834</v>
      </c>
      <c r="D49" s="98" t="str">
        <f t="shared" si="0"/>
        <v>Thinner Acrilico</v>
      </c>
      <c r="E49" s="33">
        <v>1784</v>
      </c>
      <c r="F49" s="98" t="str">
        <f t="shared" si="1"/>
        <v>Pinturas y Quimicos</v>
      </c>
      <c r="G49" s="98" t="str">
        <f t="shared" si="2"/>
        <v>galones</v>
      </c>
      <c r="H49" s="30">
        <v>1</v>
      </c>
      <c r="I49" s="28">
        <f t="shared" si="3"/>
        <v>171.05991780538329</v>
      </c>
      <c r="J49" s="28">
        <f t="shared" si="4"/>
        <v>171.05991780538329</v>
      </c>
      <c r="L49" s="150">
        <v>43740</v>
      </c>
      <c r="S49" s="151"/>
      <c r="U49" s="152"/>
      <c r="V49" s="23"/>
      <c r="W49" s="56"/>
      <c r="AA49" s="152"/>
      <c r="AC49" s="148" t="str">
        <f>Inventario!B49</f>
        <v>Lija banda 25"x60" grano #120</v>
      </c>
      <c r="AD49" s="148" t="str">
        <f>Inventario!D49</f>
        <v>Lija banda 25"x60" grano #120</v>
      </c>
      <c r="AE49" s="148" t="str">
        <f>Inventario!E49</f>
        <v>Abrasivos</v>
      </c>
      <c r="AF49" s="148">
        <f>Inventario!F49</f>
        <v>0</v>
      </c>
      <c r="AG49" s="148" t="str">
        <f>Inventario!G49</f>
        <v>unidades</v>
      </c>
      <c r="AH49" s="149">
        <f>Inventario!S49</f>
        <v>654</v>
      </c>
      <c r="AI49" s="149">
        <f>Inventario!T49</f>
        <v>3270</v>
      </c>
    </row>
    <row r="50" spans="1:35" s="22" customFormat="1" ht="15" customHeight="1" x14ac:dyDescent="0.25">
      <c r="A50" s="33">
        <v>1906178</v>
      </c>
      <c r="B50" s="24"/>
      <c r="C50" s="174" t="s">
        <v>2047</v>
      </c>
      <c r="D50" s="98" t="str">
        <f t="shared" si="0"/>
        <v>Ojetes</v>
      </c>
      <c r="E50" s="33">
        <v>1785</v>
      </c>
      <c r="F50" s="98" t="str">
        <f t="shared" si="1"/>
        <v>Tapiceria</v>
      </c>
      <c r="G50" s="98" t="str">
        <f t="shared" si="2"/>
        <v>unidades</v>
      </c>
      <c r="H50" s="30">
        <v>30</v>
      </c>
      <c r="I50" s="28">
        <f t="shared" si="3"/>
        <v>3</v>
      </c>
      <c r="J50" s="28">
        <f t="shared" si="4"/>
        <v>90</v>
      </c>
      <c r="L50" s="150">
        <v>43740</v>
      </c>
      <c r="S50" s="151"/>
      <c r="U50" s="152"/>
      <c r="V50" s="23"/>
      <c r="W50" s="56"/>
      <c r="AA50" s="152"/>
      <c r="AC50" s="148" t="str">
        <f>Inventario!B50</f>
        <v>Lija banda 25"x60" grano #150</v>
      </c>
      <c r="AD50" s="148" t="str">
        <f>Inventario!D50</f>
        <v>Lija banda 25"x60" grano #150</v>
      </c>
      <c r="AE50" s="148" t="str">
        <f>Inventario!E50</f>
        <v>Abrasivos</v>
      </c>
      <c r="AF50" s="148">
        <f>Inventario!F50</f>
        <v>0</v>
      </c>
      <c r="AG50" s="148" t="str">
        <f>Inventario!G50</f>
        <v>unidades</v>
      </c>
      <c r="AH50" s="149">
        <f>Inventario!S50</f>
        <v>654</v>
      </c>
      <c r="AI50" s="149">
        <f>Inventario!T50</f>
        <v>3270</v>
      </c>
    </row>
    <row r="51" spans="1:35" s="22" customFormat="1" ht="15" customHeight="1" x14ac:dyDescent="0.25">
      <c r="A51" s="33" t="s">
        <v>2100</v>
      </c>
      <c r="B51" s="24"/>
      <c r="C51" s="174" t="s">
        <v>1399</v>
      </c>
      <c r="D51" s="98" t="str">
        <f t="shared" si="0"/>
        <v>Tiza para tapiceria (caja)</v>
      </c>
      <c r="E51" s="33">
        <v>1785</v>
      </c>
      <c r="F51" s="98" t="str">
        <f t="shared" si="1"/>
        <v>Tapiceria</v>
      </c>
      <c r="G51" s="98" t="str">
        <f t="shared" si="2"/>
        <v>unidades</v>
      </c>
      <c r="H51" s="30">
        <v>1</v>
      </c>
      <c r="I51" s="28">
        <f t="shared" si="3"/>
        <v>145.37982</v>
      </c>
      <c r="J51" s="28">
        <f t="shared" si="4"/>
        <v>145.37982</v>
      </c>
      <c r="L51" s="150">
        <v>43740</v>
      </c>
      <c r="S51" s="151"/>
      <c r="U51" s="152"/>
      <c r="V51" s="23"/>
      <c r="W51" s="56"/>
      <c r="AA51" s="152"/>
      <c r="AC51" s="148" t="str">
        <f>Inventario!B51</f>
        <v>Lija banda 25"x60" grano #180</v>
      </c>
      <c r="AD51" s="148" t="str">
        <f>Inventario!D51</f>
        <v>Lija banda 25"x60" grano #180</v>
      </c>
      <c r="AE51" s="148" t="str">
        <f>Inventario!E51</f>
        <v>Abrasivos</v>
      </c>
      <c r="AF51" s="148">
        <f>Inventario!F51</f>
        <v>0</v>
      </c>
      <c r="AG51" s="148" t="str">
        <f>Inventario!G51</f>
        <v>unidades</v>
      </c>
      <c r="AH51" s="149">
        <f>Inventario!S51</f>
        <v>654</v>
      </c>
      <c r="AI51" s="149">
        <f>Inventario!T51</f>
        <v>4578</v>
      </c>
    </row>
    <row r="52" spans="1:35" s="22" customFormat="1" ht="15" customHeight="1" x14ac:dyDescent="0.25">
      <c r="A52" s="33" t="s">
        <v>772</v>
      </c>
      <c r="B52" s="24"/>
      <c r="C52" s="33" t="s">
        <v>1919</v>
      </c>
      <c r="D52" s="98" t="str">
        <f t="shared" si="0"/>
        <v>Disco Corte Metal  7"x 1/16"x 7/8"</v>
      </c>
      <c r="E52" s="33">
        <v>1786</v>
      </c>
      <c r="F52" s="98" t="str">
        <f t="shared" si="1"/>
        <v>Abrasivos</v>
      </c>
      <c r="G52" s="98" t="str">
        <f t="shared" si="2"/>
        <v>unidades</v>
      </c>
      <c r="H52" s="30">
        <v>14</v>
      </c>
      <c r="I52" s="28">
        <f t="shared" si="3"/>
        <v>52.558333333333337</v>
      </c>
      <c r="J52" s="28">
        <f t="shared" si="4"/>
        <v>735.81666666666672</v>
      </c>
      <c r="L52" s="150">
        <v>43740</v>
      </c>
      <c r="S52" s="151"/>
      <c r="U52" s="152"/>
      <c r="V52" s="23"/>
      <c r="W52" s="56"/>
      <c r="AA52" s="152"/>
      <c r="AC52" s="148" t="str">
        <f>Inventario!B52</f>
        <v>Lija banda 25"x60" grano #220</v>
      </c>
      <c r="AD52" s="148" t="str">
        <f>Inventario!D52</f>
        <v>Lija banda 25"x60" grano #220</v>
      </c>
      <c r="AE52" s="148" t="str">
        <f>Inventario!E52</f>
        <v>Abrasivos</v>
      </c>
      <c r="AF52" s="148">
        <f>Inventario!F52</f>
        <v>0</v>
      </c>
      <c r="AG52" s="148" t="str">
        <f>Inventario!G52</f>
        <v>unidades</v>
      </c>
      <c r="AH52" s="149">
        <f>Inventario!S52</f>
        <v>654</v>
      </c>
      <c r="AI52" s="149">
        <f>Inventario!T52</f>
        <v>5232</v>
      </c>
    </row>
    <row r="53" spans="1:35" s="22" customFormat="1" ht="15" customHeight="1" x14ac:dyDescent="0.25">
      <c r="A53" s="33" t="s">
        <v>772</v>
      </c>
      <c r="B53" s="24"/>
      <c r="C53" s="174" t="s">
        <v>2069</v>
      </c>
      <c r="D53" s="98" t="str">
        <f t="shared" si="0"/>
        <v xml:space="preserve">Brida sin fin 3/8"-5/8" AC.INOX </v>
      </c>
      <c r="E53" s="33">
        <v>1786</v>
      </c>
      <c r="F53" s="98" t="str">
        <f t="shared" si="1"/>
        <v>Herrajes</v>
      </c>
      <c r="G53" s="98" t="str">
        <f t="shared" si="2"/>
        <v>unidades</v>
      </c>
      <c r="H53" s="30">
        <v>1</v>
      </c>
      <c r="I53" s="28">
        <f t="shared" si="3"/>
        <v>6.39</v>
      </c>
      <c r="J53" s="28">
        <f t="shared" si="4"/>
        <v>6.39</v>
      </c>
      <c r="L53" s="150">
        <v>43740</v>
      </c>
      <c r="S53" s="151"/>
      <c r="U53" s="152"/>
      <c r="V53" s="23"/>
      <c r="W53" s="56"/>
      <c r="AA53" s="152"/>
      <c r="AC53" s="148" t="str">
        <f>Inventario!B53</f>
        <v>Lija banda 6"x129" grano # 80</v>
      </c>
      <c r="AD53" s="148" t="str">
        <f>Inventario!D53</f>
        <v>Lija banda 6"x129" grano # 80</v>
      </c>
      <c r="AE53" s="148" t="str">
        <f>Inventario!E53</f>
        <v>Abrasivos</v>
      </c>
      <c r="AF53" s="148">
        <f>Inventario!F53</f>
        <v>0</v>
      </c>
      <c r="AG53" s="148" t="str">
        <f>Inventario!G53</f>
        <v>unidades</v>
      </c>
      <c r="AH53" s="149">
        <f>Inventario!S53</f>
        <v>360</v>
      </c>
      <c r="AI53" s="149">
        <f>Inventario!T53</f>
        <v>2520</v>
      </c>
    </row>
    <row r="54" spans="1:35" s="22" customFormat="1" ht="15" customHeight="1" x14ac:dyDescent="0.25">
      <c r="A54" s="33" t="s">
        <v>772</v>
      </c>
      <c r="B54" s="24"/>
      <c r="C54" s="174" t="s">
        <v>1194</v>
      </c>
      <c r="D54" s="98" t="str">
        <f t="shared" si="0"/>
        <v>Disco Corte Metal 14x1/8x1</v>
      </c>
      <c r="E54" s="33">
        <v>1786</v>
      </c>
      <c r="F54" s="98" t="str">
        <f t="shared" si="1"/>
        <v>Abrasivos</v>
      </c>
      <c r="G54" s="98" t="str">
        <f t="shared" si="2"/>
        <v>unidades</v>
      </c>
      <c r="H54" s="30">
        <v>7</v>
      </c>
      <c r="I54" s="28">
        <f t="shared" si="3"/>
        <v>100.00995363636365</v>
      </c>
      <c r="J54" s="28">
        <f t="shared" si="4"/>
        <v>700.06967545454552</v>
      </c>
      <c r="L54" s="150">
        <v>43740</v>
      </c>
      <c r="S54" s="151"/>
      <c r="U54" s="152"/>
      <c r="V54" s="23"/>
      <c r="W54" s="56"/>
      <c r="AA54" s="152"/>
      <c r="AC54" s="148" t="str">
        <f>Inventario!B54</f>
        <v>Lija banda 6" x 220" grano #180</v>
      </c>
      <c r="AD54" s="148" t="str">
        <f>Inventario!D54</f>
        <v>Lija banda 6" x 220" grano #180</v>
      </c>
      <c r="AE54" s="148" t="str">
        <f>Inventario!E54</f>
        <v>Abrasivos</v>
      </c>
      <c r="AF54" s="148">
        <f>Inventario!F54</f>
        <v>0</v>
      </c>
      <c r="AG54" s="148" t="str">
        <f>Inventario!G54</f>
        <v>unidades</v>
      </c>
      <c r="AH54" s="149">
        <f>Inventario!S54</f>
        <v>148</v>
      </c>
      <c r="AI54" s="149">
        <f>Inventario!T54</f>
        <v>296</v>
      </c>
    </row>
    <row r="55" spans="1:35" s="22" customFormat="1" ht="15" customHeight="1" x14ac:dyDescent="0.25">
      <c r="A55" s="33" t="s">
        <v>2101</v>
      </c>
      <c r="B55" s="24"/>
      <c r="C55" s="174" t="s">
        <v>763</v>
      </c>
      <c r="D55" s="98" t="str">
        <f t="shared" si="0"/>
        <v>Hilaza</v>
      </c>
      <c r="E55" s="33">
        <v>1787</v>
      </c>
      <c r="F55" s="98" t="str">
        <f t="shared" si="1"/>
        <v>Materiales Varios</v>
      </c>
      <c r="G55" s="98" t="str">
        <f t="shared" si="2"/>
        <v>lbs</v>
      </c>
      <c r="H55" s="30">
        <v>10</v>
      </c>
      <c r="I55" s="28">
        <f t="shared" si="3"/>
        <v>8.3409927745818973</v>
      </c>
      <c r="J55" s="28">
        <f t="shared" si="4"/>
        <v>83.409927745818976</v>
      </c>
      <c r="L55" s="150">
        <v>43741</v>
      </c>
      <c r="S55" s="151"/>
      <c r="U55" s="152"/>
      <c r="V55" s="23"/>
      <c r="W55" s="56"/>
      <c r="AA55" s="152"/>
      <c r="AC55" s="148" t="str">
        <f>Inventario!B55</f>
        <v>Lija banda 6" x 220" grano #150</v>
      </c>
      <c r="AD55" s="148" t="str">
        <f>Inventario!D55</f>
        <v>Lija banda 6" x 220" grano #150</v>
      </c>
      <c r="AE55" s="148" t="str">
        <f>Inventario!E55</f>
        <v>Abrasivos</v>
      </c>
      <c r="AF55" s="148">
        <f>Inventario!F55</f>
        <v>0</v>
      </c>
      <c r="AG55" s="148" t="str">
        <f>Inventario!G55</f>
        <v>unidades</v>
      </c>
      <c r="AH55" s="149">
        <f>Inventario!S55</f>
        <v>555.9</v>
      </c>
      <c r="AI55" s="149">
        <f>Inventario!T55</f>
        <v>2223.6</v>
      </c>
    </row>
    <row r="56" spans="1:35" s="22" customFormat="1" ht="15" customHeight="1" x14ac:dyDescent="0.25">
      <c r="A56" s="33">
        <v>1907210</v>
      </c>
      <c r="B56" s="24"/>
      <c r="C56" s="174" t="s">
        <v>318</v>
      </c>
      <c r="D56" s="98" t="str">
        <f t="shared" si="0"/>
        <v>Tornillo Phillips #10 x 1-1/2"</v>
      </c>
      <c r="E56" s="33">
        <v>1788</v>
      </c>
      <c r="F56" s="98" t="str">
        <f t="shared" si="1"/>
        <v>Clavos y Tornillos</v>
      </c>
      <c r="G56" s="98" t="str">
        <f t="shared" si="2"/>
        <v>unidades</v>
      </c>
      <c r="H56" s="30">
        <v>100</v>
      </c>
      <c r="I56" s="28">
        <f t="shared" si="3"/>
        <v>0.6059237732757583</v>
      </c>
      <c r="J56" s="28">
        <f t="shared" si="4"/>
        <v>60.592377327575832</v>
      </c>
      <c r="L56" s="150">
        <v>43741</v>
      </c>
      <c r="S56" s="151"/>
      <c r="U56" s="152"/>
      <c r="V56" s="23"/>
      <c r="W56" s="56"/>
      <c r="AA56" s="152"/>
      <c r="AC56" s="148" t="str">
        <f>Inventario!B56</f>
        <v>Lija banda 8" x39" grano #220</v>
      </c>
      <c r="AD56" s="148" t="str">
        <f>Inventario!D56</f>
        <v>Lija banda 8" x39" grano #220</v>
      </c>
      <c r="AE56" s="148" t="str">
        <f>Inventario!E56</f>
        <v>Abrasivos</v>
      </c>
      <c r="AF56" s="148">
        <f>Inventario!F56</f>
        <v>0</v>
      </c>
      <c r="AG56" s="148" t="str">
        <f>Inventario!G56</f>
        <v>unidades</v>
      </c>
      <c r="AH56" s="149" t="str">
        <f>Inventario!S56</f>
        <v>0</v>
      </c>
      <c r="AI56" s="149">
        <f>Inventario!T56</f>
        <v>0</v>
      </c>
    </row>
    <row r="57" spans="1:35" s="22" customFormat="1" ht="15" customHeight="1" x14ac:dyDescent="0.25">
      <c r="A57" s="33" t="s">
        <v>2102</v>
      </c>
      <c r="B57" s="24"/>
      <c r="C57" s="174" t="s">
        <v>1135</v>
      </c>
      <c r="D57" s="98" t="str">
        <f t="shared" si="0"/>
        <v>Punta #2</v>
      </c>
      <c r="E57" s="33">
        <v>1789</v>
      </c>
      <c r="F57" s="98" t="str">
        <f t="shared" si="1"/>
        <v>Materiales Varios</v>
      </c>
      <c r="G57" s="98" t="str">
        <f t="shared" si="2"/>
        <v>unidades</v>
      </c>
      <c r="H57" s="30">
        <v>10</v>
      </c>
      <c r="I57" s="28">
        <f t="shared" si="3"/>
        <v>7.2924321547206024</v>
      </c>
      <c r="J57" s="28">
        <f t="shared" si="4"/>
        <v>72.92432154720602</v>
      </c>
      <c r="L57" s="150">
        <v>43741</v>
      </c>
      <c r="S57" s="151"/>
      <c r="U57" s="152"/>
      <c r="V57" s="23"/>
      <c r="W57" s="56"/>
      <c r="AA57" s="152"/>
      <c r="AC57" s="148" t="str">
        <f>Inventario!B57</f>
        <v>Lija banda 4"x24" grano #100</v>
      </c>
      <c r="AD57" s="148" t="str">
        <f>Inventario!D57</f>
        <v>Lija banda 4"x24" grano #100</v>
      </c>
      <c r="AE57" s="148" t="str">
        <f>Inventario!E57</f>
        <v>Abrasivos</v>
      </c>
      <c r="AF57" s="148">
        <f>Inventario!F57</f>
        <v>0</v>
      </c>
      <c r="AG57" s="148" t="str">
        <f>Inventario!G57</f>
        <v>unidades</v>
      </c>
      <c r="AH57" s="149" t="str">
        <f>Inventario!S57</f>
        <v>0</v>
      </c>
      <c r="AI57" s="149">
        <f>Inventario!T57</f>
        <v>0</v>
      </c>
    </row>
    <row r="58" spans="1:35" s="22" customFormat="1" ht="15" customHeight="1" x14ac:dyDescent="0.25">
      <c r="A58" s="33" t="s">
        <v>772</v>
      </c>
      <c r="B58" s="24"/>
      <c r="C58" s="174" t="s">
        <v>1540</v>
      </c>
      <c r="D58" s="98" t="str">
        <f t="shared" si="0"/>
        <v>Machuelo 1/4"</v>
      </c>
      <c r="E58" s="33">
        <v>1790</v>
      </c>
      <c r="F58" s="98" t="str">
        <f t="shared" si="1"/>
        <v>Repuestos y Partes</v>
      </c>
      <c r="G58" s="98" t="str">
        <f t="shared" si="2"/>
        <v>unidades</v>
      </c>
      <c r="H58" s="30">
        <v>6</v>
      </c>
      <c r="I58" s="28">
        <f t="shared" si="3"/>
        <v>63.055555555555557</v>
      </c>
      <c r="J58" s="28">
        <f t="shared" si="4"/>
        <v>378.33333333333337</v>
      </c>
      <c r="L58" s="150">
        <v>43741</v>
      </c>
      <c r="S58" s="151"/>
      <c r="U58" s="152"/>
      <c r="V58" s="23"/>
      <c r="W58" s="56"/>
      <c r="AA58" s="152"/>
      <c r="AC58" s="148" t="str">
        <f>Inventario!B58</f>
        <v>Lija banda 4"x24" grano #50</v>
      </c>
      <c r="AD58" s="148" t="str">
        <f>Inventario!D58</f>
        <v>Lija banda 4"x24" grano #50</v>
      </c>
      <c r="AE58" s="148" t="str">
        <f>Inventario!E58</f>
        <v>Abrasivos</v>
      </c>
      <c r="AF58" s="148">
        <f>Inventario!F58</f>
        <v>0</v>
      </c>
      <c r="AG58" s="148" t="str">
        <f>Inventario!G58</f>
        <v>unidades</v>
      </c>
      <c r="AH58" s="149">
        <f>Inventario!S58</f>
        <v>98</v>
      </c>
      <c r="AI58" s="149">
        <f>Inventario!T58</f>
        <v>392</v>
      </c>
    </row>
    <row r="59" spans="1:35" s="22" customFormat="1" ht="15" customHeight="1" x14ac:dyDescent="0.25">
      <c r="A59" s="33" t="s">
        <v>772</v>
      </c>
      <c r="B59" s="24"/>
      <c r="C59" s="174" t="s">
        <v>1160</v>
      </c>
      <c r="D59" s="98" t="str">
        <f t="shared" si="0"/>
        <v>Fresa Vertical Endmill 1/4" HSS</v>
      </c>
      <c r="E59" s="33">
        <v>1790</v>
      </c>
      <c r="F59" s="98" t="str">
        <f t="shared" si="1"/>
        <v>Repuestos y Partes</v>
      </c>
      <c r="G59" s="98" t="str">
        <f t="shared" si="2"/>
        <v>unidades</v>
      </c>
      <c r="H59" s="30">
        <v>1</v>
      </c>
      <c r="I59" s="28">
        <f t="shared" si="3"/>
        <v>275</v>
      </c>
      <c r="J59" s="28">
        <f t="shared" si="4"/>
        <v>275</v>
      </c>
      <c r="L59" s="150">
        <v>43741</v>
      </c>
      <c r="S59" s="151"/>
      <c r="U59" s="152"/>
      <c r="V59" s="23"/>
      <c r="W59" s="56"/>
      <c r="AA59" s="152"/>
      <c r="AC59" s="148" t="str">
        <f>Inventario!B59</f>
        <v>Lija Rollo amarilla grano#100</v>
      </c>
      <c r="AD59" s="148" t="str">
        <f>Inventario!D59</f>
        <v>Lija Rollo amarilla grano#100</v>
      </c>
      <c r="AE59" s="148" t="str">
        <f>Inventario!E59</f>
        <v>Abrasivos</v>
      </c>
      <c r="AF59" s="148">
        <f>Inventario!F59</f>
        <v>0</v>
      </c>
      <c r="AG59" s="148" t="str">
        <f>Inventario!G59</f>
        <v>mts</v>
      </c>
      <c r="AH59" s="149" t="str">
        <f>Inventario!S59</f>
        <v>0</v>
      </c>
      <c r="AI59" s="149">
        <f>Inventario!T59</f>
        <v>0</v>
      </c>
    </row>
    <row r="60" spans="1:35" s="22" customFormat="1" ht="15" customHeight="1" x14ac:dyDescent="0.25">
      <c r="A60" s="33" t="s">
        <v>772</v>
      </c>
      <c r="B60" s="24"/>
      <c r="C60" s="174" t="s">
        <v>1342</v>
      </c>
      <c r="D60" s="98" t="str">
        <f t="shared" si="0"/>
        <v>Cinta Metrica</v>
      </c>
      <c r="E60" s="33">
        <v>1790</v>
      </c>
      <c r="F60" s="98" t="str">
        <f t="shared" si="1"/>
        <v>Materiales Varios</v>
      </c>
      <c r="G60" s="98" t="str">
        <f t="shared" si="2"/>
        <v>unidades</v>
      </c>
      <c r="H60" s="30">
        <v>1</v>
      </c>
      <c r="I60" s="28">
        <f t="shared" si="3"/>
        <v>301.43200947368422</v>
      </c>
      <c r="J60" s="28">
        <f t="shared" si="4"/>
        <v>301.43200947368422</v>
      </c>
      <c r="L60" s="150">
        <v>43741</v>
      </c>
      <c r="S60" s="151"/>
      <c r="U60" s="152"/>
      <c r="V60" s="23"/>
      <c r="W60" s="56"/>
      <c r="AA60" s="152"/>
      <c r="AC60" s="148" t="str">
        <f>Inventario!B60</f>
        <v>Lija pliego 9"x11" grano #2000</v>
      </c>
      <c r="AD60" s="148" t="str">
        <f>Inventario!D60</f>
        <v>Lija pliego 9"x11" grano #2000</v>
      </c>
      <c r="AE60" s="148" t="str">
        <f>Inventario!E60</f>
        <v>Abrasivos</v>
      </c>
      <c r="AF60" s="148">
        <f>Inventario!F60</f>
        <v>0</v>
      </c>
      <c r="AG60" s="148" t="str">
        <f>Inventario!G60</f>
        <v>unidades</v>
      </c>
      <c r="AH60" s="149">
        <f>Inventario!S60</f>
        <v>9.25</v>
      </c>
      <c r="AI60" s="149">
        <f>Inventario!T60</f>
        <v>721.5</v>
      </c>
    </row>
    <row r="61" spans="1:35" s="22" customFormat="1" ht="15" customHeight="1" x14ac:dyDescent="0.25">
      <c r="A61" s="33">
        <v>1909277</v>
      </c>
      <c r="B61" s="24"/>
      <c r="C61" s="174" t="s">
        <v>2064</v>
      </c>
      <c r="D61" s="98" t="str">
        <f t="shared" si="0"/>
        <v>Varilla lisa 3/4"</v>
      </c>
      <c r="E61" s="33">
        <v>1791</v>
      </c>
      <c r="F61" s="98" t="str">
        <f t="shared" si="1"/>
        <v>Metales</v>
      </c>
      <c r="G61" s="98" t="str">
        <f t="shared" si="2"/>
        <v>mts</v>
      </c>
      <c r="H61" s="30">
        <v>6</v>
      </c>
      <c r="I61" s="28">
        <f t="shared" si="3"/>
        <v>78.666666666666671</v>
      </c>
      <c r="J61" s="28">
        <f t="shared" si="4"/>
        <v>472</v>
      </c>
      <c r="L61" s="150">
        <v>43741</v>
      </c>
      <c r="S61" s="151"/>
      <c r="U61" s="152"/>
      <c r="V61" s="23"/>
      <c r="W61" s="56"/>
      <c r="AA61" s="152"/>
      <c r="AC61" s="148" t="str">
        <f>Inventario!B61</f>
        <v>Lija pliego 9"x11" grano #100</v>
      </c>
      <c r="AD61" s="148" t="str">
        <f>Inventario!D61</f>
        <v>Lija pliego 9"x11" grano #100</v>
      </c>
      <c r="AE61" s="148" t="str">
        <f>Inventario!E61</f>
        <v>Abrasivos</v>
      </c>
      <c r="AF61" s="148">
        <f>Inventario!F61</f>
        <v>0</v>
      </c>
      <c r="AG61" s="148" t="str">
        <f>Inventario!G61</f>
        <v>unidades</v>
      </c>
      <c r="AH61" s="149" t="str">
        <f>Inventario!S61</f>
        <v>0</v>
      </c>
      <c r="AI61" s="149">
        <f>Inventario!T61</f>
        <v>0</v>
      </c>
    </row>
    <row r="62" spans="1:35" s="22" customFormat="1" ht="15" customHeight="1" x14ac:dyDescent="0.25">
      <c r="A62" s="33" t="s">
        <v>2098</v>
      </c>
      <c r="B62" s="24"/>
      <c r="C62" s="174" t="s">
        <v>701</v>
      </c>
      <c r="D62" s="98" t="str">
        <f t="shared" si="0"/>
        <v>Empaletizador</v>
      </c>
      <c r="E62" s="33">
        <v>1792</v>
      </c>
      <c r="F62" s="98" t="str">
        <f t="shared" si="1"/>
        <v>Material Empaque</v>
      </c>
      <c r="G62" s="98" t="str">
        <f t="shared" si="2"/>
        <v>Rollo</v>
      </c>
      <c r="H62" s="30">
        <v>1</v>
      </c>
      <c r="I62" s="28">
        <f t="shared" si="3"/>
        <v>309.91669880851032</v>
      </c>
      <c r="J62" s="28">
        <f t="shared" si="4"/>
        <v>309.91669880851032</v>
      </c>
      <c r="K62" s="22" t="s">
        <v>2222</v>
      </c>
      <c r="L62" s="150">
        <v>43741</v>
      </c>
      <c r="S62" s="151"/>
      <c r="U62" s="152"/>
      <c r="V62" s="23"/>
      <c r="W62" s="56"/>
      <c r="AA62" s="152"/>
      <c r="AC62" s="148" t="str">
        <f>Inventario!B62</f>
        <v>Lija pliego 9"x11" grano #120</v>
      </c>
      <c r="AD62" s="148" t="str">
        <f>Inventario!D62</f>
        <v>Lija pliego 9"x11" grano #120</v>
      </c>
      <c r="AE62" s="148" t="str">
        <f>Inventario!E62</f>
        <v>Abrasivos</v>
      </c>
      <c r="AF62" s="148">
        <f>Inventario!F62</f>
        <v>0</v>
      </c>
      <c r="AG62" s="148" t="str">
        <f>Inventario!G62</f>
        <v>unidades</v>
      </c>
      <c r="AH62" s="149">
        <f>Inventario!S62</f>
        <v>9.25</v>
      </c>
      <c r="AI62" s="149">
        <f>Inventario!T62</f>
        <v>18.5</v>
      </c>
    </row>
    <row r="63" spans="1:35" s="22" customFormat="1" ht="15" customHeight="1" x14ac:dyDescent="0.25">
      <c r="A63" s="33">
        <v>1909279</v>
      </c>
      <c r="B63" s="24"/>
      <c r="C63" s="174" t="s">
        <v>2079</v>
      </c>
      <c r="D63" s="98" t="str">
        <f t="shared" si="0"/>
        <v>TUBO REDONDO DE ALUMINIO DE 3/4 X .065 X 24'  (7.30 mtrs)</v>
      </c>
      <c r="E63" s="33">
        <v>1793</v>
      </c>
      <c r="F63" s="98" t="str">
        <f t="shared" si="1"/>
        <v>Metales</v>
      </c>
      <c r="G63" s="98" t="str">
        <f t="shared" si="2"/>
        <v>mts</v>
      </c>
      <c r="H63" s="30">
        <v>7.3</v>
      </c>
      <c r="I63" s="28">
        <f t="shared" si="3"/>
        <v>62.353228962818001</v>
      </c>
      <c r="J63" s="28">
        <f t="shared" si="4"/>
        <v>455.17857142857139</v>
      </c>
      <c r="L63" s="150">
        <v>43741</v>
      </c>
      <c r="S63" s="151"/>
      <c r="U63" s="152"/>
      <c r="V63" s="23"/>
      <c r="W63" s="56"/>
      <c r="AA63" s="152"/>
      <c r="AC63" s="148" t="str">
        <f>Inventario!B63</f>
        <v>Lija pliego 9"x11" grano #1200</v>
      </c>
      <c r="AD63" s="148" t="str">
        <f>Inventario!D63</f>
        <v>Lija pliego 9"x11" grano #1200</v>
      </c>
      <c r="AE63" s="148" t="str">
        <f>Inventario!E63</f>
        <v>Abrasivos</v>
      </c>
      <c r="AF63" s="148">
        <f>Inventario!F63</f>
        <v>0</v>
      </c>
      <c r="AG63" s="148" t="str">
        <f>Inventario!G63</f>
        <v>unidades</v>
      </c>
      <c r="AH63" s="149">
        <f>Inventario!S63</f>
        <v>9.25</v>
      </c>
      <c r="AI63" s="149">
        <f>Inventario!T63</f>
        <v>231.25</v>
      </c>
    </row>
    <row r="64" spans="1:35" s="22" customFormat="1" ht="15" customHeight="1" x14ac:dyDescent="0.25">
      <c r="A64" s="33" t="s">
        <v>2101</v>
      </c>
      <c r="B64" s="24"/>
      <c r="C64" s="174" t="s">
        <v>967</v>
      </c>
      <c r="D64" s="98" t="str">
        <f t="shared" si="0"/>
        <v>Tape Oscuro 2"x 110 yadas</v>
      </c>
      <c r="E64" s="33">
        <v>1794</v>
      </c>
      <c r="F64" s="98" t="str">
        <f t="shared" si="1"/>
        <v>Material Empaque</v>
      </c>
      <c r="G64" s="98" t="str">
        <f t="shared" si="2"/>
        <v>unidades</v>
      </c>
      <c r="H64" s="30">
        <v>1</v>
      </c>
      <c r="I64" s="28">
        <f t="shared" si="3"/>
        <v>48.261992235692681</v>
      </c>
      <c r="J64" s="28">
        <f t="shared" si="4"/>
        <v>48.261992235692681</v>
      </c>
      <c r="L64" s="150">
        <v>43741</v>
      </c>
      <c r="S64" s="151"/>
      <c r="U64" s="152"/>
      <c r="V64" s="23"/>
      <c r="W64" s="56"/>
      <c r="AA64" s="152"/>
      <c r="AC64" s="148" t="str">
        <f>Inventario!B64</f>
        <v>Lija pliego 9"x11" grano #500</v>
      </c>
      <c r="AD64" s="148" t="str">
        <f>Inventario!D64</f>
        <v>Lija pliego 9"x11" grano #500</v>
      </c>
      <c r="AE64" s="148" t="str">
        <f>Inventario!E64</f>
        <v>Abrasivos</v>
      </c>
      <c r="AF64" s="148">
        <f>Inventario!F64</f>
        <v>0</v>
      </c>
      <c r="AG64" s="148" t="str">
        <f>Inventario!G64</f>
        <v>unidades</v>
      </c>
      <c r="AH64" s="149">
        <f>Inventario!S64</f>
        <v>9.25</v>
      </c>
      <c r="AI64" s="149">
        <f>Inventario!T64</f>
        <v>166.5</v>
      </c>
    </row>
    <row r="65" spans="1:35" s="22" customFormat="1" ht="15" customHeight="1" x14ac:dyDescent="0.25">
      <c r="A65" s="33" t="s">
        <v>2101</v>
      </c>
      <c r="B65" s="24"/>
      <c r="C65" s="174" t="s">
        <v>271</v>
      </c>
      <c r="D65" s="98" t="str">
        <f t="shared" si="0"/>
        <v>Lija disco stickit grano #150</v>
      </c>
      <c r="E65" s="33">
        <v>1794</v>
      </c>
      <c r="F65" s="98" t="str">
        <f t="shared" si="1"/>
        <v>Abrasivos</v>
      </c>
      <c r="G65" s="98" t="str">
        <f t="shared" si="2"/>
        <v>unidades</v>
      </c>
      <c r="H65" s="30">
        <v>6</v>
      </c>
      <c r="I65" s="28">
        <f t="shared" si="3"/>
        <v>8.5633386985421698</v>
      </c>
      <c r="J65" s="28">
        <f t="shared" si="4"/>
        <v>51.380032191253022</v>
      </c>
      <c r="L65" s="150">
        <v>43741</v>
      </c>
      <c r="S65" s="151"/>
      <c r="U65" s="152"/>
      <c r="V65" s="23"/>
      <c r="W65" s="56"/>
      <c r="AA65" s="152"/>
      <c r="AC65" s="148" t="str">
        <f>Inventario!B65</f>
        <v>Lija disco Abranet grano #180</v>
      </c>
      <c r="AD65" s="148" t="str">
        <f>Inventario!D65</f>
        <v>Lija disco Abranet grano #180</v>
      </c>
      <c r="AE65" s="148" t="str">
        <f>Inventario!E65</f>
        <v>Abrasivos</v>
      </c>
      <c r="AF65" s="148">
        <f>Inventario!F65</f>
        <v>0</v>
      </c>
      <c r="AG65" s="148" t="str">
        <f>Inventario!G65</f>
        <v>unidades</v>
      </c>
      <c r="AH65" s="149" t="str">
        <f>Inventario!S65</f>
        <v>0</v>
      </c>
      <c r="AI65" s="149">
        <f>Inventario!T65</f>
        <v>0</v>
      </c>
    </row>
    <row r="66" spans="1:35" s="22" customFormat="1" ht="15" customHeight="1" x14ac:dyDescent="0.25">
      <c r="A66" s="33" t="s">
        <v>2101</v>
      </c>
      <c r="B66" s="24"/>
      <c r="C66" s="174" t="s">
        <v>272</v>
      </c>
      <c r="D66" s="98" t="str">
        <f t="shared" si="0"/>
        <v>Lija disco stickit grano #180</v>
      </c>
      <c r="E66" s="33">
        <v>1794</v>
      </c>
      <c r="F66" s="98" t="str">
        <f t="shared" si="1"/>
        <v>Abrasivos</v>
      </c>
      <c r="G66" s="98" t="str">
        <f t="shared" si="2"/>
        <v>unidades</v>
      </c>
      <c r="H66" s="30">
        <v>6</v>
      </c>
      <c r="I66" s="28">
        <f t="shared" si="3"/>
        <v>8.6001434481676746</v>
      </c>
      <c r="J66" s="28">
        <f t="shared" si="4"/>
        <v>51.600860689006048</v>
      </c>
      <c r="L66" s="150">
        <v>43741</v>
      </c>
      <c r="S66" s="151"/>
      <c r="U66" s="152"/>
      <c r="V66" s="23"/>
      <c r="W66" s="56"/>
      <c r="AA66" s="152"/>
      <c r="AC66" s="148" t="str">
        <f>Inventario!B66</f>
        <v>Lija disco Abranet grano #120</v>
      </c>
      <c r="AD66" s="148" t="str">
        <f>Inventario!D66</f>
        <v>Lija disco Abranet grano #120</v>
      </c>
      <c r="AE66" s="148" t="str">
        <f>Inventario!E66</f>
        <v>Abrasivos</v>
      </c>
      <c r="AF66" s="148">
        <f>Inventario!F66</f>
        <v>0</v>
      </c>
      <c r="AG66" s="148" t="str">
        <f>Inventario!G66</f>
        <v>unidades</v>
      </c>
      <c r="AH66" s="149" t="str">
        <f>Inventario!S66</f>
        <v>0</v>
      </c>
      <c r="AI66" s="149">
        <f>Inventario!T66</f>
        <v>0</v>
      </c>
    </row>
    <row r="67" spans="1:35" s="22" customFormat="1" ht="15" customHeight="1" x14ac:dyDescent="0.25">
      <c r="A67" s="33">
        <v>1907211</v>
      </c>
      <c r="B67" s="24"/>
      <c r="C67" s="174" t="s">
        <v>271</v>
      </c>
      <c r="D67" s="98" t="str">
        <f t="shared" si="0"/>
        <v>Lija disco stickit grano #150</v>
      </c>
      <c r="E67" s="33">
        <v>1795</v>
      </c>
      <c r="F67" s="98" t="str">
        <f t="shared" si="1"/>
        <v>Abrasivos</v>
      </c>
      <c r="G67" s="98" t="str">
        <f t="shared" si="2"/>
        <v>unidades</v>
      </c>
      <c r="H67" s="30">
        <v>6</v>
      </c>
      <c r="I67" s="28">
        <f t="shared" si="3"/>
        <v>8.5633386985421698</v>
      </c>
      <c r="J67" s="28">
        <f t="shared" si="4"/>
        <v>51.380032191253022</v>
      </c>
      <c r="L67" s="150">
        <v>43741</v>
      </c>
      <c r="S67" s="151"/>
      <c r="U67" s="152"/>
      <c r="V67" s="23"/>
      <c r="W67" s="56"/>
      <c r="AA67" s="152"/>
      <c r="AC67" s="148" t="str">
        <f>Inventario!B67</f>
        <v>Lija pliego 9"x11" grano #360</v>
      </c>
      <c r="AD67" s="148" t="str">
        <f>Inventario!D67</f>
        <v>Lija pliego 9"x11" grano #360</v>
      </c>
      <c r="AE67" s="148" t="str">
        <f>Inventario!E67</f>
        <v>Abrasivos</v>
      </c>
      <c r="AF67" s="148">
        <f>Inventario!F67</f>
        <v>0</v>
      </c>
      <c r="AG67" s="148" t="str">
        <f>Inventario!G67</f>
        <v>unidades</v>
      </c>
      <c r="AH67" s="149">
        <f>Inventario!S67</f>
        <v>9.25</v>
      </c>
      <c r="AI67" s="149">
        <f>Inventario!T67</f>
        <v>6484.25</v>
      </c>
    </row>
    <row r="68" spans="1:35" s="22" customFormat="1" ht="15" customHeight="1" x14ac:dyDescent="0.25">
      <c r="A68" s="33">
        <v>1907211</v>
      </c>
      <c r="B68" s="24"/>
      <c r="C68" s="174" t="s">
        <v>272</v>
      </c>
      <c r="D68" s="98" t="str">
        <f t="shared" si="0"/>
        <v>Lija disco stickit grano #180</v>
      </c>
      <c r="E68" s="33">
        <v>1795</v>
      </c>
      <c r="F68" s="98" t="str">
        <f t="shared" si="1"/>
        <v>Abrasivos</v>
      </c>
      <c r="G68" s="98" t="str">
        <f t="shared" si="2"/>
        <v>unidades</v>
      </c>
      <c r="H68" s="30">
        <v>6</v>
      </c>
      <c r="I68" s="28">
        <f t="shared" si="3"/>
        <v>8.6001434481676746</v>
      </c>
      <c r="J68" s="28">
        <f t="shared" si="4"/>
        <v>51.600860689006048</v>
      </c>
      <c r="L68" s="150">
        <v>43741</v>
      </c>
      <c r="M68" s="150"/>
      <c r="S68" s="151"/>
      <c r="U68" s="152"/>
      <c r="V68" s="23"/>
      <c r="W68" s="56"/>
      <c r="AA68" s="152"/>
      <c r="AC68" s="148" t="str">
        <f>Inventario!B68</f>
        <v>Lija pliego 9"x11" grano #400</v>
      </c>
      <c r="AD68" s="148" t="str">
        <f>Inventario!D68</f>
        <v>Lija pliego 9"x11" grano #400</v>
      </c>
      <c r="AE68" s="148" t="str">
        <f>Inventario!E68</f>
        <v>Abrasivos</v>
      </c>
      <c r="AF68" s="148">
        <f>Inventario!F68</f>
        <v>0</v>
      </c>
      <c r="AG68" s="148" t="str">
        <f>Inventario!G68</f>
        <v>unidades</v>
      </c>
      <c r="AH68" s="149">
        <f>Inventario!S68</f>
        <v>9.25</v>
      </c>
      <c r="AI68" s="149">
        <f>Inventario!T68</f>
        <v>582.75</v>
      </c>
    </row>
    <row r="69" spans="1:35" s="22" customFormat="1" ht="15" customHeight="1" x14ac:dyDescent="0.25">
      <c r="A69" s="33">
        <v>1907211</v>
      </c>
      <c r="B69" s="24"/>
      <c r="C69" s="174" t="s">
        <v>2052</v>
      </c>
      <c r="D69" s="98" t="str">
        <f t="shared" si="0"/>
        <v>Pega loca</v>
      </c>
      <c r="E69" s="33">
        <v>1795</v>
      </c>
      <c r="F69" s="98" t="str">
        <f t="shared" si="1"/>
        <v>Materiales Varios</v>
      </c>
      <c r="G69" s="98" t="str">
        <f t="shared" si="2"/>
        <v>unidades</v>
      </c>
      <c r="H69" s="30">
        <v>6</v>
      </c>
      <c r="I69" s="28">
        <f t="shared" si="3"/>
        <v>2.5189030306852507</v>
      </c>
      <c r="J69" s="28">
        <f t="shared" si="4"/>
        <v>15.113418184111504</v>
      </c>
      <c r="L69" s="150">
        <v>43741</v>
      </c>
      <c r="M69" s="150"/>
      <c r="S69" s="151"/>
      <c r="U69" s="152"/>
      <c r="V69" s="23"/>
      <c r="W69" s="56"/>
      <c r="AA69" s="152"/>
      <c r="AC69" s="148" t="str">
        <f>Inventario!B69</f>
        <v>Lija pliego 9"x11" grano #600</v>
      </c>
      <c r="AD69" s="148" t="str">
        <f>Inventario!D69</f>
        <v>Lija pliego 9"x11" grano #600</v>
      </c>
      <c r="AE69" s="148" t="str">
        <f>Inventario!E69</f>
        <v>Abrasivos</v>
      </c>
      <c r="AF69" s="148">
        <f>Inventario!F69</f>
        <v>0</v>
      </c>
      <c r="AG69" s="148" t="str">
        <f>Inventario!G69</f>
        <v>unidades</v>
      </c>
      <c r="AH69" s="149">
        <f>Inventario!S69</f>
        <v>9.25</v>
      </c>
      <c r="AI69" s="149">
        <f>Inventario!T69</f>
        <v>471.75</v>
      </c>
    </row>
    <row r="70" spans="1:35" s="22" customFormat="1" ht="15" customHeight="1" x14ac:dyDescent="0.25">
      <c r="A70" s="33">
        <v>1907212</v>
      </c>
      <c r="B70" s="24"/>
      <c r="C70" s="174" t="s">
        <v>271</v>
      </c>
      <c r="D70" s="98" t="str">
        <f t="shared" ref="D70:D133" si="5">VLOOKUP($C70,$AC$6:$AI$2056,2,FALSE)</f>
        <v>Lija disco stickit grano #150</v>
      </c>
      <c r="E70" s="33">
        <v>1795</v>
      </c>
      <c r="F70" s="98" t="str">
        <f t="shared" ref="F70:F133" si="6">VLOOKUP($C70,$AC$6:$AI$2056,3,FALSE)</f>
        <v>Abrasivos</v>
      </c>
      <c r="G70" s="98" t="str">
        <f t="shared" ref="G70:G133" si="7">VLOOKUP($C70,$AC$6:$AI$2056,5,FALSE)</f>
        <v>unidades</v>
      </c>
      <c r="H70" s="30">
        <v>12</v>
      </c>
      <c r="I70" s="28">
        <f t="shared" ref="I70:I133" si="8">VLOOKUP($C70,$AC$6:$AI$2056,6,FALSE)</f>
        <v>8.5633386985421698</v>
      </c>
      <c r="J70" s="28">
        <f t="shared" si="4"/>
        <v>102.76006438250604</v>
      </c>
      <c r="L70" s="150">
        <v>43741</v>
      </c>
      <c r="S70" s="151"/>
      <c r="U70" s="152"/>
      <c r="V70" s="23"/>
      <c r="W70" s="56"/>
      <c r="AA70" s="152"/>
      <c r="AC70" s="148" t="str">
        <f>Inventario!B70</f>
        <v>Lija banda (3 pliegos en 1) 4"x11.5" Sandrite grano 100</v>
      </c>
      <c r="AD70" s="148" t="str">
        <f>Inventario!D70</f>
        <v>Lija banda (3 pliegos en 1) 4"x11.5" Sandrite grano 100</v>
      </c>
      <c r="AE70" s="148" t="str">
        <f>Inventario!E70</f>
        <v>Abrasivos</v>
      </c>
      <c r="AF70" s="148">
        <f>Inventario!F70</f>
        <v>0</v>
      </c>
      <c r="AG70" s="148" t="str">
        <f>Inventario!G70</f>
        <v>unidades</v>
      </c>
      <c r="AH70" s="149" t="str">
        <f>Inventario!S70</f>
        <v>0</v>
      </c>
      <c r="AI70" s="149">
        <f>Inventario!T70</f>
        <v>0</v>
      </c>
    </row>
    <row r="71" spans="1:35" s="22" customFormat="1" ht="15" customHeight="1" x14ac:dyDescent="0.25">
      <c r="A71" s="33">
        <v>1907212</v>
      </c>
      <c r="B71" s="24"/>
      <c r="C71" s="174" t="s">
        <v>270</v>
      </c>
      <c r="D71" s="98" t="str">
        <f t="shared" si="5"/>
        <v>Lija disco stickit grano #120</v>
      </c>
      <c r="E71" s="33">
        <v>1795</v>
      </c>
      <c r="F71" s="98" t="str">
        <f t="shared" si="6"/>
        <v>Abrasivos</v>
      </c>
      <c r="G71" s="98" t="str">
        <f t="shared" si="7"/>
        <v>unidades</v>
      </c>
      <c r="H71" s="30">
        <v>12</v>
      </c>
      <c r="I71" s="28">
        <f t="shared" si="8"/>
        <v>9.84</v>
      </c>
      <c r="J71" s="28">
        <f t="shared" ref="J71:J134" si="9">+H71*I71</f>
        <v>118.08</v>
      </c>
      <c r="L71" s="150">
        <v>43741</v>
      </c>
      <c r="S71" s="151"/>
      <c r="U71" s="152"/>
      <c r="V71" s="23"/>
      <c r="W71" s="56"/>
      <c r="AA71" s="152"/>
      <c r="AC71" s="148" t="str">
        <f>Inventario!B71</f>
        <v>Lija banda (3 pliegos en 1) 4"x11.5" Sandrite grano 120</v>
      </c>
      <c r="AD71" s="148" t="str">
        <f>Inventario!D71</f>
        <v>Lija banda (3 pliegos en 1) 4"x11.5" Sandrite grano 120</v>
      </c>
      <c r="AE71" s="148" t="str">
        <f>Inventario!E71</f>
        <v>Abrasivos</v>
      </c>
      <c r="AF71" s="148">
        <f>Inventario!F71</f>
        <v>0</v>
      </c>
      <c r="AG71" s="148" t="str">
        <f>Inventario!G71</f>
        <v>unidades</v>
      </c>
      <c r="AH71" s="149" t="str">
        <f>Inventario!S71</f>
        <v>0</v>
      </c>
      <c r="AI71" s="149">
        <f>Inventario!T71</f>
        <v>0</v>
      </c>
    </row>
    <row r="72" spans="1:35" s="22" customFormat="1" ht="15" customHeight="1" x14ac:dyDescent="0.25">
      <c r="A72" s="33">
        <v>1907212</v>
      </c>
      <c r="B72" s="24"/>
      <c r="C72" s="174" t="s">
        <v>272</v>
      </c>
      <c r="D72" s="98" t="str">
        <f t="shared" si="5"/>
        <v>Lija disco stickit grano #180</v>
      </c>
      <c r="E72" s="33">
        <v>1795</v>
      </c>
      <c r="F72" s="98" t="str">
        <f t="shared" si="6"/>
        <v>Abrasivos</v>
      </c>
      <c r="G72" s="98" t="str">
        <f t="shared" si="7"/>
        <v>unidades</v>
      </c>
      <c r="H72" s="30">
        <v>12</v>
      </c>
      <c r="I72" s="28">
        <f t="shared" si="8"/>
        <v>8.6001434481676746</v>
      </c>
      <c r="J72" s="28">
        <f t="shared" si="9"/>
        <v>103.2017213780121</v>
      </c>
      <c r="L72" s="150">
        <v>43741</v>
      </c>
      <c r="S72" s="151"/>
      <c r="U72" s="152"/>
      <c r="V72" s="23"/>
      <c r="W72" s="56"/>
      <c r="AA72" s="152"/>
      <c r="AC72" s="148" t="str">
        <f>Inventario!B72</f>
        <v>Lija banda (3 pliegos en 1) 4"x11.5" Sandrite grano 150</v>
      </c>
      <c r="AD72" s="148" t="str">
        <f>Inventario!D72</f>
        <v>Lija banda (3 pliegos en 1) 4"x11.5" Sandrite grano 150</v>
      </c>
      <c r="AE72" s="148" t="str">
        <f>Inventario!E72</f>
        <v>Abrasivos</v>
      </c>
      <c r="AF72" s="148">
        <f>Inventario!F72</f>
        <v>0</v>
      </c>
      <c r="AG72" s="148" t="str">
        <f>Inventario!G72</f>
        <v>unidades</v>
      </c>
      <c r="AH72" s="149" t="str">
        <f>Inventario!S72</f>
        <v>0</v>
      </c>
      <c r="AI72" s="149">
        <f>Inventario!T72</f>
        <v>0</v>
      </c>
    </row>
    <row r="73" spans="1:35" s="22" customFormat="1" ht="15" customHeight="1" x14ac:dyDescent="0.25">
      <c r="A73" s="33">
        <v>1907212</v>
      </c>
      <c r="B73" s="24"/>
      <c r="C73" s="174" t="s">
        <v>2052</v>
      </c>
      <c r="D73" s="98" t="str">
        <f t="shared" si="5"/>
        <v>Pega loca</v>
      </c>
      <c r="E73" s="33">
        <v>1795</v>
      </c>
      <c r="F73" s="98" t="str">
        <f t="shared" si="6"/>
        <v>Materiales Varios</v>
      </c>
      <c r="G73" s="98" t="str">
        <f t="shared" si="7"/>
        <v>unidades</v>
      </c>
      <c r="H73" s="30">
        <v>8</v>
      </c>
      <c r="I73" s="28">
        <f t="shared" si="8"/>
        <v>2.5189030306852507</v>
      </c>
      <c r="J73" s="28">
        <f t="shared" si="9"/>
        <v>20.151224245482005</v>
      </c>
      <c r="L73" s="150">
        <v>43741</v>
      </c>
      <c r="S73" s="151"/>
      <c r="U73" s="152"/>
      <c r="V73" s="23"/>
      <c r="W73" s="56"/>
      <c r="AA73" s="152"/>
      <c r="AC73" s="148" t="str">
        <f>Inventario!B73</f>
        <v>Lija banda (3 pliegos en 1) 4"x11.5" Sandrite grano 180</v>
      </c>
      <c r="AD73" s="148" t="str">
        <f>Inventario!D73</f>
        <v>Lija banda (3 pliegos en 1) 4"x11.5" Sandrite grano 180</v>
      </c>
      <c r="AE73" s="148" t="str">
        <f>Inventario!E73</f>
        <v>Abrasivos</v>
      </c>
      <c r="AF73" s="148">
        <f>Inventario!F73</f>
        <v>0</v>
      </c>
      <c r="AG73" s="148" t="str">
        <f>Inventario!G73</f>
        <v>unidades</v>
      </c>
      <c r="AH73" s="149" t="str">
        <f>Inventario!S73</f>
        <v>0</v>
      </c>
      <c r="AI73" s="149">
        <f>Inventario!T73</f>
        <v>0</v>
      </c>
    </row>
    <row r="74" spans="1:35" s="22" customFormat="1" ht="15" customHeight="1" x14ac:dyDescent="0.25">
      <c r="A74" s="33">
        <v>1908235</v>
      </c>
      <c r="B74" s="24"/>
      <c r="C74" s="174" t="s">
        <v>763</v>
      </c>
      <c r="D74" s="98" t="str">
        <f t="shared" si="5"/>
        <v>Hilaza</v>
      </c>
      <c r="E74" s="33">
        <v>1796</v>
      </c>
      <c r="F74" s="98" t="str">
        <f t="shared" si="6"/>
        <v>Materiales Varios</v>
      </c>
      <c r="G74" s="98" t="str">
        <f t="shared" si="7"/>
        <v>lbs</v>
      </c>
      <c r="H74" s="30">
        <v>2</v>
      </c>
      <c r="I74" s="28">
        <f t="shared" si="8"/>
        <v>8.3409927745818973</v>
      </c>
      <c r="J74" s="28">
        <f t="shared" si="9"/>
        <v>16.681985549163795</v>
      </c>
      <c r="L74" s="150">
        <v>43741</v>
      </c>
      <c r="S74" s="151"/>
      <c r="U74" s="152"/>
      <c r="V74" s="23"/>
      <c r="W74" s="56"/>
      <c r="AA74" s="152"/>
      <c r="AC74" s="148" t="str">
        <f>Inventario!B74</f>
        <v>Paste Fino Rojo Fandeli</v>
      </c>
      <c r="AD74" s="148" t="str">
        <f>Inventario!D74</f>
        <v>Paste Fino Rojo Fandeli</v>
      </c>
      <c r="AE74" s="148" t="str">
        <f>Inventario!E74</f>
        <v>Abrasivos</v>
      </c>
      <c r="AF74" s="148">
        <f>Inventario!F74</f>
        <v>0</v>
      </c>
      <c r="AG74" s="148" t="str">
        <f>Inventario!G74</f>
        <v>unidades</v>
      </c>
      <c r="AH74" s="149">
        <f>Inventario!S74</f>
        <v>30</v>
      </c>
      <c r="AI74" s="149">
        <f>Inventario!T74</f>
        <v>58620</v>
      </c>
    </row>
    <row r="75" spans="1:35" s="22" customFormat="1" ht="15" customHeight="1" x14ac:dyDescent="0.25">
      <c r="A75" s="33">
        <v>1908235</v>
      </c>
      <c r="B75" s="24"/>
      <c r="C75" s="174" t="s">
        <v>834</v>
      </c>
      <c r="D75" s="98" t="str">
        <f t="shared" si="5"/>
        <v>Thinner Acrilico</v>
      </c>
      <c r="E75" s="33">
        <v>1796</v>
      </c>
      <c r="F75" s="98" t="str">
        <f t="shared" si="6"/>
        <v>Pinturas y Quimicos</v>
      </c>
      <c r="G75" s="98" t="str">
        <f t="shared" si="7"/>
        <v>galones</v>
      </c>
      <c r="H75" s="30">
        <v>0.5</v>
      </c>
      <c r="I75" s="28">
        <f t="shared" si="8"/>
        <v>171.05991780538329</v>
      </c>
      <c r="J75" s="28">
        <f t="shared" si="9"/>
        <v>85.529958902691646</v>
      </c>
      <c r="L75" s="150">
        <v>43741</v>
      </c>
      <c r="S75" s="151"/>
      <c r="U75" s="152"/>
      <c r="V75" s="23"/>
      <c r="W75" s="56"/>
      <c r="AA75" s="152"/>
      <c r="AC75" s="148" t="str">
        <f>Inventario!B75</f>
        <v>Lija banda 4#x11.5" grano 120</v>
      </c>
      <c r="AD75" s="148" t="str">
        <f>Inventario!D75</f>
        <v>Lija banda 4#x11.5" grano 120</v>
      </c>
      <c r="AE75" s="148" t="str">
        <f>Inventario!E75</f>
        <v>Abrasivos</v>
      </c>
      <c r="AF75" s="148">
        <f>Inventario!F75</f>
        <v>0</v>
      </c>
      <c r="AG75" s="148" t="str">
        <f>Inventario!G75</f>
        <v>unidades</v>
      </c>
      <c r="AH75" s="149" t="str">
        <f>Inventario!S75</f>
        <v>0</v>
      </c>
      <c r="AI75" s="149">
        <f>Inventario!T75</f>
        <v>0</v>
      </c>
    </row>
    <row r="76" spans="1:35" s="22" customFormat="1" ht="15" customHeight="1" x14ac:dyDescent="0.25">
      <c r="A76" s="33">
        <v>1908235</v>
      </c>
      <c r="B76" s="24"/>
      <c r="C76" s="174" t="s">
        <v>270</v>
      </c>
      <c r="D76" s="98" t="str">
        <f t="shared" si="5"/>
        <v>Lija disco stickit grano #120</v>
      </c>
      <c r="E76" s="33">
        <v>1796</v>
      </c>
      <c r="F76" s="98" t="str">
        <f t="shared" si="6"/>
        <v>Abrasivos</v>
      </c>
      <c r="G76" s="98" t="str">
        <f t="shared" si="7"/>
        <v>unidades</v>
      </c>
      <c r="H76" s="30">
        <v>12</v>
      </c>
      <c r="I76" s="28">
        <f t="shared" si="8"/>
        <v>9.84</v>
      </c>
      <c r="J76" s="28">
        <f t="shared" si="9"/>
        <v>118.08</v>
      </c>
      <c r="L76" s="150">
        <v>43741</v>
      </c>
      <c r="S76" s="151"/>
      <c r="U76" s="152"/>
      <c r="V76" s="23"/>
      <c r="W76" s="56"/>
      <c r="AA76" s="152"/>
      <c r="AC76" s="148" t="str">
        <f>Inventario!B76</f>
        <v>Tela grafitada 7"</v>
      </c>
      <c r="AD76" s="148" t="str">
        <f>Inventario!D76</f>
        <v>Tela grafitada 7"</v>
      </c>
      <c r="AE76" s="148" t="str">
        <f>Inventario!E76</f>
        <v>Abrasivos</v>
      </c>
      <c r="AF76" s="148">
        <f>Inventario!F76</f>
        <v>0</v>
      </c>
      <c r="AG76" s="148" t="str">
        <f>Inventario!G76</f>
        <v>pulgadas</v>
      </c>
      <c r="AH76" s="149" t="str">
        <f>Inventario!S76</f>
        <v>0</v>
      </c>
      <c r="AI76" s="149">
        <f>Inventario!T76</f>
        <v>0</v>
      </c>
    </row>
    <row r="77" spans="1:35" s="22" customFormat="1" ht="15" customHeight="1" x14ac:dyDescent="0.25">
      <c r="A77" s="33">
        <v>1908235</v>
      </c>
      <c r="B77" s="24"/>
      <c r="C77" s="174" t="s">
        <v>271</v>
      </c>
      <c r="D77" s="98" t="str">
        <f t="shared" si="5"/>
        <v>Lija disco stickit grano #150</v>
      </c>
      <c r="E77" s="33">
        <v>1796</v>
      </c>
      <c r="F77" s="98" t="str">
        <f t="shared" si="6"/>
        <v>Abrasivos</v>
      </c>
      <c r="G77" s="98" t="str">
        <f t="shared" si="7"/>
        <v>unidades</v>
      </c>
      <c r="H77" s="30">
        <v>12</v>
      </c>
      <c r="I77" s="28">
        <f t="shared" si="8"/>
        <v>8.5633386985421698</v>
      </c>
      <c r="J77" s="28">
        <f t="shared" si="9"/>
        <v>102.76006438250604</v>
      </c>
      <c r="L77" s="150">
        <v>43741</v>
      </c>
      <c r="S77" s="151"/>
      <c r="U77" s="152"/>
      <c r="V77" s="23"/>
      <c r="W77" s="56"/>
      <c r="AA77" s="152"/>
      <c r="AC77" s="148" t="str">
        <f>Inventario!B77</f>
        <v>Tela grafitada 10"</v>
      </c>
      <c r="AD77" s="148" t="str">
        <f>Inventario!D77</f>
        <v>Tela grafitada 10"</v>
      </c>
      <c r="AE77" s="148" t="str">
        <f>Inventario!E77</f>
        <v>Abrasivos</v>
      </c>
      <c r="AF77" s="148">
        <f>Inventario!F77</f>
        <v>0</v>
      </c>
      <c r="AG77" s="148" t="str">
        <f>Inventario!G77</f>
        <v>pulgadas</v>
      </c>
      <c r="AH77" s="149" t="str">
        <f>Inventario!S77</f>
        <v>0</v>
      </c>
      <c r="AI77" s="149">
        <f>Inventario!T77</f>
        <v>0</v>
      </c>
    </row>
    <row r="78" spans="1:35" s="22" customFormat="1" ht="15" customHeight="1" x14ac:dyDescent="0.25">
      <c r="A78" s="33">
        <v>1908235</v>
      </c>
      <c r="B78" s="24"/>
      <c r="C78" s="174" t="s">
        <v>272</v>
      </c>
      <c r="D78" s="98" t="str">
        <f t="shared" si="5"/>
        <v>Lija disco stickit grano #180</v>
      </c>
      <c r="E78" s="33">
        <v>1796</v>
      </c>
      <c r="F78" s="98" t="str">
        <f t="shared" si="6"/>
        <v>Abrasivos</v>
      </c>
      <c r="G78" s="98" t="str">
        <f t="shared" si="7"/>
        <v>unidades</v>
      </c>
      <c r="H78" s="30">
        <v>12</v>
      </c>
      <c r="I78" s="28">
        <f t="shared" si="8"/>
        <v>8.6001434481676746</v>
      </c>
      <c r="J78" s="28">
        <f t="shared" si="9"/>
        <v>103.2017213780121</v>
      </c>
      <c r="L78" s="150">
        <v>43741</v>
      </c>
      <c r="S78" s="151"/>
      <c r="U78" s="152"/>
      <c r="V78" s="23"/>
      <c r="W78" s="56"/>
      <c r="AA78" s="152"/>
      <c r="AC78" s="148" t="str">
        <f>Inventario!B78</f>
        <v>Esponja Fina 2604</v>
      </c>
      <c r="AD78" s="148" t="str">
        <f>Inventario!D78</f>
        <v>Esponja Fina 2604</v>
      </c>
      <c r="AE78" s="148" t="str">
        <f>Inventario!E78</f>
        <v>Abrasivos</v>
      </c>
      <c r="AF78" s="148">
        <f>Inventario!F78</f>
        <v>0</v>
      </c>
      <c r="AG78" s="148" t="str">
        <f>Inventario!G78</f>
        <v>unidades</v>
      </c>
      <c r="AH78" s="149">
        <f>Inventario!S78</f>
        <v>59.308164563835533</v>
      </c>
      <c r="AI78" s="149">
        <f>Inventario!T78</f>
        <v>13047.796204043818</v>
      </c>
    </row>
    <row r="79" spans="1:35" s="22" customFormat="1" ht="15" customHeight="1" x14ac:dyDescent="0.25">
      <c r="A79" s="33">
        <v>1908237</v>
      </c>
      <c r="B79" s="24"/>
      <c r="C79" s="174" t="s">
        <v>270</v>
      </c>
      <c r="D79" s="98" t="str">
        <f t="shared" si="5"/>
        <v>Lija disco stickit grano #120</v>
      </c>
      <c r="E79" s="33">
        <v>1796</v>
      </c>
      <c r="F79" s="98" t="str">
        <f t="shared" si="6"/>
        <v>Abrasivos</v>
      </c>
      <c r="G79" s="98" t="str">
        <f t="shared" si="7"/>
        <v>unidades</v>
      </c>
      <c r="H79" s="30">
        <v>32</v>
      </c>
      <c r="I79" s="28">
        <f t="shared" si="8"/>
        <v>9.84</v>
      </c>
      <c r="J79" s="28">
        <f t="shared" si="9"/>
        <v>314.88</v>
      </c>
      <c r="L79" s="150">
        <v>43741</v>
      </c>
      <c r="S79" s="151"/>
      <c r="U79" s="152"/>
      <c r="V79" s="23"/>
      <c r="W79" s="56"/>
      <c r="AA79" s="152"/>
      <c r="AC79" s="148" t="str">
        <f>Inventario!B79</f>
        <v>Lija tela fandely en rollo grano 40</v>
      </c>
      <c r="AD79" s="148" t="str">
        <f>Inventario!D79</f>
        <v>Lija tela fandely en rollo grano 40</v>
      </c>
      <c r="AE79" s="148" t="str">
        <f>Inventario!E79</f>
        <v>Abrasivos</v>
      </c>
      <c r="AF79" s="148">
        <f>Inventario!F79</f>
        <v>0</v>
      </c>
      <c r="AG79" s="148" t="str">
        <f>Inventario!G79</f>
        <v>mts</v>
      </c>
      <c r="AH79" s="149">
        <f>Inventario!S79</f>
        <v>10</v>
      </c>
      <c r="AI79" s="149">
        <f>Inventario!T79</f>
        <v>299.7</v>
      </c>
    </row>
    <row r="80" spans="1:35" s="22" customFormat="1" ht="15" customHeight="1" x14ac:dyDescent="0.25">
      <c r="A80" s="33">
        <v>1908237</v>
      </c>
      <c r="B80" s="24"/>
      <c r="C80" s="174" t="s">
        <v>271</v>
      </c>
      <c r="D80" s="98" t="str">
        <f t="shared" si="5"/>
        <v>Lija disco stickit grano #150</v>
      </c>
      <c r="E80" s="33">
        <v>1796</v>
      </c>
      <c r="F80" s="98" t="str">
        <f t="shared" si="6"/>
        <v>Abrasivos</v>
      </c>
      <c r="G80" s="98" t="str">
        <f t="shared" si="7"/>
        <v>unidades</v>
      </c>
      <c r="H80" s="30">
        <v>32</v>
      </c>
      <c r="I80" s="28">
        <f t="shared" si="8"/>
        <v>8.5633386985421698</v>
      </c>
      <c r="J80" s="28">
        <f t="shared" si="9"/>
        <v>274.02683835334943</v>
      </c>
      <c r="L80" s="150">
        <v>43741</v>
      </c>
      <c r="S80" s="151"/>
      <c r="U80" s="152"/>
      <c r="V80" s="23"/>
      <c r="W80" s="56"/>
      <c r="AA80" s="152"/>
      <c r="AC80" s="148" t="str">
        <f>Inventario!B80</f>
        <v>Lija banda 37"x 75" grano 80</v>
      </c>
      <c r="AD80" s="148" t="str">
        <f>Inventario!D80</f>
        <v>Lija banda 37"x 75" grano 80</v>
      </c>
      <c r="AE80" s="148" t="str">
        <f>Inventario!E80</f>
        <v>Abrasivos</v>
      </c>
      <c r="AF80" s="148">
        <f>Inventario!F80</f>
        <v>0</v>
      </c>
      <c r="AG80" s="148" t="str">
        <f>Inventario!G80</f>
        <v>unidades</v>
      </c>
      <c r="AH80" s="149">
        <f>Inventario!S80</f>
        <v>1439.6601388888892</v>
      </c>
      <c r="AI80" s="149">
        <f>Inventario!T80</f>
        <v>8637.9608333333344</v>
      </c>
    </row>
    <row r="81" spans="1:35" s="22" customFormat="1" ht="15" customHeight="1" x14ac:dyDescent="0.25">
      <c r="A81" s="33">
        <v>1908237</v>
      </c>
      <c r="B81" s="24"/>
      <c r="C81" s="174" t="s">
        <v>272</v>
      </c>
      <c r="D81" s="98" t="str">
        <f t="shared" si="5"/>
        <v>Lija disco stickit grano #180</v>
      </c>
      <c r="E81" s="33">
        <v>1796</v>
      </c>
      <c r="F81" s="98" t="str">
        <f t="shared" si="6"/>
        <v>Abrasivos</v>
      </c>
      <c r="G81" s="98" t="str">
        <f t="shared" si="7"/>
        <v>unidades</v>
      </c>
      <c r="H81" s="30">
        <v>32</v>
      </c>
      <c r="I81" s="28">
        <f t="shared" si="8"/>
        <v>8.6001434481676746</v>
      </c>
      <c r="J81" s="28">
        <f t="shared" si="9"/>
        <v>275.20459034136559</v>
      </c>
      <c r="L81" s="150">
        <v>43741</v>
      </c>
      <c r="S81" s="151"/>
      <c r="U81" s="152"/>
      <c r="V81" s="23"/>
      <c r="W81" s="56"/>
      <c r="AA81" s="152"/>
      <c r="AC81" s="148" t="str">
        <f>Inventario!B81</f>
        <v>Lija banda 37"x 75" grano 100</v>
      </c>
      <c r="AD81" s="148" t="str">
        <f>Inventario!D81</f>
        <v>Lija banda 37"x 75" grano 100</v>
      </c>
      <c r="AE81" s="148" t="str">
        <f>Inventario!E81</f>
        <v>Abrasivos</v>
      </c>
      <c r="AF81" s="148">
        <f>Inventario!F81</f>
        <v>0</v>
      </c>
      <c r="AG81" s="148" t="str">
        <f>Inventario!G81</f>
        <v>unidades</v>
      </c>
      <c r="AH81" s="149">
        <f>Inventario!S81</f>
        <v>1409.2268571428569</v>
      </c>
      <c r="AI81" s="149">
        <f>Inventario!T81</f>
        <v>4227.6805714285711</v>
      </c>
    </row>
    <row r="82" spans="1:35" s="22" customFormat="1" ht="15" customHeight="1" x14ac:dyDescent="0.25">
      <c r="A82" s="33">
        <v>1908237</v>
      </c>
      <c r="B82" s="24"/>
      <c r="C82" s="174" t="s">
        <v>2052</v>
      </c>
      <c r="D82" s="98" t="str">
        <f t="shared" si="5"/>
        <v>Pega loca</v>
      </c>
      <c r="E82" s="33">
        <v>1796</v>
      </c>
      <c r="F82" s="98" t="str">
        <f t="shared" si="6"/>
        <v>Materiales Varios</v>
      </c>
      <c r="G82" s="98" t="str">
        <f t="shared" si="7"/>
        <v>unidades</v>
      </c>
      <c r="H82" s="30">
        <v>16</v>
      </c>
      <c r="I82" s="28">
        <f t="shared" si="8"/>
        <v>2.5189030306852507</v>
      </c>
      <c r="J82" s="28">
        <f t="shared" si="9"/>
        <v>40.302448490964011</v>
      </c>
      <c r="L82" s="150">
        <v>43741</v>
      </c>
      <c r="S82" s="151"/>
      <c r="U82" s="152"/>
      <c r="V82" s="23"/>
      <c r="W82" s="56"/>
      <c r="AA82" s="152"/>
      <c r="AC82" s="148" t="str">
        <f>Inventario!B82</f>
        <v>Lija banda 37"x 75" grano 120</v>
      </c>
      <c r="AD82" s="148" t="str">
        <f>Inventario!D82</f>
        <v>Lija banda 37"x 75" grano 120</v>
      </c>
      <c r="AE82" s="148" t="str">
        <f>Inventario!E82</f>
        <v>Abrasivos</v>
      </c>
      <c r="AF82" s="148">
        <f>Inventario!F82</f>
        <v>0</v>
      </c>
      <c r="AG82" s="148" t="str">
        <f>Inventario!G82</f>
        <v>unidades</v>
      </c>
      <c r="AH82" s="149">
        <f>Inventario!S82</f>
        <v>1439.0141666666666</v>
      </c>
      <c r="AI82" s="149">
        <f>Inventario!T82</f>
        <v>5756.0566666666664</v>
      </c>
    </row>
    <row r="83" spans="1:35" s="22" customFormat="1" ht="15" customHeight="1" x14ac:dyDescent="0.25">
      <c r="A83" s="33">
        <v>1908235</v>
      </c>
      <c r="B83" s="24"/>
      <c r="C83" s="174" t="s">
        <v>2052</v>
      </c>
      <c r="D83" s="98" t="str">
        <f t="shared" si="5"/>
        <v>Pega loca</v>
      </c>
      <c r="E83" s="33">
        <v>1796</v>
      </c>
      <c r="F83" s="98" t="str">
        <f t="shared" si="6"/>
        <v>Materiales Varios</v>
      </c>
      <c r="G83" s="98" t="str">
        <f t="shared" si="7"/>
        <v>unidades</v>
      </c>
      <c r="H83" s="30">
        <v>8</v>
      </c>
      <c r="I83" s="28">
        <f t="shared" si="8"/>
        <v>2.5189030306852507</v>
      </c>
      <c r="J83" s="28">
        <f t="shared" si="9"/>
        <v>20.151224245482005</v>
      </c>
      <c r="L83" s="150">
        <v>43741</v>
      </c>
      <c r="S83" s="151"/>
      <c r="U83" s="152"/>
      <c r="V83" s="23"/>
      <c r="W83" s="56"/>
      <c r="AA83" s="152"/>
      <c r="AC83" s="148" t="str">
        <f>Inventario!B83</f>
        <v>Lija banda 37"x 75" grano 150</v>
      </c>
      <c r="AD83" s="148" t="str">
        <f>Inventario!D83</f>
        <v>Lija banda 37"x 75" grano 150</v>
      </c>
      <c r="AE83" s="148" t="str">
        <f>Inventario!E83</f>
        <v>Abrasivos</v>
      </c>
      <c r="AF83" s="148">
        <f>Inventario!F83</f>
        <v>0</v>
      </c>
      <c r="AG83" s="148" t="str">
        <f>Inventario!G83</f>
        <v>unidades</v>
      </c>
      <c r="AH83" s="149">
        <f>Inventario!S83</f>
        <v>1409.2271428571428</v>
      </c>
      <c r="AI83" s="149">
        <f>Inventario!T83</f>
        <v>7046.1357142857141</v>
      </c>
    </row>
    <row r="84" spans="1:35" s="22" customFormat="1" ht="15" customHeight="1" x14ac:dyDescent="0.25">
      <c r="A84" s="33">
        <v>1909267</v>
      </c>
      <c r="B84" s="24"/>
      <c r="C84" s="174" t="s">
        <v>1495</v>
      </c>
      <c r="D84" s="98" t="str">
        <f t="shared" si="5"/>
        <v>Lamina de carton reciclado</v>
      </c>
      <c r="E84" s="33">
        <v>1797</v>
      </c>
      <c r="F84" s="98" t="str">
        <f t="shared" si="6"/>
        <v>Material Empaque</v>
      </c>
      <c r="G84" s="98" t="str">
        <f t="shared" si="7"/>
        <v>unidades</v>
      </c>
      <c r="H84" s="30">
        <v>9</v>
      </c>
      <c r="I84" s="28">
        <f t="shared" si="8"/>
        <v>20.259253559499786</v>
      </c>
      <c r="J84" s="28">
        <f t="shared" si="9"/>
        <v>182.33328203549809</v>
      </c>
      <c r="L84" s="150">
        <v>43741</v>
      </c>
      <c r="S84" s="151"/>
      <c r="U84" s="152"/>
      <c r="V84" s="23"/>
      <c r="W84" s="56"/>
      <c r="AA84" s="152"/>
      <c r="AC84" s="148" t="str">
        <f>Inventario!B84</f>
        <v>Lija banda 40"x 53" grano 100</v>
      </c>
      <c r="AD84" s="148" t="str">
        <f>Inventario!D84</f>
        <v>Lija banda 40"x 53" grano 100</v>
      </c>
      <c r="AE84" s="148" t="str">
        <f>Inventario!E84</f>
        <v>Abrasivos</v>
      </c>
      <c r="AF84" s="148">
        <f>Inventario!F84</f>
        <v>0</v>
      </c>
      <c r="AG84" s="148" t="str">
        <f>Inventario!G84</f>
        <v>unidades</v>
      </c>
      <c r="AH84" s="149">
        <f>Inventario!S84</f>
        <v>1157.0590166666666</v>
      </c>
      <c r="AI84" s="149">
        <f>Inventario!T84</f>
        <v>5785.2950833333325</v>
      </c>
    </row>
    <row r="85" spans="1:35" s="22" customFormat="1" ht="15" customHeight="1" x14ac:dyDescent="0.25">
      <c r="A85" s="33">
        <v>1909267</v>
      </c>
      <c r="B85" s="24"/>
      <c r="C85" s="174" t="s">
        <v>701</v>
      </c>
      <c r="D85" s="98" t="str">
        <f t="shared" si="5"/>
        <v>Empaletizador</v>
      </c>
      <c r="E85" s="33">
        <v>1797</v>
      </c>
      <c r="F85" s="98" t="str">
        <f t="shared" si="6"/>
        <v>Material Empaque</v>
      </c>
      <c r="G85" s="98" t="str">
        <f t="shared" si="7"/>
        <v>Rollo</v>
      </c>
      <c r="H85" s="30">
        <v>1</v>
      </c>
      <c r="I85" s="28">
        <f t="shared" si="8"/>
        <v>309.91669880851032</v>
      </c>
      <c r="J85" s="28">
        <f t="shared" si="9"/>
        <v>309.91669880851032</v>
      </c>
      <c r="L85" s="150">
        <v>43741</v>
      </c>
      <c r="S85" s="151"/>
      <c r="U85" s="152"/>
      <c r="V85" s="23"/>
      <c r="W85" s="56"/>
      <c r="AA85" s="152"/>
      <c r="AC85" s="148" t="str">
        <f>Inventario!B85</f>
        <v>Lija banda 40"x 53" grano 120</v>
      </c>
      <c r="AD85" s="148" t="str">
        <f>Inventario!D85</f>
        <v>Lija banda 40"x 53" grano 120</v>
      </c>
      <c r="AE85" s="148" t="str">
        <f>Inventario!E85</f>
        <v>Abrasivos</v>
      </c>
      <c r="AF85" s="148">
        <f>Inventario!F85</f>
        <v>0</v>
      </c>
      <c r="AG85" s="148" t="str">
        <f>Inventario!G85</f>
        <v>unidades</v>
      </c>
      <c r="AH85" s="149">
        <f>Inventario!S85</f>
        <v>1115.0099499999999</v>
      </c>
      <c r="AI85" s="149">
        <f>Inventario!T85</f>
        <v>6690.0596999999998</v>
      </c>
    </row>
    <row r="86" spans="1:35" s="22" customFormat="1" ht="15" customHeight="1" x14ac:dyDescent="0.25">
      <c r="A86" s="33">
        <v>1909267</v>
      </c>
      <c r="B86" s="24"/>
      <c r="C86" s="174" t="s">
        <v>1962</v>
      </c>
      <c r="D86" s="98" t="str">
        <f t="shared" si="5"/>
        <v>Esparragos 4" x 1/4"</v>
      </c>
      <c r="E86" s="33">
        <v>1797</v>
      </c>
      <c r="F86" s="98" t="str">
        <f t="shared" si="6"/>
        <v>Herrajes</v>
      </c>
      <c r="G86" s="98" t="str">
        <f t="shared" si="7"/>
        <v>unidades</v>
      </c>
      <c r="H86" s="30">
        <v>48</v>
      </c>
      <c r="I86" s="28">
        <f t="shared" si="8"/>
        <v>36</v>
      </c>
      <c r="J86" s="28">
        <f t="shared" si="9"/>
        <v>1728</v>
      </c>
      <c r="L86" s="150">
        <v>43741</v>
      </c>
      <c r="S86" s="151"/>
      <c r="U86" s="152"/>
      <c r="V86" s="23"/>
      <c r="W86" s="56"/>
      <c r="AA86" s="152"/>
      <c r="AC86" s="148" t="str">
        <f>Inventario!B86</f>
        <v>Lija banda 40"x 53" grano 150</v>
      </c>
      <c r="AD86" s="148" t="str">
        <f>Inventario!D86</f>
        <v>Lija banda 40"x 53" grano 150</v>
      </c>
      <c r="AE86" s="148" t="str">
        <f>Inventario!E86</f>
        <v>Abrasivos</v>
      </c>
      <c r="AF86" s="148">
        <f>Inventario!F86</f>
        <v>0</v>
      </c>
      <c r="AG86" s="148" t="str">
        <f>Inventario!G86</f>
        <v>unidades</v>
      </c>
      <c r="AH86" s="149">
        <f>Inventario!S86</f>
        <v>1115.0099499999999</v>
      </c>
      <c r="AI86" s="149">
        <f>Inventario!T86</f>
        <v>6690.0596999999998</v>
      </c>
    </row>
    <row r="87" spans="1:35" s="22" customFormat="1" ht="15" customHeight="1" x14ac:dyDescent="0.25">
      <c r="A87" s="33">
        <v>1909267</v>
      </c>
      <c r="B87" s="24"/>
      <c r="C87" s="174" t="s">
        <v>516</v>
      </c>
      <c r="D87" s="98" t="str">
        <f t="shared" si="5"/>
        <v>Tuercas 3/8"</v>
      </c>
      <c r="E87" s="33">
        <v>1797</v>
      </c>
      <c r="F87" s="98" t="str">
        <f t="shared" si="6"/>
        <v>Herrajes</v>
      </c>
      <c r="G87" s="98" t="str">
        <f t="shared" si="7"/>
        <v>unidades</v>
      </c>
      <c r="H87" s="30">
        <v>48</v>
      </c>
      <c r="I87" s="28">
        <f t="shared" si="8"/>
        <v>1.9599999999999997</v>
      </c>
      <c r="J87" s="28">
        <f t="shared" si="9"/>
        <v>94.079999999999984</v>
      </c>
      <c r="L87" s="150">
        <v>43741</v>
      </c>
      <c r="S87" s="151"/>
      <c r="U87" s="152"/>
      <c r="V87" s="23"/>
      <c r="W87" s="56"/>
      <c r="AA87" s="152"/>
      <c r="AC87" s="148" t="str">
        <f>Inventario!B87</f>
        <v>Lija banda 40"x 53" grano 80</v>
      </c>
      <c r="AD87" s="148" t="str">
        <f>Inventario!D87</f>
        <v>Lija banda 40"x 53" grano 80</v>
      </c>
      <c r="AE87" s="148" t="str">
        <f>Inventario!E87</f>
        <v>Abrasivos</v>
      </c>
      <c r="AF87" s="148">
        <f>Inventario!F87</f>
        <v>0</v>
      </c>
      <c r="AG87" s="148" t="str">
        <f>Inventario!G87</f>
        <v>unidades</v>
      </c>
      <c r="AH87" s="149">
        <f>Inventario!S87</f>
        <v>1115.0099499999999</v>
      </c>
      <c r="AI87" s="149">
        <f>Inventario!T87</f>
        <v>5575.0497499999992</v>
      </c>
    </row>
    <row r="88" spans="1:35" s="22" customFormat="1" ht="15" customHeight="1" x14ac:dyDescent="0.25">
      <c r="A88" s="33">
        <v>1909267</v>
      </c>
      <c r="B88" s="24"/>
      <c r="C88" s="174" t="s">
        <v>520</v>
      </c>
      <c r="D88" s="98" t="str">
        <f t="shared" si="5"/>
        <v>Arandela 3/8"</v>
      </c>
      <c r="E88" s="33">
        <v>1797</v>
      </c>
      <c r="F88" s="98" t="str">
        <f t="shared" si="6"/>
        <v>Herrajes</v>
      </c>
      <c r="G88" s="98" t="str">
        <f t="shared" si="7"/>
        <v>unidades</v>
      </c>
      <c r="H88" s="30">
        <v>48</v>
      </c>
      <c r="I88" s="28">
        <f t="shared" si="8"/>
        <v>0.99197920742272661</v>
      </c>
      <c r="J88" s="28">
        <f t="shared" si="9"/>
        <v>47.615001956290875</v>
      </c>
      <c r="L88" s="150">
        <v>43741</v>
      </c>
      <c r="S88" s="151"/>
      <c r="U88" s="152"/>
      <c r="V88" s="23"/>
      <c r="W88" s="56"/>
      <c r="AA88" s="152"/>
      <c r="AC88" s="148" t="str">
        <f>Inventario!B88</f>
        <v>Lija disco stickit grano #320</v>
      </c>
      <c r="AD88" s="148" t="str">
        <f>Inventario!D88</f>
        <v>Lija disco stickit grano #320</v>
      </c>
      <c r="AE88" s="148" t="str">
        <f>Inventario!E88</f>
        <v>Abrasivos</v>
      </c>
      <c r="AF88" s="148">
        <f>Inventario!F88</f>
        <v>0</v>
      </c>
      <c r="AG88" s="148" t="str">
        <f>Inventario!G88</f>
        <v>unidades</v>
      </c>
      <c r="AH88" s="149" t="str">
        <f>Inventario!S88</f>
        <v>0</v>
      </c>
      <c r="AI88" s="149">
        <f>Inventario!T88</f>
        <v>0</v>
      </c>
    </row>
    <row r="89" spans="1:35" s="22" customFormat="1" ht="15" customHeight="1" x14ac:dyDescent="0.25">
      <c r="A89" s="33" t="s">
        <v>2074</v>
      </c>
      <c r="B89" s="24"/>
      <c r="C89" s="174" t="s">
        <v>1527</v>
      </c>
      <c r="D89" s="98" t="str">
        <f t="shared" si="5"/>
        <v>Espiga rapida Hembra de 1/4"</v>
      </c>
      <c r="E89" s="33">
        <v>1798</v>
      </c>
      <c r="F89" s="98" t="str">
        <f t="shared" si="6"/>
        <v>Repuestos y Partes</v>
      </c>
      <c r="G89" s="98" t="str">
        <f t="shared" si="7"/>
        <v>unidades</v>
      </c>
      <c r="H89" s="30">
        <v>3</v>
      </c>
      <c r="I89" s="28">
        <f t="shared" si="8"/>
        <v>110.49499999999999</v>
      </c>
      <c r="J89" s="28">
        <f t="shared" si="9"/>
        <v>331.48499999999996</v>
      </c>
      <c r="L89" s="150">
        <v>43741</v>
      </c>
      <c r="S89" s="151"/>
      <c r="U89" s="152"/>
      <c r="V89" s="23"/>
      <c r="W89" s="56"/>
      <c r="AA89" s="152"/>
      <c r="AC89" s="148" t="str">
        <f>Inventario!B89</f>
        <v>Disco de Pulir Metal 4-1/2" grano 120</v>
      </c>
      <c r="AD89" s="148" t="str">
        <f>Inventario!D89</f>
        <v>Disco de Pulir Metal 4-1/2" grano 120</v>
      </c>
      <c r="AE89" s="148" t="str">
        <f>Inventario!E89</f>
        <v>Abrasivos</v>
      </c>
      <c r="AF89" s="148">
        <f>Inventario!F89</f>
        <v>0</v>
      </c>
      <c r="AG89" s="148" t="str">
        <f>Inventario!G89</f>
        <v>unidades</v>
      </c>
      <c r="AH89" s="149" t="str">
        <f>Inventario!S89</f>
        <v>0</v>
      </c>
      <c r="AI89" s="149">
        <f>Inventario!T89</f>
        <v>0</v>
      </c>
    </row>
    <row r="90" spans="1:35" s="22" customFormat="1" ht="15" customHeight="1" x14ac:dyDescent="0.25">
      <c r="A90" s="33" t="s">
        <v>2074</v>
      </c>
      <c r="B90" s="24"/>
      <c r="C90" s="174" t="s">
        <v>1528</v>
      </c>
      <c r="D90" s="98" t="str">
        <f t="shared" si="5"/>
        <v>Espiga rapida macho de 1/4"</v>
      </c>
      <c r="E90" s="33">
        <v>1798</v>
      </c>
      <c r="F90" s="98" t="str">
        <f t="shared" si="6"/>
        <v>Repuestos y Partes</v>
      </c>
      <c r="G90" s="98" t="str">
        <f t="shared" si="7"/>
        <v>unidades</v>
      </c>
      <c r="H90" s="30">
        <v>3</v>
      </c>
      <c r="I90" s="28">
        <f t="shared" si="8"/>
        <v>113.73</v>
      </c>
      <c r="J90" s="28">
        <f t="shared" si="9"/>
        <v>341.19</v>
      </c>
      <c r="L90" s="150">
        <v>43741</v>
      </c>
      <c r="S90" s="151"/>
      <c r="U90" s="152"/>
      <c r="V90" s="23"/>
      <c r="W90" s="56"/>
      <c r="AA90" s="152"/>
      <c r="AC90" s="148" t="str">
        <f>Inventario!B90</f>
        <v>Disco de Pulir Metal 4-1/2" grano 80</v>
      </c>
      <c r="AD90" s="148" t="str">
        <f>Inventario!D90</f>
        <v>Disco de Pulir Metal 4-1/2" grano 80</v>
      </c>
      <c r="AE90" s="148" t="str">
        <f>Inventario!E90</f>
        <v>Abrasivos</v>
      </c>
      <c r="AF90" s="148">
        <f>Inventario!F90</f>
        <v>0</v>
      </c>
      <c r="AG90" s="148" t="str">
        <f>Inventario!G90</f>
        <v>unidades</v>
      </c>
      <c r="AH90" s="149" t="str">
        <f>Inventario!S90</f>
        <v>0</v>
      </c>
      <c r="AI90" s="149">
        <f>Inventario!T90</f>
        <v>0</v>
      </c>
    </row>
    <row r="91" spans="1:35" s="22" customFormat="1" ht="15" customHeight="1" x14ac:dyDescent="0.25">
      <c r="A91" s="33" t="s">
        <v>2074</v>
      </c>
      <c r="B91" s="24"/>
      <c r="C91" s="174" t="s">
        <v>1334</v>
      </c>
      <c r="D91" s="98" t="str">
        <f t="shared" si="5"/>
        <v>Acople Hembra de 1/4</v>
      </c>
      <c r="E91" s="33">
        <v>1798</v>
      </c>
      <c r="F91" s="98" t="str">
        <f t="shared" si="6"/>
        <v>Repuestos y Partes</v>
      </c>
      <c r="G91" s="98" t="str">
        <f t="shared" si="7"/>
        <v>unidades</v>
      </c>
      <c r="H91" s="30">
        <v>3</v>
      </c>
      <c r="I91" s="28">
        <f t="shared" si="8"/>
        <v>87.070952380952377</v>
      </c>
      <c r="J91" s="28">
        <f t="shared" si="9"/>
        <v>261.21285714285716</v>
      </c>
      <c r="L91" s="150">
        <v>43741</v>
      </c>
      <c r="S91" s="151"/>
      <c r="U91" s="152"/>
      <c r="V91" s="23"/>
      <c r="W91" s="56"/>
      <c r="AA91" s="152"/>
      <c r="AC91" s="148" t="str">
        <f>Inventario!B91</f>
        <v>Disco de Pulir Metal 4-1/2" grano 60</v>
      </c>
      <c r="AD91" s="148" t="str">
        <f>Inventario!D91</f>
        <v>Disco de Pulir Metal 4-1/2" grano 60</v>
      </c>
      <c r="AE91" s="148" t="str">
        <f>Inventario!E91</f>
        <v>Abrasivos</v>
      </c>
      <c r="AF91" s="148">
        <f>Inventario!F91</f>
        <v>0</v>
      </c>
      <c r="AG91" s="148" t="str">
        <f>Inventario!G91</f>
        <v>unidades</v>
      </c>
      <c r="AH91" s="149">
        <f>Inventario!S91</f>
        <v>86.338888888888889</v>
      </c>
      <c r="AI91" s="149">
        <f>Inventario!T91</f>
        <v>2331.15</v>
      </c>
    </row>
    <row r="92" spans="1:35" s="22" customFormat="1" ht="15" customHeight="1" x14ac:dyDescent="0.25">
      <c r="A92" s="33" t="s">
        <v>2074</v>
      </c>
      <c r="B92" s="24"/>
      <c r="C92" s="174" t="s">
        <v>1078</v>
      </c>
      <c r="D92" s="98" t="str">
        <f t="shared" si="5"/>
        <v>Acople Macho de 1/4</v>
      </c>
      <c r="E92" s="33">
        <v>1798</v>
      </c>
      <c r="F92" s="98" t="str">
        <f t="shared" si="6"/>
        <v>Repuestos y Partes</v>
      </c>
      <c r="G92" s="98" t="str">
        <f t="shared" si="7"/>
        <v>unidades</v>
      </c>
      <c r="H92" s="30">
        <v>3</v>
      </c>
      <c r="I92" s="28">
        <f t="shared" si="8"/>
        <v>38.11</v>
      </c>
      <c r="J92" s="28">
        <f t="shared" si="9"/>
        <v>114.33</v>
      </c>
      <c r="L92" s="150">
        <v>43741</v>
      </c>
      <c r="S92" s="151"/>
      <c r="U92" s="152"/>
      <c r="V92" s="23"/>
      <c r="W92" s="56"/>
      <c r="AA92" s="152"/>
      <c r="AC92" s="148" t="str">
        <f>Inventario!B92</f>
        <v>Disco Desbaste Metal 7x1/4x7/8</v>
      </c>
      <c r="AD92" s="148" t="str">
        <f>Inventario!D92</f>
        <v>Disco Desbaste Metal 7x1/4x7/8</v>
      </c>
      <c r="AE92" s="148" t="str">
        <f>Inventario!E92</f>
        <v>Abrasivos</v>
      </c>
      <c r="AF92" s="148">
        <f>Inventario!F92</f>
        <v>0</v>
      </c>
      <c r="AG92" s="148" t="str">
        <f>Inventario!G92</f>
        <v>unidades</v>
      </c>
      <c r="AH92" s="149">
        <f>Inventario!S92</f>
        <v>52.64</v>
      </c>
      <c r="AI92" s="149">
        <f>Inventario!T92</f>
        <v>526.4</v>
      </c>
    </row>
    <row r="93" spans="1:35" s="22" customFormat="1" ht="15" customHeight="1" x14ac:dyDescent="0.25">
      <c r="A93" s="33" t="s">
        <v>2074</v>
      </c>
      <c r="B93" s="24"/>
      <c r="C93" s="174" t="s">
        <v>2069</v>
      </c>
      <c r="D93" s="98" t="str">
        <f t="shared" si="5"/>
        <v xml:space="preserve">Brida sin fin 3/8"-5/8" AC.INOX </v>
      </c>
      <c r="E93" s="33">
        <v>1798</v>
      </c>
      <c r="F93" s="98" t="str">
        <f t="shared" si="6"/>
        <v>Herrajes</v>
      </c>
      <c r="G93" s="98" t="str">
        <f t="shared" si="7"/>
        <v>unidades</v>
      </c>
      <c r="H93" s="30">
        <v>6</v>
      </c>
      <c r="I93" s="28">
        <f t="shared" si="8"/>
        <v>6.39</v>
      </c>
      <c r="J93" s="28">
        <f t="shared" si="9"/>
        <v>38.339999999999996</v>
      </c>
      <c r="L93" s="150">
        <v>43741</v>
      </c>
      <c r="S93" s="151"/>
      <c r="U93" s="152"/>
      <c r="V93" s="23"/>
      <c r="W93" s="56"/>
      <c r="AA93" s="152"/>
      <c r="AC93" s="148" t="str">
        <f>Inventario!B93</f>
        <v>Disco Corte Metal 14x1/8x1</v>
      </c>
      <c r="AD93" s="148" t="str">
        <f>Inventario!D93</f>
        <v>Disco Corte Metal 14x1/8x1</v>
      </c>
      <c r="AE93" s="148" t="str">
        <f>Inventario!E93</f>
        <v>Abrasivos</v>
      </c>
      <c r="AF93" s="148">
        <f>Inventario!F93</f>
        <v>0</v>
      </c>
      <c r="AG93" s="148" t="str">
        <f>Inventario!G93</f>
        <v>unidades</v>
      </c>
      <c r="AH93" s="149">
        <f>Inventario!S93</f>
        <v>100.00995363636365</v>
      </c>
      <c r="AI93" s="149">
        <f>Inventario!T93</f>
        <v>1100.1094900000001</v>
      </c>
    </row>
    <row r="94" spans="1:35" s="22" customFormat="1" ht="15" customHeight="1" x14ac:dyDescent="0.25">
      <c r="A94" s="33" t="s">
        <v>2074</v>
      </c>
      <c r="B94" s="24"/>
      <c r="C94" s="174" t="s">
        <v>1214</v>
      </c>
      <c r="D94" s="98" t="str">
        <f t="shared" si="5"/>
        <v>Tape Electrico</v>
      </c>
      <c r="E94" s="33">
        <v>1798</v>
      </c>
      <c r="F94" s="98" t="str">
        <f t="shared" si="6"/>
        <v>Material Electrico</v>
      </c>
      <c r="G94" s="98" t="str">
        <f t="shared" si="7"/>
        <v>unidades</v>
      </c>
      <c r="H94" s="30">
        <v>1</v>
      </c>
      <c r="I94" s="28">
        <f t="shared" si="8"/>
        <v>41.15332040277778</v>
      </c>
      <c r="J94" s="28">
        <f t="shared" si="9"/>
        <v>41.15332040277778</v>
      </c>
      <c r="L94" s="150">
        <v>43741</v>
      </c>
      <c r="S94" s="151"/>
      <c r="U94" s="152"/>
      <c r="V94" s="23"/>
      <c r="W94" s="56"/>
      <c r="AA94" s="152"/>
      <c r="AC94" s="148" t="str">
        <f>Inventario!B94</f>
        <v>Disco Corte Metal  7"x 1/16"x 7/8"</v>
      </c>
      <c r="AD94" s="148" t="str">
        <f>Inventario!D94</f>
        <v>Disco Corte Metal  7"x 1/16"x 7/8"</v>
      </c>
      <c r="AE94" s="148" t="str">
        <f>Inventario!E94</f>
        <v>Abrasivos</v>
      </c>
      <c r="AF94" s="148">
        <f>Inventario!F94</f>
        <v>0</v>
      </c>
      <c r="AG94" s="148" t="str">
        <f>Inventario!G94</f>
        <v>unidades</v>
      </c>
      <c r="AH94" s="149">
        <f>Inventario!S94</f>
        <v>52.558333333333337</v>
      </c>
      <c r="AI94" s="149">
        <f>Inventario!T94</f>
        <v>1261.4000000000001</v>
      </c>
    </row>
    <row r="95" spans="1:35" s="22" customFormat="1" ht="15" customHeight="1" x14ac:dyDescent="0.25">
      <c r="A95" s="33" t="s">
        <v>772</v>
      </c>
      <c r="B95" s="24"/>
      <c r="C95" s="174" t="s">
        <v>701</v>
      </c>
      <c r="D95" s="98" t="str">
        <f t="shared" si="5"/>
        <v>Empaletizador</v>
      </c>
      <c r="E95" s="33">
        <v>1799</v>
      </c>
      <c r="F95" s="98" t="str">
        <f t="shared" si="6"/>
        <v>Material Empaque</v>
      </c>
      <c r="G95" s="98" t="str">
        <f t="shared" si="7"/>
        <v>Rollo</v>
      </c>
      <c r="H95" s="30">
        <v>1</v>
      </c>
      <c r="I95" s="28">
        <f t="shared" si="8"/>
        <v>309.91669880851032</v>
      </c>
      <c r="J95" s="28">
        <f t="shared" si="9"/>
        <v>309.91669880851032</v>
      </c>
      <c r="K95" s="22" t="s">
        <v>2222</v>
      </c>
      <c r="L95" s="150">
        <v>43742</v>
      </c>
      <c r="S95" s="151"/>
      <c r="U95" s="152"/>
      <c r="V95" s="23"/>
      <c r="W95" s="56"/>
      <c r="AA95" s="152"/>
      <c r="AC95" s="148" t="str">
        <f>Inventario!B95</f>
        <v>Lija banda 7"x 146" grano 80</v>
      </c>
      <c r="AD95" s="148" t="str">
        <f>Inventario!D95</f>
        <v>Lija banda 7"x 146" grano 80</v>
      </c>
      <c r="AE95" s="148" t="str">
        <f>Inventario!E95</f>
        <v>Abrasivos</v>
      </c>
      <c r="AF95" s="148">
        <f>Inventario!F95</f>
        <v>0</v>
      </c>
      <c r="AG95" s="148" t="str">
        <f>Inventario!G95</f>
        <v>unidades</v>
      </c>
      <c r="AH95" s="149" t="str">
        <f>Inventario!S95</f>
        <v>0</v>
      </c>
      <c r="AI95" s="149">
        <f>Inventario!T95</f>
        <v>0</v>
      </c>
    </row>
    <row r="96" spans="1:35" s="22" customFormat="1" ht="15" customHeight="1" x14ac:dyDescent="0.25">
      <c r="A96" s="33" t="s">
        <v>2074</v>
      </c>
      <c r="B96" s="24"/>
      <c r="C96" s="174" t="s">
        <v>1908</v>
      </c>
      <c r="D96" s="98" t="str">
        <f t="shared" si="5"/>
        <v xml:space="preserve">Piedra Copa Conica 125*50*32  WAS0J </v>
      </c>
      <c r="E96" s="33">
        <v>1800</v>
      </c>
      <c r="F96" s="98" t="str">
        <f t="shared" si="6"/>
        <v>Repuestos y Partes</v>
      </c>
      <c r="G96" s="98" t="str">
        <f t="shared" si="7"/>
        <v>unidades</v>
      </c>
      <c r="H96" s="30">
        <v>1</v>
      </c>
      <c r="I96" s="28">
        <f t="shared" si="8"/>
        <v>1346.6666666666667</v>
      </c>
      <c r="J96" s="28">
        <f t="shared" si="9"/>
        <v>1346.6666666666667</v>
      </c>
      <c r="L96" s="150">
        <v>43742</v>
      </c>
      <c r="S96" s="151"/>
      <c r="U96" s="152"/>
      <c r="V96" s="23"/>
      <c r="W96" s="56"/>
      <c r="AA96" s="152"/>
      <c r="AC96" s="148" t="str">
        <f>Inventario!B96</f>
        <v>Disco Corte Metal 4-1/2 x 3/64 x7/8</v>
      </c>
      <c r="AD96" s="148" t="str">
        <f>Inventario!D96</f>
        <v>Disco Corte Metal 4-1/2 x 3/64 x7/8</v>
      </c>
      <c r="AE96" s="148" t="str">
        <f>Inventario!E96</f>
        <v>Abrasivos</v>
      </c>
      <c r="AF96" s="148">
        <f>Inventario!F96</f>
        <v>0</v>
      </c>
      <c r="AG96" s="148" t="str">
        <f>Inventario!G96</f>
        <v>unidades</v>
      </c>
      <c r="AH96" s="149">
        <f>Inventario!S96</f>
        <v>32.68</v>
      </c>
      <c r="AI96" s="149">
        <f>Inventario!T96</f>
        <v>130.72</v>
      </c>
    </row>
    <row r="97" spans="1:35" s="22" customFormat="1" ht="15" customHeight="1" x14ac:dyDescent="0.25">
      <c r="A97" s="33">
        <v>1908237</v>
      </c>
      <c r="B97" s="24"/>
      <c r="C97" s="174" t="s">
        <v>825</v>
      </c>
      <c r="D97" s="98" t="str">
        <f t="shared" si="5"/>
        <v>Negro A48BSA1-1</v>
      </c>
      <c r="E97" s="33">
        <v>1801</v>
      </c>
      <c r="F97" s="98" t="str">
        <f t="shared" si="6"/>
        <v>Pinturas y Quimicos</v>
      </c>
      <c r="G97" s="98" t="str">
        <f t="shared" si="7"/>
        <v>galones</v>
      </c>
      <c r="H97" s="30">
        <v>2</v>
      </c>
      <c r="I97" s="28">
        <f t="shared" si="8"/>
        <v>1049.7798685016439</v>
      </c>
      <c r="J97" s="28">
        <f t="shared" si="9"/>
        <v>2099.5597370032879</v>
      </c>
      <c r="L97" s="150">
        <v>43742</v>
      </c>
      <c r="S97" s="151"/>
      <c r="U97" s="152"/>
      <c r="V97" s="23"/>
      <c r="W97" s="56"/>
      <c r="AA97" s="152"/>
      <c r="AC97" s="148" t="str">
        <f>Inventario!B97</f>
        <v xml:space="preserve">Banda Esmeril P/Cortadora de Esponja </v>
      </c>
      <c r="AD97" s="148" t="str">
        <f>Inventario!D97</f>
        <v xml:space="preserve">Banda Esmeril P/Cortadora de Esponja </v>
      </c>
      <c r="AE97" s="148" t="str">
        <f>Inventario!E97</f>
        <v>Abrasivos</v>
      </c>
      <c r="AF97" s="148">
        <f>Inventario!F97</f>
        <v>0</v>
      </c>
      <c r="AG97" s="148" t="str">
        <f>Inventario!G97</f>
        <v>unidades</v>
      </c>
      <c r="AH97" s="149">
        <f>Inventario!S97</f>
        <v>15</v>
      </c>
      <c r="AI97" s="149">
        <f>Inventario!T97</f>
        <v>180</v>
      </c>
    </row>
    <row r="98" spans="1:35" s="22" customFormat="1" ht="15" customHeight="1" x14ac:dyDescent="0.25">
      <c r="A98" s="33">
        <v>1908237</v>
      </c>
      <c r="B98" s="24"/>
      <c r="C98" s="174" t="s">
        <v>829</v>
      </c>
      <c r="D98" s="98" t="str">
        <f t="shared" si="5"/>
        <v>Thinner Poliuretano R8K5A5</v>
      </c>
      <c r="E98" s="33">
        <v>1801</v>
      </c>
      <c r="F98" s="98" t="str">
        <f t="shared" si="6"/>
        <v>Pinturas y Quimicos</v>
      </c>
      <c r="G98" s="98" t="str">
        <f t="shared" si="7"/>
        <v>galones</v>
      </c>
      <c r="H98" s="30">
        <v>2</v>
      </c>
      <c r="I98" s="28">
        <f t="shared" si="8"/>
        <v>603.11675000000002</v>
      </c>
      <c r="J98" s="28">
        <f t="shared" si="9"/>
        <v>1206.2335</v>
      </c>
      <c r="L98" s="150">
        <v>43742</v>
      </c>
      <c r="S98" s="151"/>
      <c r="U98" s="152"/>
      <c r="V98" s="23"/>
      <c r="W98" s="56"/>
      <c r="AA98" s="152"/>
      <c r="AC98" s="148" t="str">
        <f>Inventario!B98</f>
        <v>Tornillo Phillips #10 x 3-1/2"</v>
      </c>
      <c r="AD98" s="148" t="str">
        <f>Inventario!D98</f>
        <v>Tornillo Phillips #10 x 3-1/2"</v>
      </c>
      <c r="AE98" s="148" t="str">
        <f>Inventario!E98</f>
        <v>Clavos y Tornillos</v>
      </c>
      <c r="AF98" s="148">
        <f>Inventario!F98</f>
        <v>0</v>
      </c>
      <c r="AG98" s="148" t="str">
        <f>Inventario!G98</f>
        <v>unidades</v>
      </c>
      <c r="AH98" s="149">
        <f>Inventario!S98</f>
        <v>7</v>
      </c>
      <c r="AI98" s="149">
        <f>Inventario!T98</f>
        <v>19684</v>
      </c>
    </row>
    <row r="99" spans="1:35" s="22" customFormat="1" ht="15" customHeight="1" x14ac:dyDescent="0.25">
      <c r="A99" s="33">
        <v>1908237</v>
      </c>
      <c r="B99" s="24"/>
      <c r="C99" s="174" t="s">
        <v>1182</v>
      </c>
      <c r="D99" s="98" t="str">
        <f t="shared" si="5"/>
        <v>Fondo Poliuretano Catalizado E65FSA5</v>
      </c>
      <c r="E99" s="33">
        <v>1801</v>
      </c>
      <c r="F99" s="98" t="str">
        <f t="shared" si="6"/>
        <v>Pinturas y Quimicos</v>
      </c>
      <c r="G99" s="98" t="str">
        <f t="shared" si="7"/>
        <v>galon</v>
      </c>
      <c r="H99" s="30">
        <v>2</v>
      </c>
      <c r="I99" s="28">
        <f t="shared" si="8"/>
        <v>1257.4670475207411</v>
      </c>
      <c r="J99" s="28">
        <f t="shared" si="9"/>
        <v>2514.9340950414821</v>
      </c>
      <c r="L99" s="150">
        <v>43742</v>
      </c>
      <c r="S99" s="151"/>
      <c r="U99" s="152"/>
      <c r="V99" s="23"/>
      <c r="W99" s="56"/>
      <c r="AA99" s="152"/>
      <c r="AC99" s="148" t="str">
        <f>Inventario!B99</f>
        <v>Tornillo Phillips #10 x 1-1/2"</v>
      </c>
      <c r="AD99" s="148" t="str">
        <f>Inventario!D99</f>
        <v>Tornillo Phillips #10 x 1-1/2"</v>
      </c>
      <c r="AE99" s="148" t="str">
        <f>Inventario!E99</f>
        <v>Clavos y Tornillos</v>
      </c>
      <c r="AF99" s="148">
        <f>Inventario!F99</f>
        <v>0</v>
      </c>
      <c r="AG99" s="148" t="str">
        <f>Inventario!G99</f>
        <v>unidades</v>
      </c>
      <c r="AH99" s="149">
        <f>Inventario!S99</f>
        <v>0.6059237732757583</v>
      </c>
      <c r="AI99" s="149">
        <f>Inventario!T99</f>
        <v>2049.2342012186145</v>
      </c>
    </row>
    <row r="100" spans="1:35" s="22" customFormat="1" ht="15" customHeight="1" x14ac:dyDescent="0.25">
      <c r="A100" s="33">
        <v>1908237</v>
      </c>
      <c r="B100" s="24"/>
      <c r="C100" s="174" t="s">
        <v>829</v>
      </c>
      <c r="D100" s="98" t="str">
        <f t="shared" si="5"/>
        <v>Thinner Poliuretano R8K5A5</v>
      </c>
      <c r="E100" s="33">
        <v>1801</v>
      </c>
      <c r="F100" s="98" t="str">
        <f t="shared" si="6"/>
        <v>Pinturas y Quimicos</v>
      </c>
      <c r="G100" s="98" t="str">
        <f t="shared" si="7"/>
        <v>galones</v>
      </c>
      <c r="H100" s="30">
        <v>1</v>
      </c>
      <c r="I100" s="28">
        <f t="shared" si="8"/>
        <v>603.11675000000002</v>
      </c>
      <c r="J100" s="28">
        <f t="shared" si="9"/>
        <v>603.11675000000002</v>
      </c>
      <c r="L100" s="150">
        <v>43742</v>
      </c>
      <c r="S100" s="151"/>
      <c r="U100" s="152"/>
      <c r="V100" s="23"/>
      <c r="W100" s="56"/>
      <c r="AA100" s="152"/>
      <c r="AC100" s="148" t="str">
        <f>Inventario!B100</f>
        <v>Tornillo Phillips #10x 3"</v>
      </c>
      <c r="AD100" s="148" t="str">
        <f>Inventario!D100</f>
        <v>Tornillo Phillips #10x 3"</v>
      </c>
      <c r="AE100" s="148" t="str">
        <f>Inventario!E100</f>
        <v>Clavos y Tornillos</v>
      </c>
      <c r="AF100" s="148">
        <f>Inventario!F100</f>
        <v>0</v>
      </c>
      <c r="AG100" s="148" t="str">
        <f>Inventario!G100</f>
        <v>unidades</v>
      </c>
      <c r="AH100" s="149">
        <f>Inventario!S100</f>
        <v>2.94</v>
      </c>
      <c r="AI100" s="149">
        <f>Inventario!T100</f>
        <v>2404.92</v>
      </c>
    </row>
    <row r="101" spans="1:35" s="22" customFormat="1" ht="15" customHeight="1" x14ac:dyDescent="0.25">
      <c r="A101" s="33">
        <v>1908237</v>
      </c>
      <c r="B101" s="24"/>
      <c r="C101" s="174" t="s">
        <v>1184</v>
      </c>
      <c r="D101" s="98" t="str">
        <f t="shared" si="5"/>
        <v>Catalizador poliuretano para sellador V54VSA1-1/4</v>
      </c>
      <c r="E101" s="33">
        <v>1801</v>
      </c>
      <c r="F101" s="98" t="str">
        <f t="shared" si="6"/>
        <v>Pinturas y Quimicos</v>
      </c>
      <c r="G101" s="98" t="str">
        <f t="shared" si="7"/>
        <v>1/4  de Galon</v>
      </c>
      <c r="H101" s="30">
        <v>4</v>
      </c>
      <c r="I101" s="28">
        <f t="shared" si="8"/>
        <v>321.20532759856627</v>
      </c>
      <c r="J101" s="28">
        <f t="shared" si="9"/>
        <v>1284.8213103942651</v>
      </c>
      <c r="L101" s="150">
        <v>43742</v>
      </c>
      <c r="S101" s="151"/>
      <c r="U101" s="152"/>
      <c r="V101" s="23"/>
      <c r="W101" s="56"/>
      <c r="AA101" s="152"/>
      <c r="AC101" s="148" t="str">
        <f>Inventario!B101</f>
        <v>Tornillo Phillips #10x 1"</v>
      </c>
      <c r="AD101" s="148" t="str">
        <f>Inventario!D101</f>
        <v>Tornillo Phillips #10x 1"</v>
      </c>
      <c r="AE101" s="148" t="str">
        <f>Inventario!E101</f>
        <v>Clavos y Tornillos</v>
      </c>
      <c r="AF101" s="148">
        <f>Inventario!F101</f>
        <v>0</v>
      </c>
      <c r="AG101" s="148" t="str">
        <f>Inventario!G101</f>
        <v>unidades</v>
      </c>
      <c r="AH101" s="149">
        <f>Inventario!S101</f>
        <v>0.75750800996796008</v>
      </c>
      <c r="AI101" s="149">
        <f>Inventario!T101</f>
        <v>9471.1226486294054</v>
      </c>
    </row>
    <row r="102" spans="1:35" s="22" customFormat="1" ht="15" customHeight="1" x14ac:dyDescent="0.25">
      <c r="A102" s="33">
        <v>1908237</v>
      </c>
      <c r="B102" s="24"/>
      <c r="C102" s="174" t="s">
        <v>1203</v>
      </c>
      <c r="D102" s="98" t="str">
        <f t="shared" si="5"/>
        <v>Acabado poliuretano catalizado para exterior galon</v>
      </c>
      <c r="E102" s="33">
        <v>1801</v>
      </c>
      <c r="F102" s="98" t="str">
        <f t="shared" si="6"/>
        <v>Pinturas y Quimicos</v>
      </c>
      <c r="G102" s="98" t="str">
        <f t="shared" si="7"/>
        <v>galon</v>
      </c>
      <c r="H102" s="30">
        <v>2</v>
      </c>
      <c r="I102" s="28">
        <f t="shared" si="8"/>
        <v>1425.6828402424662</v>
      </c>
      <c r="J102" s="28">
        <f t="shared" si="9"/>
        <v>2851.3656804849325</v>
      </c>
      <c r="L102" s="150">
        <v>43742</v>
      </c>
      <c r="S102" s="151"/>
      <c r="U102" s="152"/>
      <c r="V102" s="23"/>
      <c r="W102" s="56"/>
      <c r="AA102" s="152"/>
      <c r="AC102" s="148" t="str">
        <f>Inventario!B102</f>
        <v>Tornillo Phillips punta de broca #8x2"</v>
      </c>
      <c r="AD102" s="148" t="str">
        <f>Inventario!D102</f>
        <v>Tornillo Phillips punta de broca #8x2"</v>
      </c>
      <c r="AE102" s="148" t="str">
        <f>Inventario!E102</f>
        <v>Clavos y Tornillos</v>
      </c>
      <c r="AF102" s="148">
        <f>Inventario!F102</f>
        <v>0</v>
      </c>
      <c r="AG102" s="148" t="str">
        <f>Inventario!G102</f>
        <v>unidades</v>
      </c>
      <c r="AH102" s="149" t="str">
        <f>Inventario!S102</f>
        <v>0</v>
      </c>
      <c r="AI102" s="149">
        <f>Inventario!T102</f>
        <v>0</v>
      </c>
    </row>
    <row r="103" spans="1:35" s="22" customFormat="1" ht="15" customHeight="1" x14ac:dyDescent="0.25">
      <c r="A103" s="33">
        <v>1908237</v>
      </c>
      <c r="B103" s="24"/>
      <c r="C103" s="174" t="s">
        <v>1186</v>
      </c>
      <c r="D103" s="98" t="str">
        <f t="shared" si="5"/>
        <v>Catalizador Multiusos Poliuretano V54VSA3-1/8</v>
      </c>
      <c r="E103" s="33">
        <v>1801</v>
      </c>
      <c r="F103" s="98" t="str">
        <f t="shared" si="6"/>
        <v>Pinturas y Quimicos</v>
      </c>
      <c r="G103" s="98">
        <f t="shared" si="7"/>
        <v>0</v>
      </c>
      <c r="H103" s="30">
        <v>8</v>
      </c>
      <c r="I103" s="28">
        <f t="shared" si="8"/>
        <v>305.22627049100868</v>
      </c>
      <c r="J103" s="28">
        <f t="shared" si="9"/>
        <v>2441.8101639280694</v>
      </c>
      <c r="L103" s="150">
        <v>43742</v>
      </c>
      <c r="S103" s="151"/>
      <c r="U103" s="152"/>
      <c r="V103" s="23"/>
      <c r="W103" s="56"/>
      <c r="AA103" s="152"/>
      <c r="AC103" s="148" t="str">
        <f>Inventario!B103</f>
        <v>Goloso de techo de 2 1/2"</v>
      </c>
      <c r="AD103" s="148" t="str">
        <f>Inventario!D103</f>
        <v>Goloso de techo de 2 1/2"</v>
      </c>
      <c r="AE103" s="148" t="str">
        <f>Inventario!E103</f>
        <v>Clavos y Tornillos</v>
      </c>
      <c r="AF103" s="148">
        <f>Inventario!F103</f>
        <v>0</v>
      </c>
      <c r="AG103" s="148" t="str">
        <f>Inventario!G103</f>
        <v>unidades</v>
      </c>
      <c r="AH103" s="149">
        <f>Inventario!S103</f>
        <v>2.86</v>
      </c>
      <c r="AI103" s="149">
        <f>Inventario!T103</f>
        <v>408.97999999999996</v>
      </c>
    </row>
    <row r="104" spans="1:35" s="22" customFormat="1" ht="15" customHeight="1" x14ac:dyDescent="0.25">
      <c r="A104" s="33">
        <v>1908237</v>
      </c>
      <c r="B104" s="24"/>
      <c r="C104" s="174" t="s">
        <v>834</v>
      </c>
      <c r="D104" s="98" t="str">
        <f t="shared" si="5"/>
        <v>Thinner Acrilico</v>
      </c>
      <c r="E104" s="33">
        <v>1801</v>
      </c>
      <c r="F104" s="98" t="str">
        <f t="shared" si="6"/>
        <v>Pinturas y Quimicos</v>
      </c>
      <c r="G104" s="98" t="str">
        <f t="shared" si="7"/>
        <v>galones</v>
      </c>
      <c r="H104" s="30">
        <v>2</v>
      </c>
      <c r="I104" s="28">
        <f t="shared" si="8"/>
        <v>171.05991780538329</v>
      </c>
      <c r="J104" s="28">
        <f t="shared" si="9"/>
        <v>342.11983561076659</v>
      </c>
      <c r="L104" s="150">
        <v>43742</v>
      </c>
      <c r="S104" s="151"/>
      <c r="U104" s="152"/>
      <c r="V104" s="23"/>
      <c r="W104" s="56"/>
      <c r="AA104" s="152"/>
      <c r="AC104" s="148" t="str">
        <f>Inventario!B104</f>
        <v>Tornillo Phillips flathead #9-10x3"</v>
      </c>
      <c r="AD104" s="148" t="str">
        <f>Inventario!D104</f>
        <v>Tornillo Phillips flathead #9-10x3"</v>
      </c>
      <c r="AE104" s="148" t="str">
        <f>Inventario!E104</f>
        <v>Clavos y Tornillos</v>
      </c>
      <c r="AF104" s="148">
        <f>Inventario!F104</f>
        <v>0</v>
      </c>
      <c r="AG104" s="148" t="str">
        <f>Inventario!G104</f>
        <v>unidades</v>
      </c>
      <c r="AH104" s="149">
        <f>Inventario!S104</f>
        <v>2.5</v>
      </c>
      <c r="AI104" s="149">
        <f>Inventario!T104</f>
        <v>47495</v>
      </c>
    </row>
    <row r="105" spans="1:35" s="22" customFormat="1" ht="15" customHeight="1" x14ac:dyDescent="0.25">
      <c r="A105" s="33">
        <v>1908237</v>
      </c>
      <c r="B105" s="24"/>
      <c r="C105" s="174" t="s">
        <v>962</v>
      </c>
      <c r="D105" s="98" t="str">
        <f t="shared" si="5"/>
        <v>Esponja Fina 2604</v>
      </c>
      <c r="E105" s="33">
        <v>1801</v>
      </c>
      <c r="F105" s="98" t="str">
        <f t="shared" si="6"/>
        <v>Abrasivos</v>
      </c>
      <c r="G105" s="98" t="str">
        <f t="shared" si="7"/>
        <v>unidades</v>
      </c>
      <c r="H105" s="30">
        <v>8</v>
      </c>
      <c r="I105" s="28">
        <f t="shared" si="8"/>
        <v>59.308164563835533</v>
      </c>
      <c r="J105" s="28">
        <f t="shared" si="9"/>
        <v>474.46531651068426</v>
      </c>
      <c r="L105" s="150">
        <v>43742</v>
      </c>
      <c r="S105" s="151"/>
      <c r="U105" s="152"/>
      <c r="V105" s="23"/>
      <c r="W105" s="56"/>
      <c r="AA105" s="152"/>
      <c r="AC105" s="148" t="str">
        <f>Inventario!B105</f>
        <v>Tornillo Phillips #8 x 1-1/4"</v>
      </c>
      <c r="AD105" s="148" t="str">
        <f>Inventario!D105</f>
        <v>Tornillo Phillips #8 x 1-1/4"</v>
      </c>
      <c r="AE105" s="148" t="str">
        <f>Inventario!E105</f>
        <v>Clavos y Tornillos</v>
      </c>
      <c r="AF105" s="148">
        <f>Inventario!F105</f>
        <v>0</v>
      </c>
      <c r="AG105" s="148" t="str">
        <f>Inventario!G105</f>
        <v>unidades</v>
      </c>
      <c r="AH105" s="149" t="str">
        <f>Inventario!S105</f>
        <v>0</v>
      </c>
      <c r="AI105" s="149">
        <f>Inventario!T105</f>
        <v>0</v>
      </c>
    </row>
    <row r="106" spans="1:35" s="22" customFormat="1" ht="15" customHeight="1" x14ac:dyDescent="0.25">
      <c r="A106" s="33">
        <v>1908237</v>
      </c>
      <c r="B106" s="24"/>
      <c r="C106" s="174" t="s">
        <v>244</v>
      </c>
      <c r="D106" s="98" t="str">
        <f t="shared" si="5"/>
        <v>Esponja Microfina</v>
      </c>
      <c r="E106" s="33">
        <v>1801</v>
      </c>
      <c r="F106" s="98" t="str">
        <f t="shared" si="6"/>
        <v>Abrasivos</v>
      </c>
      <c r="G106" s="98" t="str">
        <f t="shared" si="7"/>
        <v>unidades</v>
      </c>
      <c r="H106" s="30">
        <v>8</v>
      </c>
      <c r="I106" s="28">
        <f t="shared" si="8"/>
        <v>27.6</v>
      </c>
      <c r="J106" s="28">
        <f t="shared" si="9"/>
        <v>220.8</v>
      </c>
      <c r="L106" s="150">
        <v>43742</v>
      </c>
      <c r="S106" s="151"/>
      <c r="U106" s="152"/>
      <c r="V106" s="23"/>
      <c r="W106" s="56"/>
      <c r="AA106" s="152"/>
      <c r="AC106" s="148" t="str">
        <f>Inventario!B106</f>
        <v>Tornillo Phillips #6x1/2"</v>
      </c>
      <c r="AD106" s="148" t="str">
        <f>Inventario!D106</f>
        <v>Tornillo Phillips #6x1/2"</v>
      </c>
      <c r="AE106" s="148" t="str">
        <f>Inventario!E106</f>
        <v>Clavos y Tornillos</v>
      </c>
      <c r="AF106" s="148">
        <f>Inventario!F106</f>
        <v>0</v>
      </c>
      <c r="AG106" s="148" t="str">
        <f>Inventario!G106</f>
        <v>unidades</v>
      </c>
      <c r="AH106" s="149">
        <f>Inventario!S106</f>
        <v>0.45</v>
      </c>
      <c r="AI106" s="149">
        <f>Inventario!T106</f>
        <v>4967.55</v>
      </c>
    </row>
    <row r="107" spans="1:35" s="22" customFormat="1" ht="15" customHeight="1" x14ac:dyDescent="0.25">
      <c r="A107" s="33">
        <v>1908237</v>
      </c>
      <c r="B107" s="24"/>
      <c r="C107" s="174" t="s">
        <v>763</v>
      </c>
      <c r="D107" s="98" t="str">
        <f t="shared" si="5"/>
        <v>Hilaza</v>
      </c>
      <c r="E107" s="33">
        <v>1801</v>
      </c>
      <c r="F107" s="98" t="str">
        <f t="shared" si="6"/>
        <v>Materiales Varios</v>
      </c>
      <c r="G107" s="98" t="str">
        <f t="shared" si="7"/>
        <v>lbs</v>
      </c>
      <c r="H107" s="30">
        <v>8</v>
      </c>
      <c r="I107" s="28">
        <f t="shared" si="8"/>
        <v>8.3409927745818973</v>
      </c>
      <c r="J107" s="28">
        <f t="shared" si="9"/>
        <v>66.727942196655178</v>
      </c>
      <c r="L107" s="150">
        <v>43742</v>
      </c>
      <c r="S107" s="151"/>
      <c r="U107" s="152"/>
      <c r="V107" s="23"/>
      <c r="W107" s="56"/>
      <c r="AA107" s="152"/>
      <c r="AC107" s="148" t="str">
        <f>Inventario!B107</f>
        <v>Tornillo Phillips #8x1"</v>
      </c>
      <c r="AD107" s="148" t="str">
        <f>Inventario!D107</f>
        <v>Tornillo Phillips #8x1"</v>
      </c>
      <c r="AE107" s="148" t="str">
        <f>Inventario!E107</f>
        <v>Clavos y Tornillos</v>
      </c>
      <c r="AF107" s="148">
        <f>Inventario!F107</f>
        <v>0</v>
      </c>
      <c r="AG107" s="148" t="str">
        <f>Inventario!G107</f>
        <v>unidades</v>
      </c>
      <c r="AH107" s="149">
        <f>Inventario!S107</f>
        <v>0.4</v>
      </c>
      <c r="AI107" s="149">
        <f>Inventario!T107</f>
        <v>358.40000000000003</v>
      </c>
    </row>
    <row r="108" spans="1:35" s="22" customFormat="1" ht="15" customHeight="1" x14ac:dyDescent="0.25">
      <c r="A108" s="33" t="s">
        <v>2099</v>
      </c>
      <c r="B108" s="24"/>
      <c r="C108" s="174" t="s">
        <v>1342</v>
      </c>
      <c r="D108" s="98" t="str">
        <f t="shared" si="5"/>
        <v>Cinta Metrica</v>
      </c>
      <c r="E108" s="33">
        <v>1802</v>
      </c>
      <c r="F108" s="98" t="str">
        <f t="shared" si="6"/>
        <v>Materiales Varios</v>
      </c>
      <c r="G108" s="98" t="str">
        <f t="shared" si="7"/>
        <v>unidades</v>
      </c>
      <c r="H108" s="30">
        <v>1</v>
      </c>
      <c r="I108" s="28">
        <f t="shared" si="8"/>
        <v>301.43200947368422</v>
      </c>
      <c r="J108" s="28">
        <f t="shared" si="9"/>
        <v>301.43200947368422</v>
      </c>
      <c r="L108" s="150">
        <v>43742</v>
      </c>
      <c r="S108" s="151"/>
      <c r="U108" s="152"/>
      <c r="V108" s="23"/>
      <c r="W108" s="56"/>
      <c r="AA108" s="152"/>
      <c r="AC108" s="148" t="str">
        <f>Inventario!B108</f>
        <v>Tornillo Avellanado #10 x 2-1/2"</v>
      </c>
      <c r="AD108" s="148" t="str">
        <f>Inventario!D108</f>
        <v>Tornillo Avellanado #10 x 2-1/2"</v>
      </c>
      <c r="AE108" s="148" t="str">
        <f>Inventario!E108</f>
        <v>Clavos y Tornillos</v>
      </c>
      <c r="AF108" s="148">
        <f>Inventario!F108</f>
        <v>0</v>
      </c>
      <c r="AG108" s="148" t="str">
        <f>Inventario!G108</f>
        <v>unidades</v>
      </c>
      <c r="AH108" s="149" t="str">
        <f>Inventario!S108</f>
        <v>0</v>
      </c>
      <c r="AI108" s="149">
        <f>Inventario!T108</f>
        <v>0</v>
      </c>
    </row>
    <row r="109" spans="1:35" s="22" customFormat="1" ht="15" customHeight="1" x14ac:dyDescent="0.25">
      <c r="A109" s="33">
        <v>1909279</v>
      </c>
      <c r="B109" s="24"/>
      <c r="C109" s="174" t="s">
        <v>1109</v>
      </c>
      <c r="D109" s="98" t="str">
        <f t="shared" si="5"/>
        <v>Tornillo cabeza cuadrada #8x1-5/8"</v>
      </c>
      <c r="E109" s="33">
        <v>1803</v>
      </c>
      <c r="F109" s="98" t="str">
        <f t="shared" si="6"/>
        <v>Clavos y Tornillos</v>
      </c>
      <c r="G109" s="98" t="str">
        <f t="shared" si="7"/>
        <v>unidades</v>
      </c>
      <c r="H109" s="30">
        <v>216</v>
      </c>
      <c r="I109" s="28">
        <f t="shared" si="8"/>
        <v>1.3399999999999999</v>
      </c>
      <c r="J109" s="28">
        <f t="shared" si="9"/>
        <v>289.43999999999994</v>
      </c>
      <c r="L109" s="150">
        <v>43742</v>
      </c>
      <c r="S109" s="151"/>
      <c r="U109" s="152"/>
      <c r="V109" s="23"/>
      <c r="W109" s="56"/>
      <c r="AA109" s="152"/>
      <c r="AC109" s="148" t="str">
        <f>Inventario!B109</f>
        <v>Tornillo cabeza cuadrada #8x1-5/8"</v>
      </c>
      <c r="AD109" s="148" t="str">
        <f>Inventario!D109</f>
        <v>Tornillo cabeza cuadrada #8x1-5/8"</v>
      </c>
      <c r="AE109" s="148" t="str">
        <f>Inventario!E109</f>
        <v>Clavos y Tornillos</v>
      </c>
      <c r="AF109" s="148">
        <f>Inventario!F109</f>
        <v>0</v>
      </c>
      <c r="AG109" s="148" t="str">
        <f>Inventario!G109</f>
        <v>unidades</v>
      </c>
      <c r="AH109" s="149">
        <f>Inventario!S109</f>
        <v>1.3399999999999999</v>
      </c>
      <c r="AI109" s="149">
        <f>Inventario!T109</f>
        <v>3961.0399999999995</v>
      </c>
    </row>
    <row r="110" spans="1:35" s="22" customFormat="1" ht="15" customHeight="1" x14ac:dyDescent="0.25">
      <c r="A110" s="33" t="s">
        <v>2074</v>
      </c>
      <c r="B110" s="24"/>
      <c r="C110" s="174" t="s">
        <v>2089</v>
      </c>
      <c r="D110" s="98" t="str">
        <f t="shared" si="5"/>
        <v>Spray WD-40</v>
      </c>
      <c r="E110" s="33">
        <v>1804</v>
      </c>
      <c r="F110" s="98" t="str">
        <f t="shared" si="6"/>
        <v>Pinturas y Quimicos</v>
      </c>
      <c r="G110" s="98" t="str">
        <f t="shared" si="7"/>
        <v>unidades</v>
      </c>
      <c r="H110" s="30">
        <v>1</v>
      </c>
      <c r="I110" s="28">
        <f t="shared" si="8"/>
        <v>136.85</v>
      </c>
      <c r="J110" s="28">
        <f t="shared" si="9"/>
        <v>136.85</v>
      </c>
      <c r="L110" s="150">
        <v>43742</v>
      </c>
      <c r="S110" s="151"/>
      <c r="U110" s="152"/>
      <c r="V110" s="23"/>
      <c r="W110" s="56"/>
      <c r="AA110" s="152"/>
      <c r="AC110" s="148" t="str">
        <f>Inventario!B110</f>
        <v>Perno Hexagonal 5/8"x1-1/2"</v>
      </c>
      <c r="AD110" s="148" t="str">
        <f>Inventario!D110</f>
        <v>Perno Hexagonal 5/8"x1-1/2"</v>
      </c>
      <c r="AE110" s="148" t="str">
        <f>Inventario!E110</f>
        <v>Clavos y Tornillos</v>
      </c>
      <c r="AF110" s="148">
        <f>Inventario!F110</f>
        <v>0</v>
      </c>
      <c r="AG110" s="148" t="str">
        <f>Inventario!G110</f>
        <v>unidades</v>
      </c>
      <c r="AH110" s="149">
        <f>Inventario!S110</f>
        <v>4.68</v>
      </c>
      <c r="AI110" s="149">
        <f>Inventario!T110</f>
        <v>1287</v>
      </c>
    </row>
    <row r="111" spans="1:35" s="22" customFormat="1" ht="15" customHeight="1" x14ac:dyDescent="0.25">
      <c r="A111" s="33" t="s">
        <v>2099</v>
      </c>
      <c r="B111" s="24"/>
      <c r="C111" s="174" t="s">
        <v>702</v>
      </c>
      <c r="D111" s="98" t="str">
        <f t="shared" si="5"/>
        <v>Papel Kraft</v>
      </c>
      <c r="E111" s="33">
        <v>1805</v>
      </c>
      <c r="F111" s="98" t="str">
        <f t="shared" si="6"/>
        <v>Material Empaque</v>
      </c>
      <c r="G111" s="98" t="str">
        <f t="shared" si="7"/>
        <v>Rollo</v>
      </c>
      <c r="H111" s="30">
        <v>1</v>
      </c>
      <c r="I111" s="28">
        <f t="shared" si="8"/>
        <v>769.73734508348798</v>
      </c>
      <c r="J111" s="28">
        <f t="shared" si="9"/>
        <v>769.73734508348798</v>
      </c>
      <c r="L111" s="150">
        <v>43742</v>
      </c>
      <c r="S111" s="151"/>
      <c r="U111" s="152"/>
      <c r="V111" s="23"/>
      <c r="W111" s="56"/>
      <c r="AA111" s="152"/>
      <c r="AC111" s="148" t="str">
        <f>Inventario!B111</f>
        <v>Tornillo Phillips #4x1/4"</v>
      </c>
      <c r="AD111" s="148" t="str">
        <f>Inventario!D111</f>
        <v>Tornillo Phillips #4x1/4"</v>
      </c>
      <c r="AE111" s="148" t="str">
        <f>Inventario!E111</f>
        <v>Clavos y Tornillos</v>
      </c>
      <c r="AF111" s="148">
        <f>Inventario!F111</f>
        <v>0</v>
      </c>
      <c r="AG111" s="148" t="str">
        <f>Inventario!G111</f>
        <v>unidades</v>
      </c>
      <c r="AH111" s="149" t="str">
        <f>Inventario!S111</f>
        <v>0</v>
      </c>
      <c r="AI111" s="149">
        <f>Inventario!T111</f>
        <v>0</v>
      </c>
    </row>
    <row r="112" spans="1:35" s="22" customFormat="1" ht="15" customHeight="1" x14ac:dyDescent="0.25">
      <c r="A112" s="33">
        <v>1907211</v>
      </c>
      <c r="B112" s="24"/>
      <c r="C112" s="174" t="s">
        <v>1455</v>
      </c>
      <c r="D112" s="98" t="str">
        <f t="shared" si="5"/>
        <v>Diluyente 411 Sur galon</v>
      </c>
      <c r="E112" s="33">
        <v>1806</v>
      </c>
      <c r="F112" s="98" t="str">
        <f t="shared" si="6"/>
        <v>Pinturas y Quimicos</v>
      </c>
      <c r="G112" s="98" t="str">
        <f t="shared" si="7"/>
        <v>galon</v>
      </c>
      <c r="H112" s="30">
        <v>3</v>
      </c>
      <c r="I112" s="28">
        <f t="shared" si="8"/>
        <v>731.27924945994175</v>
      </c>
      <c r="J112" s="28">
        <f t="shared" si="9"/>
        <v>2193.8377483798254</v>
      </c>
      <c r="L112" s="150">
        <v>43742</v>
      </c>
      <c r="S112" s="151"/>
      <c r="U112" s="152"/>
      <c r="V112" s="23"/>
      <c r="W112" s="56"/>
      <c r="AA112" s="152"/>
      <c r="AC112" s="148" t="str">
        <f>Inventario!B112</f>
        <v>Tornillo Phillips #8x2"</v>
      </c>
      <c r="AD112" s="148" t="str">
        <f>Inventario!D112</f>
        <v>Tornillo Phillips #8x2"</v>
      </c>
      <c r="AE112" s="148" t="str">
        <f>Inventario!E112</f>
        <v>Clavos y Tornillos</v>
      </c>
      <c r="AF112" s="148">
        <f>Inventario!F112</f>
        <v>0</v>
      </c>
      <c r="AG112" s="148" t="str">
        <f>Inventario!G112</f>
        <v>unidades</v>
      </c>
      <c r="AH112" s="149">
        <f>Inventario!S112</f>
        <v>0.44</v>
      </c>
      <c r="AI112" s="149">
        <f>Inventario!T112</f>
        <v>88</v>
      </c>
    </row>
    <row r="113" spans="1:35" s="22" customFormat="1" ht="15" customHeight="1" x14ac:dyDescent="0.25">
      <c r="A113" s="33">
        <v>1907211</v>
      </c>
      <c r="B113" s="24"/>
      <c r="C113" s="174" t="s">
        <v>851</v>
      </c>
      <c r="D113" s="98" t="str">
        <f t="shared" si="5"/>
        <v>Duro tint Blanco</v>
      </c>
      <c r="E113" s="33">
        <v>1806</v>
      </c>
      <c r="F113" s="98" t="str">
        <f t="shared" si="6"/>
        <v>Pinturas y Quimicos</v>
      </c>
      <c r="G113" s="98" t="str">
        <f t="shared" si="7"/>
        <v>cuartos</v>
      </c>
      <c r="H113" s="30">
        <v>3</v>
      </c>
      <c r="I113" s="28">
        <f t="shared" si="8"/>
        <v>585.02484210526313</v>
      </c>
      <c r="J113" s="28">
        <f t="shared" si="9"/>
        <v>1755.0745263157894</v>
      </c>
      <c r="L113" s="150">
        <v>43742</v>
      </c>
      <c r="S113" s="151"/>
      <c r="U113" s="152"/>
      <c r="V113" s="23"/>
      <c r="W113" s="56"/>
      <c r="AA113" s="152"/>
      <c r="AC113" s="148" t="str">
        <f>Inventario!B113</f>
        <v>Cap nuts 1/4"</v>
      </c>
      <c r="AD113" s="148" t="str">
        <f>Inventario!D113</f>
        <v>Cap nuts 1/4"</v>
      </c>
      <c r="AE113" s="148" t="str">
        <f>Inventario!E113</f>
        <v>Clavos y Tornillos</v>
      </c>
      <c r="AF113" s="148">
        <f>Inventario!F113</f>
        <v>0</v>
      </c>
      <c r="AG113" s="148" t="str">
        <f>Inventario!G113</f>
        <v>unidades</v>
      </c>
      <c r="AH113" s="149" t="str">
        <f>Inventario!S113</f>
        <v>0</v>
      </c>
      <c r="AI113" s="149">
        <f>Inventario!T113</f>
        <v>0</v>
      </c>
    </row>
    <row r="114" spans="1:35" s="22" customFormat="1" ht="15" customHeight="1" x14ac:dyDescent="0.25">
      <c r="A114" s="33">
        <v>1907211</v>
      </c>
      <c r="B114" s="24"/>
      <c r="C114" s="174" t="s">
        <v>763</v>
      </c>
      <c r="D114" s="98" t="str">
        <f t="shared" si="5"/>
        <v>Hilaza</v>
      </c>
      <c r="E114" s="33">
        <v>1806</v>
      </c>
      <c r="F114" s="98" t="str">
        <f t="shared" si="6"/>
        <v>Materiales Varios</v>
      </c>
      <c r="G114" s="98" t="str">
        <f t="shared" si="7"/>
        <v>lbs</v>
      </c>
      <c r="H114" s="30">
        <v>10</v>
      </c>
      <c r="I114" s="28">
        <f t="shared" si="8"/>
        <v>8.3409927745818973</v>
      </c>
      <c r="J114" s="28">
        <f t="shared" si="9"/>
        <v>83.409927745818976</v>
      </c>
      <c r="L114" s="150">
        <v>43742</v>
      </c>
      <c r="S114" s="151"/>
      <c r="U114" s="152"/>
      <c r="V114" s="23"/>
      <c r="W114" s="56"/>
      <c r="AA114" s="152"/>
      <c r="AC114" s="148" t="str">
        <f>Inventario!B114</f>
        <v>Perno Allen 1/2" x 1-1/2"</v>
      </c>
      <c r="AD114" s="148" t="str">
        <f>Inventario!D114</f>
        <v>Perno Allen 1/2" x 1-1/2"</v>
      </c>
      <c r="AE114" s="148" t="str">
        <f>Inventario!E114</f>
        <v>Clavos y Tornillos</v>
      </c>
      <c r="AF114" s="148">
        <f>Inventario!F114</f>
        <v>0</v>
      </c>
      <c r="AG114" s="148" t="str">
        <f>Inventario!G114</f>
        <v>unidades</v>
      </c>
      <c r="AH114" s="149" t="str">
        <f>Inventario!S114</f>
        <v>0</v>
      </c>
      <c r="AI114" s="149">
        <f>Inventario!T114</f>
        <v>0</v>
      </c>
    </row>
    <row r="115" spans="1:35" s="22" customFormat="1" ht="15" customHeight="1" x14ac:dyDescent="0.25">
      <c r="A115" s="33">
        <v>1907211</v>
      </c>
      <c r="B115" s="24"/>
      <c r="C115" s="174" t="s">
        <v>273</v>
      </c>
      <c r="D115" s="98" t="str">
        <f t="shared" si="5"/>
        <v>Lija pliego 9"x11" grano #320</v>
      </c>
      <c r="E115" s="33">
        <v>1806</v>
      </c>
      <c r="F115" s="98" t="str">
        <f t="shared" si="6"/>
        <v>Abrasivos</v>
      </c>
      <c r="G115" s="98" t="str">
        <f t="shared" si="7"/>
        <v>unidades</v>
      </c>
      <c r="H115" s="30">
        <v>10</v>
      </c>
      <c r="I115" s="28">
        <f t="shared" si="8"/>
        <v>9.25</v>
      </c>
      <c r="J115" s="28">
        <f t="shared" si="9"/>
        <v>92.5</v>
      </c>
      <c r="L115" s="150">
        <v>43742</v>
      </c>
      <c r="S115" s="151"/>
      <c r="U115" s="152"/>
      <c r="V115" s="23"/>
      <c r="W115" s="56"/>
      <c r="AA115" s="152"/>
      <c r="AC115" s="148" t="str">
        <f>Inventario!B115</f>
        <v>Perno Allen 1/2" x 1-3/4"</v>
      </c>
      <c r="AD115" s="148" t="str">
        <f>Inventario!D115</f>
        <v>Perno Allen 1/2" x 1-3/4"</v>
      </c>
      <c r="AE115" s="148" t="str">
        <f>Inventario!E115</f>
        <v>Clavos y Tornillos</v>
      </c>
      <c r="AF115" s="148">
        <f>Inventario!F115</f>
        <v>0</v>
      </c>
      <c r="AG115" s="148" t="str">
        <f>Inventario!G115</f>
        <v>unidades</v>
      </c>
      <c r="AH115" s="149" t="str">
        <f>Inventario!S115</f>
        <v>0</v>
      </c>
      <c r="AI115" s="149">
        <f>Inventario!T115</f>
        <v>0</v>
      </c>
    </row>
    <row r="116" spans="1:35" s="22" customFormat="1" ht="15" customHeight="1" x14ac:dyDescent="0.25">
      <c r="A116" s="33">
        <v>1907211</v>
      </c>
      <c r="B116" s="24"/>
      <c r="C116" s="174" t="s">
        <v>962</v>
      </c>
      <c r="D116" s="98" t="str">
        <f t="shared" si="5"/>
        <v>Esponja Fina 2604</v>
      </c>
      <c r="E116" s="33">
        <v>1806</v>
      </c>
      <c r="F116" s="98" t="str">
        <f t="shared" si="6"/>
        <v>Abrasivos</v>
      </c>
      <c r="G116" s="98" t="str">
        <f t="shared" si="7"/>
        <v>unidades</v>
      </c>
      <c r="H116" s="30">
        <v>8</v>
      </c>
      <c r="I116" s="28">
        <f t="shared" si="8"/>
        <v>59.308164563835533</v>
      </c>
      <c r="J116" s="28">
        <f t="shared" si="9"/>
        <v>474.46531651068426</v>
      </c>
      <c r="L116" s="150">
        <v>43742</v>
      </c>
      <c r="S116" s="151"/>
      <c r="U116" s="152"/>
      <c r="V116" s="23"/>
      <c r="W116" s="56"/>
      <c r="AA116" s="152"/>
      <c r="AC116" s="148" t="str">
        <f>Inventario!B116</f>
        <v>Perno Allen 1/2" x 1-5/8"</v>
      </c>
      <c r="AD116" s="148" t="str">
        <f>Inventario!D116</f>
        <v>Perno Allen 1/2" x 1-5/8"</v>
      </c>
      <c r="AE116" s="148" t="str">
        <f>Inventario!E116</f>
        <v>Clavos y Tornillos</v>
      </c>
      <c r="AF116" s="148">
        <f>Inventario!F116</f>
        <v>0</v>
      </c>
      <c r="AG116" s="148" t="str">
        <f>Inventario!G116</f>
        <v>unidades</v>
      </c>
      <c r="AH116" s="149">
        <f>Inventario!S116</f>
        <v>17.649999999999999</v>
      </c>
      <c r="AI116" s="149">
        <f>Inventario!T116</f>
        <v>4253.6499999999996</v>
      </c>
    </row>
    <row r="117" spans="1:35" s="22" customFormat="1" ht="15" customHeight="1" x14ac:dyDescent="0.25">
      <c r="A117" s="33">
        <v>1907211</v>
      </c>
      <c r="B117" s="24"/>
      <c r="C117" s="174" t="s">
        <v>244</v>
      </c>
      <c r="D117" s="98" t="str">
        <f t="shared" si="5"/>
        <v>Esponja Microfina</v>
      </c>
      <c r="E117" s="33">
        <v>1806</v>
      </c>
      <c r="F117" s="98" t="str">
        <f t="shared" si="6"/>
        <v>Abrasivos</v>
      </c>
      <c r="G117" s="98" t="str">
        <f t="shared" si="7"/>
        <v>unidades</v>
      </c>
      <c r="H117" s="30">
        <v>8</v>
      </c>
      <c r="I117" s="28">
        <f t="shared" si="8"/>
        <v>27.6</v>
      </c>
      <c r="J117" s="28">
        <f t="shared" si="9"/>
        <v>220.8</v>
      </c>
      <c r="L117" s="150">
        <v>43742</v>
      </c>
      <c r="S117" s="151"/>
      <c r="U117" s="152"/>
      <c r="V117" s="23"/>
      <c r="W117" s="56"/>
      <c r="AA117" s="152"/>
      <c r="AC117" s="148" t="str">
        <f>Inventario!B117</f>
        <v>Perno Knapp 9/16"x1-3/4"</v>
      </c>
      <c r="AD117" s="148" t="str">
        <f>Inventario!D117</f>
        <v>Perno Knapp 9/16"x1-3/4"</v>
      </c>
      <c r="AE117" s="148" t="str">
        <f>Inventario!E117</f>
        <v>Clavos y Tornillos</v>
      </c>
      <c r="AF117" s="148">
        <f>Inventario!F117</f>
        <v>0</v>
      </c>
      <c r="AG117" s="148" t="str">
        <f>Inventario!G117</f>
        <v>unidades</v>
      </c>
      <c r="AH117" s="149" t="str">
        <f>Inventario!S117</f>
        <v>0</v>
      </c>
      <c r="AI117" s="149">
        <f>Inventario!T117</f>
        <v>0</v>
      </c>
    </row>
    <row r="118" spans="1:35" s="22" customFormat="1" ht="15" customHeight="1" x14ac:dyDescent="0.25">
      <c r="A118" s="33">
        <v>1907211</v>
      </c>
      <c r="B118" s="24"/>
      <c r="C118" s="174" t="s">
        <v>834</v>
      </c>
      <c r="D118" s="98" t="str">
        <f t="shared" si="5"/>
        <v>Thinner Acrilico</v>
      </c>
      <c r="E118" s="33">
        <v>1806</v>
      </c>
      <c r="F118" s="98" t="str">
        <f t="shared" si="6"/>
        <v>Pinturas y Quimicos</v>
      </c>
      <c r="G118" s="98" t="str">
        <f t="shared" si="7"/>
        <v>galones</v>
      </c>
      <c r="H118" s="30">
        <v>1</v>
      </c>
      <c r="I118" s="28">
        <f t="shared" si="8"/>
        <v>171.05991780538329</v>
      </c>
      <c r="J118" s="28">
        <f t="shared" si="9"/>
        <v>171.05991780538329</v>
      </c>
      <c r="L118" s="150">
        <v>43742</v>
      </c>
      <c r="S118" s="151"/>
      <c r="U118" s="152"/>
      <c r="V118" s="23"/>
      <c r="W118" s="56"/>
      <c r="AA118" s="152"/>
      <c r="AC118" s="148" t="str">
        <f>Inventario!B118</f>
        <v>Perno Knapp 3/4"x 3"</v>
      </c>
      <c r="AD118" s="148" t="str">
        <f>Inventario!D118</f>
        <v>Perno Knapp 3/4"x 3"</v>
      </c>
      <c r="AE118" s="148" t="str">
        <f>Inventario!E118</f>
        <v>Clavos y Tornillos</v>
      </c>
      <c r="AF118" s="148">
        <f>Inventario!F118</f>
        <v>0</v>
      </c>
      <c r="AG118" s="148" t="str">
        <f>Inventario!G118</f>
        <v>unidades</v>
      </c>
      <c r="AH118" s="149" t="str">
        <f>Inventario!S118</f>
        <v>0</v>
      </c>
      <c r="AI118" s="149">
        <f>Inventario!T118</f>
        <v>0</v>
      </c>
    </row>
    <row r="119" spans="1:35" s="22" customFormat="1" ht="15" customHeight="1" x14ac:dyDescent="0.25">
      <c r="A119" s="33">
        <v>1907211</v>
      </c>
      <c r="B119" s="24"/>
      <c r="C119" s="174" t="s">
        <v>944</v>
      </c>
      <c r="D119" s="98" t="str">
        <f t="shared" si="5"/>
        <v>Diluyente 411 Sur cuarto</v>
      </c>
      <c r="E119" s="33">
        <v>1806</v>
      </c>
      <c r="F119" s="98" t="str">
        <f t="shared" si="6"/>
        <v>Pinturas y Quimicos</v>
      </c>
      <c r="G119" s="98" t="str">
        <f t="shared" si="7"/>
        <v>1/4  de Galon</v>
      </c>
      <c r="H119" s="30">
        <v>2</v>
      </c>
      <c r="I119" s="28">
        <f t="shared" si="8"/>
        <v>243.08575000000002</v>
      </c>
      <c r="J119" s="28">
        <f t="shared" si="9"/>
        <v>486.17150000000004</v>
      </c>
      <c r="L119" s="150">
        <v>43742</v>
      </c>
      <c r="S119" s="151"/>
      <c r="U119" s="152"/>
      <c r="V119" s="23"/>
      <c r="W119" s="56"/>
      <c r="AA119" s="152"/>
      <c r="AC119" s="148" t="str">
        <f>Inventario!B119</f>
        <v>Tuerca con nylon al interior  #8-32</v>
      </c>
      <c r="AD119" s="148" t="str">
        <f>Inventario!D119</f>
        <v>Tuerca con nylon al interior  #8-32</v>
      </c>
      <c r="AE119" s="148" t="str">
        <f>Inventario!E119</f>
        <v>Clavos y Tornillos</v>
      </c>
      <c r="AF119" s="148">
        <f>Inventario!F119</f>
        <v>0</v>
      </c>
      <c r="AG119" s="148" t="str">
        <f>Inventario!G119</f>
        <v>unidades</v>
      </c>
      <c r="AH119" s="149" t="str">
        <f>Inventario!S119</f>
        <v>0</v>
      </c>
      <c r="AI119" s="149">
        <f>Inventario!T119</f>
        <v>0</v>
      </c>
    </row>
    <row r="120" spans="1:35" s="22" customFormat="1" ht="15" customHeight="1" x14ac:dyDescent="0.25">
      <c r="A120" s="33">
        <v>1909275</v>
      </c>
      <c r="B120" s="24"/>
      <c r="C120" s="174" t="s">
        <v>318</v>
      </c>
      <c r="D120" s="98" t="str">
        <f t="shared" si="5"/>
        <v>Tornillo Phillips #10 x 1-1/2"</v>
      </c>
      <c r="E120" s="33">
        <v>1807</v>
      </c>
      <c r="F120" s="98" t="str">
        <f t="shared" si="6"/>
        <v>Clavos y Tornillos</v>
      </c>
      <c r="G120" s="98" t="str">
        <f t="shared" si="7"/>
        <v>unidades</v>
      </c>
      <c r="H120" s="30">
        <v>50</v>
      </c>
      <c r="I120" s="28">
        <f t="shared" si="8"/>
        <v>0.6059237732757583</v>
      </c>
      <c r="J120" s="28">
        <f t="shared" si="9"/>
        <v>30.296188663787916</v>
      </c>
      <c r="L120" s="150">
        <v>43742</v>
      </c>
      <c r="S120" s="151"/>
      <c r="U120" s="152"/>
      <c r="V120" s="23"/>
      <c r="W120" s="56"/>
      <c r="AA120" s="152"/>
      <c r="AC120" s="148" t="str">
        <f>Inventario!B120</f>
        <v>Tuerca con nylon al interior  #6-1/4"</v>
      </c>
      <c r="AD120" s="148" t="str">
        <f>Inventario!D120</f>
        <v>Tuerca con nylon al interior  #6-1/4"</v>
      </c>
      <c r="AE120" s="148" t="str">
        <f>Inventario!E120</f>
        <v>Clavos y Tornillos</v>
      </c>
      <c r="AF120" s="148">
        <f>Inventario!F120</f>
        <v>0</v>
      </c>
      <c r="AG120" s="148" t="str">
        <f>Inventario!G120</f>
        <v>unidades</v>
      </c>
      <c r="AH120" s="149" t="str">
        <f>Inventario!S120</f>
        <v>0</v>
      </c>
      <c r="AI120" s="149">
        <f>Inventario!T120</f>
        <v>0</v>
      </c>
    </row>
    <row r="121" spans="1:35" s="22" customFormat="1" ht="15" customHeight="1" x14ac:dyDescent="0.25">
      <c r="A121" s="33">
        <v>1909275</v>
      </c>
      <c r="B121" s="24"/>
      <c r="C121" s="174" t="s">
        <v>350</v>
      </c>
      <c r="D121" s="98" t="str">
        <f t="shared" si="5"/>
        <v>Tornillo Phillips #8x1-1/4"</v>
      </c>
      <c r="E121" s="33">
        <v>1807</v>
      </c>
      <c r="F121" s="98" t="str">
        <f t="shared" si="6"/>
        <v>Clavos y Tornillos</v>
      </c>
      <c r="G121" s="98" t="str">
        <f t="shared" si="7"/>
        <v>unidades</v>
      </c>
      <c r="H121" s="30">
        <v>30</v>
      </c>
      <c r="I121" s="28">
        <f t="shared" si="8"/>
        <v>7.1428571428571425E-2</v>
      </c>
      <c r="J121" s="28">
        <f t="shared" si="9"/>
        <v>2.1428571428571428</v>
      </c>
      <c r="L121" s="150">
        <v>43742</v>
      </c>
      <c r="S121" s="151"/>
      <c r="U121" s="152"/>
      <c r="V121" s="23"/>
      <c r="W121" s="56"/>
      <c r="AA121" s="152"/>
      <c r="AC121" s="148" t="str">
        <f>Inventario!B121</f>
        <v>Perno Knapp 9/16"x 3"</v>
      </c>
      <c r="AD121" s="148" t="str">
        <f>Inventario!D121</f>
        <v>Perno Knapp 9/16"x 3"</v>
      </c>
      <c r="AE121" s="148" t="str">
        <f>Inventario!E121</f>
        <v>Clavos y Tornillos</v>
      </c>
      <c r="AF121" s="148">
        <f>Inventario!F121</f>
        <v>0</v>
      </c>
      <c r="AG121" s="148" t="str">
        <f>Inventario!G121</f>
        <v>unidades</v>
      </c>
      <c r="AH121" s="149" t="str">
        <f>Inventario!S121</f>
        <v>0</v>
      </c>
      <c r="AI121" s="149">
        <f>Inventario!T121</f>
        <v>0</v>
      </c>
    </row>
    <row r="122" spans="1:35" s="22" customFormat="1" ht="15" customHeight="1" x14ac:dyDescent="0.25">
      <c r="A122" s="33">
        <v>1909275</v>
      </c>
      <c r="B122" s="24"/>
      <c r="C122" s="174" t="s">
        <v>320</v>
      </c>
      <c r="D122" s="98" t="str">
        <f t="shared" si="5"/>
        <v>Tornillo Phillips #10x 1"</v>
      </c>
      <c r="E122" s="33">
        <v>1807</v>
      </c>
      <c r="F122" s="98" t="str">
        <f t="shared" si="6"/>
        <v>Clavos y Tornillos</v>
      </c>
      <c r="G122" s="98" t="str">
        <f t="shared" si="7"/>
        <v>unidades</v>
      </c>
      <c r="H122" s="30">
        <v>30</v>
      </c>
      <c r="I122" s="28">
        <f t="shared" si="8"/>
        <v>0.75750800996796008</v>
      </c>
      <c r="J122" s="28">
        <f t="shared" si="9"/>
        <v>22.725240299038802</v>
      </c>
      <c r="L122" s="150">
        <v>43742</v>
      </c>
      <c r="S122" s="151"/>
      <c r="U122" s="152"/>
      <c r="V122" s="23"/>
      <c r="W122" s="56"/>
      <c r="AA122" s="152"/>
      <c r="AC122" s="148" t="str">
        <f>Inventario!B122</f>
        <v>Tornillo Phillips #8x 3-1/2"</v>
      </c>
      <c r="AD122" s="148" t="str">
        <f>Inventario!D122</f>
        <v>Tornillo Phillips #8x 3-1/2"</v>
      </c>
      <c r="AE122" s="148" t="str">
        <f>Inventario!E122</f>
        <v>Clavos y Tornillos</v>
      </c>
      <c r="AF122" s="148">
        <f>Inventario!F122</f>
        <v>0</v>
      </c>
      <c r="AG122" s="148" t="str">
        <f>Inventario!G122</f>
        <v>unidades</v>
      </c>
      <c r="AH122" s="149">
        <f>Inventario!S122</f>
        <v>1.77</v>
      </c>
      <c r="AI122" s="149">
        <f>Inventario!T122</f>
        <v>15883.98</v>
      </c>
    </row>
    <row r="123" spans="1:35" s="22" customFormat="1" ht="15" customHeight="1" x14ac:dyDescent="0.25">
      <c r="A123" s="33" t="s">
        <v>2074</v>
      </c>
      <c r="B123" s="24"/>
      <c r="C123" s="174" t="s">
        <v>1626</v>
      </c>
      <c r="D123" s="98" t="str">
        <f t="shared" si="5"/>
        <v>Balinera 6205-2RS2C3</v>
      </c>
      <c r="E123" s="33">
        <v>1808</v>
      </c>
      <c r="F123" s="98" t="str">
        <f t="shared" si="6"/>
        <v>Repuestos y Partes</v>
      </c>
      <c r="G123" s="98" t="str">
        <f t="shared" si="7"/>
        <v>unidades</v>
      </c>
      <c r="H123" s="30">
        <v>1</v>
      </c>
      <c r="I123" s="28">
        <f t="shared" si="8"/>
        <v>238.34</v>
      </c>
      <c r="J123" s="28">
        <f t="shared" si="9"/>
        <v>238.34</v>
      </c>
      <c r="L123" s="150">
        <v>43742</v>
      </c>
      <c r="S123" s="151"/>
      <c r="U123" s="152"/>
      <c r="V123" s="23"/>
      <c r="W123" s="56"/>
      <c r="AA123" s="152"/>
      <c r="AC123" s="148" t="str">
        <f>Inventario!B123</f>
        <v>Tornillo Phillips #10 x 3"</v>
      </c>
      <c r="AD123" s="148" t="str">
        <f>Inventario!D123</f>
        <v>Tornillo Phillips #10 x 3"</v>
      </c>
      <c r="AE123" s="148" t="str">
        <f>Inventario!E123</f>
        <v>Clavos y Tornillos</v>
      </c>
      <c r="AF123" s="148">
        <f>Inventario!F123</f>
        <v>0</v>
      </c>
      <c r="AG123" s="148" t="str">
        <f>Inventario!G123</f>
        <v>unidades</v>
      </c>
      <c r="AH123" s="149">
        <f>Inventario!S123</f>
        <v>1.9985295469166438</v>
      </c>
      <c r="AI123" s="149">
        <f>Inventario!T123</f>
        <v>20926.602885764176</v>
      </c>
    </row>
    <row r="124" spans="1:35" s="22" customFormat="1" ht="15" customHeight="1" x14ac:dyDescent="0.25">
      <c r="A124" s="33" t="s">
        <v>2074</v>
      </c>
      <c r="B124" s="24"/>
      <c r="C124" s="174" t="s">
        <v>2091</v>
      </c>
      <c r="D124" s="98" t="str">
        <f t="shared" si="5"/>
        <v>Balinera 6206-2RS2C3</v>
      </c>
      <c r="E124" s="33">
        <v>1808</v>
      </c>
      <c r="F124" s="98" t="str">
        <f t="shared" si="6"/>
        <v>Repuestos y Partes</v>
      </c>
      <c r="G124" s="98" t="str">
        <f t="shared" si="7"/>
        <v>unidades</v>
      </c>
      <c r="H124" s="30">
        <v>1</v>
      </c>
      <c r="I124" s="28">
        <f t="shared" si="8"/>
        <v>317.8</v>
      </c>
      <c r="J124" s="28">
        <f t="shared" si="9"/>
        <v>317.8</v>
      </c>
      <c r="L124" s="150">
        <v>43742</v>
      </c>
      <c r="S124" s="151"/>
      <c r="U124" s="152"/>
      <c r="V124" s="23"/>
      <c r="W124" s="56"/>
      <c r="AA124" s="152"/>
      <c r="AC124" s="148" t="str">
        <f>Inventario!B124</f>
        <v>Tornillo Phillips #8 x3"</v>
      </c>
      <c r="AD124" s="148" t="str">
        <f>Inventario!D124</f>
        <v>Tornillo Phillips #8 x3"</v>
      </c>
      <c r="AE124" s="148" t="str">
        <f>Inventario!E124</f>
        <v>Clavos y Tornillos</v>
      </c>
      <c r="AF124" s="148">
        <f>Inventario!F124</f>
        <v>0</v>
      </c>
      <c r="AG124" s="148" t="str">
        <f>Inventario!G124</f>
        <v>unidades</v>
      </c>
      <c r="AH124" s="149">
        <f>Inventario!S124</f>
        <v>1.0900000000000001</v>
      </c>
      <c r="AI124" s="149">
        <f>Inventario!T124</f>
        <v>1462.7800000000002</v>
      </c>
    </row>
    <row r="125" spans="1:35" s="22" customFormat="1" ht="15" customHeight="1" x14ac:dyDescent="0.25">
      <c r="A125" s="33" t="s">
        <v>2074</v>
      </c>
      <c r="B125" s="24"/>
      <c r="C125" s="24" t="s">
        <v>2094</v>
      </c>
      <c r="D125" s="98" t="str">
        <f t="shared" si="5"/>
        <v>Balinera 6006ZZC3</v>
      </c>
      <c r="E125" s="33">
        <v>1808</v>
      </c>
      <c r="F125" s="98" t="str">
        <f t="shared" si="6"/>
        <v>Repuestos y Partes</v>
      </c>
      <c r="G125" s="98" t="str">
        <f t="shared" si="7"/>
        <v>unidades</v>
      </c>
      <c r="H125" s="30">
        <v>2</v>
      </c>
      <c r="I125" s="28">
        <f t="shared" si="8"/>
        <v>254.74</v>
      </c>
      <c r="J125" s="28">
        <f t="shared" si="9"/>
        <v>509.48</v>
      </c>
      <c r="L125" s="150">
        <v>43742</v>
      </c>
      <c r="S125" s="151"/>
      <c r="U125" s="152"/>
      <c r="V125" s="23"/>
      <c r="W125" s="56"/>
      <c r="AA125" s="152"/>
      <c r="AC125" s="148" t="str">
        <f>Inventario!B125</f>
        <v>Tornillo Phillips #8 x 1/2"</v>
      </c>
      <c r="AD125" s="148" t="str">
        <f>Inventario!D125</f>
        <v>Tornillo Phillips #8 x 1/2"</v>
      </c>
      <c r="AE125" s="148" t="str">
        <f>Inventario!E125</f>
        <v>Clavos y Tornillos</v>
      </c>
      <c r="AF125" s="148">
        <f>Inventario!F125</f>
        <v>0</v>
      </c>
      <c r="AG125" s="148" t="str">
        <f>Inventario!G125</f>
        <v>unidades</v>
      </c>
      <c r="AH125" s="149">
        <f>Inventario!S125</f>
        <v>0.36</v>
      </c>
      <c r="AI125" s="149">
        <f>Inventario!T125</f>
        <v>289.8</v>
      </c>
    </row>
    <row r="126" spans="1:35" s="22" customFormat="1" ht="15" customHeight="1" x14ac:dyDescent="0.25">
      <c r="A126" s="33" t="s">
        <v>2074</v>
      </c>
      <c r="B126" s="24"/>
      <c r="C126" s="174" t="s">
        <v>1143</v>
      </c>
      <c r="D126" s="98" t="str">
        <f t="shared" si="5"/>
        <v xml:space="preserve">Teflon </v>
      </c>
      <c r="E126" s="33">
        <v>1808</v>
      </c>
      <c r="F126" s="98" t="str">
        <f t="shared" si="6"/>
        <v>Materiales Varios</v>
      </c>
      <c r="G126" s="98" t="str">
        <f t="shared" si="7"/>
        <v>unidades</v>
      </c>
      <c r="H126" s="30">
        <v>1</v>
      </c>
      <c r="I126" s="28">
        <f t="shared" si="8"/>
        <v>190</v>
      </c>
      <c r="J126" s="28">
        <f t="shared" si="9"/>
        <v>190</v>
      </c>
      <c r="L126" s="150">
        <v>43742</v>
      </c>
      <c r="S126" s="151"/>
      <c r="U126" s="152"/>
      <c r="V126" s="23"/>
      <c r="W126" s="56"/>
      <c r="AA126" s="152"/>
      <c r="AC126" s="148" t="str">
        <f>Inventario!B126</f>
        <v>Tornillo Phillips #10x 1-1/4"</v>
      </c>
      <c r="AD126" s="148" t="str">
        <f>Inventario!D126</f>
        <v>Tornillo Phillips #10x 1-1/4"</v>
      </c>
      <c r="AE126" s="148" t="str">
        <f>Inventario!E126</f>
        <v>Clavos y Tornillos</v>
      </c>
      <c r="AF126" s="148">
        <f>Inventario!F126</f>
        <v>0</v>
      </c>
      <c r="AG126" s="148" t="str">
        <f>Inventario!G126</f>
        <v>unidades</v>
      </c>
      <c r="AH126" s="149">
        <f>Inventario!S126</f>
        <v>0.50919999999999999</v>
      </c>
      <c r="AI126" s="149">
        <f>Inventario!T126</f>
        <v>1018.4</v>
      </c>
    </row>
    <row r="127" spans="1:35" s="22" customFormat="1" ht="15" customHeight="1" x14ac:dyDescent="0.25">
      <c r="A127" s="33" t="s">
        <v>2074</v>
      </c>
      <c r="B127" s="24"/>
      <c r="C127" s="174" t="s">
        <v>1982</v>
      </c>
      <c r="D127" s="98" t="str">
        <f t="shared" si="5"/>
        <v>Lima Cuadrada</v>
      </c>
      <c r="E127" s="33">
        <v>1808</v>
      </c>
      <c r="F127" s="98" t="str">
        <f t="shared" si="6"/>
        <v>Materiales Varios</v>
      </c>
      <c r="G127" s="98" t="str">
        <f t="shared" si="7"/>
        <v>unidades</v>
      </c>
      <c r="H127" s="30">
        <v>1</v>
      </c>
      <c r="I127" s="28">
        <f t="shared" si="8"/>
        <v>160</v>
      </c>
      <c r="J127" s="28">
        <f t="shared" si="9"/>
        <v>160</v>
      </c>
      <c r="L127" s="150">
        <v>43742</v>
      </c>
      <c r="S127" s="151"/>
      <c r="U127" s="152"/>
      <c r="V127" s="23"/>
      <c r="W127" s="56"/>
      <c r="AA127" s="152"/>
      <c r="AC127" s="148" t="str">
        <f>Inventario!B127</f>
        <v>Perno Hexagonal 5/8"x2-1/2"</v>
      </c>
      <c r="AD127" s="148" t="str">
        <f>Inventario!D127</f>
        <v>Perno Hexagonal 5/8"x2-1/2"</v>
      </c>
      <c r="AE127" s="148" t="str">
        <f>Inventario!E127</f>
        <v>Clavos y Tornillos</v>
      </c>
      <c r="AF127" s="148">
        <f>Inventario!F127</f>
        <v>0</v>
      </c>
      <c r="AG127" s="148" t="str">
        <f>Inventario!G127</f>
        <v>unidades</v>
      </c>
      <c r="AH127" s="149" t="str">
        <f>Inventario!S127</f>
        <v>0</v>
      </c>
      <c r="AI127" s="149">
        <f>Inventario!T127</f>
        <v>0</v>
      </c>
    </row>
    <row r="128" spans="1:35" s="22" customFormat="1" ht="15" customHeight="1" x14ac:dyDescent="0.25">
      <c r="A128" s="33" t="s">
        <v>2074</v>
      </c>
      <c r="B128" s="24"/>
      <c r="C128" s="174" t="s">
        <v>1984</v>
      </c>
      <c r="D128" s="98" t="str">
        <f t="shared" si="5"/>
        <v>Lima Triangular</v>
      </c>
      <c r="E128" s="33">
        <v>1808</v>
      </c>
      <c r="F128" s="98" t="str">
        <f t="shared" si="6"/>
        <v>Materiales Varios</v>
      </c>
      <c r="G128" s="98" t="str">
        <f t="shared" si="7"/>
        <v>unidades</v>
      </c>
      <c r="H128" s="30">
        <v>1</v>
      </c>
      <c r="I128" s="28">
        <f t="shared" si="8"/>
        <v>120</v>
      </c>
      <c r="J128" s="28">
        <f t="shared" si="9"/>
        <v>120</v>
      </c>
      <c r="L128" s="150">
        <v>43742</v>
      </c>
      <c r="S128" s="151"/>
      <c r="U128" s="152"/>
      <c r="V128" s="23"/>
      <c r="W128" s="56"/>
      <c r="AA128" s="152"/>
      <c r="AC128" s="148" t="str">
        <f>Inventario!B128</f>
        <v>Goloso de techo de 4"</v>
      </c>
      <c r="AD128" s="148" t="str">
        <f>Inventario!D128</f>
        <v>Goloso de techo de 4"</v>
      </c>
      <c r="AE128" s="148" t="str">
        <f>Inventario!E128</f>
        <v>Clavos y Tornillos</v>
      </c>
      <c r="AF128" s="148">
        <f>Inventario!F128</f>
        <v>0</v>
      </c>
      <c r="AG128" s="148" t="str">
        <f>Inventario!G128</f>
        <v>unidades</v>
      </c>
      <c r="AH128" s="149">
        <f>Inventario!S128</f>
        <v>2</v>
      </c>
      <c r="AI128" s="149">
        <f>Inventario!T128</f>
        <v>2290</v>
      </c>
    </row>
    <row r="129" spans="1:35" s="22" customFormat="1" ht="15" customHeight="1" x14ac:dyDescent="0.25">
      <c r="A129" s="33" t="s">
        <v>2074</v>
      </c>
      <c r="B129" s="24"/>
      <c r="C129" s="174" t="s">
        <v>2089</v>
      </c>
      <c r="D129" s="98" t="str">
        <f t="shared" si="5"/>
        <v>Spray WD-40</v>
      </c>
      <c r="E129" s="33">
        <v>1808</v>
      </c>
      <c r="F129" s="98" t="str">
        <f t="shared" si="6"/>
        <v>Pinturas y Quimicos</v>
      </c>
      <c r="G129" s="98" t="str">
        <f t="shared" si="7"/>
        <v>unidades</v>
      </c>
      <c r="H129" s="30">
        <v>1</v>
      </c>
      <c r="I129" s="28">
        <f t="shared" si="8"/>
        <v>136.85</v>
      </c>
      <c r="J129" s="28">
        <f t="shared" si="9"/>
        <v>136.85</v>
      </c>
      <c r="L129" s="150">
        <v>43742</v>
      </c>
      <c r="S129" s="151"/>
      <c r="U129" s="152"/>
      <c r="V129" s="23"/>
      <c r="W129" s="56"/>
      <c r="AA129" s="152"/>
      <c r="AC129" s="148" t="str">
        <f>Inventario!B129</f>
        <v>Tornillo Phillips punta de broca #12x2-1/2"</v>
      </c>
      <c r="AD129" s="148" t="str">
        <f>Inventario!D129</f>
        <v>Tornillo Phillips punta de broca #12x2-1/2"</v>
      </c>
      <c r="AE129" s="148" t="str">
        <f>Inventario!E129</f>
        <v>Clavos y Tornillos</v>
      </c>
      <c r="AF129" s="148">
        <f>Inventario!F129</f>
        <v>0</v>
      </c>
      <c r="AG129" s="148" t="str">
        <f>Inventario!G129</f>
        <v>unidades</v>
      </c>
      <c r="AH129" s="149">
        <f>Inventario!S129</f>
        <v>2.4300000000000002</v>
      </c>
      <c r="AI129" s="149">
        <f>Inventario!T129</f>
        <v>461.70000000000005</v>
      </c>
    </row>
    <row r="130" spans="1:35" s="22" customFormat="1" ht="15" customHeight="1" x14ac:dyDescent="0.25">
      <c r="A130" s="33">
        <v>1908214</v>
      </c>
      <c r="B130" s="24"/>
      <c r="C130" s="174" t="s">
        <v>1197</v>
      </c>
      <c r="D130" s="98" t="str">
        <f t="shared" si="5"/>
        <v>Duro tint nogal oscuro cuarto</v>
      </c>
      <c r="E130" s="33">
        <v>1809</v>
      </c>
      <c r="F130" s="98" t="str">
        <f t="shared" si="6"/>
        <v>Pinturas y Quimicos</v>
      </c>
      <c r="G130" s="98" t="str">
        <f t="shared" si="7"/>
        <v>1/4  de Galon</v>
      </c>
      <c r="H130" s="30">
        <v>2</v>
      </c>
      <c r="I130" s="28">
        <f t="shared" si="8"/>
        <v>369.50925925925924</v>
      </c>
      <c r="J130" s="28">
        <f t="shared" si="9"/>
        <v>739.01851851851848</v>
      </c>
      <c r="L130" s="150">
        <v>43742</v>
      </c>
      <c r="S130" s="151"/>
      <c r="U130" s="152"/>
      <c r="V130" s="23"/>
      <c r="W130" s="56"/>
      <c r="AA130" s="152"/>
      <c r="AC130" s="148" t="str">
        <f>Inventario!B130</f>
        <v>Kit de tuercas, pernos y cap nuts</v>
      </c>
      <c r="AD130" s="148" t="str">
        <f>Inventario!D130</f>
        <v>Kit de tuercas, pernos y cap nuts</v>
      </c>
      <c r="AE130" s="148" t="str">
        <f>Inventario!E130</f>
        <v>Clavos y Tornillos</v>
      </c>
      <c r="AF130" s="148">
        <f>Inventario!F130</f>
        <v>0</v>
      </c>
      <c r="AG130" s="148" t="str">
        <f>Inventario!G130</f>
        <v>kits</v>
      </c>
      <c r="AH130" s="149" t="str">
        <f>Inventario!S130</f>
        <v>0</v>
      </c>
      <c r="AI130" s="149">
        <f>Inventario!T130</f>
        <v>0</v>
      </c>
    </row>
    <row r="131" spans="1:35" s="22" customFormat="1" ht="15" customHeight="1" x14ac:dyDescent="0.25">
      <c r="A131" s="33" t="s">
        <v>2157</v>
      </c>
      <c r="B131" s="24"/>
      <c r="C131" s="174" t="s">
        <v>2110</v>
      </c>
      <c r="D131" s="98" t="str">
        <f t="shared" si="5"/>
        <v xml:space="preserve">Carrete Doble Aguja </v>
      </c>
      <c r="E131" s="33">
        <v>1810</v>
      </c>
      <c r="F131" s="98" t="str">
        <f t="shared" si="6"/>
        <v>Repuestos y Partes</v>
      </c>
      <c r="G131" s="98" t="str">
        <f t="shared" si="7"/>
        <v>unidades</v>
      </c>
      <c r="H131" s="30">
        <v>5</v>
      </c>
      <c r="I131" s="28">
        <f t="shared" si="8"/>
        <v>25</v>
      </c>
      <c r="J131" s="28">
        <f t="shared" si="9"/>
        <v>125</v>
      </c>
      <c r="L131" s="150">
        <v>43745</v>
      </c>
      <c r="S131" s="151"/>
      <c r="U131" s="152"/>
      <c r="V131" s="23"/>
      <c r="W131" s="56"/>
      <c r="AA131" s="152"/>
      <c r="AC131" s="148" t="str">
        <f>Inventario!B131</f>
        <v>Tornillo cabeza cuadrada #8 x1-1/4"</v>
      </c>
      <c r="AD131" s="148" t="str">
        <f>Inventario!D131</f>
        <v>Tornillo cabeza cuadrada #8 x1-1/4"</v>
      </c>
      <c r="AE131" s="148" t="str">
        <f>Inventario!E131</f>
        <v>Clavos y Tornillos</v>
      </c>
      <c r="AF131" s="148">
        <f>Inventario!F131</f>
        <v>0</v>
      </c>
      <c r="AG131" s="148" t="str">
        <f>Inventario!G131</f>
        <v>unidades</v>
      </c>
      <c r="AH131" s="149">
        <f>Inventario!S131</f>
        <v>1.59</v>
      </c>
      <c r="AI131" s="149">
        <f>Inventario!T131</f>
        <v>4184.88</v>
      </c>
    </row>
    <row r="132" spans="1:35" s="22" customFormat="1" ht="15" customHeight="1" x14ac:dyDescent="0.25">
      <c r="A132" s="33" t="s">
        <v>2157</v>
      </c>
      <c r="B132" s="24"/>
      <c r="C132" s="174" t="s">
        <v>1399</v>
      </c>
      <c r="D132" s="98" t="str">
        <f t="shared" si="5"/>
        <v>Tiza para tapiceria (caja)</v>
      </c>
      <c r="E132" s="33">
        <v>1810</v>
      </c>
      <c r="F132" s="98" t="str">
        <f t="shared" si="6"/>
        <v>Tapiceria</v>
      </c>
      <c r="G132" s="98" t="str">
        <f t="shared" si="7"/>
        <v>unidades</v>
      </c>
      <c r="H132" s="30">
        <v>1</v>
      </c>
      <c r="I132" s="28">
        <f t="shared" si="8"/>
        <v>145.37982</v>
      </c>
      <c r="J132" s="28">
        <f t="shared" si="9"/>
        <v>145.37982</v>
      </c>
      <c r="L132" s="150">
        <v>43745</v>
      </c>
      <c r="S132" s="151"/>
      <c r="U132" s="152"/>
      <c r="V132" s="23"/>
      <c r="W132" s="56"/>
      <c r="AA132" s="152"/>
      <c r="AC132" s="148" t="str">
        <f>Inventario!B132</f>
        <v>Tornillo gypsum #8 x 1-1/4"</v>
      </c>
      <c r="AD132" s="148" t="str">
        <f>Inventario!D132</f>
        <v>Tornillo gypsum #8 x 1-1/4"</v>
      </c>
      <c r="AE132" s="148" t="str">
        <f>Inventario!E132</f>
        <v>Clavos y Tornillos</v>
      </c>
      <c r="AF132" s="148">
        <f>Inventario!F132</f>
        <v>0</v>
      </c>
      <c r="AG132" s="148" t="str">
        <f>Inventario!G132</f>
        <v>unidades</v>
      </c>
      <c r="AH132" s="149">
        <f>Inventario!S132</f>
        <v>1.06</v>
      </c>
      <c r="AI132" s="149">
        <f>Inventario!T132</f>
        <v>193.98000000000002</v>
      </c>
    </row>
    <row r="133" spans="1:35" s="22" customFormat="1" ht="15" customHeight="1" x14ac:dyDescent="0.25">
      <c r="A133" s="33" t="s">
        <v>2157</v>
      </c>
      <c r="B133" s="24"/>
      <c r="C133" s="174" t="s">
        <v>2111</v>
      </c>
      <c r="D133" s="98" t="str">
        <f t="shared" si="5"/>
        <v xml:space="preserve">Carrete </v>
      </c>
      <c r="E133" s="33">
        <v>1810</v>
      </c>
      <c r="F133" s="98" t="str">
        <f t="shared" si="6"/>
        <v>Repuestos y Partes</v>
      </c>
      <c r="G133" s="98" t="str">
        <f t="shared" si="7"/>
        <v>unidades</v>
      </c>
      <c r="H133" s="30">
        <v>4</v>
      </c>
      <c r="I133" s="28">
        <f t="shared" si="8"/>
        <v>23</v>
      </c>
      <c r="J133" s="28">
        <f t="shared" si="9"/>
        <v>92</v>
      </c>
      <c r="L133" s="150">
        <v>43745</v>
      </c>
      <c r="S133" s="151"/>
      <c r="U133" s="152"/>
      <c r="V133" s="23"/>
      <c r="W133" s="56"/>
      <c r="AA133" s="152"/>
      <c r="AC133" s="148" t="str">
        <f>Inventario!B133</f>
        <v>Tornillo Phillips #8x1-1/4"</v>
      </c>
      <c r="AD133" s="148" t="str">
        <f>Inventario!D133</f>
        <v>Tornillo Phillips #8x1-1/4"</v>
      </c>
      <c r="AE133" s="148" t="str">
        <f>Inventario!E133</f>
        <v>Clavos y Tornillos</v>
      </c>
      <c r="AF133" s="148">
        <f>Inventario!F133</f>
        <v>0</v>
      </c>
      <c r="AG133" s="148" t="str">
        <f>Inventario!G133</f>
        <v>unidades</v>
      </c>
      <c r="AH133" s="149">
        <f>Inventario!S133</f>
        <v>7.1428571428571425E-2</v>
      </c>
      <c r="AI133" s="149">
        <f>Inventario!T133</f>
        <v>19.785714285714285</v>
      </c>
    </row>
    <row r="134" spans="1:35" s="22" customFormat="1" ht="15" customHeight="1" x14ac:dyDescent="0.25">
      <c r="A134" s="33" t="s">
        <v>2157</v>
      </c>
      <c r="B134" s="24"/>
      <c r="C134" s="174" t="s">
        <v>2112</v>
      </c>
      <c r="D134" s="98" t="str">
        <f t="shared" ref="D134:D197" si="10">VLOOKUP($C134,$AC$6:$AI$2056,2,FALSE)</f>
        <v xml:space="preserve">Banda Esmeril P/Cortadora de Esponja </v>
      </c>
      <c r="E134" s="33">
        <v>1810</v>
      </c>
      <c r="F134" s="98" t="str">
        <f t="shared" ref="F134:F197" si="11">VLOOKUP($C134,$AC$6:$AI$2056,3,FALSE)</f>
        <v>Abrasivos</v>
      </c>
      <c r="G134" s="98" t="str">
        <f t="shared" ref="G134:G197" si="12">VLOOKUP($C134,$AC$6:$AI$2056,5,FALSE)</f>
        <v>unidades</v>
      </c>
      <c r="H134" s="30">
        <v>12</v>
      </c>
      <c r="I134" s="28">
        <f t="shared" ref="I134:I197" si="13">VLOOKUP($C134,$AC$6:$AI$2056,6,FALSE)</f>
        <v>15</v>
      </c>
      <c r="J134" s="28">
        <f t="shared" si="9"/>
        <v>180</v>
      </c>
      <c r="L134" s="150">
        <v>43745</v>
      </c>
      <c r="S134" s="151"/>
      <c r="U134" s="152"/>
      <c r="V134" s="23"/>
      <c r="W134" s="56"/>
      <c r="AA134" s="152"/>
      <c r="AC134" s="148" t="str">
        <f>Inventario!B134</f>
        <v>Tornillo Phillips  #10 x 1-1/8"</v>
      </c>
      <c r="AD134" s="148" t="str">
        <f>Inventario!D134</f>
        <v>Tornillo Phillips  #10 x 1-1/8"</v>
      </c>
      <c r="AE134" s="148" t="str">
        <f>Inventario!E134</f>
        <v>Clavos y Tornillos</v>
      </c>
      <c r="AF134" s="148">
        <f>Inventario!F134</f>
        <v>0</v>
      </c>
      <c r="AG134" s="148" t="str">
        <f>Inventario!G134</f>
        <v>unidades</v>
      </c>
      <c r="AH134" s="149" t="str">
        <f>Inventario!S134</f>
        <v>0</v>
      </c>
      <c r="AI134" s="149">
        <f>Inventario!T134</f>
        <v>0</v>
      </c>
    </row>
    <row r="135" spans="1:35" s="22" customFormat="1" ht="15" customHeight="1" x14ac:dyDescent="0.25">
      <c r="A135" s="33">
        <v>1908237</v>
      </c>
      <c r="B135" s="24"/>
      <c r="C135" s="174" t="s">
        <v>376</v>
      </c>
      <c r="D135" s="98" t="str">
        <f t="shared" si="10"/>
        <v>Tornillo Phillips #10 x 2-1/2"</v>
      </c>
      <c r="E135" s="33">
        <v>1811</v>
      </c>
      <c r="F135" s="98" t="str">
        <f t="shared" si="11"/>
        <v>Clavos y Tornillos</v>
      </c>
      <c r="G135" s="98" t="str">
        <f t="shared" si="12"/>
        <v>unidades</v>
      </c>
      <c r="H135" s="30">
        <v>100</v>
      </c>
      <c r="I135" s="28">
        <f t="shared" si="13"/>
        <v>0.97315231557746362</v>
      </c>
      <c r="J135" s="28">
        <f t="shared" ref="J135:J192" si="14">+H135*I135</f>
        <v>97.315231557746358</v>
      </c>
      <c r="L135" s="150">
        <v>43745</v>
      </c>
      <c r="S135" s="151"/>
      <c r="U135" s="152"/>
      <c r="V135" s="23"/>
      <c r="W135" s="56"/>
      <c r="AA135" s="152"/>
      <c r="AC135" s="148" t="str">
        <f>Inventario!B135</f>
        <v>Tornillo gypsum #8 x 2"</v>
      </c>
      <c r="AD135" s="148" t="str">
        <f>Inventario!D135</f>
        <v>Tornillo gypsum #8 x 2"</v>
      </c>
      <c r="AE135" s="148" t="str">
        <f>Inventario!E135</f>
        <v>Clavos y Tornillos</v>
      </c>
      <c r="AF135" s="148">
        <f>Inventario!F135</f>
        <v>0</v>
      </c>
      <c r="AG135" s="148" t="str">
        <f>Inventario!G135</f>
        <v>unidades</v>
      </c>
      <c r="AH135" s="149" t="str">
        <f>Inventario!S135</f>
        <v>0</v>
      </c>
      <c r="AI135" s="149">
        <f>Inventario!T135</f>
        <v>0</v>
      </c>
    </row>
    <row r="136" spans="1:35" s="22" customFormat="1" ht="15" customHeight="1" x14ac:dyDescent="0.25">
      <c r="A136" s="33">
        <v>1908237</v>
      </c>
      <c r="B136" s="24"/>
      <c r="C136" s="174" t="s">
        <v>536</v>
      </c>
      <c r="D136" s="98" t="str">
        <f t="shared" si="10"/>
        <v>Arandela negra 1/4"</v>
      </c>
      <c r="E136" s="33">
        <v>1811</v>
      </c>
      <c r="F136" s="98" t="str">
        <f t="shared" si="11"/>
        <v>Herrajes</v>
      </c>
      <c r="G136" s="98" t="str">
        <f t="shared" si="12"/>
        <v>unidades</v>
      </c>
      <c r="H136" s="30">
        <v>100</v>
      </c>
      <c r="I136" s="28" t="str">
        <f t="shared" si="13"/>
        <v>0</v>
      </c>
      <c r="J136" s="28">
        <f t="shared" si="14"/>
        <v>0</v>
      </c>
      <c r="L136" s="150">
        <v>43745</v>
      </c>
      <c r="S136" s="151"/>
      <c r="U136" s="152"/>
      <c r="V136" s="23"/>
      <c r="W136" s="56"/>
      <c r="AA136" s="152"/>
      <c r="AC136" s="148" t="str">
        <f>Inventario!B136</f>
        <v>Tornillo panhead #7x 5/8"</v>
      </c>
      <c r="AD136" s="148" t="str">
        <f>Inventario!D136</f>
        <v>Tornillo panhead #7x 5/8"</v>
      </c>
      <c r="AE136" s="148" t="str">
        <f>Inventario!E136</f>
        <v>Clavos y Tornillos</v>
      </c>
      <c r="AF136" s="148">
        <f>Inventario!F136</f>
        <v>0</v>
      </c>
      <c r="AG136" s="148" t="str">
        <f>Inventario!G136</f>
        <v>unidades</v>
      </c>
      <c r="AH136" s="149">
        <f>Inventario!S136</f>
        <v>1.5</v>
      </c>
      <c r="AI136" s="149">
        <f>Inventario!T136</f>
        <v>2697</v>
      </c>
    </row>
    <row r="137" spans="1:35" s="22" customFormat="1" ht="15" customHeight="1" x14ac:dyDescent="0.25">
      <c r="A137" s="33">
        <v>1909274</v>
      </c>
      <c r="B137" s="24"/>
      <c r="C137" s="174" t="s">
        <v>2059</v>
      </c>
      <c r="D137" s="98" t="str">
        <f t="shared" si="10"/>
        <v>Varilla Roscada 3/8" INOX</v>
      </c>
      <c r="E137" s="33">
        <v>1812</v>
      </c>
      <c r="F137" s="98" t="str">
        <f t="shared" si="11"/>
        <v>Metales</v>
      </c>
      <c r="G137" s="98" t="str">
        <f t="shared" si="12"/>
        <v>mts</v>
      </c>
      <c r="H137" s="30">
        <v>18.8</v>
      </c>
      <c r="I137" s="28">
        <f t="shared" si="13"/>
        <v>273.70744680851061</v>
      </c>
      <c r="J137" s="28">
        <f t="shared" si="14"/>
        <v>5145.7</v>
      </c>
      <c r="L137" s="150">
        <v>43745</v>
      </c>
      <c r="S137" s="151"/>
      <c r="U137" s="152"/>
      <c r="V137" s="23"/>
      <c r="W137" s="56"/>
      <c r="AA137" s="152"/>
      <c r="AC137" s="148" t="str">
        <f>Inventario!B137</f>
        <v>Tornillo panhead #8x 3/8"</v>
      </c>
      <c r="AD137" s="148" t="str">
        <f>Inventario!D137</f>
        <v>Tornillo panhead #8x 3/8"</v>
      </c>
      <c r="AE137" s="148" t="str">
        <f>Inventario!E137</f>
        <v>Clavos y Tornillos</v>
      </c>
      <c r="AF137" s="148">
        <f>Inventario!F137</f>
        <v>0</v>
      </c>
      <c r="AG137" s="148" t="str">
        <f>Inventario!G137</f>
        <v>unidades</v>
      </c>
      <c r="AH137" s="149">
        <f>Inventario!S137</f>
        <v>2.71</v>
      </c>
      <c r="AI137" s="149">
        <f>Inventario!T137</f>
        <v>710.02</v>
      </c>
    </row>
    <row r="138" spans="1:35" s="22" customFormat="1" ht="15" customHeight="1" x14ac:dyDescent="0.25">
      <c r="A138" s="33">
        <v>1909275</v>
      </c>
      <c r="B138" s="24"/>
      <c r="C138" s="174" t="s">
        <v>2059</v>
      </c>
      <c r="D138" s="98" t="str">
        <f t="shared" si="10"/>
        <v>Varilla Roscada 3/8" INOX</v>
      </c>
      <c r="E138" s="33">
        <v>1813</v>
      </c>
      <c r="F138" s="98" t="str">
        <f t="shared" si="11"/>
        <v>Metales</v>
      </c>
      <c r="G138" s="98" t="str">
        <f t="shared" si="12"/>
        <v>mts</v>
      </c>
      <c r="H138" s="30">
        <v>18.8</v>
      </c>
      <c r="I138" s="28">
        <f t="shared" si="13"/>
        <v>273.70744680851061</v>
      </c>
      <c r="J138" s="28">
        <f t="shared" si="14"/>
        <v>5145.7</v>
      </c>
      <c r="L138" s="150">
        <v>43745</v>
      </c>
      <c r="S138" s="151"/>
      <c r="U138" s="152"/>
      <c r="V138" s="23"/>
      <c r="W138" s="56"/>
      <c r="AA138" s="152"/>
      <c r="AC138" s="148" t="str">
        <f>Inventario!B138</f>
        <v>Tornillo panhead #7x 1-1/4"</v>
      </c>
      <c r="AD138" s="148" t="str">
        <f>Inventario!D138</f>
        <v>Tornillo panhead #7x 1-1/4"</v>
      </c>
      <c r="AE138" s="148" t="str">
        <f>Inventario!E138</f>
        <v>Clavos y Tornillos</v>
      </c>
      <c r="AF138" s="148">
        <f>Inventario!F138</f>
        <v>0</v>
      </c>
      <c r="AG138" s="148" t="str">
        <f>Inventario!G138</f>
        <v>unidades</v>
      </c>
      <c r="AH138" s="149" t="str">
        <f>Inventario!S138</f>
        <v>0</v>
      </c>
      <c r="AI138" s="149">
        <f>Inventario!T138</f>
        <v>0</v>
      </c>
    </row>
    <row r="139" spans="1:35" s="22" customFormat="1" ht="15" customHeight="1" x14ac:dyDescent="0.25">
      <c r="A139" s="33">
        <v>1909274</v>
      </c>
      <c r="B139" s="24"/>
      <c r="C139" s="174" t="s">
        <v>2059</v>
      </c>
      <c r="D139" s="98" t="str">
        <f t="shared" si="10"/>
        <v>Varilla Roscada 3/8" INOX</v>
      </c>
      <c r="E139" s="33">
        <v>1</v>
      </c>
      <c r="F139" s="98" t="str">
        <f t="shared" si="11"/>
        <v>Metales</v>
      </c>
      <c r="G139" s="98" t="str">
        <f t="shared" si="12"/>
        <v>mts</v>
      </c>
      <c r="H139" s="30">
        <v>-7.32</v>
      </c>
      <c r="I139" s="28">
        <f t="shared" si="13"/>
        <v>273.70744680851061</v>
      </c>
      <c r="J139" s="28">
        <f t="shared" si="14"/>
        <v>-2003.5385106382978</v>
      </c>
      <c r="K139" s="22" t="s">
        <v>2158</v>
      </c>
      <c r="L139" s="150">
        <v>43745</v>
      </c>
      <c r="S139" s="151"/>
      <c r="U139" s="152"/>
      <c r="V139" s="23"/>
      <c r="W139" s="56"/>
      <c r="AA139" s="152"/>
      <c r="AC139" s="148" t="str">
        <f>Inventario!B139</f>
        <v>Goloso de techo de 2"</v>
      </c>
      <c r="AD139" s="148" t="str">
        <f>Inventario!D139</f>
        <v>Goloso de techo de 2"</v>
      </c>
      <c r="AE139" s="148" t="str">
        <f>Inventario!E139</f>
        <v>Clavos y Tornillos</v>
      </c>
      <c r="AF139" s="148">
        <f>Inventario!F139</f>
        <v>0</v>
      </c>
      <c r="AG139" s="148" t="str">
        <f>Inventario!G139</f>
        <v>unidades</v>
      </c>
      <c r="AH139" s="149">
        <f>Inventario!S139</f>
        <v>2</v>
      </c>
      <c r="AI139" s="149">
        <f>Inventario!T139</f>
        <v>698</v>
      </c>
    </row>
    <row r="140" spans="1:35" s="22" customFormat="1" ht="15" customHeight="1" x14ac:dyDescent="0.25">
      <c r="A140" s="33">
        <v>1909275</v>
      </c>
      <c r="B140" s="24"/>
      <c r="C140" s="174" t="s">
        <v>2059</v>
      </c>
      <c r="D140" s="98" t="str">
        <f t="shared" si="10"/>
        <v>Varilla Roscada 3/8" INOX</v>
      </c>
      <c r="E140" s="33">
        <v>1</v>
      </c>
      <c r="F140" s="98" t="str">
        <f t="shared" si="11"/>
        <v>Metales</v>
      </c>
      <c r="G140" s="98" t="str">
        <f t="shared" si="12"/>
        <v>mts</v>
      </c>
      <c r="H140" s="30">
        <v>-7.32</v>
      </c>
      <c r="I140" s="28">
        <f t="shared" si="13"/>
        <v>273.70744680851061</v>
      </c>
      <c r="J140" s="28">
        <f t="shared" si="14"/>
        <v>-2003.5385106382978</v>
      </c>
      <c r="K140" s="22" t="s">
        <v>2158</v>
      </c>
      <c r="L140" s="150">
        <v>43745</v>
      </c>
      <c r="S140" s="151"/>
      <c r="U140" s="152"/>
      <c r="V140" s="23"/>
      <c r="W140" s="56"/>
      <c r="AA140" s="152"/>
      <c r="AC140" s="148" t="str">
        <f>Inventario!B140</f>
        <v>Tornillo Phillips Slot #7x1-1/8"</v>
      </c>
      <c r="AD140" s="148" t="str">
        <f>Inventario!D140</f>
        <v>Tornillo Phillips Slot #7x1-1/8"</v>
      </c>
      <c r="AE140" s="148" t="str">
        <f>Inventario!E140</f>
        <v>Clavos y Tornillos</v>
      </c>
      <c r="AF140" s="148">
        <f>Inventario!F140</f>
        <v>0</v>
      </c>
      <c r="AG140" s="148" t="str">
        <f>Inventario!G140</f>
        <v>unidades</v>
      </c>
      <c r="AH140" s="149">
        <f>Inventario!S140</f>
        <v>0.65</v>
      </c>
      <c r="AI140" s="149">
        <f>Inventario!T140</f>
        <v>1238.25</v>
      </c>
    </row>
    <row r="141" spans="1:35" s="22" customFormat="1" ht="15" customHeight="1" x14ac:dyDescent="0.25">
      <c r="A141" s="33">
        <v>1908237</v>
      </c>
      <c r="B141" s="24"/>
      <c r="C141" s="174" t="s">
        <v>967</v>
      </c>
      <c r="D141" s="98" t="str">
        <f t="shared" si="10"/>
        <v>Tape Oscuro 2"x 110 yadas</v>
      </c>
      <c r="E141" s="33">
        <v>1814</v>
      </c>
      <c r="F141" s="98" t="str">
        <f t="shared" si="11"/>
        <v>Material Empaque</v>
      </c>
      <c r="G141" s="98" t="str">
        <f t="shared" si="12"/>
        <v>unidades</v>
      </c>
      <c r="H141" s="30">
        <v>2</v>
      </c>
      <c r="I141" s="28">
        <f t="shared" si="13"/>
        <v>48.261992235692681</v>
      </c>
      <c r="J141" s="28">
        <f t="shared" si="14"/>
        <v>96.523984471385361</v>
      </c>
      <c r="L141" s="150">
        <v>43745</v>
      </c>
      <c r="S141" s="151"/>
      <c r="U141" s="152"/>
      <c r="V141" s="23"/>
      <c r="W141" s="56"/>
      <c r="AA141" s="152"/>
      <c r="AC141" s="148" t="str">
        <f>Inventario!B141</f>
        <v>Tornillo Phillips Slot #10x1-1/8"</v>
      </c>
      <c r="AD141" s="148" t="str">
        <f>Inventario!D141</f>
        <v>Tornillo Phillips Slot #10x1-1/8"</v>
      </c>
      <c r="AE141" s="148" t="str">
        <f>Inventario!E141</f>
        <v>Clavos y Tornillos</v>
      </c>
      <c r="AF141" s="148">
        <f>Inventario!F141</f>
        <v>0</v>
      </c>
      <c r="AG141" s="148" t="str">
        <f>Inventario!G141</f>
        <v>unidades</v>
      </c>
      <c r="AH141" s="149" t="str">
        <f>Inventario!S141</f>
        <v>0</v>
      </c>
      <c r="AI141" s="149">
        <f>Inventario!T141</f>
        <v>0</v>
      </c>
    </row>
    <row r="142" spans="1:35" s="22" customFormat="1" ht="15" customHeight="1" x14ac:dyDescent="0.25">
      <c r="A142" s="33">
        <v>1909274</v>
      </c>
      <c r="B142" s="24"/>
      <c r="C142" s="174" t="s">
        <v>1141</v>
      </c>
      <c r="D142" s="98" t="str">
        <f t="shared" si="10"/>
        <v>Kinepox 26</v>
      </c>
      <c r="E142" s="33">
        <v>1815</v>
      </c>
      <c r="F142" s="98" t="str">
        <f t="shared" si="11"/>
        <v>Pinturas y Quimicos</v>
      </c>
      <c r="G142" s="98" t="str">
        <f t="shared" si="12"/>
        <v>galon</v>
      </c>
      <c r="H142" s="30">
        <v>1</v>
      </c>
      <c r="I142" s="28">
        <f t="shared" si="13"/>
        <v>1121.8286513023957</v>
      </c>
      <c r="J142" s="28">
        <f t="shared" si="14"/>
        <v>1121.8286513023957</v>
      </c>
      <c r="L142" s="150">
        <v>43745</v>
      </c>
      <c r="S142" s="151"/>
      <c r="U142" s="152"/>
      <c r="V142" s="23"/>
      <c r="W142" s="56"/>
      <c r="AA142" s="152"/>
      <c r="AC142" s="148" t="str">
        <f>Inventario!B142</f>
        <v>Tornillo Phillips Slot #7x5/8"</v>
      </c>
      <c r="AD142" s="148" t="str">
        <f>Inventario!D142</f>
        <v>Tornillo Phillips Slot #7x5/8"</v>
      </c>
      <c r="AE142" s="148" t="str">
        <f>Inventario!E142</f>
        <v>Clavos y Tornillos</v>
      </c>
      <c r="AF142" s="148">
        <f>Inventario!F142</f>
        <v>0</v>
      </c>
      <c r="AG142" s="148" t="str">
        <f>Inventario!G142</f>
        <v>unidades</v>
      </c>
      <c r="AH142" s="149" t="str">
        <f>Inventario!S142</f>
        <v>0</v>
      </c>
      <c r="AI142" s="149">
        <f>Inventario!T142</f>
        <v>0</v>
      </c>
    </row>
    <row r="143" spans="1:35" s="22" customFormat="1" ht="15" customHeight="1" x14ac:dyDescent="0.25">
      <c r="A143" s="33">
        <v>1909274</v>
      </c>
      <c r="B143" s="24"/>
      <c r="C143" s="174" t="s">
        <v>1142</v>
      </c>
      <c r="D143" s="98" t="str">
        <f t="shared" si="10"/>
        <v>Kinecure 626</v>
      </c>
      <c r="E143" s="33">
        <v>1815</v>
      </c>
      <c r="F143" s="98" t="str">
        <f t="shared" si="11"/>
        <v>Pinturas y Quimicos</v>
      </c>
      <c r="G143" s="98" t="str">
        <f t="shared" si="12"/>
        <v>1/4  de Galon</v>
      </c>
      <c r="H143" s="30">
        <v>1</v>
      </c>
      <c r="I143" s="28">
        <f t="shared" si="13"/>
        <v>954.09784499058458</v>
      </c>
      <c r="J143" s="28">
        <f t="shared" si="14"/>
        <v>954.09784499058458</v>
      </c>
      <c r="L143" s="150">
        <v>43745</v>
      </c>
      <c r="S143" s="151"/>
      <c r="U143" s="152"/>
      <c r="V143" s="23"/>
      <c r="W143" s="56"/>
      <c r="AA143" s="152"/>
      <c r="AC143" s="148" t="str">
        <f>Inventario!B143</f>
        <v>Tornillo Phillips Flat head #9 x 1-3/4"</v>
      </c>
      <c r="AD143" s="148" t="str">
        <f>Inventario!D143</f>
        <v>Tornillo Phillips Flat head #9 x 1-3/4"</v>
      </c>
      <c r="AE143" s="148" t="str">
        <f>Inventario!E143</f>
        <v>Clavos y Tornillos</v>
      </c>
      <c r="AF143" s="148">
        <f>Inventario!F143</f>
        <v>0</v>
      </c>
      <c r="AG143" s="148" t="str">
        <f>Inventario!G143</f>
        <v>unidades</v>
      </c>
      <c r="AH143" s="149">
        <f>Inventario!S143</f>
        <v>3.27</v>
      </c>
      <c r="AI143" s="149">
        <f>Inventario!T143</f>
        <v>153.69</v>
      </c>
    </row>
    <row r="144" spans="1:35" s="22" customFormat="1" ht="15" customHeight="1" x14ac:dyDescent="0.25">
      <c r="A144" s="33">
        <v>1909275</v>
      </c>
      <c r="B144" s="24"/>
      <c r="C144" s="174" t="s">
        <v>2085</v>
      </c>
      <c r="D144" s="98" t="str">
        <f t="shared" si="10"/>
        <v>Acetona</v>
      </c>
      <c r="E144" s="33">
        <v>1815</v>
      </c>
      <c r="F144" s="98" t="str">
        <f t="shared" si="11"/>
        <v>Pinturas y Quimicos</v>
      </c>
      <c r="G144" s="98" t="str">
        <f t="shared" si="12"/>
        <v>galon</v>
      </c>
      <c r="H144" s="30">
        <v>1</v>
      </c>
      <c r="I144" s="28">
        <f t="shared" si="13"/>
        <v>391.3</v>
      </c>
      <c r="J144" s="28">
        <f t="shared" si="14"/>
        <v>391.3</v>
      </c>
      <c r="L144" s="150">
        <v>43745</v>
      </c>
      <c r="S144" s="151"/>
      <c r="U144" s="152"/>
      <c r="V144" s="23"/>
      <c r="W144" s="56"/>
      <c r="AA144" s="152"/>
      <c r="AC144" s="148" t="str">
        <f>Inventario!B144</f>
        <v>Tornillo Phillips Flat head #7 x 1"</v>
      </c>
      <c r="AD144" s="148" t="str">
        <f>Inventario!D144</f>
        <v>Tornillo Phillips Flat head #7 x 1"</v>
      </c>
      <c r="AE144" s="148" t="str">
        <f>Inventario!E144</f>
        <v>Clavos y Tornillos</v>
      </c>
      <c r="AF144" s="148">
        <f>Inventario!F144</f>
        <v>0</v>
      </c>
      <c r="AG144" s="148" t="str">
        <f>Inventario!G144</f>
        <v>unidades</v>
      </c>
      <c r="AH144" s="149" t="str">
        <f>Inventario!S144</f>
        <v>0</v>
      </c>
      <c r="AI144" s="149">
        <f>Inventario!T144</f>
        <v>0</v>
      </c>
    </row>
    <row r="145" spans="1:35" s="22" customFormat="1" ht="15" customHeight="1" x14ac:dyDescent="0.25">
      <c r="A145" s="33" t="s">
        <v>2074</v>
      </c>
      <c r="B145" s="24"/>
      <c r="C145" s="174" t="s">
        <v>273</v>
      </c>
      <c r="D145" s="98" t="str">
        <f t="shared" si="10"/>
        <v>Lija pliego 9"x11" grano #320</v>
      </c>
      <c r="E145" s="33">
        <v>1816</v>
      </c>
      <c r="F145" s="98" t="str">
        <f t="shared" si="11"/>
        <v>Abrasivos</v>
      </c>
      <c r="G145" s="98" t="str">
        <f t="shared" si="12"/>
        <v>unidades</v>
      </c>
      <c r="H145" s="30">
        <v>6</v>
      </c>
      <c r="I145" s="28">
        <f t="shared" si="13"/>
        <v>9.25</v>
      </c>
      <c r="J145" s="28">
        <f t="shared" si="14"/>
        <v>55.5</v>
      </c>
      <c r="L145" s="150">
        <v>43745</v>
      </c>
      <c r="S145" s="151"/>
      <c r="U145" s="152"/>
      <c r="V145" s="23"/>
      <c r="W145" s="56"/>
      <c r="AA145" s="152"/>
      <c r="AC145" s="148" t="str">
        <f>Inventario!B145</f>
        <v>Clavo de acero de 1"</v>
      </c>
      <c r="AD145" s="148" t="str">
        <f>Inventario!D145</f>
        <v>Clavo de acero de 1"</v>
      </c>
      <c r="AE145" s="148" t="str">
        <f>Inventario!E145</f>
        <v>Clavos y Tornillos</v>
      </c>
      <c r="AF145" s="148">
        <f>Inventario!F145</f>
        <v>0</v>
      </c>
      <c r="AG145" s="148" t="str">
        <f>Inventario!G145</f>
        <v>unidades</v>
      </c>
      <c r="AH145" s="149" t="str">
        <f>Inventario!S145</f>
        <v>0</v>
      </c>
      <c r="AI145" s="149">
        <f>Inventario!T145</f>
        <v>0</v>
      </c>
    </row>
    <row r="146" spans="1:35" s="22" customFormat="1" ht="15" customHeight="1" x14ac:dyDescent="0.25">
      <c r="A146" s="33">
        <v>1909280</v>
      </c>
      <c r="B146" s="24"/>
      <c r="C146" s="174" t="s">
        <v>2006</v>
      </c>
      <c r="D146" s="98" t="str">
        <f t="shared" si="10"/>
        <v>Tubo Cañeria 1 1/2" x 2.38 mmx 6mtrs</v>
      </c>
      <c r="E146" s="33">
        <v>1817</v>
      </c>
      <c r="F146" s="98" t="str">
        <f t="shared" si="11"/>
        <v>Metales</v>
      </c>
      <c r="G146" s="98" t="str">
        <f t="shared" si="12"/>
        <v>mts</v>
      </c>
      <c r="H146" s="30">
        <v>6</v>
      </c>
      <c r="I146" s="28">
        <f t="shared" si="13"/>
        <v>99.366125499999995</v>
      </c>
      <c r="J146" s="28">
        <f t="shared" si="14"/>
        <v>596.19675299999994</v>
      </c>
      <c r="L146" s="150">
        <v>43745</v>
      </c>
      <c r="S146" s="151"/>
      <c r="U146" s="152"/>
      <c r="V146" s="23"/>
      <c r="W146" s="56"/>
      <c r="AA146" s="152"/>
      <c r="AC146" s="148" t="str">
        <f>Inventario!B146</f>
        <v>Tornillo Phillips Flathead #8x1"</v>
      </c>
      <c r="AD146" s="148" t="str">
        <f>Inventario!D146</f>
        <v>Tornillo Phillips Flathead #8x1"</v>
      </c>
      <c r="AE146" s="148" t="str">
        <f>Inventario!E146</f>
        <v>Clavos y Tornillos</v>
      </c>
      <c r="AF146" s="148">
        <f>Inventario!F146</f>
        <v>0</v>
      </c>
      <c r="AG146" s="148" t="str">
        <f>Inventario!G146</f>
        <v>unidades</v>
      </c>
      <c r="AH146" s="149" t="str">
        <f>Inventario!S146</f>
        <v>0</v>
      </c>
      <c r="AI146" s="149">
        <f>Inventario!T146</f>
        <v>0</v>
      </c>
    </row>
    <row r="147" spans="1:35" s="22" customFormat="1" ht="15" customHeight="1" x14ac:dyDescent="0.25">
      <c r="A147" s="33">
        <v>1908236</v>
      </c>
      <c r="B147" s="24"/>
      <c r="C147" s="174" t="s">
        <v>832</v>
      </c>
      <c r="D147" s="98" t="str">
        <f t="shared" si="10"/>
        <v>Naphtha (Diluyente) R1K3-1</v>
      </c>
      <c r="E147" s="33">
        <v>1818</v>
      </c>
      <c r="F147" s="98" t="str">
        <f t="shared" si="11"/>
        <v>Pinturas y Quimicos</v>
      </c>
      <c r="G147" s="98" t="str">
        <f t="shared" si="12"/>
        <v>galones</v>
      </c>
      <c r="H147" s="30">
        <v>1</v>
      </c>
      <c r="I147" s="28">
        <f t="shared" si="13"/>
        <v>353.12797874623732</v>
      </c>
      <c r="J147" s="28">
        <f t="shared" si="14"/>
        <v>353.12797874623732</v>
      </c>
      <c r="L147" s="150">
        <v>43745</v>
      </c>
      <c r="S147" s="151"/>
      <c r="U147" s="152"/>
      <c r="V147" s="23"/>
      <c r="W147" s="56"/>
      <c r="AA147" s="152"/>
      <c r="AC147" s="148" t="str">
        <f>Inventario!B147</f>
        <v>Tornillo Phillips flathead #7x3"</v>
      </c>
      <c r="AD147" s="148" t="str">
        <f>Inventario!D147</f>
        <v>Tornillo Phillips flathead #7x3"</v>
      </c>
      <c r="AE147" s="148" t="str">
        <f>Inventario!E147</f>
        <v>Clavos y Tornillos</v>
      </c>
      <c r="AF147" s="148">
        <f>Inventario!F147</f>
        <v>0</v>
      </c>
      <c r="AG147" s="148" t="str">
        <f>Inventario!G147</f>
        <v>unidades</v>
      </c>
      <c r="AH147" s="149" t="str">
        <f>Inventario!S147</f>
        <v>0</v>
      </c>
      <c r="AI147" s="149">
        <f>Inventario!T147</f>
        <v>0</v>
      </c>
    </row>
    <row r="148" spans="1:35" s="22" customFormat="1" ht="15" customHeight="1" x14ac:dyDescent="0.25">
      <c r="A148" s="33">
        <v>1908236</v>
      </c>
      <c r="B148" s="24"/>
      <c r="C148" s="174" t="s">
        <v>1141</v>
      </c>
      <c r="D148" s="98" t="str">
        <f t="shared" si="10"/>
        <v>Kinepox 26</v>
      </c>
      <c r="E148" s="33">
        <v>1819</v>
      </c>
      <c r="F148" s="98" t="str">
        <f t="shared" si="11"/>
        <v>Pinturas y Quimicos</v>
      </c>
      <c r="G148" s="98" t="str">
        <f t="shared" si="12"/>
        <v>galon</v>
      </c>
      <c r="H148" s="30">
        <v>1</v>
      </c>
      <c r="I148" s="28">
        <f t="shared" si="13"/>
        <v>1121.8286513023957</v>
      </c>
      <c r="J148" s="28">
        <f t="shared" si="14"/>
        <v>1121.8286513023957</v>
      </c>
      <c r="L148" s="150">
        <v>43745</v>
      </c>
      <c r="S148" s="151"/>
      <c r="U148" s="152"/>
      <c r="V148" s="23"/>
      <c r="W148" s="56"/>
      <c r="AA148" s="152"/>
      <c r="AC148" s="148" t="str">
        <f>Inventario!B148</f>
        <v>Tornillo Phillips Flat head #7 x 1-1/4""</v>
      </c>
      <c r="AD148" s="148" t="str">
        <f>Inventario!D148</f>
        <v>Tornillo Phillips Flat head #7 x 1-1/4""</v>
      </c>
      <c r="AE148" s="148" t="str">
        <f>Inventario!E148</f>
        <v>Clavos y Tornillos</v>
      </c>
      <c r="AF148" s="148">
        <f>Inventario!F148</f>
        <v>0</v>
      </c>
      <c r="AG148" s="148" t="str">
        <f>Inventario!G148</f>
        <v>unidades</v>
      </c>
      <c r="AH148" s="149">
        <f>Inventario!S148</f>
        <v>2.94</v>
      </c>
      <c r="AI148" s="149">
        <f>Inventario!T148</f>
        <v>3107.58</v>
      </c>
    </row>
    <row r="149" spans="1:35" s="22" customFormat="1" ht="15" customHeight="1" x14ac:dyDescent="0.25">
      <c r="A149" s="33">
        <v>1908236</v>
      </c>
      <c r="B149" s="24"/>
      <c r="C149" s="174" t="s">
        <v>1142</v>
      </c>
      <c r="D149" s="98" t="str">
        <f t="shared" si="10"/>
        <v>Kinecure 626</v>
      </c>
      <c r="E149" s="33">
        <v>1819</v>
      </c>
      <c r="F149" s="98" t="str">
        <f t="shared" si="11"/>
        <v>Pinturas y Quimicos</v>
      </c>
      <c r="G149" s="98" t="str">
        <f t="shared" si="12"/>
        <v>1/4  de Galon</v>
      </c>
      <c r="H149" s="30">
        <v>2</v>
      </c>
      <c r="I149" s="28">
        <f t="shared" si="13"/>
        <v>954.09784499058458</v>
      </c>
      <c r="J149" s="28">
        <f t="shared" si="14"/>
        <v>1908.1956899811692</v>
      </c>
      <c r="L149" s="150">
        <v>43745</v>
      </c>
      <c r="S149" s="151"/>
      <c r="U149" s="152"/>
      <c r="V149" s="23"/>
      <c r="W149" s="56"/>
      <c r="AA149" s="152"/>
      <c r="AC149" s="148" t="str">
        <f>Inventario!B149</f>
        <v>Tornillo Phillips Flat head #7x 3/4"</v>
      </c>
      <c r="AD149" s="148" t="str">
        <f>Inventario!D149</f>
        <v>Tornillo Phillips Flat head #7x 3/4"</v>
      </c>
      <c r="AE149" s="148" t="str">
        <f>Inventario!E149</f>
        <v>Clavos y Tornillos</v>
      </c>
      <c r="AF149" s="148">
        <f>Inventario!F149</f>
        <v>0</v>
      </c>
      <c r="AG149" s="148" t="str">
        <f>Inventario!G149</f>
        <v>unidades</v>
      </c>
      <c r="AH149" s="149">
        <f>Inventario!S149</f>
        <v>1.96</v>
      </c>
      <c r="AI149" s="149">
        <f>Inventario!T149</f>
        <v>2379.44</v>
      </c>
    </row>
    <row r="150" spans="1:35" s="22" customFormat="1" ht="15" customHeight="1" x14ac:dyDescent="0.25">
      <c r="A150" s="33" t="s">
        <v>2074</v>
      </c>
      <c r="B150" s="24"/>
      <c r="C150" s="174" t="s">
        <v>356</v>
      </c>
      <c r="D150" s="98" t="str">
        <f t="shared" si="10"/>
        <v>Goloso de techo de 2"</v>
      </c>
      <c r="E150" s="33">
        <v>1820</v>
      </c>
      <c r="F150" s="98" t="str">
        <f t="shared" si="11"/>
        <v>Clavos y Tornillos</v>
      </c>
      <c r="G150" s="98" t="str">
        <f t="shared" si="12"/>
        <v>unidades</v>
      </c>
      <c r="H150" s="30">
        <v>25</v>
      </c>
      <c r="I150" s="28">
        <f t="shared" si="13"/>
        <v>2</v>
      </c>
      <c r="J150" s="28">
        <f t="shared" si="14"/>
        <v>50</v>
      </c>
      <c r="L150" s="150">
        <v>43745</v>
      </c>
      <c r="S150" s="151"/>
      <c r="U150" s="152"/>
      <c r="V150" s="23"/>
      <c r="W150" s="56"/>
      <c r="AA150" s="152"/>
      <c r="AC150" s="148" t="str">
        <f>Inventario!B150</f>
        <v>Tornillo con arandela integrada #8x 5/8"</v>
      </c>
      <c r="AD150" s="148" t="str">
        <f>Inventario!D150</f>
        <v>Tornillo con arandela integrada #8x 5/8"</v>
      </c>
      <c r="AE150" s="148" t="str">
        <f>Inventario!E150</f>
        <v>Clavos y Tornillos</v>
      </c>
      <c r="AF150" s="148">
        <f>Inventario!F150</f>
        <v>0</v>
      </c>
      <c r="AG150" s="148" t="str">
        <f>Inventario!G150</f>
        <v>unidades</v>
      </c>
      <c r="AH150" s="149" t="str">
        <f>Inventario!S150</f>
        <v>0</v>
      </c>
      <c r="AI150" s="149">
        <f>Inventario!T150</f>
        <v>0</v>
      </c>
    </row>
    <row r="151" spans="1:35" s="22" customFormat="1" ht="15" customHeight="1" x14ac:dyDescent="0.25">
      <c r="A151" s="33" t="s">
        <v>2074</v>
      </c>
      <c r="B151" s="24"/>
      <c r="C151" s="174" t="s">
        <v>356</v>
      </c>
      <c r="D151" s="98" t="str">
        <f t="shared" si="10"/>
        <v>Goloso de techo de 2"</v>
      </c>
      <c r="E151" s="33">
        <v>1821</v>
      </c>
      <c r="F151" s="98" t="str">
        <f t="shared" si="11"/>
        <v>Clavos y Tornillos</v>
      </c>
      <c r="G151" s="98" t="str">
        <f t="shared" si="12"/>
        <v>unidades</v>
      </c>
      <c r="H151" s="30">
        <v>25</v>
      </c>
      <c r="I151" s="28">
        <f t="shared" si="13"/>
        <v>2</v>
      </c>
      <c r="J151" s="28">
        <f t="shared" si="14"/>
        <v>50</v>
      </c>
      <c r="L151" s="150">
        <v>43745</v>
      </c>
      <c r="S151" s="151"/>
      <c r="U151" s="152"/>
      <c r="V151" s="23"/>
      <c r="W151" s="56"/>
      <c r="AA151" s="152"/>
      <c r="AC151" s="148" t="str">
        <f>Inventario!B151</f>
        <v>Tornillo Panhead #7x 2"</v>
      </c>
      <c r="AD151" s="148" t="str">
        <f>Inventario!D151</f>
        <v>Tornillo Panhead #7x 2"</v>
      </c>
      <c r="AE151" s="148" t="str">
        <f>Inventario!E151</f>
        <v>Clavos y Tornillos</v>
      </c>
      <c r="AF151" s="148">
        <f>Inventario!F151</f>
        <v>0</v>
      </c>
      <c r="AG151" s="148" t="str">
        <f>Inventario!G151</f>
        <v>unidades</v>
      </c>
      <c r="AH151" s="149" t="str">
        <f>Inventario!S151</f>
        <v>0</v>
      </c>
      <c r="AI151" s="149">
        <f>Inventario!T151</f>
        <v>0</v>
      </c>
    </row>
    <row r="152" spans="1:35" s="22" customFormat="1" ht="15" customHeight="1" x14ac:dyDescent="0.25">
      <c r="A152" s="33">
        <v>1907210</v>
      </c>
      <c r="B152" s="24"/>
      <c r="C152" s="174" t="s">
        <v>1495</v>
      </c>
      <c r="D152" s="98" t="str">
        <f t="shared" si="10"/>
        <v>Lamina de carton reciclado</v>
      </c>
      <c r="E152" s="33">
        <v>1822</v>
      </c>
      <c r="F152" s="98" t="str">
        <f t="shared" si="11"/>
        <v>Material Empaque</v>
      </c>
      <c r="G152" s="98" t="str">
        <f t="shared" si="12"/>
        <v>unidades</v>
      </c>
      <c r="H152" s="30">
        <v>21</v>
      </c>
      <c r="I152" s="28">
        <f t="shared" si="13"/>
        <v>20.259253559499786</v>
      </c>
      <c r="J152" s="28">
        <f t="shared" si="14"/>
        <v>425.44432474949554</v>
      </c>
      <c r="L152" s="150">
        <v>43745</v>
      </c>
      <c r="S152" s="151"/>
      <c r="U152" s="152"/>
      <c r="V152" s="23"/>
      <c r="W152" s="56"/>
      <c r="AA152" s="152"/>
      <c r="AC152" s="148" t="str">
        <f>Inventario!B152</f>
        <v>Clavo galvanizado #5 x1-1/4"</v>
      </c>
      <c r="AD152" s="148" t="str">
        <f>Inventario!D152</f>
        <v>Clavo galvanizado #5 x1-1/4"</v>
      </c>
      <c r="AE152" s="148" t="str">
        <f>Inventario!E152</f>
        <v>Clavos y Tornillos</v>
      </c>
      <c r="AF152" s="148">
        <f>Inventario!F152</f>
        <v>0</v>
      </c>
      <c r="AG152" s="148" t="str">
        <f>Inventario!G152</f>
        <v>unidades</v>
      </c>
      <c r="AH152" s="149" t="str">
        <f>Inventario!S152</f>
        <v>0</v>
      </c>
      <c r="AI152" s="149">
        <f>Inventario!T152</f>
        <v>0</v>
      </c>
    </row>
    <row r="153" spans="1:35" s="22" customFormat="1" ht="15" customHeight="1" x14ac:dyDescent="0.25">
      <c r="A153" s="33">
        <v>1907210</v>
      </c>
      <c r="B153" s="24"/>
      <c r="C153" s="174" t="s">
        <v>967</v>
      </c>
      <c r="D153" s="98" t="str">
        <f t="shared" si="10"/>
        <v>Tape Oscuro 2"x 110 yadas</v>
      </c>
      <c r="E153" s="33">
        <v>1822</v>
      </c>
      <c r="F153" s="98" t="str">
        <f t="shared" si="11"/>
        <v>Material Empaque</v>
      </c>
      <c r="G153" s="98" t="str">
        <f t="shared" si="12"/>
        <v>unidades</v>
      </c>
      <c r="H153" s="30">
        <v>2</v>
      </c>
      <c r="I153" s="28">
        <f t="shared" si="13"/>
        <v>48.261992235692681</v>
      </c>
      <c r="J153" s="28">
        <f t="shared" si="14"/>
        <v>96.523984471385361</v>
      </c>
      <c r="L153" s="150">
        <v>43745</v>
      </c>
      <c r="S153" s="151"/>
      <c r="U153" s="152"/>
      <c r="V153" s="23"/>
      <c r="W153" s="56"/>
      <c r="AA153" s="152"/>
      <c r="AC153" s="148" t="str">
        <f>Inventario!B153</f>
        <v>Tornillo Phillips flathead #10 x 3-1/2" (quickscrew)</v>
      </c>
      <c r="AD153" s="148" t="str">
        <f>Inventario!D153</f>
        <v>Tornillo Phillips flathead #10 x 3-1/2" (quickscrew)</v>
      </c>
      <c r="AE153" s="148" t="str">
        <f>Inventario!E153</f>
        <v>Clavos y Tornillos</v>
      </c>
      <c r="AF153" s="148">
        <f>Inventario!F153</f>
        <v>0</v>
      </c>
      <c r="AG153" s="148" t="str">
        <f>Inventario!G153</f>
        <v>unidades</v>
      </c>
      <c r="AH153" s="149" t="str">
        <f>Inventario!S153</f>
        <v>0</v>
      </c>
      <c r="AI153" s="149">
        <f>Inventario!T153</f>
        <v>0</v>
      </c>
    </row>
    <row r="154" spans="1:35" s="22" customFormat="1" ht="15" customHeight="1" x14ac:dyDescent="0.25">
      <c r="A154" s="33">
        <v>1907210</v>
      </c>
      <c r="B154" s="24"/>
      <c r="C154" s="174" t="s">
        <v>701</v>
      </c>
      <c r="D154" s="98" t="str">
        <f t="shared" si="10"/>
        <v>Empaletizador</v>
      </c>
      <c r="E154" s="33">
        <v>1822</v>
      </c>
      <c r="F154" s="98" t="str">
        <f t="shared" si="11"/>
        <v>Material Empaque</v>
      </c>
      <c r="G154" s="98" t="str">
        <f t="shared" si="12"/>
        <v>Rollo</v>
      </c>
      <c r="H154" s="30">
        <v>1</v>
      </c>
      <c r="I154" s="28">
        <f t="shared" si="13"/>
        <v>309.91669880851032</v>
      </c>
      <c r="J154" s="28">
        <f t="shared" si="14"/>
        <v>309.91669880851032</v>
      </c>
      <c r="L154" s="150">
        <v>43745</v>
      </c>
      <c r="S154" s="151"/>
      <c r="U154" s="152"/>
      <c r="V154" s="23"/>
      <c r="W154" s="56"/>
      <c r="AA154" s="152"/>
      <c r="AC154" s="148" t="str">
        <f>Inventario!B154</f>
        <v>Tornillo Panhead acabado negro #6x3/4"</v>
      </c>
      <c r="AD154" s="148" t="str">
        <f>Inventario!D154</f>
        <v>Tornillo Panhead acabado negro #6x3/4"</v>
      </c>
      <c r="AE154" s="148" t="str">
        <f>Inventario!E154</f>
        <v>Clavos y Tornillos</v>
      </c>
      <c r="AF154" s="148">
        <f>Inventario!F154</f>
        <v>0</v>
      </c>
      <c r="AG154" s="148" t="str">
        <f>Inventario!G154</f>
        <v>unidades</v>
      </c>
      <c r="AH154" s="149" t="str">
        <f>Inventario!S154</f>
        <v>0</v>
      </c>
      <c r="AI154" s="149">
        <f>Inventario!T154</f>
        <v>0</v>
      </c>
    </row>
    <row r="155" spans="1:35" s="22" customFormat="1" ht="15" customHeight="1" x14ac:dyDescent="0.25">
      <c r="A155" s="33">
        <v>1907210</v>
      </c>
      <c r="B155" s="24"/>
      <c r="C155" s="174" t="s">
        <v>450</v>
      </c>
      <c r="D155" s="98" t="str">
        <f t="shared" si="10"/>
        <v>Resbalon con clavo 3/4"</v>
      </c>
      <c r="E155" s="33">
        <v>1822</v>
      </c>
      <c r="F155" s="98" t="str">
        <f t="shared" si="11"/>
        <v>Herrajes</v>
      </c>
      <c r="G155" s="98" t="str">
        <f t="shared" si="12"/>
        <v>unidades</v>
      </c>
      <c r="H155" s="30">
        <v>24</v>
      </c>
      <c r="I155" s="28">
        <f t="shared" si="13"/>
        <v>3.0924868282402538</v>
      </c>
      <c r="J155" s="28">
        <f t="shared" si="14"/>
        <v>74.219683877766087</v>
      </c>
      <c r="L155" s="150">
        <v>43745</v>
      </c>
      <c r="S155" s="151"/>
      <c r="U155" s="152"/>
      <c r="V155" s="23"/>
      <c r="W155" s="56"/>
      <c r="AA155" s="152"/>
      <c r="AC155" s="148" t="str">
        <f>Inventario!B155</f>
        <v>Tornillo Phillips #8x3"</v>
      </c>
      <c r="AD155" s="148" t="str">
        <f>Inventario!D155</f>
        <v>Tornillo Phillips #8x3"</v>
      </c>
      <c r="AE155" s="148" t="str">
        <f>Inventario!E155</f>
        <v>Clavos y Tornillos</v>
      </c>
      <c r="AF155" s="148">
        <f>Inventario!F155</f>
        <v>0</v>
      </c>
      <c r="AG155" s="148" t="str">
        <f>Inventario!G155</f>
        <v>unidades</v>
      </c>
      <c r="AH155" s="149" t="str">
        <f>Inventario!S155</f>
        <v>0</v>
      </c>
      <c r="AI155" s="149">
        <f>Inventario!T155</f>
        <v>0</v>
      </c>
    </row>
    <row r="156" spans="1:35" s="22" customFormat="1" ht="15" customHeight="1" x14ac:dyDescent="0.25">
      <c r="A156" s="33">
        <v>1907210</v>
      </c>
      <c r="B156" s="24"/>
      <c r="C156" s="174" t="s">
        <v>2159</v>
      </c>
      <c r="D156" s="98" t="str">
        <f t="shared" si="10"/>
        <v>Cemento de contacto</v>
      </c>
      <c r="E156" s="33">
        <v>1822</v>
      </c>
      <c r="F156" s="98" t="str">
        <f t="shared" si="11"/>
        <v>Pinturas y Quimicos</v>
      </c>
      <c r="G156" s="98" t="str">
        <f t="shared" si="12"/>
        <v>galon</v>
      </c>
      <c r="H156" s="30">
        <v>0.5</v>
      </c>
      <c r="I156" s="28">
        <f t="shared" si="13"/>
        <v>578.63798817337704</v>
      </c>
      <c r="J156" s="28">
        <f t="shared" si="14"/>
        <v>289.31899408668852</v>
      </c>
      <c r="L156" s="150">
        <v>43745</v>
      </c>
      <c r="S156" s="151"/>
      <c r="U156" s="152"/>
      <c r="V156" s="23"/>
      <c r="W156" s="56"/>
      <c r="AA156" s="152"/>
      <c r="AC156" s="148" t="str">
        <f>Inventario!B156</f>
        <v>Tornillo Phillips #7 x 1/2"</v>
      </c>
      <c r="AD156" s="148" t="str">
        <f>Inventario!D156</f>
        <v>Tornillo Phillips #7 x 1/2"</v>
      </c>
      <c r="AE156" s="148" t="str">
        <f>Inventario!E156</f>
        <v>Clavos y Tornillos</v>
      </c>
      <c r="AF156" s="148">
        <f>Inventario!F156</f>
        <v>0</v>
      </c>
      <c r="AG156" s="148" t="str">
        <f>Inventario!G156</f>
        <v>unidades</v>
      </c>
      <c r="AH156" s="149">
        <f>Inventario!S156</f>
        <v>0.73</v>
      </c>
      <c r="AI156" s="149">
        <f>Inventario!T156</f>
        <v>1584.83</v>
      </c>
    </row>
    <row r="157" spans="1:35" s="22" customFormat="1" ht="15" customHeight="1" x14ac:dyDescent="0.25">
      <c r="A157" s="33">
        <v>1907210</v>
      </c>
      <c r="B157" s="24"/>
      <c r="C157" s="174" t="s">
        <v>310</v>
      </c>
      <c r="D157" s="98" t="str">
        <f t="shared" si="10"/>
        <v>Paste Fino Rojo Fandeli</v>
      </c>
      <c r="E157" s="33">
        <v>1823</v>
      </c>
      <c r="F157" s="98" t="str">
        <f t="shared" si="11"/>
        <v>Abrasivos</v>
      </c>
      <c r="G157" s="98" t="str">
        <f t="shared" si="12"/>
        <v>unidades</v>
      </c>
      <c r="H157" s="30">
        <v>2</v>
      </c>
      <c r="I157" s="28">
        <f t="shared" si="13"/>
        <v>30</v>
      </c>
      <c r="J157" s="28">
        <f t="shared" si="14"/>
        <v>60</v>
      </c>
      <c r="L157" s="150">
        <v>43745</v>
      </c>
      <c r="S157" s="151"/>
      <c r="U157" s="152"/>
      <c r="V157" s="23"/>
      <c r="W157" s="56"/>
      <c r="AA157" s="152"/>
      <c r="AC157" s="148" t="str">
        <f>Inventario!B157</f>
        <v>Tornillo Rojo 16 x10"</v>
      </c>
      <c r="AD157" s="148" t="str">
        <f>Inventario!D157</f>
        <v>Tornillo Rojo 16 x10"</v>
      </c>
      <c r="AE157" s="148" t="str">
        <f>Inventario!E157</f>
        <v>Clavos y Tornillos</v>
      </c>
      <c r="AF157" s="148">
        <f>Inventario!F157</f>
        <v>0</v>
      </c>
      <c r="AG157" s="148" t="str">
        <f>Inventario!G157</f>
        <v>unidades</v>
      </c>
      <c r="AH157" s="149" t="str">
        <f>Inventario!S157</f>
        <v>0</v>
      </c>
      <c r="AI157" s="149">
        <f>Inventario!T157</f>
        <v>0</v>
      </c>
    </row>
    <row r="158" spans="1:35" s="22" customFormat="1" ht="15" customHeight="1" x14ac:dyDescent="0.25">
      <c r="A158" s="33">
        <v>1908236</v>
      </c>
      <c r="B158" s="24"/>
      <c r="C158" s="174" t="s">
        <v>763</v>
      </c>
      <c r="D158" s="98" t="str">
        <f t="shared" si="10"/>
        <v>Hilaza</v>
      </c>
      <c r="E158" s="33">
        <v>1824</v>
      </c>
      <c r="F158" s="98" t="str">
        <f t="shared" si="11"/>
        <v>Materiales Varios</v>
      </c>
      <c r="G158" s="98" t="str">
        <f t="shared" si="12"/>
        <v>lbs</v>
      </c>
      <c r="H158" s="30">
        <v>3</v>
      </c>
      <c r="I158" s="28">
        <f t="shared" si="13"/>
        <v>8.3409927745818973</v>
      </c>
      <c r="J158" s="28">
        <f t="shared" si="14"/>
        <v>25.02297832374569</v>
      </c>
      <c r="L158" s="150">
        <v>43745</v>
      </c>
      <c r="S158" s="151"/>
      <c r="U158" s="152"/>
      <c r="V158" s="23"/>
      <c r="W158" s="56"/>
      <c r="AA158" s="152"/>
      <c r="AC158" s="148" t="str">
        <f>Inventario!B158</f>
        <v>Tornillo Panhead #10 x 3"</v>
      </c>
      <c r="AD158" s="148" t="str">
        <f>Inventario!D158</f>
        <v>Tornillo Panhead #10 x 3"</v>
      </c>
      <c r="AE158" s="148" t="str">
        <f>Inventario!E158</f>
        <v>Clavos y Tornillos</v>
      </c>
      <c r="AF158" s="148">
        <f>Inventario!F158</f>
        <v>0</v>
      </c>
      <c r="AG158" s="148" t="str">
        <f>Inventario!G158</f>
        <v>unidades</v>
      </c>
      <c r="AH158" s="149" t="str">
        <f>Inventario!S158</f>
        <v>0</v>
      </c>
      <c r="AI158" s="149">
        <f>Inventario!T158</f>
        <v>0</v>
      </c>
    </row>
    <row r="159" spans="1:35" s="22" customFormat="1" ht="15" customHeight="1" x14ac:dyDescent="0.25">
      <c r="A159" s="33">
        <v>1908236</v>
      </c>
      <c r="B159" s="24"/>
      <c r="C159" s="174" t="s">
        <v>834</v>
      </c>
      <c r="D159" s="98" t="str">
        <f t="shared" si="10"/>
        <v>Thinner Acrilico</v>
      </c>
      <c r="E159" s="33">
        <v>1824</v>
      </c>
      <c r="F159" s="98" t="str">
        <f t="shared" si="11"/>
        <v>Pinturas y Quimicos</v>
      </c>
      <c r="G159" s="98" t="str">
        <f t="shared" si="12"/>
        <v>galones</v>
      </c>
      <c r="H159" s="30">
        <v>0.75</v>
      </c>
      <c r="I159" s="28">
        <f t="shared" si="13"/>
        <v>171.05991780538329</v>
      </c>
      <c r="J159" s="28">
        <f t="shared" si="14"/>
        <v>128.29493835403747</v>
      </c>
      <c r="L159" s="150">
        <v>43745</v>
      </c>
      <c r="S159" s="151"/>
      <c r="U159" s="152"/>
      <c r="V159" s="23"/>
      <c r="W159" s="56"/>
      <c r="AA159" s="152"/>
      <c r="AC159" s="148" t="str">
        <f>Inventario!B159</f>
        <v>Tornillo Phillips #10 x 2-1/2"</v>
      </c>
      <c r="AD159" s="148" t="str">
        <f>Inventario!D159</f>
        <v>Tornillo Phillips #10 x 2-1/2"</v>
      </c>
      <c r="AE159" s="148" t="str">
        <f>Inventario!E159</f>
        <v>Clavos y Tornillos</v>
      </c>
      <c r="AF159" s="148">
        <f>Inventario!F159</f>
        <v>0</v>
      </c>
      <c r="AG159" s="148" t="str">
        <f>Inventario!G159</f>
        <v>unidades</v>
      </c>
      <c r="AH159" s="149">
        <f>Inventario!S159</f>
        <v>0.97315231557746362</v>
      </c>
      <c r="AI159" s="149">
        <f>Inventario!T159</f>
        <v>3568.5495412225591</v>
      </c>
    </row>
    <row r="160" spans="1:35" s="22" customFormat="1" ht="15" customHeight="1" x14ac:dyDescent="0.25">
      <c r="A160" s="33">
        <v>1909279</v>
      </c>
      <c r="B160" s="24"/>
      <c r="C160" s="174" t="s">
        <v>270</v>
      </c>
      <c r="D160" s="98" t="str">
        <f t="shared" si="10"/>
        <v>Lija disco stickit grano #120</v>
      </c>
      <c r="E160" s="33">
        <v>1825</v>
      </c>
      <c r="F160" s="98" t="str">
        <f t="shared" si="11"/>
        <v>Abrasivos</v>
      </c>
      <c r="G160" s="98" t="str">
        <f t="shared" si="12"/>
        <v>unidades</v>
      </c>
      <c r="H160" s="30">
        <v>6</v>
      </c>
      <c r="I160" s="28">
        <f t="shared" si="13"/>
        <v>9.84</v>
      </c>
      <c r="J160" s="28">
        <f t="shared" si="14"/>
        <v>59.04</v>
      </c>
      <c r="L160" s="150">
        <v>43745</v>
      </c>
      <c r="S160" s="151"/>
      <c r="U160" s="152"/>
      <c r="V160" s="23"/>
      <c r="W160" s="56"/>
      <c r="AA160" s="152"/>
      <c r="AC160" s="148" t="str">
        <f>Inventario!B160</f>
        <v>Tornillo Panhead #8x 2-1/2"</v>
      </c>
      <c r="AD160" s="148" t="str">
        <f>Inventario!D160</f>
        <v>Tornillo Panhead #8x 2-1/2"</v>
      </c>
      <c r="AE160" s="148" t="str">
        <f>Inventario!E160</f>
        <v>Clavos y Tornillos</v>
      </c>
      <c r="AF160" s="148">
        <f>Inventario!F160</f>
        <v>0</v>
      </c>
      <c r="AG160" s="148" t="str">
        <f>Inventario!G160</f>
        <v>unidades</v>
      </c>
      <c r="AH160" s="149">
        <f>Inventario!S160</f>
        <v>1.45</v>
      </c>
      <c r="AI160" s="149">
        <f>Inventario!T160</f>
        <v>580</v>
      </c>
    </row>
    <row r="161" spans="1:35" s="22" customFormat="1" ht="15" customHeight="1" x14ac:dyDescent="0.25">
      <c r="A161" s="33">
        <v>1909279</v>
      </c>
      <c r="B161" s="24"/>
      <c r="C161" s="174" t="s">
        <v>271</v>
      </c>
      <c r="D161" s="98" t="str">
        <f t="shared" si="10"/>
        <v>Lija disco stickit grano #150</v>
      </c>
      <c r="E161" s="33">
        <v>1825</v>
      </c>
      <c r="F161" s="98" t="str">
        <f t="shared" si="11"/>
        <v>Abrasivos</v>
      </c>
      <c r="G161" s="98" t="str">
        <f t="shared" si="12"/>
        <v>unidades</v>
      </c>
      <c r="H161" s="30">
        <v>6</v>
      </c>
      <c r="I161" s="28">
        <f t="shared" si="13"/>
        <v>8.5633386985421698</v>
      </c>
      <c r="J161" s="28">
        <f t="shared" si="14"/>
        <v>51.380032191253022</v>
      </c>
      <c r="L161" s="150">
        <v>43745</v>
      </c>
      <c r="S161" s="151"/>
      <c r="U161" s="152"/>
      <c r="V161" s="23"/>
      <c r="W161" s="56"/>
      <c r="AA161" s="152"/>
      <c r="AC161" s="148" t="str">
        <f>Inventario!B161</f>
        <v>Tornillo Panhead #8 x 1-/4"</v>
      </c>
      <c r="AD161" s="148" t="str">
        <f>Inventario!D161</f>
        <v>Tornillo Panhead #8 x 1-/4"</v>
      </c>
      <c r="AE161" s="148" t="str">
        <f>Inventario!E161</f>
        <v>Clavos y Tornillos</v>
      </c>
      <c r="AF161" s="148">
        <f>Inventario!F161</f>
        <v>0</v>
      </c>
      <c r="AG161" s="148" t="str">
        <f>Inventario!G161</f>
        <v>unidades</v>
      </c>
      <c r="AH161" s="149" t="str">
        <f>Inventario!S161</f>
        <v>0</v>
      </c>
      <c r="AI161" s="149">
        <f>Inventario!T161</f>
        <v>0</v>
      </c>
    </row>
    <row r="162" spans="1:35" s="22" customFormat="1" ht="15" customHeight="1" x14ac:dyDescent="0.25">
      <c r="A162" s="33">
        <v>1909279</v>
      </c>
      <c r="B162" s="24"/>
      <c r="C162" s="174" t="s">
        <v>272</v>
      </c>
      <c r="D162" s="98" t="str">
        <f t="shared" si="10"/>
        <v>Lija disco stickit grano #180</v>
      </c>
      <c r="E162" s="33">
        <v>1825</v>
      </c>
      <c r="F162" s="98" t="str">
        <f t="shared" si="11"/>
        <v>Abrasivos</v>
      </c>
      <c r="G162" s="98" t="str">
        <f t="shared" si="12"/>
        <v>unidades</v>
      </c>
      <c r="H162" s="30">
        <v>6</v>
      </c>
      <c r="I162" s="28">
        <f t="shared" si="13"/>
        <v>8.6001434481676746</v>
      </c>
      <c r="J162" s="28">
        <f t="shared" si="14"/>
        <v>51.600860689006048</v>
      </c>
      <c r="L162" s="150">
        <v>43745</v>
      </c>
      <c r="S162" s="151"/>
      <c r="U162" s="152"/>
      <c r="V162" s="23"/>
      <c r="W162" s="56"/>
      <c r="AA162" s="152"/>
      <c r="AC162" s="148" t="str">
        <f>Inventario!B162</f>
        <v>Tornillo gypsum #7 x 1/2"</v>
      </c>
      <c r="AD162" s="148" t="str">
        <f>Inventario!D162</f>
        <v>Tornillo gypsum #7 x 1/2"</v>
      </c>
      <c r="AE162" s="148" t="str">
        <f>Inventario!E162</f>
        <v>Clavos y Tornillos</v>
      </c>
      <c r="AF162" s="148">
        <f>Inventario!F162</f>
        <v>0</v>
      </c>
      <c r="AG162" s="148" t="str">
        <f>Inventario!G162</f>
        <v>unidades</v>
      </c>
      <c r="AH162" s="149" t="str">
        <f>Inventario!S162</f>
        <v>0</v>
      </c>
      <c r="AI162" s="149">
        <f>Inventario!T162</f>
        <v>0</v>
      </c>
    </row>
    <row r="163" spans="1:35" s="22" customFormat="1" ht="15" customHeight="1" x14ac:dyDescent="0.25">
      <c r="A163" s="33">
        <v>1909279</v>
      </c>
      <c r="B163" s="24"/>
      <c r="C163" s="174" t="s">
        <v>2052</v>
      </c>
      <c r="D163" s="98" t="str">
        <f t="shared" si="10"/>
        <v>Pega loca</v>
      </c>
      <c r="E163" s="33">
        <v>1825</v>
      </c>
      <c r="F163" s="98" t="str">
        <f t="shared" si="11"/>
        <v>Materiales Varios</v>
      </c>
      <c r="G163" s="98" t="str">
        <f t="shared" si="12"/>
        <v>unidades</v>
      </c>
      <c r="H163" s="30">
        <v>3</v>
      </c>
      <c r="I163" s="28">
        <f t="shared" si="13"/>
        <v>2.5189030306852507</v>
      </c>
      <c r="J163" s="28">
        <f t="shared" si="14"/>
        <v>7.556709092055752</v>
      </c>
      <c r="L163" s="150">
        <v>43745</v>
      </c>
      <c r="S163" s="151"/>
      <c r="U163" s="152"/>
      <c r="V163" s="23"/>
      <c r="W163" s="56"/>
      <c r="AA163" s="152"/>
      <c r="AC163" s="148" t="str">
        <f>Inventario!B163</f>
        <v>Tornillo flathead #7 x 1/2"</v>
      </c>
      <c r="AD163" s="148" t="str">
        <f>Inventario!D163</f>
        <v>Tornillo flathead #7 x 1/2"</v>
      </c>
      <c r="AE163" s="148" t="str">
        <f>Inventario!E163</f>
        <v>Clavos y Tornillos</v>
      </c>
      <c r="AF163" s="148">
        <f>Inventario!F163</f>
        <v>0</v>
      </c>
      <c r="AG163" s="148" t="str">
        <f>Inventario!G163</f>
        <v>unidades</v>
      </c>
      <c r="AH163" s="149">
        <f>Inventario!S163</f>
        <v>2</v>
      </c>
      <c r="AI163" s="149">
        <f>Inventario!T163</f>
        <v>1902</v>
      </c>
    </row>
    <row r="164" spans="1:35" s="22" customFormat="1" ht="15" customHeight="1" x14ac:dyDescent="0.25">
      <c r="A164" s="33">
        <v>1909280</v>
      </c>
      <c r="B164" s="24"/>
      <c r="C164" s="174" t="s">
        <v>270</v>
      </c>
      <c r="D164" s="98" t="str">
        <f t="shared" si="10"/>
        <v>Lija disco stickit grano #120</v>
      </c>
      <c r="E164" s="33">
        <v>1825</v>
      </c>
      <c r="F164" s="98" t="str">
        <f t="shared" si="11"/>
        <v>Abrasivos</v>
      </c>
      <c r="G164" s="98" t="str">
        <f t="shared" si="12"/>
        <v>unidades</v>
      </c>
      <c r="H164" s="30">
        <v>13</v>
      </c>
      <c r="I164" s="28">
        <f t="shared" si="13"/>
        <v>9.84</v>
      </c>
      <c r="J164" s="28">
        <f t="shared" si="14"/>
        <v>127.92</v>
      </c>
      <c r="L164" s="150">
        <v>43745</v>
      </c>
      <c r="S164" s="151"/>
      <c r="U164" s="152"/>
      <c r="V164" s="23"/>
      <c r="W164" s="56"/>
      <c r="AA164" s="152"/>
      <c r="AC164" s="148" t="str">
        <f>Inventario!B164</f>
        <v>Tornillo gypsum #7 x 3/4"</v>
      </c>
      <c r="AD164" s="148" t="str">
        <f>Inventario!D164</f>
        <v>Tornillo gypsum #7 x 3/4"</v>
      </c>
      <c r="AE164" s="148" t="str">
        <f>Inventario!E164</f>
        <v>Clavos y Tornillos</v>
      </c>
      <c r="AF164" s="148">
        <f>Inventario!F164</f>
        <v>0</v>
      </c>
      <c r="AG164" s="148" t="str">
        <f>Inventario!G164</f>
        <v>unidades</v>
      </c>
      <c r="AH164" s="149" t="str">
        <f>Inventario!S164</f>
        <v>0</v>
      </c>
      <c r="AI164" s="149">
        <f>Inventario!T164</f>
        <v>0</v>
      </c>
    </row>
    <row r="165" spans="1:35" s="22" customFormat="1" ht="15" customHeight="1" x14ac:dyDescent="0.25">
      <c r="A165" s="33">
        <v>1909280</v>
      </c>
      <c r="B165" s="24"/>
      <c r="C165" s="174" t="s">
        <v>271</v>
      </c>
      <c r="D165" s="98" t="str">
        <f t="shared" si="10"/>
        <v>Lija disco stickit grano #150</v>
      </c>
      <c r="E165" s="33">
        <v>1825</v>
      </c>
      <c r="F165" s="98" t="str">
        <f t="shared" si="11"/>
        <v>Abrasivos</v>
      </c>
      <c r="G165" s="98" t="str">
        <f t="shared" si="12"/>
        <v>unidades</v>
      </c>
      <c r="H165" s="30">
        <v>13</v>
      </c>
      <c r="I165" s="28">
        <f t="shared" si="13"/>
        <v>8.5633386985421698</v>
      </c>
      <c r="J165" s="28">
        <f t="shared" si="14"/>
        <v>111.32340308104821</v>
      </c>
      <c r="L165" s="150">
        <v>43745</v>
      </c>
      <c r="S165" s="151"/>
      <c r="U165" s="152"/>
      <c r="V165" s="23"/>
      <c r="W165" s="56"/>
      <c r="AA165" s="152"/>
      <c r="AC165" s="148" t="str">
        <f>Inventario!B165</f>
        <v>Tornillo punta broca #10 x 3/4"</v>
      </c>
      <c r="AD165" s="148" t="str">
        <f>Inventario!D165</f>
        <v>Tornillo punta broca #10 x 3/4"</v>
      </c>
      <c r="AE165" s="148" t="str">
        <f>Inventario!E165</f>
        <v>Clavos y Tornillos</v>
      </c>
      <c r="AF165" s="148">
        <f>Inventario!F165</f>
        <v>0</v>
      </c>
      <c r="AG165" s="148" t="str">
        <f>Inventario!G165</f>
        <v>unidades</v>
      </c>
      <c r="AH165" s="149">
        <f>Inventario!S165</f>
        <v>1.06</v>
      </c>
      <c r="AI165" s="149">
        <f>Inventario!T165</f>
        <v>203.52</v>
      </c>
    </row>
    <row r="166" spans="1:35" s="22" customFormat="1" ht="15" customHeight="1" x14ac:dyDescent="0.25">
      <c r="A166" s="33">
        <v>1909280</v>
      </c>
      <c r="B166" s="24"/>
      <c r="C166" s="174" t="s">
        <v>272</v>
      </c>
      <c r="D166" s="98" t="str">
        <f t="shared" si="10"/>
        <v>Lija disco stickit grano #180</v>
      </c>
      <c r="E166" s="33">
        <v>1825</v>
      </c>
      <c r="F166" s="98" t="str">
        <f t="shared" si="11"/>
        <v>Abrasivos</v>
      </c>
      <c r="G166" s="98" t="str">
        <f t="shared" si="12"/>
        <v>unidades</v>
      </c>
      <c r="H166" s="30">
        <v>13</v>
      </c>
      <c r="I166" s="28">
        <f t="shared" si="13"/>
        <v>8.6001434481676746</v>
      </c>
      <c r="J166" s="28">
        <f t="shared" si="14"/>
        <v>111.80186482617977</v>
      </c>
      <c r="L166" s="150">
        <v>43745</v>
      </c>
      <c r="S166" s="151"/>
      <c r="U166" s="152"/>
      <c r="V166" s="23"/>
      <c r="W166" s="56"/>
      <c r="AA166" s="152"/>
      <c r="AC166" s="148" t="str">
        <f>Inventario!B166</f>
        <v>Tornillo gypsum punta broca #8 x 1-1/4"</v>
      </c>
      <c r="AD166" s="148" t="str">
        <f>Inventario!D166</f>
        <v>Tornillo gypsum punta broca #8 x 1-1/4"</v>
      </c>
      <c r="AE166" s="148" t="str">
        <f>Inventario!E166</f>
        <v>Clavos y Tornillos</v>
      </c>
      <c r="AF166" s="148">
        <f>Inventario!F166</f>
        <v>0</v>
      </c>
      <c r="AG166" s="148" t="str">
        <f>Inventario!G166</f>
        <v>unidades</v>
      </c>
      <c r="AH166" s="149">
        <f>Inventario!S166</f>
        <v>1.06</v>
      </c>
      <c r="AI166" s="149">
        <f>Inventario!T166</f>
        <v>2226</v>
      </c>
    </row>
    <row r="167" spans="1:35" s="22" customFormat="1" ht="15" customHeight="1" x14ac:dyDescent="0.25">
      <c r="A167" s="33">
        <v>1909280</v>
      </c>
      <c r="B167" s="24"/>
      <c r="C167" s="174" t="s">
        <v>2052</v>
      </c>
      <c r="D167" s="98" t="str">
        <f t="shared" si="10"/>
        <v>Pega loca</v>
      </c>
      <c r="E167" s="33">
        <v>1825</v>
      </c>
      <c r="F167" s="98" t="str">
        <f t="shared" si="11"/>
        <v>Materiales Varios</v>
      </c>
      <c r="G167" s="98" t="str">
        <f t="shared" si="12"/>
        <v>unidades</v>
      </c>
      <c r="H167" s="30">
        <v>6</v>
      </c>
      <c r="I167" s="28">
        <f t="shared" si="13"/>
        <v>2.5189030306852507</v>
      </c>
      <c r="J167" s="28">
        <f t="shared" si="14"/>
        <v>15.113418184111504</v>
      </c>
      <c r="L167" s="150">
        <v>43745</v>
      </c>
      <c r="S167" s="151"/>
      <c r="U167" s="152"/>
      <c r="V167" s="23"/>
      <c r="W167" s="56"/>
      <c r="AA167" s="152"/>
      <c r="AC167" s="148" t="str">
        <f>Inventario!B167</f>
        <v>Tornillo Panhead #7x1-3/8"</v>
      </c>
      <c r="AD167" s="148" t="str">
        <f>Inventario!D167</f>
        <v>Tornillo Panhead #7x1-3/8"</v>
      </c>
      <c r="AE167" s="148" t="str">
        <f>Inventario!E167</f>
        <v>Clavos y Tornillos</v>
      </c>
      <c r="AF167" s="148">
        <f>Inventario!F167</f>
        <v>0</v>
      </c>
      <c r="AG167" s="148" t="str">
        <f>Inventario!G167</f>
        <v>unidades</v>
      </c>
      <c r="AH167" s="149" t="str">
        <f>Inventario!S167</f>
        <v>0</v>
      </c>
      <c r="AI167" s="149">
        <f>Inventario!T167</f>
        <v>0</v>
      </c>
    </row>
    <row r="168" spans="1:35" s="22" customFormat="1" ht="15" customHeight="1" x14ac:dyDescent="0.25">
      <c r="A168" s="33">
        <v>1908259</v>
      </c>
      <c r="B168" s="24"/>
      <c r="C168" s="174" t="s">
        <v>270</v>
      </c>
      <c r="D168" s="98" t="str">
        <f t="shared" si="10"/>
        <v>Lija disco stickit grano #120</v>
      </c>
      <c r="E168" s="33">
        <v>1826</v>
      </c>
      <c r="F168" s="98" t="str">
        <f t="shared" si="11"/>
        <v>Abrasivos</v>
      </c>
      <c r="G168" s="98" t="str">
        <f t="shared" si="12"/>
        <v>unidades</v>
      </c>
      <c r="H168" s="30">
        <v>6</v>
      </c>
      <c r="I168" s="28">
        <f t="shared" si="13"/>
        <v>9.84</v>
      </c>
      <c r="J168" s="28">
        <f t="shared" si="14"/>
        <v>59.04</v>
      </c>
      <c r="L168" s="150">
        <v>43745</v>
      </c>
      <c r="S168" s="151"/>
      <c r="U168" s="152"/>
      <c r="V168" s="23"/>
      <c r="W168" s="56"/>
      <c r="AA168" s="152"/>
      <c r="AC168" s="148" t="str">
        <f>Inventario!B168</f>
        <v>Tornillo Slotted #5 x 5/8"</v>
      </c>
      <c r="AD168" s="148" t="str">
        <f>Inventario!D168</f>
        <v>Tornillo Slotted #5 x 5/8"</v>
      </c>
      <c r="AE168" s="148" t="str">
        <f>Inventario!E168</f>
        <v>Clavos y Tornillos</v>
      </c>
      <c r="AF168" s="148">
        <f>Inventario!F168</f>
        <v>0</v>
      </c>
      <c r="AG168" s="148" t="str">
        <f>Inventario!G168</f>
        <v>unidades</v>
      </c>
      <c r="AH168" s="149" t="str">
        <f>Inventario!S168</f>
        <v>0</v>
      </c>
      <c r="AI168" s="149">
        <f>Inventario!T168</f>
        <v>0</v>
      </c>
    </row>
    <row r="169" spans="1:35" s="22" customFormat="1" ht="15" customHeight="1" x14ac:dyDescent="0.25">
      <c r="A169" s="33">
        <v>1908259</v>
      </c>
      <c r="B169" s="24"/>
      <c r="C169" s="174" t="s">
        <v>271</v>
      </c>
      <c r="D169" s="98" t="str">
        <f t="shared" si="10"/>
        <v>Lija disco stickit grano #150</v>
      </c>
      <c r="E169" s="33">
        <v>1826</v>
      </c>
      <c r="F169" s="98" t="str">
        <f t="shared" si="11"/>
        <v>Abrasivos</v>
      </c>
      <c r="G169" s="98" t="str">
        <f t="shared" si="12"/>
        <v>unidades</v>
      </c>
      <c r="H169" s="30">
        <v>6</v>
      </c>
      <c r="I169" s="28">
        <f t="shared" si="13"/>
        <v>8.5633386985421698</v>
      </c>
      <c r="J169" s="28">
        <f t="shared" si="14"/>
        <v>51.380032191253022</v>
      </c>
      <c r="L169" s="150">
        <v>43745</v>
      </c>
      <c r="S169" s="151"/>
      <c r="U169" s="152"/>
      <c r="V169" s="23"/>
      <c r="W169" s="56"/>
      <c r="AA169" s="152"/>
      <c r="AC169" s="148" t="str">
        <f>Inventario!B169</f>
        <v>Tornillo Slotted #4 x 1/2"</v>
      </c>
      <c r="AD169" s="148" t="str">
        <f>Inventario!D169</f>
        <v>Tornillo Slotted #4 x 1/2"</v>
      </c>
      <c r="AE169" s="148" t="str">
        <f>Inventario!E169</f>
        <v>Clavos y Tornillos</v>
      </c>
      <c r="AF169" s="148">
        <f>Inventario!F169</f>
        <v>0</v>
      </c>
      <c r="AG169" s="148" t="str">
        <f>Inventario!G169</f>
        <v>unidades</v>
      </c>
      <c r="AH169" s="149" t="str">
        <f>Inventario!S169</f>
        <v>0</v>
      </c>
      <c r="AI169" s="149">
        <f>Inventario!T169</f>
        <v>0</v>
      </c>
    </row>
    <row r="170" spans="1:35" s="22" customFormat="1" ht="15" customHeight="1" x14ac:dyDescent="0.25">
      <c r="A170" s="33">
        <v>1908259</v>
      </c>
      <c r="B170" s="24"/>
      <c r="C170" s="174" t="s">
        <v>272</v>
      </c>
      <c r="D170" s="98" t="str">
        <f t="shared" si="10"/>
        <v>Lija disco stickit grano #180</v>
      </c>
      <c r="E170" s="33">
        <v>1826</v>
      </c>
      <c r="F170" s="98" t="str">
        <f t="shared" si="11"/>
        <v>Abrasivos</v>
      </c>
      <c r="G170" s="98" t="str">
        <f t="shared" si="12"/>
        <v>unidades</v>
      </c>
      <c r="H170" s="30">
        <v>6</v>
      </c>
      <c r="I170" s="28">
        <f t="shared" si="13"/>
        <v>8.6001434481676746</v>
      </c>
      <c r="J170" s="28">
        <f t="shared" si="14"/>
        <v>51.600860689006048</v>
      </c>
      <c r="L170" s="150">
        <v>43745</v>
      </c>
      <c r="S170" s="151"/>
      <c r="U170" s="152"/>
      <c r="V170" s="23"/>
      <c r="W170" s="56"/>
      <c r="AA170" s="152"/>
      <c r="AC170" s="148" t="str">
        <f>Inventario!B170</f>
        <v>Tornillo Slotted #5 x 3/4"</v>
      </c>
      <c r="AD170" s="148" t="str">
        <f>Inventario!D170</f>
        <v>Tornillo Slotted #5 x 3/4"</v>
      </c>
      <c r="AE170" s="148" t="str">
        <f>Inventario!E170</f>
        <v>Clavos y Tornillos</v>
      </c>
      <c r="AF170" s="148">
        <f>Inventario!F170</f>
        <v>0</v>
      </c>
      <c r="AG170" s="148" t="str">
        <f>Inventario!G170</f>
        <v>unidades</v>
      </c>
      <c r="AH170" s="149">
        <f>Inventario!S170</f>
        <v>7.0000000000000007E-2</v>
      </c>
      <c r="AI170" s="149">
        <f>Inventario!T170</f>
        <v>35.630000000000003</v>
      </c>
    </row>
    <row r="171" spans="1:35" s="22" customFormat="1" ht="15" customHeight="1" x14ac:dyDescent="0.25">
      <c r="A171" s="33">
        <v>1907210</v>
      </c>
      <c r="B171" s="24"/>
      <c r="C171" s="174" t="s">
        <v>270</v>
      </c>
      <c r="D171" s="98" t="str">
        <f t="shared" si="10"/>
        <v>Lija disco stickit grano #120</v>
      </c>
      <c r="E171" s="33">
        <v>1826</v>
      </c>
      <c r="F171" s="98" t="str">
        <f t="shared" si="11"/>
        <v>Abrasivos</v>
      </c>
      <c r="G171" s="98" t="str">
        <f t="shared" si="12"/>
        <v>unidades</v>
      </c>
      <c r="H171" s="30">
        <v>4</v>
      </c>
      <c r="I171" s="28">
        <f t="shared" si="13"/>
        <v>9.84</v>
      </c>
      <c r="J171" s="28">
        <f t="shared" si="14"/>
        <v>39.36</v>
      </c>
      <c r="L171" s="150">
        <v>43745</v>
      </c>
      <c r="S171" s="151"/>
      <c r="U171" s="152"/>
      <c r="V171" s="23"/>
      <c r="W171" s="56"/>
      <c r="AA171" s="152"/>
      <c r="AC171" s="148" t="str">
        <f>Inventario!B171</f>
        <v>Tornillo decorativo M4 (hafele)</v>
      </c>
      <c r="AD171" s="148" t="str">
        <f>Inventario!D171</f>
        <v>Tornillo decorativo M4 (hafele)</v>
      </c>
      <c r="AE171" s="148" t="str">
        <f>Inventario!E171</f>
        <v>Clavos y Tornillos</v>
      </c>
      <c r="AF171" s="148">
        <f>Inventario!F171</f>
        <v>0</v>
      </c>
      <c r="AG171" s="148" t="str">
        <f>Inventario!G171</f>
        <v>unidades</v>
      </c>
      <c r="AH171" s="149" t="str">
        <f>Inventario!S171</f>
        <v>0</v>
      </c>
      <c r="AI171" s="149">
        <f>Inventario!T171</f>
        <v>0</v>
      </c>
    </row>
    <row r="172" spans="1:35" s="22" customFormat="1" ht="15" customHeight="1" x14ac:dyDescent="0.25">
      <c r="A172" s="33">
        <v>1907210</v>
      </c>
      <c r="B172" s="24"/>
      <c r="C172" s="174" t="s">
        <v>271</v>
      </c>
      <c r="D172" s="98" t="str">
        <f t="shared" si="10"/>
        <v>Lija disco stickit grano #150</v>
      </c>
      <c r="E172" s="33">
        <v>1826</v>
      </c>
      <c r="F172" s="98" t="str">
        <f t="shared" si="11"/>
        <v>Abrasivos</v>
      </c>
      <c r="G172" s="98" t="str">
        <f t="shared" si="12"/>
        <v>unidades</v>
      </c>
      <c r="H172" s="30">
        <v>4</v>
      </c>
      <c r="I172" s="28">
        <f t="shared" si="13"/>
        <v>8.5633386985421698</v>
      </c>
      <c r="J172" s="28">
        <f t="shared" si="14"/>
        <v>34.253354794168679</v>
      </c>
      <c r="L172" s="150">
        <v>43745</v>
      </c>
      <c r="S172" s="151"/>
      <c r="U172" s="152"/>
      <c r="V172" s="23"/>
      <c r="W172" s="56"/>
      <c r="AA172" s="152"/>
      <c r="AC172" s="148" t="str">
        <f>Inventario!B172</f>
        <v>Kits de tornillo phillip slot 3/8" x 1"</v>
      </c>
      <c r="AD172" s="148" t="str">
        <f>Inventario!D172</f>
        <v>Kits de tornillo phillip slot 3/8" x 1"</v>
      </c>
      <c r="AE172" s="148" t="str">
        <f>Inventario!E172</f>
        <v>Clavos y Tornillos</v>
      </c>
      <c r="AF172" s="148">
        <f>Inventario!F172</f>
        <v>0</v>
      </c>
      <c r="AG172" s="148" t="str">
        <f>Inventario!G172</f>
        <v>kits</v>
      </c>
      <c r="AH172" s="149" t="str">
        <f>Inventario!S172</f>
        <v>0</v>
      </c>
      <c r="AI172" s="149">
        <f>Inventario!T172</f>
        <v>0</v>
      </c>
    </row>
    <row r="173" spans="1:35" s="22" customFormat="1" ht="15" customHeight="1" x14ac:dyDescent="0.25">
      <c r="A173" s="33">
        <v>1907210</v>
      </c>
      <c r="B173" s="24"/>
      <c r="C173" s="174" t="s">
        <v>272</v>
      </c>
      <c r="D173" s="98" t="str">
        <f t="shared" si="10"/>
        <v>Lija disco stickit grano #180</v>
      </c>
      <c r="E173" s="33">
        <v>1826</v>
      </c>
      <c r="F173" s="98" t="str">
        <f t="shared" si="11"/>
        <v>Abrasivos</v>
      </c>
      <c r="G173" s="98" t="str">
        <f t="shared" si="12"/>
        <v>unidades</v>
      </c>
      <c r="H173" s="30">
        <v>4</v>
      </c>
      <c r="I173" s="28">
        <f t="shared" si="13"/>
        <v>8.6001434481676746</v>
      </c>
      <c r="J173" s="28">
        <f t="shared" si="14"/>
        <v>34.400573792670698</v>
      </c>
      <c r="L173" s="150">
        <v>43745</v>
      </c>
      <c r="S173" s="151"/>
      <c r="U173" s="152"/>
      <c r="V173" s="23"/>
      <c r="W173" s="56"/>
      <c r="AA173" s="152"/>
      <c r="AC173" s="148" t="str">
        <f>Inventario!B173</f>
        <v>Tornillo Slotted #5 x 1/2"</v>
      </c>
      <c r="AD173" s="148" t="str">
        <f>Inventario!D173</f>
        <v>Tornillo Slotted #5 x 1/2"</v>
      </c>
      <c r="AE173" s="148" t="str">
        <f>Inventario!E173</f>
        <v>Clavos y Tornillos</v>
      </c>
      <c r="AF173" s="148">
        <f>Inventario!F173</f>
        <v>0</v>
      </c>
      <c r="AG173" s="148" t="str">
        <f>Inventario!G173</f>
        <v>unidades</v>
      </c>
      <c r="AH173" s="149" t="str">
        <f>Inventario!S173</f>
        <v>0</v>
      </c>
      <c r="AI173" s="149">
        <f>Inventario!T173</f>
        <v>0</v>
      </c>
    </row>
    <row r="174" spans="1:35" s="22" customFormat="1" ht="15" customHeight="1" x14ac:dyDescent="0.25">
      <c r="A174" s="33">
        <v>1907210</v>
      </c>
      <c r="B174" s="24"/>
      <c r="C174" s="174" t="s">
        <v>2052</v>
      </c>
      <c r="D174" s="98" t="str">
        <f t="shared" si="10"/>
        <v>Pega loca</v>
      </c>
      <c r="E174" s="33">
        <v>1826</v>
      </c>
      <c r="F174" s="98" t="str">
        <f t="shared" si="11"/>
        <v>Materiales Varios</v>
      </c>
      <c r="G174" s="98" t="str">
        <f t="shared" si="12"/>
        <v>unidades</v>
      </c>
      <c r="H174" s="30">
        <v>4</v>
      </c>
      <c r="I174" s="28">
        <f t="shared" si="13"/>
        <v>2.5189030306852507</v>
      </c>
      <c r="J174" s="28">
        <f t="shared" si="14"/>
        <v>10.075612122741003</v>
      </c>
      <c r="L174" s="150">
        <v>43745</v>
      </c>
      <c r="S174" s="151"/>
      <c r="U174" s="152"/>
      <c r="V174" s="23"/>
      <c r="W174" s="56"/>
      <c r="AA174" s="152"/>
      <c r="AC174" s="148" t="str">
        <f>Inventario!B174</f>
        <v>Tornillo Slotted #6 x 7/8"</v>
      </c>
      <c r="AD174" s="148" t="str">
        <f>Inventario!D174</f>
        <v>Tornillo Slotted #6 x 7/8"</v>
      </c>
      <c r="AE174" s="148" t="str">
        <f>Inventario!E174</f>
        <v>Clavos y Tornillos</v>
      </c>
      <c r="AF174" s="148">
        <f>Inventario!F174</f>
        <v>0</v>
      </c>
      <c r="AG174" s="148" t="str">
        <f>Inventario!G174</f>
        <v>unidades</v>
      </c>
      <c r="AH174" s="149" t="str">
        <f>Inventario!S174</f>
        <v>0</v>
      </c>
      <c r="AI174" s="149">
        <f>Inventario!T174</f>
        <v>0</v>
      </c>
    </row>
    <row r="175" spans="1:35" s="22" customFormat="1" ht="15" customHeight="1" x14ac:dyDescent="0.25">
      <c r="A175" s="33">
        <v>1908259</v>
      </c>
      <c r="B175" s="24"/>
      <c r="C175" s="174" t="s">
        <v>2052</v>
      </c>
      <c r="D175" s="98" t="str">
        <f t="shared" si="10"/>
        <v>Pega loca</v>
      </c>
      <c r="E175" s="33">
        <v>1826</v>
      </c>
      <c r="F175" s="98" t="str">
        <f t="shared" si="11"/>
        <v>Materiales Varios</v>
      </c>
      <c r="G175" s="98" t="str">
        <f t="shared" si="12"/>
        <v>unidades</v>
      </c>
      <c r="H175" s="30">
        <v>4</v>
      </c>
      <c r="I175" s="28">
        <f t="shared" si="13"/>
        <v>2.5189030306852507</v>
      </c>
      <c r="J175" s="28">
        <f t="shared" si="14"/>
        <v>10.075612122741003</v>
      </c>
      <c r="L175" s="150">
        <v>43745</v>
      </c>
      <c r="S175" s="151"/>
      <c r="U175" s="152"/>
      <c r="V175" s="23"/>
      <c r="W175" s="56"/>
      <c r="AA175" s="152"/>
      <c r="AC175" s="148" t="str">
        <f>Inventario!B175</f>
        <v>Tornillo Slotted #4 x 1/4"</v>
      </c>
      <c r="AD175" s="148" t="str">
        <f>Inventario!D175</f>
        <v>Tornillo Slotted #4 x 1/4"</v>
      </c>
      <c r="AE175" s="148" t="str">
        <f>Inventario!E175</f>
        <v>Clavos y Tornillos</v>
      </c>
      <c r="AF175" s="148">
        <f>Inventario!F175</f>
        <v>0</v>
      </c>
      <c r="AG175" s="148" t="str">
        <f>Inventario!G175</f>
        <v>unidades</v>
      </c>
      <c r="AH175" s="149" t="str">
        <f>Inventario!S175</f>
        <v>0</v>
      </c>
      <c r="AI175" s="149">
        <f>Inventario!T175</f>
        <v>0</v>
      </c>
    </row>
    <row r="176" spans="1:35" s="22" customFormat="1" ht="15" customHeight="1" x14ac:dyDescent="0.25">
      <c r="A176" s="33">
        <v>1908237</v>
      </c>
      <c r="B176" s="24"/>
      <c r="C176" s="174" t="s">
        <v>270</v>
      </c>
      <c r="D176" s="98" t="str">
        <f t="shared" si="10"/>
        <v>Lija disco stickit grano #120</v>
      </c>
      <c r="E176" s="33">
        <v>1827</v>
      </c>
      <c r="F176" s="98" t="str">
        <f t="shared" si="11"/>
        <v>Abrasivos</v>
      </c>
      <c r="G176" s="98" t="str">
        <f t="shared" si="12"/>
        <v>unidades</v>
      </c>
      <c r="H176" s="30">
        <v>4</v>
      </c>
      <c r="I176" s="28">
        <f t="shared" si="13"/>
        <v>9.84</v>
      </c>
      <c r="J176" s="28">
        <f t="shared" si="14"/>
        <v>39.36</v>
      </c>
      <c r="L176" s="150">
        <v>43746</v>
      </c>
      <c r="S176" s="151"/>
      <c r="U176" s="152"/>
      <c r="V176" s="23"/>
      <c r="W176" s="56"/>
      <c r="AA176" s="152"/>
      <c r="AC176" s="148" t="str">
        <f>Inventario!B176</f>
        <v>Tornillo Panhead #10 x 2"</v>
      </c>
      <c r="AD176" s="148" t="str">
        <f>Inventario!D176</f>
        <v>Tornillo Panhead #10 x 2"</v>
      </c>
      <c r="AE176" s="148" t="str">
        <f>Inventario!E176</f>
        <v>Clavos y Tornillos</v>
      </c>
      <c r="AF176" s="148">
        <f>Inventario!F176</f>
        <v>0</v>
      </c>
      <c r="AG176" s="148" t="str">
        <f>Inventario!G176</f>
        <v>unidades</v>
      </c>
      <c r="AH176" s="149" t="str">
        <f>Inventario!S176</f>
        <v>0</v>
      </c>
      <c r="AI176" s="149">
        <f>Inventario!T176</f>
        <v>0</v>
      </c>
    </row>
    <row r="177" spans="1:35" s="22" customFormat="1" ht="15" customHeight="1" x14ac:dyDescent="0.25">
      <c r="A177" s="33">
        <v>1908237</v>
      </c>
      <c r="B177" s="24"/>
      <c r="C177" s="174" t="s">
        <v>271</v>
      </c>
      <c r="D177" s="98" t="str">
        <f t="shared" si="10"/>
        <v>Lija disco stickit grano #150</v>
      </c>
      <c r="E177" s="33">
        <v>1827</v>
      </c>
      <c r="F177" s="98" t="str">
        <f t="shared" si="11"/>
        <v>Abrasivos</v>
      </c>
      <c r="G177" s="98" t="str">
        <f t="shared" si="12"/>
        <v>unidades</v>
      </c>
      <c r="H177" s="30">
        <v>4</v>
      </c>
      <c r="I177" s="28">
        <f t="shared" si="13"/>
        <v>8.5633386985421698</v>
      </c>
      <c r="J177" s="28">
        <f t="shared" si="14"/>
        <v>34.253354794168679</v>
      </c>
      <c r="L177" s="150">
        <v>43746</v>
      </c>
      <c r="S177" s="151"/>
      <c r="U177" s="152"/>
      <c r="V177" s="23"/>
      <c r="W177" s="56"/>
      <c r="AA177" s="152"/>
      <c r="AC177" s="148" t="str">
        <f>Inventario!B177</f>
        <v>Tornillo Panhead #7 x 2"</v>
      </c>
      <c r="AD177" s="148" t="str">
        <f>Inventario!D177</f>
        <v>Tornillo Panhead #7 x 2"</v>
      </c>
      <c r="AE177" s="148" t="str">
        <f>Inventario!E177</f>
        <v>Clavos y Tornillos</v>
      </c>
      <c r="AF177" s="148">
        <f>Inventario!F177</f>
        <v>0</v>
      </c>
      <c r="AG177" s="148" t="str">
        <f>Inventario!G177</f>
        <v>unidades</v>
      </c>
      <c r="AH177" s="149">
        <f>Inventario!S177</f>
        <v>2</v>
      </c>
      <c r="AI177" s="149">
        <f>Inventario!T177</f>
        <v>1222</v>
      </c>
    </row>
    <row r="178" spans="1:35" s="22" customFormat="1" ht="15" customHeight="1" x14ac:dyDescent="0.25">
      <c r="A178" s="33">
        <v>1908237</v>
      </c>
      <c r="B178" s="24"/>
      <c r="C178" s="174" t="s">
        <v>272</v>
      </c>
      <c r="D178" s="98" t="str">
        <f t="shared" si="10"/>
        <v>Lija disco stickit grano #180</v>
      </c>
      <c r="E178" s="33">
        <v>1827</v>
      </c>
      <c r="F178" s="98" t="str">
        <f t="shared" si="11"/>
        <v>Abrasivos</v>
      </c>
      <c r="G178" s="98" t="str">
        <f t="shared" si="12"/>
        <v>unidades</v>
      </c>
      <c r="H178" s="30">
        <v>4</v>
      </c>
      <c r="I178" s="28">
        <f t="shared" si="13"/>
        <v>8.6001434481676746</v>
      </c>
      <c r="J178" s="28">
        <f t="shared" si="14"/>
        <v>34.400573792670698</v>
      </c>
      <c r="L178" s="150">
        <v>43746</v>
      </c>
      <c r="S178" s="151"/>
      <c r="U178" s="152"/>
      <c r="V178" s="23"/>
      <c r="W178" s="56"/>
      <c r="AA178" s="152"/>
      <c r="AC178" s="148" t="str">
        <f>Inventario!B178</f>
        <v>Perno Knapp 3/8" x 3"</v>
      </c>
      <c r="AD178" s="148" t="str">
        <f>Inventario!D178</f>
        <v>Perno Knapp 3/8" x 3"</v>
      </c>
      <c r="AE178" s="148" t="str">
        <f>Inventario!E178</f>
        <v>Clavos y Tornillos</v>
      </c>
      <c r="AF178" s="148">
        <f>Inventario!F178</f>
        <v>0</v>
      </c>
      <c r="AG178" s="148" t="str">
        <f>Inventario!G178</f>
        <v>unidades</v>
      </c>
      <c r="AH178" s="149" t="str">
        <f>Inventario!S178</f>
        <v>0</v>
      </c>
      <c r="AI178" s="149">
        <f>Inventario!T178</f>
        <v>0</v>
      </c>
    </row>
    <row r="179" spans="1:35" s="22" customFormat="1" ht="15" customHeight="1" x14ac:dyDescent="0.25">
      <c r="A179" s="33" t="s">
        <v>2101</v>
      </c>
      <c r="B179" s="24"/>
      <c r="C179" s="174" t="s">
        <v>2042</v>
      </c>
      <c r="D179" s="98" t="str">
        <f t="shared" si="10"/>
        <v xml:space="preserve">Baso Plastico P/Pistola </v>
      </c>
      <c r="E179" s="33">
        <v>1828</v>
      </c>
      <c r="F179" s="98" t="str">
        <f t="shared" si="11"/>
        <v>Repuestos y Partes</v>
      </c>
      <c r="G179" s="98" t="str">
        <f t="shared" si="12"/>
        <v>unidades</v>
      </c>
      <c r="H179" s="30">
        <v>1</v>
      </c>
      <c r="I179" s="28">
        <f t="shared" si="13"/>
        <v>171.87</v>
      </c>
      <c r="J179" s="28">
        <f t="shared" si="14"/>
        <v>171.87</v>
      </c>
      <c r="L179" s="150">
        <v>43746</v>
      </c>
      <c r="S179" s="151"/>
      <c r="U179" s="152"/>
      <c r="V179" s="23"/>
      <c r="W179" s="56"/>
      <c r="AA179" s="152"/>
      <c r="AC179" s="148" t="str">
        <f>Inventario!B179</f>
        <v>Tornillo quickscrew #10 x 3-1/2"</v>
      </c>
      <c r="AD179" s="148" t="str">
        <f>Inventario!D179</f>
        <v>Tornillo quickscrew #10 x 3-1/2"</v>
      </c>
      <c r="AE179" s="148" t="str">
        <f>Inventario!E179</f>
        <v>Clavos y Tornillos</v>
      </c>
      <c r="AF179" s="148">
        <f>Inventario!F179</f>
        <v>0</v>
      </c>
      <c r="AG179" s="148" t="str">
        <f>Inventario!G179</f>
        <v>unidades</v>
      </c>
      <c r="AH179" s="149" t="str">
        <f>Inventario!S179</f>
        <v>0</v>
      </c>
      <c r="AI179" s="149">
        <f>Inventario!T179</f>
        <v>0</v>
      </c>
    </row>
    <row r="180" spans="1:35" s="22" customFormat="1" ht="15" customHeight="1" x14ac:dyDescent="0.25">
      <c r="A180" s="33">
        <v>1907217</v>
      </c>
      <c r="B180" s="24"/>
      <c r="C180" s="174" t="s">
        <v>833</v>
      </c>
      <c r="D180" s="98" t="str">
        <f t="shared" si="10"/>
        <v>Solvente Dirsol 40</v>
      </c>
      <c r="E180" s="33">
        <v>1829</v>
      </c>
      <c r="F180" s="98" t="str">
        <f t="shared" si="11"/>
        <v>Pinturas y Quimicos</v>
      </c>
      <c r="G180" s="98" t="str">
        <f t="shared" si="12"/>
        <v>galones</v>
      </c>
      <c r="H180" s="30">
        <v>1</v>
      </c>
      <c r="I180" s="28" t="str">
        <f t="shared" si="13"/>
        <v>0</v>
      </c>
      <c r="J180" s="28">
        <f t="shared" si="14"/>
        <v>0</v>
      </c>
      <c r="L180" s="150">
        <v>43746</v>
      </c>
      <c r="S180" s="151"/>
      <c r="U180" s="152"/>
      <c r="V180" s="23"/>
      <c r="W180" s="56"/>
      <c r="AA180" s="152"/>
      <c r="AC180" s="148" t="str">
        <f>Inventario!B180</f>
        <v>Tornillo quickscrew #9 x 3-1/2"</v>
      </c>
      <c r="AD180" s="148" t="str">
        <f>Inventario!D180</f>
        <v>Tornillo quickscrew #9 x 3-1/2"</v>
      </c>
      <c r="AE180" s="148" t="str">
        <f>Inventario!E180</f>
        <v>Clavos y Tornillos</v>
      </c>
      <c r="AF180" s="148">
        <f>Inventario!F180</f>
        <v>0</v>
      </c>
      <c r="AG180" s="148" t="str">
        <f>Inventario!G180</f>
        <v>unidades</v>
      </c>
      <c r="AH180" s="149" t="str">
        <f>Inventario!S180</f>
        <v>0</v>
      </c>
      <c r="AI180" s="149">
        <f>Inventario!T180</f>
        <v>0</v>
      </c>
    </row>
    <row r="181" spans="1:35" s="22" customFormat="1" ht="15" customHeight="1" x14ac:dyDescent="0.25">
      <c r="A181" s="33" t="s">
        <v>2078</v>
      </c>
      <c r="B181" s="24"/>
      <c r="C181" s="174" t="s">
        <v>1706</v>
      </c>
      <c r="D181" s="98" t="str">
        <f t="shared" si="10"/>
        <v>Finjer Joint Cutter 160*70*4.0*2T</v>
      </c>
      <c r="E181" s="33">
        <v>1830</v>
      </c>
      <c r="F181" s="98" t="str">
        <f t="shared" si="11"/>
        <v>Repuestos y Partes</v>
      </c>
      <c r="G181" s="98" t="str">
        <f t="shared" si="12"/>
        <v>unidades</v>
      </c>
      <c r="H181" s="30">
        <v>10</v>
      </c>
      <c r="I181" s="28">
        <f t="shared" si="13"/>
        <v>375.5548500000001</v>
      </c>
      <c r="J181" s="28">
        <f t="shared" si="14"/>
        <v>3755.5485000000008</v>
      </c>
      <c r="L181" s="150">
        <v>43746</v>
      </c>
      <c r="S181" s="151"/>
      <c r="U181" s="152"/>
      <c r="V181" s="23"/>
      <c r="W181" s="56"/>
      <c r="AA181" s="152"/>
      <c r="AC181" s="148" t="str">
        <f>Inventario!B181</f>
        <v>Clavo 1-1/2"</v>
      </c>
      <c r="AD181" s="148" t="str">
        <f>Inventario!D181</f>
        <v>Clavo 1-1/2"</v>
      </c>
      <c r="AE181" s="148" t="str">
        <f>Inventario!E181</f>
        <v>Clavos y Tornillos</v>
      </c>
      <c r="AF181" s="148">
        <f>Inventario!F181</f>
        <v>0</v>
      </c>
      <c r="AG181" s="148" t="str">
        <f>Inventario!G181</f>
        <v>unidades</v>
      </c>
      <c r="AH181" s="149">
        <f>Inventario!S181</f>
        <v>0.22559999999999997</v>
      </c>
      <c r="AI181" s="149">
        <f>Inventario!T181</f>
        <v>71.966399999999993</v>
      </c>
    </row>
    <row r="182" spans="1:35" s="22" customFormat="1" ht="15" customHeight="1" x14ac:dyDescent="0.25">
      <c r="A182" s="33">
        <v>1908236</v>
      </c>
      <c r="B182" s="24"/>
      <c r="C182" s="174" t="s">
        <v>1473</v>
      </c>
      <c r="D182" s="98" t="str">
        <f t="shared" si="10"/>
        <v>Lamina de carton 40"x48"</v>
      </c>
      <c r="E182" s="33">
        <v>1831</v>
      </c>
      <c r="F182" s="98" t="str">
        <f t="shared" si="11"/>
        <v>Material Empaque</v>
      </c>
      <c r="G182" s="98" t="str">
        <f t="shared" si="12"/>
        <v>unidades</v>
      </c>
      <c r="H182" s="30">
        <v>46</v>
      </c>
      <c r="I182" s="28">
        <f t="shared" si="13"/>
        <v>43.62617093637455</v>
      </c>
      <c r="J182" s="28">
        <f t="shared" si="14"/>
        <v>2006.8038630732292</v>
      </c>
      <c r="L182" s="150">
        <v>43746</v>
      </c>
      <c r="S182" s="151"/>
      <c r="U182" s="152"/>
      <c r="V182" s="23"/>
      <c r="W182" s="56"/>
      <c r="AA182" s="152"/>
      <c r="AC182" s="148" t="str">
        <f>Inventario!B182</f>
        <v>Tornillo Slotted #3 x 1/2"</v>
      </c>
      <c r="AD182" s="148" t="str">
        <f>Inventario!D182</f>
        <v>Tornillo Slotted #3 x 1/2"</v>
      </c>
      <c r="AE182" s="148" t="str">
        <f>Inventario!E182</f>
        <v>Clavos y Tornillos</v>
      </c>
      <c r="AF182" s="148">
        <f>Inventario!F182</f>
        <v>0</v>
      </c>
      <c r="AG182" s="148" t="str">
        <f>Inventario!G182</f>
        <v>unidades</v>
      </c>
      <c r="AH182" s="149" t="str">
        <f>Inventario!S182</f>
        <v>0</v>
      </c>
      <c r="AI182" s="149">
        <f>Inventario!T182</f>
        <v>0</v>
      </c>
    </row>
    <row r="183" spans="1:35" s="22" customFormat="1" ht="15" customHeight="1" x14ac:dyDescent="0.25">
      <c r="A183" s="33">
        <v>1908236</v>
      </c>
      <c r="B183" s="24"/>
      <c r="C183" s="174" t="s">
        <v>967</v>
      </c>
      <c r="D183" s="98" t="str">
        <f t="shared" si="10"/>
        <v>Tape Oscuro 2"x 110 yadas</v>
      </c>
      <c r="E183" s="33">
        <v>1831</v>
      </c>
      <c r="F183" s="98" t="str">
        <f t="shared" si="11"/>
        <v>Material Empaque</v>
      </c>
      <c r="G183" s="98" t="str">
        <f t="shared" si="12"/>
        <v>unidades</v>
      </c>
      <c r="H183" s="30">
        <v>8</v>
      </c>
      <c r="I183" s="28">
        <f t="shared" si="13"/>
        <v>48.261992235692681</v>
      </c>
      <c r="J183" s="28">
        <f t="shared" si="14"/>
        <v>386.09593788554145</v>
      </c>
      <c r="L183" s="150">
        <v>43746</v>
      </c>
      <c r="S183" s="151"/>
      <c r="U183" s="152"/>
      <c r="V183" s="23"/>
      <c r="W183" s="56"/>
      <c r="AA183" s="152"/>
      <c r="AC183" s="148" t="str">
        <f>Inventario!B183</f>
        <v>Clavo 1-1/4"</v>
      </c>
      <c r="AD183" s="148" t="str">
        <f>Inventario!D183</f>
        <v>Clavo 1-1/4"</v>
      </c>
      <c r="AE183" s="148" t="str">
        <f>Inventario!E183</f>
        <v>Clavos y Tornillos</v>
      </c>
      <c r="AF183" s="148">
        <f>Inventario!F183</f>
        <v>0</v>
      </c>
      <c r="AG183" s="148" t="str">
        <f>Inventario!G183</f>
        <v>unidades</v>
      </c>
      <c r="AH183" s="149" t="str">
        <f>Inventario!S183</f>
        <v>0</v>
      </c>
      <c r="AI183" s="149">
        <f>Inventario!T183</f>
        <v>0</v>
      </c>
    </row>
    <row r="184" spans="1:35" s="22" customFormat="1" ht="15" customHeight="1" x14ac:dyDescent="0.25">
      <c r="A184" s="33">
        <v>1908236</v>
      </c>
      <c r="B184" s="24"/>
      <c r="C184" s="174" t="s">
        <v>701</v>
      </c>
      <c r="D184" s="98" t="str">
        <f t="shared" si="10"/>
        <v>Empaletizador</v>
      </c>
      <c r="E184" s="33">
        <v>1831</v>
      </c>
      <c r="F184" s="98" t="str">
        <f t="shared" si="11"/>
        <v>Material Empaque</v>
      </c>
      <c r="G184" s="98" t="str">
        <f t="shared" si="12"/>
        <v>Rollo</v>
      </c>
      <c r="H184" s="30">
        <v>8</v>
      </c>
      <c r="I184" s="28">
        <f t="shared" si="13"/>
        <v>309.91669880851032</v>
      </c>
      <c r="J184" s="28">
        <f t="shared" si="14"/>
        <v>2479.3335904680825</v>
      </c>
      <c r="L184" s="150">
        <v>43746</v>
      </c>
      <c r="S184" s="151"/>
      <c r="U184" s="152"/>
      <c r="V184" s="23"/>
      <c r="W184" s="56"/>
      <c r="AA184" s="152"/>
      <c r="AC184" s="148" t="str">
        <f>Inventario!B184</f>
        <v>Tornillo Panhead #8 x 1- 1/2"</v>
      </c>
      <c r="AD184" s="148" t="str">
        <f>Inventario!D184</f>
        <v>Tornillo Panhead #8 x 1- 1/2"</v>
      </c>
      <c r="AE184" s="148" t="str">
        <f>Inventario!E184</f>
        <v>Clavos y Tornillos</v>
      </c>
      <c r="AF184" s="148">
        <f>Inventario!F184</f>
        <v>0</v>
      </c>
      <c r="AG184" s="148" t="str">
        <f>Inventario!G184</f>
        <v>unidades</v>
      </c>
      <c r="AH184" s="149">
        <f>Inventario!S184</f>
        <v>2.2799999999999998</v>
      </c>
      <c r="AI184" s="149">
        <f>Inventario!T184</f>
        <v>2.2799999999999998</v>
      </c>
    </row>
    <row r="185" spans="1:35" s="22" customFormat="1" ht="15" customHeight="1" x14ac:dyDescent="0.25">
      <c r="A185" s="33">
        <v>1908237</v>
      </c>
      <c r="B185" s="24"/>
      <c r="C185" s="174" t="s">
        <v>1473</v>
      </c>
      <c r="D185" s="98" t="str">
        <f t="shared" si="10"/>
        <v>Lamina de carton 40"x48"</v>
      </c>
      <c r="E185" s="33">
        <v>1832</v>
      </c>
      <c r="F185" s="98" t="str">
        <f t="shared" si="11"/>
        <v>Material Empaque</v>
      </c>
      <c r="G185" s="98" t="str">
        <f t="shared" si="12"/>
        <v>unidades</v>
      </c>
      <c r="H185" s="30">
        <v>32</v>
      </c>
      <c r="I185" s="28">
        <f t="shared" si="13"/>
        <v>43.62617093637455</v>
      </c>
      <c r="J185" s="28">
        <f t="shared" si="14"/>
        <v>1396.0374699639856</v>
      </c>
      <c r="L185" s="150">
        <v>43746</v>
      </c>
      <c r="S185" s="151"/>
      <c r="U185" s="152"/>
      <c r="V185" s="23"/>
      <c r="W185" s="56"/>
      <c r="AA185" s="152"/>
      <c r="AC185" s="148" t="str">
        <f>Inventario!B185</f>
        <v>Tornillo Panhead #10 x 2"</v>
      </c>
      <c r="AD185" s="148" t="str">
        <f>Inventario!D185</f>
        <v>Tornillo Panhead #10 x 2"</v>
      </c>
      <c r="AE185" s="148" t="str">
        <f>Inventario!E185</f>
        <v>Clavos y Tornillos</v>
      </c>
      <c r="AF185" s="148">
        <f>Inventario!F185</f>
        <v>0</v>
      </c>
      <c r="AG185" s="148" t="str">
        <f>Inventario!G185</f>
        <v>unidades</v>
      </c>
      <c r="AH185" s="149" t="str">
        <f>Inventario!S185</f>
        <v>0</v>
      </c>
      <c r="AI185" s="149">
        <f>Inventario!T185</f>
        <v>0</v>
      </c>
    </row>
    <row r="186" spans="1:35" s="22" customFormat="1" ht="15" customHeight="1" x14ac:dyDescent="0.25">
      <c r="A186" s="33">
        <v>1908237</v>
      </c>
      <c r="B186" s="24"/>
      <c r="C186" s="174" t="s">
        <v>967</v>
      </c>
      <c r="D186" s="98" t="str">
        <f t="shared" si="10"/>
        <v>Tape Oscuro 2"x 110 yadas</v>
      </c>
      <c r="E186" s="33">
        <v>1832</v>
      </c>
      <c r="F186" s="98" t="str">
        <f t="shared" si="11"/>
        <v>Material Empaque</v>
      </c>
      <c r="G186" s="98" t="str">
        <f t="shared" si="12"/>
        <v>unidades</v>
      </c>
      <c r="H186" s="30">
        <v>5</v>
      </c>
      <c r="I186" s="28">
        <f t="shared" si="13"/>
        <v>48.261992235692681</v>
      </c>
      <c r="J186" s="28">
        <f t="shared" si="14"/>
        <v>241.3099611784634</v>
      </c>
      <c r="L186" s="150">
        <v>43746</v>
      </c>
      <c r="S186" s="151"/>
      <c r="U186" s="152"/>
      <c r="V186" s="23"/>
      <c r="W186" s="56"/>
      <c r="AA186" s="152"/>
      <c r="AC186" s="148" t="str">
        <f>Inventario!B186</f>
        <v>Tornillo Phillips #3 x 3/8"</v>
      </c>
      <c r="AD186" s="148" t="str">
        <f>Inventario!D186</f>
        <v>Tornillo Phillips #3 x 3/8"</v>
      </c>
      <c r="AE186" s="148" t="str">
        <f>Inventario!E186</f>
        <v>Clavos y Tornillos</v>
      </c>
      <c r="AF186" s="148">
        <f>Inventario!F186</f>
        <v>0</v>
      </c>
      <c r="AG186" s="148" t="str">
        <f>Inventario!G186</f>
        <v>unidades</v>
      </c>
      <c r="AH186" s="149" t="str">
        <f>Inventario!S186</f>
        <v>0</v>
      </c>
      <c r="AI186" s="149">
        <f>Inventario!T186</f>
        <v>0</v>
      </c>
    </row>
    <row r="187" spans="1:35" s="22" customFormat="1" ht="15" customHeight="1" x14ac:dyDescent="0.25">
      <c r="A187" s="33">
        <v>1908237</v>
      </c>
      <c r="B187" s="24"/>
      <c r="C187" s="174" t="s">
        <v>701</v>
      </c>
      <c r="D187" s="98" t="str">
        <f t="shared" si="10"/>
        <v>Empaletizador</v>
      </c>
      <c r="E187" s="33">
        <v>1832</v>
      </c>
      <c r="F187" s="98" t="str">
        <f t="shared" si="11"/>
        <v>Material Empaque</v>
      </c>
      <c r="G187" s="98" t="str">
        <f t="shared" si="12"/>
        <v>Rollo</v>
      </c>
      <c r="H187" s="30">
        <v>5</v>
      </c>
      <c r="I187" s="28">
        <f t="shared" si="13"/>
        <v>309.91669880851032</v>
      </c>
      <c r="J187" s="28">
        <f t="shared" si="14"/>
        <v>1549.5834940425516</v>
      </c>
      <c r="L187" s="150">
        <v>43746</v>
      </c>
      <c r="S187" s="151"/>
      <c r="U187" s="152"/>
      <c r="V187" s="23"/>
      <c r="W187" s="56"/>
      <c r="AA187" s="152"/>
      <c r="AC187" s="148" t="str">
        <f>Inventario!B187</f>
        <v>Tornillo Panhead #8 x 1-5/8"</v>
      </c>
      <c r="AD187" s="148" t="str">
        <f>Inventario!D187</f>
        <v>Tornillo Panhead #8 x 1-5/8"</v>
      </c>
      <c r="AE187" s="148" t="str">
        <f>Inventario!E187</f>
        <v>Clavos y Tornillos</v>
      </c>
      <c r="AF187" s="148">
        <f>Inventario!F187</f>
        <v>0</v>
      </c>
      <c r="AG187" s="148" t="str">
        <f>Inventario!G187</f>
        <v>unidades</v>
      </c>
      <c r="AH187" s="149" t="str">
        <f>Inventario!S187</f>
        <v>0</v>
      </c>
      <c r="AI187" s="149">
        <f>Inventario!T187</f>
        <v>0</v>
      </c>
    </row>
    <row r="188" spans="1:35" s="22" customFormat="1" ht="15" customHeight="1" x14ac:dyDescent="0.25">
      <c r="A188" s="33">
        <v>1906180</v>
      </c>
      <c r="B188" s="24"/>
      <c r="C188" s="174" t="s">
        <v>763</v>
      </c>
      <c r="D188" s="98" t="str">
        <f t="shared" si="10"/>
        <v>Hilaza</v>
      </c>
      <c r="E188" s="33">
        <v>1833</v>
      </c>
      <c r="F188" s="98" t="str">
        <f t="shared" si="11"/>
        <v>Materiales Varios</v>
      </c>
      <c r="G188" s="98" t="str">
        <f t="shared" si="12"/>
        <v>lbs</v>
      </c>
      <c r="H188" s="30">
        <v>3</v>
      </c>
      <c r="I188" s="28">
        <f t="shared" si="13"/>
        <v>8.3409927745818973</v>
      </c>
      <c r="J188" s="28">
        <f t="shared" si="14"/>
        <v>25.02297832374569</v>
      </c>
      <c r="L188" s="150">
        <v>43746</v>
      </c>
      <c r="S188" s="151"/>
      <c r="U188" s="152"/>
      <c r="V188" s="23"/>
      <c r="W188" s="56"/>
      <c r="AA188" s="152"/>
      <c r="AC188" s="148" t="str">
        <f>Inventario!B188</f>
        <v>Clavo para construccion 1/2" x 6-1/2"</v>
      </c>
      <c r="AD188" s="148" t="str">
        <f>Inventario!D188</f>
        <v>Clavo para construccion 1/2" x 6-1/2"</v>
      </c>
      <c r="AE188" s="148" t="str">
        <f>Inventario!E188</f>
        <v>Clavos y Tornillos</v>
      </c>
      <c r="AF188" s="148">
        <f>Inventario!F188</f>
        <v>0</v>
      </c>
      <c r="AG188" s="148" t="str">
        <f>Inventario!G188</f>
        <v>unidades</v>
      </c>
      <c r="AH188" s="149">
        <f>Inventario!S188</f>
        <v>2</v>
      </c>
      <c r="AI188" s="149">
        <f>Inventario!T188</f>
        <v>258</v>
      </c>
    </row>
    <row r="189" spans="1:35" s="22" customFormat="1" ht="15" customHeight="1" x14ac:dyDescent="0.25">
      <c r="A189" s="33">
        <v>1906180</v>
      </c>
      <c r="B189" s="24"/>
      <c r="C189" s="174" t="s">
        <v>834</v>
      </c>
      <c r="D189" s="98" t="str">
        <f t="shared" si="10"/>
        <v>Thinner Acrilico</v>
      </c>
      <c r="E189" s="33">
        <v>1833</v>
      </c>
      <c r="F189" s="98" t="str">
        <f t="shared" si="11"/>
        <v>Pinturas y Quimicos</v>
      </c>
      <c r="G189" s="98" t="str">
        <f t="shared" si="12"/>
        <v>galones</v>
      </c>
      <c r="H189" s="30">
        <v>1</v>
      </c>
      <c r="I189" s="28">
        <f t="shared" si="13"/>
        <v>171.05991780538329</v>
      </c>
      <c r="J189" s="28">
        <f t="shared" si="14"/>
        <v>171.05991780538329</v>
      </c>
      <c r="L189" s="150">
        <v>43746</v>
      </c>
      <c r="S189" s="151"/>
      <c r="U189" s="152"/>
      <c r="V189" s="23"/>
      <c r="W189" s="56"/>
      <c r="AA189" s="152"/>
      <c r="AC189" s="148" t="str">
        <f>Inventario!B189</f>
        <v>Tornillo azul #8 x 2-3/8"</v>
      </c>
      <c r="AD189" s="148" t="str">
        <f>Inventario!D189</f>
        <v>Tornillo azul #8 x 2-3/8"</v>
      </c>
      <c r="AE189" s="148" t="str">
        <f>Inventario!E189</f>
        <v>Clavos y Tornillos</v>
      </c>
      <c r="AF189" s="148">
        <f>Inventario!F189</f>
        <v>0</v>
      </c>
      <c r="AG189" s="148" t="str">
        <f>Inventario!G189</f>
        <v>unidades</v>
      </c>
      <c r="AH189" s="149" t="str">
        <f>Inventario!S189</f>
        <v>0</v>
      </c>
      <c r="AI189" s="149">
        <f>Inventario!T189</f>
        <v>0</v>
      </c>
    </row>
    <row r="190" spans="1:35" s="22" customFormat="1" ht="15" customHeight="1" x14ac:dyDescent="0.25">
      <c r="A190" s="33" t="s">
        <v>2078</v>
      </c>
      <c r="B190" s="24"/>
      <c r="C190" s="3" t="s">
        <v>257</v>
      </c>
      <c r="D190" s="98" t="str">
        <f t="shared" si="10"/>
        <v>Lija banda 53"x83" Grano 80</v>
      </c>
      <c r="E190" s="33">
        <v>1834</v>
      </c>
      <c r="F190" s="98" t="str">
        <f t="shared" si="11"/>
        <v>Abrasivos</v>
      </c>
      <c r="G190" s="98" t="str">
        <f t="shared" si="12"/>
        <v>unidades</v>
      </c>
      <c r="H190" s="30">
        <v>1</v>
      </c>
      <c r="I190" s="28">
        <f t="shared" si="13"/>
        <v>1700.9163636363637</v>
      </c>
      <c r="J190" s="28">
        <f t="shared" si="14"/>
        <v>1700.9163636363637</v>
      </c>
      <c r="L190" s="150">
        <v>43746</v>
      </c>
      <c r="S190" s="151"/>
      <c r="U190" s="152"/>
      <c r="V190" s="23"/>
      <c r="W190" s="56"/>
      <c r="AA190" s="152"/>
      <c r="AC190" s="148" t="str">
        <f>Inventario!B190</f>
        <v>Tornillo Panheadpunta broca  #7 x 3/8"</v>
      </c>
      <c r="AD190" s="148" t="str">
        <f>Inventario!D190</f>
        <v>Tornillo Panheadpunta broca  #7 x 3/8"</v>
      </c>
      <c r="AE190" s="148" t="str">
        <f>Inventario!E190</f>
        <v>Clavos y Tornillos</v>
      </c>
      <c r="AF190" s="148">
        <f>Inventario!F190</f>
        <v>0</v>
      </c>
      <c r="AG190" s="148" t="str">
        <f>Inventario!G190</f>
        <v>unidades</v>
      </c>
      <c r="AH190" s="149" t="str">
        <f>Inventario!S190</f>
        <v>0</v>
      </c>
      <c r="AI190" s="149">
        <f>Inventario!T190</f>
        <v>0</v>
      </c>
    </row>
    <row r="191" spans="1:35" s="22" customFormat="1" ht="15" customHeight="1" x14ac:dyDescent="0.25">
      <c r="A191" s="33" t="s">
        <v>2078</v>
      </c>
      <c r="B191" s="24"/>
      <c r="C191" s="3" t="s">
        <v>252</v>
      </c>
      <c r="D191" s="98" t="str">
        <f t="shared" si="10"/>
        <v>Lija banda 53"x83" Grano 120</v>
      </c>
      <c r="E191" s="33">
        <v>1834</v>
      </c>
      <c r="F191" s="98" t="str">
        <f t="shared" si="11"/>
        <v>Abrasivos</v>
      </c>
      <c r="G191" s="98" t="str">
        <f t="shared" si="12"/>
        <v>unidades</v>
      </c>
      <c r="H191" s="30">
        <v>1</v>
      </c>
      <c r="I191" s="28">
        <f t="shared" si="13"/>
        <v>1557.572142857143</v>
      </c>
      <c r="J191" s="28">
        <f t="shared" si="14"/>
        <v>1557.572142857143</v>
      </c>
      <c r="L191" s="150">
        <v>43746</v>
      </c>
      <c r="S191" s="151"/>
      <c r="U191" s="152"/>
      <c r="V191" s="23"/>
      <c r="W191" s="56"/>
      <c r="AA191" s="152"/>
      <c r="AC191" s="148" t="str">
        <f>Inventario!B191</f>
        <v>Tornillo Phillips #7 x 3"</v>
      </c>
      <c r="AD191" s="148" t="str">
        <f>Inventario!D191</f>
        <v>Tornillo Phillips #7 x 3"</v>
      </c>
      <c r="AE191" s="148" t="str">
        <f>Inventario!E191</f>
        <v>Clavos y Tornillos</v>
      </c>
      <c r="AF191" s="148">
        <f>Inventario!F191</f>
        <v>0</v>
      </c>
      <c r="AG191" s="148" t="str">
        <f>Inventario!G191</f>
        <v>unidades</v>
      </c>
      <c r="AH191" s="149" t="str">
        <f>Inventario!S191</f>
        <v>0</v>
      </c>
      <c r="AI191" s="149">
        <f>Inventario!T191</f>
        <v>0</v>
      </c>
    </row>
    <row r="192" spans="1:35" s="22" customFormat="1" ht="15" customHeight="1" x14ac:dyDescent="0.25">
      <c r="A192" s="33" t="s">
        <v>2078</v>
      </c>
      <c r="B192" s="24"/>
      <c r="C192" s="174" t="s">
        <v>1128</v>
      </c>
      <c r="D192" s="98" t="str">
        <f t="shared" si="10"/>
        <v>Lija banda 37"x 75" grano 100</v>
      </c>
      <c r="E192" s="33">
        <v>1834</v>
      </c>
      <c r="F192" s="98" t="str">
        <f t="shared" si="11"/>
        <v>Abrasivos</v>
      </c>
      <c r="G192" s="98" t="str">
        <f t="shared" si="12"/>
        <v>unidades</v>
      </c>
      <c r="H192" s="30">
        <v>1</v>
      </c>
      <c r="I192" s="28">
        <f t="shared" si="13"/>
        <v>1409.2268571428569</v>
      </c>
      <c r="J192" s="28">
        <f t="shared" si="14"/>
        <v>1409.2268571428569</v>
      </c>
      <c r="L192" s="150">
        <v>43746</v>
      </c>
      <c r="S192" s="151"/>
      <c r="U192" s="152"/>
      <c r="V192" s="23"/>
      <c r="W192" s="56"/>
      <c r="AA192" s="152"/>
      <c r="AC192" s="148" t="str">
        <f>Inventario!B192</f>
        <v>Tornillo Camo para deck 2-3/8"</v>
      </c>
      <c r="AD192" s="148" t="str">
        <f>Inventario!D192</f>
        <v>Tornillo Camo para deck 2-3/8"</v>
      </c>
      <c r="AE192" s="148" t="str">
        <f>Inventario!E192</f>
        <v>Clavos y Tornillos</v>
      </c>
      <c r="AF192" s="148">
        <f>Inventario!F192</f>
        <v>0</v>
      </c>
      <c r="AG192" s="148" t="str">
        <f>Inventario!G192</f>
        <v>unidades</v>
      </c>
      <c r="AH192" s="149">
        <f>Inventario!S192</f>
        <v>3.2099999999999995</v>
      </c>
      <c r="AI192" s="149">
        <f>Inventario!T192</f>
        <v>11231.789999999999</v>
      </c>
    </row>
    <row r="193" spans="1:35" s="22" customFormat="1" ht="15" customHeight="1" x14ac:dyDescent="0.25">
      <c r="A193" s="33" t="s">
        <v>2078</v>
      </c>
      <c r="B193" s="24"/>
      <c r="C193" s="174" t="s">
        <v>1129</v>
      </c>
      <c r="D193" s="98" t="str">
        <f t="shared" si="10"/>
        <v>Lija banda 37"x 75" grano 120</v>
      </c>
      <c r="E193" s="33">
        <v>1834</v>
      </c>
      <c r="F193" s="98" t="str">
        <f t="shared" si="11"/>
        <v>Abrasivos</v>
      </c>
      <c r="G193" s="98" t="str">
        <f t="shared" si="12"/>
        <v>unidades</v>
      </c>
      <c r="H193" s="30">
        <v>1</v>
      </c>
      <c r="I193" s="28">
        <f t="shared" si="13"/>
        <v>1439.0141666666666</v>
      </c>
      <c r="J193" s="28">
        <f>+H193*I193</f>
        <v>1439.0141666666666</v>
      </c>
      <c r="L193" s="150">
        <v>43746</v>
      </c>
      <c r="S193" s="151"/>
      <c r="U193" s="152"/>
      <c r="V193" s="23"/>
      <c r="W193" s="56"/>
      <c r="AA193" s="152"/>
      <c r="AC193" s="148" t="str">
        <f>Inventario!B193</f>
        <v>Tornillo Camo para deck 1-7/8"</v>
      </c>
      <c r="AD193" s="148" t="str">
        <f>Inventario!D193</f>
        <v>Tornillo Camo para deck 1-7/8"</v>
      </c>
      <c r="AE193" s="148" t="str">
        <f>Inventario!E193</f>
        <v>Clavos y Tornillos</v>
      </c>
      <c r="AF193" s="148">
        <f>Inventario!F193</f>
        <v>0</v>
      </c>
      <c r="AG193" s="148" t="str">
        <f>Inventario!G193</f>
        <v>unidades</v>
      </c>
      <c r="AH193" s="149" t="str">
        <f>Inventario!S193</f>
        <v>0</v>
      </c>
      <c r="AI193" s="149">
        <f>Inventario!T193</f>
        <v>0</v>
      </c>
    </row>
    <row r="194" spans="1:35" s="22" customFormat="1" ht="15" customHeight="1" x14ac:dyDescent="0.25">
      <c r="A194" s="33" t="s">
        <v>2078</v>
      </c>
      <c r="B194" s="24"/>
      <c r="C194" s="174" t="s">
        <v>1130</v>
      </c>
      <c r="D194" s="98" t="str">
        <f t="shared" si="10"/>
        <v>Lija banda 37"x 75" grano 150</v>
      </c>
      <c r="E194" s="33">
        <v>1834</v>
      </c>
      <c r="F194" s="98" t="str">
        <f t="shared" si="11"/>
        <v>Abrasivos</v>
      </c>
      <c r="G194" s="98" t="str">
        <f t="shared" si="12"/>
        <v>unidades</v>
      </c>
      <c r="H194" s="30">
        <v>1</v>
      </c>
      <c r="I194" s="28">
        <f t="shared" si="13"/>
        <v>1409.2271428571428</v>
      </c>
      <c r="J194" s="28">
        <f>+H194*I194</f>
        <v>1409.2271428571428</v>
      </c>
      <c r="L194" s="150">
        <v>43746</v>
      </c>
      <c r="S194" s="151"/>
      <c r="U194" s="152"/>
      <c r="V194" s="23"/>
      <c r="W194" s="56"/>
      <c r="AA194" s="152"/>
      <c r="AC194" s="148" t="str">
        <f>Inventario!B194</f>
        <v>Tornillo Slotted #8 x 1-1/4"</v>
      </c>
      <c r="AD194" s="148" t="str">
        <f>Inventario!D194</f>
        <v>Tornillo Slotted #8 x 1-1/4"</v>
      </c>
      <c r="AE194" s="148" t="str">
        <f>Inventario!E194</f>
        <v>Clavos y Tornillos</v>
      </c>
      <c r="AF194" s="148">
        <f>Inventario!F194</f>
        <v>0</v>
      </c>
      <c r="AG194" s="148" t="str">
        <f>Inventario!G194</f>
        <v>unidades</v>
      </c>
      <c r="AH194" s="149" t="str">
        <f>Inventario!S194</f>
        <v>0</v>
      </c>
      <c r="AI194" s="149">
        <f>Inventario!T194</f>
        <v>0</v>
      </c>
    </row>
    <row r="195" spans="1:35" s="22" customFormat="1" ht="15" customHeight="1" x14ac:dyDescent="0.25">
      <c r="A195" s="33">
        <v>1906180</v>
      </c>
      <c r="B195" s="24"/>
      <c r="C195" s="174" t="s">
        <v>1141</v>
      </c>
      <c r="D195" s="98" t="str">
        <f t="shared" si="10"/>
        <v>Kinepox 26</v>
      </c>
      <c r="E195" s="33">
        <v>1835</v>
      </c>
      <c r="F195" s="98" t="str">
        <f t="shared" si="11"/>
        <v>Pinturas y Quimicos</v>
      </c>
      <c r="G195" s="98" t="str">
        <f t="shared" si="12"/>
        <v>galon</v>
      </c>
      <c r="H195" s="30">
        <v>1</v>
      </c>
      <c r="I195" s="28">
        <f t="shared" si="13"/>
        <v>1121.8286513023957</v>
      </c>
      <c r="J195" s="28">
        <f>+H195*I195</f>
        <v>1121.8286513023957</v>
      </c>
      <c r="L195" s="150">
        <v>43746</v>
      </c>
      <c r="S195" s="151"/>
      <c r="U195" s="152"/>
      <c r="V195" s="23"/>
      <c r="W195" s="56"/>
      <c r="AA195" s="152"/>
      <c r="AC195" s="148" t="str">
        <f>Inventario!B195</f>
        <v>Tornillo flathead #7 x 1-1/4"</v>
      </c>
      <c r="AD195" s="148" t="str">
        <f>Inventario!D195</f>
        <v>Tornillo flathead #7 x 1-1/4"</v>
      </c>
      <c r="AE195" s="148" t="str">
        <f>Inventario!E195</f>
        <v>Clavos y Tornillos</v>
      </c>
      <c r="AF195" s="148">
        <f>Inventario!F195</f>
        <v>0</v>
      </c>
      <c r="AG195" s="148" t="str">
        <f>Inventario!G195</f>
        <v>unidades</v>
      </c>
      <c r="AH195" s="149">
        <f>Inventario!S195</f>
        <v>1.4</v>
      </c>
      <c r="AI195" s="149">
        <f>Inventario!T195</f>
        <v>110.6</v>
      </c>
    </row>
    <row r="196" spans="1:35" s="22" customFormat="1" ht="15" customHeight="1" x14ac:dyDescent="0.25">
      <c r="A196" s="33">
        <v>1906180</v>
      </c>
      <c r="B196" s="24"/>
      <c r="C196" s="174" t="s">
        <v>1142</v>
      </c>
      <c r="D196" s="98" t="str">
        <f t="shared" si="10"/>
        <v>Kinecure 626</v>
      </c>
      <c r="E196" s="33">
        <v>1835</v>
      </c>
      <c r="F196" s="98" t="str">
        <f t="shared" si="11"/>
        <v>Pinturas y Quimicos</v>
      </c>
      <c r="G196" s="98" t="str">
        <f t="shared" si="12"/>
        <v>1/4  de Galon</v>
      </c>
      <c r="H196" s="30">
        <v>2</v>
      </c>
      <c r="I196" s="28">
        <f t="shared" si="13"/>
        <v>954.09784499058458</v>
      </c>
      <c r="J196" s="28">
        <f>+H196*I196</f>
        <v>1908.1956899811692</v>
      </c>
      <c r="L196" s="150">
        <v>43746</v>
      </c>
      <c r="S196" s="151"/>
      <c r="U196" s="152"/>
      <c r="V196" s="23"/>
      <c r="W196" s="56"/>
      <c r="AA196" s="152"/>
      <c r="AC196" s="148" t="str">
        <f>Inventario!B196</f>
        <v>Tornillo Flathead #10 x 2-1/2"</v>
      </c>
      <c r="AD196" s="148" t="str">
        <f>Inventario!D196</f>
        <v>Tornillo Flathead #10 x 2-1/2"</v>
      </c>
      <c r="AE196" s="148" t="str">
        <f>Inventario!E196</f>
        <v>Clavos y Tornillos</v>
      </c>
      <c r="AF196" s="148">
        <f>Inventario!F196</f>
        <v>0</v>
      </c>
      <c r="AG196" s="148" t="str">
        <f>Inventario!G196</f>
        <v>unidades</v>
      </c>
      <c r="AH196" s="149" t="str">
        <f>Inventario!S196</f>
        <v>0</v>
      </c>
      <c r="AI196" s="149">
        <f>Inventario!T196</f>
        <v>0</v>
      </c>
    </row>
    <row r="197" spans="1:35" s="22" customFormat="1" ht="15" customHeight="1" x14ac:dyDescent="0.25">
      <c r="A197" s="33">
        <v>1908236</v>
      </c>
      <c r="B197" s="24"/>
      <c r="C197" s="174" t="s">
        <v>270</v>
      </c>
      <c r="D197" s="98" t="str">
        <f t="shared" si="10"/>
        <v>Lija disco stickit grano #120</v>
      </c>
      <c r="E197" s="33">
        <v>1836</v>
      </c>
      <c r="F197" s="98" t="str">
        <f t="shared" si="11"/>
        <v>Abrasivos</v>
      </c>
      <c r="G197" s="98" t="str">
        <f t="shared" si="12"/>
        <v>unidades</v>
      </c>
      <c r="H197" s="30">
        <v>23</v>
      </c>
      <c r="I197" s="28">
        <f t="shared" si="13"/>
        <v>9.84</v>
      </c>
      <c r="J197" s="28">
        <f>+H197*I197</f>
        <v>226.32</v>
      </c>
      <c r="L197" s="150">
        <v>43746</v>
      </c>
      <c r="S197" s="151"/>
      <c r="U197" s="152"/>
      <c r="V197" s="23"/>
      <c r="W197" s="56"/>
      <c r="AA197" s="152"/>
      <c r="AC197" s="148" t="str">
        <f>Inventario!B197</f>
        <v>Clavos #4 x 1-1/2"</v>
      </c>
      <c r="AD197" s="148" t="str">
        <f>Inventario!D197</f>
        <v>Clavos #4 x 1-1/2"</v>
      </c>
      <c r="AE197" s="148" t="str">
        <f>Inventario!E197</f>
        <v>Clavos y Tornillos</v>
      </c>
      <c r="AF197" s="148">
        <f>Inventario!F197</f>
        <v>0</v>
      </c>
      <c r="AG197" s="148" t="str">
        <f>Inventario!G197</f>
        <v>unidades</v>
      </c>
      <c r="AH197" s="149" t="str">
        <f>Inventario!S197</f>
        <v>0</v>
      </c>
      <c r="AI197" s="149">
        <f>Inventario!T197</f>
        <v>0</v>
      </c>
    </row>
    <row r="198" spans="1:35" s="22" customFormat="1" ht="15" customHeight="1" x14ac:dyDescent="0.25">
      <c r="A198" s="33">
        <v>1908236</v>
      </c>
      <c r="B198" s="24"/>
      <c r="C198" s="174" t="s">
        <v>271</v>
      </c>
      <c r="D198" s="98" t="str">
        <f t="shared" ref="D198:D261" si="15">VLOOKUP($C198,$AC$6:$AI$2056,2,FALSE)</f>
        <v>Lija disco stickit grano #150</v>
      </c>
      <c r="E198" s="33">
        <v>1836</v>
      </c>
      <c r="F198" s="98" t="str">
        <f t="shared" ref="F198:F261" si="16">VLOOKUP($C198,$AC$6:$AI$2056,3,FALSE)</f>
        <v>Abrasivos</v>
      </c>
      <c r="G198" s="98" t="str">
        <f t="shared" ref="G198:G261" si="17">VLOOKUP($C198,$AC$6:$AI$2056,5,FALSE)</f>
        <v>unidades</v>
      </c>
      <c r="H198" s="30">
        <v>23</v>
      </c>
      <c r="I198" s="28">
        <f t="shared" ref="I198:I261" si="18">VLOOKUP($C198,$AC$6:$AI$2056,6,FALSE)</f>
        <v>8.5633386985421698</v>
      </c>
      <c r="J198" s="28">
        <f t="shared" ref="J198:J261" si="19">+H198*I198</f>
        <v>196.95679006646989</v>
      </c>
      <c r="L198" s="150">
        <v>43746</v>
      </c>
      <c r="S198" s="151"/>
      <c r="U198" s="152"/>
      <c r="V198" s="23"/>
      <c r="W198" s="56"/>
      <c r="AA198" s="152"/>
      <c r="AC198" s="148" t="str">
        <f>Inventario!B198</f>
        <v>Tornillo Slotted #5 x 7/8"</v>
      </c>
      <c r="AD198" s="148" t="str">
        <f>Inventario!D198</f>
        <v>Tornillo Slotted #5 x 7/8"</v>
      </c>
      <c r="AE198" s="148" t="str">
        <f>Inventario!E198</f>
        <v>Clavos y Tornillos</v>
      </c>
      <c r="AF198" s="148">
        <f>Inventario!F198</f>
        <v>0</v>
      </c>
      <c r="AG198" s="148" t="str">
        <f>Inventario!G198</f>
        <v>unidades</v>
      </c>
      <c r="AH198" s="149" t="str">
        <f>Inventario!S198</f>
        <v>0</v>
      </c>
      <c r="AI198" s="149">
        <f>Inventario!T198</f>
        <v>0</v>
      </c>
    </row>
    <row r="199" spans="1:35" s="22" customFormat="1" ht="15" customHeight="1" x14ac:dyDescent="0.25">
      <c r="A199" s="33">
        <v>1908236</v>
      </c>
      <c r="B199" s="24"/>
      <c r="C199" s="174" t="s">
        <v>272</v>
      </c>
      <c r="D199" s="98" t="str">
        <f t="shared" si="15"/>
        <v>Lija disco stickit grano #180</v>
      </c>
      <c r="E199" s="33">
        <v>1836</v>
      </c>
      <c r="F199" s="98" t="str">
        <f t="shared" si="16"/>
        <v>Abrasivos</v>
      </c>
      <c r="G199" s="98" t="str">
        <f t="shared" si="17"/>
        <v>unidades</v>
      </c>
      <c r="H199" s="30">
        <v>23</v>
      </c>
      <c r="I199" s="28">
        <f t="shared" si="18"/>
        <v>8.6001434481676746</v>
      </c>
      <c r="J199" s="28">
        <f t="shared" si="19"/>
        <v>197.80329930785652</v>
      </c>
      <c r="L199" s="150">
        <v>43746</v>
      </c>
      <c r="S199" s="151"/>
      <c r="U199" s="152"/>
      <c r="V199" s="23"/>
      <c r="W199" s="56"/>
      <c r="AA199" s="152"/>
      <c r="AC199" s="148" t="str">
        <f>Inventario!B199</f>
        <v>Clavo para concreto 2-1/2"</v>
      </c>
      <c r="AD199" s="148" t="str">
        <f>Inventario!D199</f>
        <v>Clavo para concreto 2-1/2"</v>
      </c>
      <c r="AE199" s="148" t="str">
        <f>Inventario!E199</f>
        <v>Clavos y Tornillos</v>
      </c>
      <c r="AF199" s="148">
        <f>Inventario!F199</f>
        <v>0</v>
      </c>
      <c r="AG199" s="148" t="str">
        <f>Inventario!G199</f>
        <v>unidades</v>
      </c>
      <c r="AH199" s="149">
        <f>Inventario!S199</f>
        <v>3</v>
      </c>
      <c r="AI199" s="149">
        <f>Inventario!T199</f>
        <v>3768</v>
      </c>
    </row>
    <row r="200" spans="1:35" s="22" customFormat="1" ht="15" customHeight="1" x14ac:dyDescent="0.25">
      <c r="A200" s="33">
        <v>1908236</v>
      </c>
      <c r="B200" s="24"/>
      <c r="C200" s="174" t="s">
        <v>2052</v>
      </c>
      <c r="D200" s="98" t="str">
        <f t="shared" si="15"/>
        <v>Pega loca</v>
      </c>
      <c r="E200" s="33">
        <v>1836</v>
      </c>
      <c r="F200" s="98" t="str">
        <f t="shared" si="16"/>
        <v>Materiales Varios</v>
      </c>
      <c r="G200" s="98" t="str">
        <f t="shared" si="17"/>
        <v>unidades</v>
      </c>
      <c r="H200" s="30">
        <v>12</v>
      </c>
      <c r="I200" s="28">
        <f t="shared" si="18"/>
        <v>2.5189030306852507</v>
      </c>
      <c r="J200" s="28">
        <f t="shared" si="19"/>
        <v>30.226836368223008</v>
      </c>
      <c r="L200" s="150">
        <v>43746</v>
      </c>
      <c r="S200" s="151"/>
      <c r="U200" s="152"/>
      <c r="V200" s="23"/>
      <c r="W200" s="56"/>
      <c r="AA200" s="152"/>
      <c r="AC200" s="148" t="str">
        <f>Inventario!B200</f>
        <v>Clavos #8 x 4-3/4"</v>
      </c>
      <c r="AD200" s="148" t="str">
        <f>Inventario!D200</f>
        <v>Clavos #8 x 4-3/4"</v>
      </c>
      <c r="AE200" s="148" t="str">
        <f>Inventario!E200</f>
        <v>Clavos y Tornillos</v>
      </c>
      <c r="AF200" s="148">
        <f>Inventario!F200</f>
        <v>0</v>
      </c>
      <c r="AG200" s="148" t="str">
        <f>Inventario!G200</f>
        <v>unidades</v>
      </c>
      <c r="AH200" s="149" t="str">
        <f>Inventario!S200</f>
        <v>0</v>
      </c>
      <c r="AI200" s="149">
        <f>Inventario!T200</f>
        <v>0</v>
      </c>
    </row>
    <row r="201" spans="1:35" s="22" customFormat="1" ht="15" customHeight="1" x14ac:dyDescent="0.25">
      <c r="A201" s="33" t="s">
        <v>772</v>
      </c>
      <c r="B201" s="24"/>
      <c r="C201" s="174" t="s">
        <v>1427</v>
      </c>
      <c r="D201" s="98" t="str">
        <f t="shared" si="15"/>
        <v>Electrodo de Tungsteno 3/32</v>
      </c>
      <c r="E201" s="33">
        <v>1837</v>
      </c>
      <c r="F201" s="98" t="str">
        <f t="shared" si="16"/>
        <v>Materiales Varios</v>
      </c>
      <c r="G201" s="98" t="str">
        <f t="shared" si="17"/>
        <v>unidades</v>
      </c>
      <c r="H201" s="30">
        <v>4</v>
      </c>
      <c r="I201" s="28">
        <f t="shared" si="18"/>
        <v>177.25</v>
      </c>
      <c r="J201" s="28">
        <f t="shared" si="19"/>
        <v>709</v>
      </c>
      <c r="L201" s="150">
        <v>43747</v>
      </c>
      <c r="S201" s="151"/>
      <c r="U201" s="152"/>
      <c r="V201" s="23"/>
      <c r="W201" s="56"/>
      <c r="AA201" s="152"/>
      <c r="AC201" s="148" t="str">
        <f>Inventario!B201</f>
        <v>Clavo 1/8" x 3"</v>
      </c>
      <c r="AD201" s="148" t="str">
        <f>Inventario!D201</f>
        <v>Clavo 1/8" x 3"</v>
      </c>
      <c r="AE201" s="148" t="str">
        <f>Inventario!E201</f>
        <v>Clavos y Tornillos</v>
      </c>
      <c r="AF201" s="148">
        <f>Inventario!F201</f>
        <v>0</v>
      </c>
      <c r="AG201" s="148" t="str">
        <f>Inventario!G201</f>
        <v>unidades</v>
      </c>
      <c r="AH201" s="149" t="str">
        <f>Inventario!S201</f>
        <v>0</v>
      </c>
      <c r="AI201" s="149">
        <f>Inventario!T201</f>
        <v>0</v>
      </c>
    </row>
    <row r="202" spans="1:35" s="22" customFormat="1" ht="15" customHeight="1" x14ac:dyDescent="0.25">
      <c r="A202" s="33" t="s">
        <v>772</v>
      </c>
      <c r="B202" s="24"/>
      <c r="C202" s="174" t="s">
        <v>1152</v>
      </c>
      <c r="D202" s="98" t="str">
        <f t="shared" si="15"/>
        <v>Varilla de bronce  BR-3/32</v>
      </c>
      <c r="E202" s="33">
        <v>1837</v>
      </c>
      <c r="F202" s="98" t="str">
        <f t="shared" si="16"/>
        <v>Materiales Varios</v>
      </c>
      <c r="G202" s="98" t="str">
        <f t="shared" si="17"/>
        <v>lbs</v>
      </c>
      <c r="H202" s="30">
        <v>1</v>
      </c>
      <c r="I202" s="28">
        <f t="shared" si="18"/>
        <v>395.52</v>
      </c>
      <c r="J202" s="28">
        <f t="shared" si="19"/>
        <v>395.52</v>
      </c>
      <c r="L202" s="150">
        <v>43747</v>
      </c>
      <c r="S202" s="151"/>
      <c r="U202" s="152"/>
      <c r="V202" s="23"/>
      <c r="W202" s="56"/>
      <c r="AA202" s="152"/>
      <c r="AC202" s="148" t="str">
        <f>Inventario!B202</f>
        <v>Tornillo Slotted azul 1/4" x 3/4"</v>
      </c>
      <c r="AD202" s="148" t="str">
        <f>Inventario!D202</f>
        <v>Tornillo Slotted azul 1/4" x 3/4"</v>
      </c>
      <c r="AE202" s="148" t="str">
        <f>Inventario!E202</f>
        <v>Clavos y Tornillos</v>
      </c>
      <c r="AF202" s="148">
        <f>Inventario!F202</f>
        <v>0</v>
      </c>
      <c r="AG202" s="148" t="str">
        <f>Inventario!G202</f>
        <v>unidades</v>
      </c>
      <c r="AH202" s="149" t="str">
        <f>Inventario!S202</f>
        <v>0</v>
      </c>
      <c r="AI202" s="149">
        <f>Inventario!T202</f>
        <v>0</v>
      </c>
    </row>
    <row r="203" spans="1:35" s="22" customFormat="1" ht="15" customHeight="1" x14ac:dyDescent="0.25">
      <c r="A203" s="33" t="s">
        <v>772</v>
      </c>
      <c r="B203" s="24"/>
      <c r="C203" s="174" t="s">
        <v>2132</v>
      </c>
      <c r="D203" s="98" t="str">
        <f t="shared" si="15"/>
        <v>Boquilla Ceramica #6</v>
      </c>
      <c r="E203" s="33">
        <v>1837</v>
      </c>
      <c r="F203" s="98" t="str">
        <f t="shared" si="16"/>
        <v>Repuestos y Partes</v>
      </c>
      <c r="G203" s="98" t="str">
        <f t="shared" si="17"/>
        <v>unidades</v>
      </c>
      <c r="H203" s="30">
        <v>5</v>
      </c>
      <c r="I203" s="28">
        <f t="shared" si="18"/>
        <v>91.59</v>
      </c>
      <c r="J203" s="28">
        <f t="shared" si="19"/>
        <v>457.95000000000005</v>
      </c>
      <c r="L203" s="150">
        <v>43747</v>
      </c>
      <c r="S203" s="151"/>
      <c r="U203" s="152"/>
      <c r="V203" s="23"/>
      <c r="W203" s="56"/>
      <c r="AA203" s="152"/>
      <c r="AC203" s="148" t="str">
        <f>Inventario!B203</f>
        <v>Tornillo Slotted azul 1/4" x 2-7/8"</v>
      </c>
      <c r="AD203" s="148" t="str">
        <f>Inventario!D203</f>
        <v>Tornillo Slotted azul 1/4" x 2-7/8"</v>
      </c>
      <c r="AE203" s="148" t="str">
        <f>Inventario!E203</f>
        <v>Clavos y Tornillos</v>
      </c>
      <c r="AF203" s="148">
        <f>Inventario!F203</f>
        <v>0</v>
      </c>
      <c r="AG203" s="148" t="str">
        <f>Inventario!G203</f>
        <v>unidades</v>
      </c>
      <c r="AH203" s="149" t="str">
        <f>Inventario!S203</f>
        <v>0</v>
      </c>
      <c r="AI203" s="149">
        <f>Inventario!T203</f>
        <v>0</v>
      </c>
    </row>
    <row r="204" spans="1:35" s="22" customFormat="1" ht="15" customHeight="1" x14ac:dyDescent="0.25">
      <c r="A204" s="33" t="s">
        <v>2161</v>
      </c>
      <c r="B204" s="24"/>
      <c r="C204" s="174" t="s">
        <v>2130</v>
      </c>
      <c r="D204" s="98" t="str">
        <f t="shared" si="15"/>
        <v xml:space="preserve">Cutter </v>
      </c>
      <c r="E204" s="33">
        <v>1838</v>
      </c>
      <c r="F204" s="98" t="str">
        <f t="shared" si="16"/>
        <v>Material Empaque</v>
      </c>
      <c r="G204" s="98" t="str">
        <f t="shared" si="17"/>
        <v>unidades</v>
      </c>
      <c r="H204" s="30">
        <v>5</v>
      </c>
      <c r="I204" s="28">
        <f t="shared" si="18"/>
        <v>54</v>
      </c>
      <c r="J204" s="28">
        <f>+H204*I204</f>
        <v>270</v>
      </c>
      <c r="L204" s="150">
        <v>43747</v>
      </c>
      <c r="S204" s="151"/>
      <c r="U204" s="152"/>
      <c r="V204" s="23"/>
      <c r="W204" s="56"/>
      <c r="AA204" s="152"/>
      <c r="AC204" s="148" t="str">
        <f>Inventario!B204</f>
        <v>Tornillo slotted azull 1/4" x 2-1/2"</v>
      </c>
      <c r="AD204" s="148" t="str">
        <f>Inventario!D204</f>
        <v>Tornillo slotted azull 1/4" x 2-1/2"</v>
      </c>
      <c r="AE204" s="148" t="str">
        <f>Inventario!E204</f>
        <v>Clavos y Tornillos</v>
      </c>
      <c r="AF204" s="148">
        <f>Inventario!F204</f>
        <v>0</v>
      </c>
      <c r="AG204" s="148" t="str">
        <f>Inventario!G204</f>
        <v>unidades</v>
      </c>
      <c r="AH204" s="149" t="str">
        <f>Inventario!S204</f>
        <v>0</v>
      </c>
      <c r="AI204" s="149">
        <f>Inventario!T204</f>
        <v>0</v>
      </c>
    </row>
    <row r="205" spans="1:35" s="22" customFormat="1" ht="15" customHeight="1" x14ac:dyDescent="0.25">
      <c r="A205" s="33" t="s">
        <v>2161</v>
      </c>
      <c r="B205" s="24"/>
      <c r="C205" s="174" t="s">
        <v>2160</v>
      </c>
      <c r="D205" s="98" t="str">
        <f t="shared" si="15"/>
        <v>Lapicero</v>
      </c>
      <c r="E205" s="33">
        <v>1838</v>
      </c>
      <c r="F205" s="98" t="str">
        <f t="shared" si="16"/>
        <v>Materiales Varios</v>
      </c>
      <c r="G205" s="98" t="str">
        <f t="shared" si="17"/>
        <v>unidades</v>
      </c>
      <c r="H205" s="30">
        <v>10</v>
      </c>
      <c r="I205" s="28">
        <f t="shared" si="18"/>
        <v>4.6899999999999995</v>
      </c>
      <c r="J205" s="28">
        <f t="shared" si="19"/>
        <v>46.899999999999991</v>
      </c>
      <c r="L205" s="150">
        <v>43747</v>
      </c>
      <c r="S205" s="151"/>
      <c r="U205" s="152"/>
      <c r="V205" s="23"/>
      <c r="W205" s="56"/>
      <c r="AA205" s="152"/>
      <c r="AC205" s="148" t="str">
        <f>Inventario!B205</f>
        <v>Tornillo Phillips slot #5 x 3/4"</v>
      </c>
      <c r="AD205" s="148" t="str">
        <f>Inventario!D205</f>
        <v>Tornillo Phillips slot #5 x 3/4"</v>
      </c>
      <c r="AE205" s="148" t="str">
        <f>Inventario!E205</f>
        <v>Clavos y Tornillos</v>
      </c>
      <c r="AF205" s="148">
        <f>Inventario!F205</f>
        <v>0</v>
      </c>
      <c r="AG205" s="148" t="str">
        <f>Inventario!G205</f>
        <v>unidades</v>
      </c>
      <c r="AH205" s="149" t="str">
        <f>Inventario!S205</f>
        <v>0</v>
      </c>
      <c r="AI205" s="149">
        <f>Inventario!T205</f>
        <v>0</v>
      </c>
    </row>
    <row r="206" spans="1:35" s="22" customFormat="1" ht="15" customHeight="1" x14ac:dyDescent="0.25">
      <c r="A206" s="33" t="s">
        <v>2161</v>
      </c>
      <c r="B206" s="24"/>
      <c r="C206" s="174" t="s">
        <v>1137</v>
      </c>
      <c r="D206" s="98" t="str">
        <f t="shared" si="15"/>
        <v>Lapiz de grafito</v>
      </c>
      <c r="E206" s="33">
        <v>1838</v>
      </c>
      <c r="F206" s="98" t="str">
        <f t="shared" si="16"/>
        <v>Materiales Varios</v>
      </c>
      <c r="G206" s="98" t="str">
        <f t="shared" si="17"/>
        <v>unidades</v>
      </c>
      <c r="H206" s="30">
        <v>15</v>
      </c>
      <c r="I206" s="28">
        <f t="shared" si="18"/>
        <v>4.9438095238095237</v>
      </c>
      <c r="J206" s="28">
        <f t="shared" si="19"/>
        <v>74.157142857142858</v>
      </c>
      <c r="L206" s="150">
        <v>43747</v>
      </c>
      <c r="S206" s="151"/>
      <c r="U206" s="152"/>
      <c r="V206" s="23"/>
      <c r="W206" s="56"/>
      <c r="AA206" s="152"/>
      <c r="AC206" s="148" t="str">
        <f>Inventario!B206</f>
        <v>Tornillo Phillips slot #5x1</v>
      </c>
      <c r="AD206" s="148" t="str">
        <f>Inventario!D206</f>
        <v>Tornillo Phillips slot #5x1</v>
      </c>
      <c r="AE206" s="148" t="str">
        <f>Inventario!E206</f>
        <v>Clavos y Tornillos</v>
      </c>
      <c r="AF206" s="148">
        <f>Inventario!F206</f>
        <v>0</v>
      </c>
      <c r="AG206" s="148" t="str">
        <f>Inventario!G206</f>
        <v>unidades</v>
      </c>
      <c r="AH206" s="149" t="str">
        <f>Inventario!S206</f>
        <v>0</v>
      </c>
      <c r="AI206" s="149">
        <f>Inventario!T206</f>
        <v>0</v>
      </c>
    </row>
    <row r="207" spans="1:35" s="22" customFormat="1" ht="15" customHeight="1" x14ac:dyDescent="0.25">
      <c r="A207" s="33">
        <v>1908238</v>
      </c>
      <c r="B207" s="24"/>
      <c r="C207" s="174" t="s">
        <v>1473</v>
      </c>
      <c r="D207" s="98" t="str">
        <f t="shared" si="15"/>
        <v>Lamina de carton 40"x48"</v>
      </c>
      <c r="E207" s="33">
        <v>1839</v>
      </c>
      <c r="F207" s="98" t="str">
        <f t="shared" si="16"/>
        <v>Material Empaque</v>
      </c>
      <c r="G207" s="98" t="str">
        <f t="shared" si="17"/>
        <v>unidades</v>
      </c>
      <c r="H207" s="30">
        <v>174</v>
      </c>
      <c r="I207" s="28">
        <f t="shared" si="18"/>
        <v>43.62617093637455</v>
      </c>
      <c r="J207" s="28">
        <f t="shared" si="19"/>
        <v>7590.9537429291713</v>
      </c>
      <c r="L207" s="150">
        <v>43747</v>
      </c>
      <c r="S207" s="151"/>
      <c r="U207" s="152"/>
      <c r="V207" s="23"/>
      <c r="W207" s="56"/>
      <c r="AA207" s="152"/>
      <c r="AC207" s="148" t="str">
        <f>Inventario!B207</f>
        <v>Clavo de acero de 1/4" x 1-1/2"</v>
      </c>
      <c r="AD207" s="148" t="str">
        <f>Inventario!D207</f>
        <v>Clavo de acero de 1/4" x 1-1/2"</v>
      </c>
      <c r="AE207" s="148" t="str">
        <f>Inventario!E207</f>
        <v>Clavos y Tornillos</v>
      </c>
      <c r="AF207" s="148">
        <f>Inventario!F207</f>
        <v>0</v>
      </c>
      <c r="AG207" s="148" t="str">
        <f>Inventario!G207</f>
        <v>unidades</v>
      </c>
      <c r="AH207" s="149" t="str">
        <f>Inventario!S207</f>
        <v>0</v>
      </c>
      <c r="AI207" s="149">
        <f>Inventario!T207</f>
        <v>0</v>
      </c>
    </row>
    <row r="208" spans="1:35" s="22" customFormat="1" ht="15" customHeight="1" x14ac:dyDescent="0.25">
      <c r="A208" s="33">
        <v>1908238</v>
      </c>
      <c r="B208" s="24"/>
      <c r="C208" s="174" t="s">
        <v>967</v>
      </c>
      <c r="D208" s="98" t="str">
        <f t="shared" si="15"/>
        <v>Tape Oscuro 2"x 110 yadas</v>
      </c>
      <c r="E208" s="33">
        <v>1839</v>
      </c>
      <c r="F208" s="98" t="str">
        <f t="shared" si="16"/>
        <v>Material Empaque</v>
      </c>
      <c r="G208" s="98" t="str">
        <f t="shared" si="17"/>
        <v>unidades</v>
      </c>
      <c r="H208" s="30">
        <v>29</v>
      </c>
      <c r="I208" s="28">
        <f t="shared" si="18"/>
        <v>48.261992235692681</v>
      </c>
      <c r="J208" s="28">
        <f t="shared" si="19"/>
        <v>1399.5977748350876</v>
      </c>
      <c r="L208" s="150">
        <v>43747</v>
      </c>
      <c r="S208" s="151"/>
      <c r="U208" s="152"/>
      <c r="V208" s="23"/>
      <c r="W208" s="56"/>
      <c r="AA208" s="152"/>
      <c r="AC208" s="148" t="str">
        <f>Inventario!B208</f>
        <v>Tornillo Phillips #8 x 1-1/2"</v>
      </c>
      <c r="AD208" s="148" t="str">
        <f>Inventario!D208</f>
        <v>Tornillo Phillips #8 x 1-1/2"</v>
      </c>
      <c r="AE208" s="148" t="str">
        <f>Inventario!E208</f>
        <v>Clavos y Tornillos</v>
      </c>
      <c r="AF208" s="148">
        <f>Inventario!F208</f>
        <v>0</v>
      </c>
      <c r="AG208" s="148" t="str">
        <f>Inventario!G208</f>
        <v>unidades</v>
      </c>
      <c r="AH208" s="149">
        <f>Inventario!S208</f>
        <v>1.6812572533849126</v>
      </c>
      <c r="AI208" s="149">
        <f>Inventario!T208</f>
        <v>1381.9934622823982</v>
      </c>
    </row>
    <row r="209" spans="1:35" s="22" customFormat="1" ht="15" customHeight="1" x14ac:dyDescent="0.25">
      <c r="A209" s="33">
        <v>1908238</v>
      </c>
      <c r="B209" s="24"/>
      <c r="C209" s="174" t="s">
        <v>701</v>
      </c>
      <c r="D209" s="98" t="str">
        <f t="shared" si="15"/>
        <v>Empaletizador</v>
      </c>
      <c r="E209" s="33">
        <v>1839</v>
      </c>
      <c r="F209" s="98" t="str">
        <f t="shared" si="16"/>
        <v>Material Empaque</v>
      </c>
      <c r="G209" s="98" t="str">
        <f t="shared" si="17"/>
        <v>Rollo</v>
      </c>
      <c r="H209" s="30">
        <v>29</v>
      </c>
      <c r="I209" s="28">
        <f t="shared" si="18"/>
        <v>309.91669880851032</v>
      </c>
      <c r="J209" s="28">
        <f t="shared" si="19"/>
        <v>8987.5842654467997</v>
      </c>
      <c r="L209" s="150">
        <v>43747</v>
      </c>
      <c r="S209" s="151"/>
      <c r="U209" s="152"/>
      <c r="V209" s="23"/>
      <c r="W209" s="56"/>
      <c r="AA209" s="152"/>
      <c r="AC209" s="148" t="str">
        <f>Inventario!B209</f>
        <v>Clavo #5 x 1-3/8"</v>
      </c>
      <c r="AD209" s="148" t="str">
        <f>Inventario!D209</f>
        <v>Clavo #5 x 1-3/8"</v>
      </c>
      <c r="AE209" s="148" t="str">
        <f>Inventario!E209</f>
        <v>Clavos y Tornillos</v>
      </c>
      <c r="AF209" s="148">
        <f>Inventario!F209</f>
        <v>0</v>
      </c>
      <c r="AG209" s="148" t="str">
        <f>Inventario!G209</f>
        <v>unidades</v>
      </c>
      <c r="AH209" s="149" t="str">
        <f>Inventario!S209</f>
        <v>0</v>
      </c>
      <c r="AI209" s="149">
        <f>Inventario!T209</f>
        <v>0</v>
      </c>
    </row>
    <row r="210" spans="1:35" s="22" customFormat="1" ht="15" customHeight="1" x14ac:dyDescent="0.25">
      <c r="A210" s="33">
        <v>1908235</v>
      </c>
      <c r="B210" s="24"/>
      <c r="C210" s="174" t="s">
        <v>1473</v>
      </c>
      <c r="D210" s="98" t="str">
        <f t="shared" si="15"/>
        <v>Lamina de carton 40"x48"</v>
      </c>
      <c r="E210" s="33">
        <v>1840</v>
      </c>
      <c r="F210" s="98" t="str">
        <f t="shared" si="16"/>
        <v>Material Empaque</v>
      </c>
      <c r="G210" s="98" t="str">
        <f t="shared" si="17"/>
        <v>unidades</v>
      </c>
      <c r="H210" s="30">
        <v>20</v>
      </c>
      <c r="I210" s="28">
        <f t="shared" si="18"/>
        <v>43.62617093637455</v>
      </c>
      <c r="J210" s="28">
        <f t="shared" si="19"/>
        <v>872.52341872749093</v>
      </c>
      <c r="L210" s="150">
        <v>43747</v>
      </c>
      <c r="S210" s="151"/>
      <c r="U210" s="152"/>
      <c r="V210" s="23"/>
      <c r="W210" s="56"/>
      <c r="AA210" s="152"/>
      <c r="AC210" s="148" t="str">
        <f>Inventario!B210</f>
        <v>Tornillo Flathead Phillps #7 x 1"</v>
      </c>
      <c r="AD210" s="148" t="str">
        <f>Inventario!D210</f>
        <v>Tornillo Flathead Phillps #7 x 1"</v>
      </c>
      <c r="AE210" s="148" t="str">
        <f>Inventario!E210</f>
        <v>Clavos y Tornillos</v>
      </c>
      <c r="AF210" s="148">
        <f>Inventario!F210</f>
        <v>0</v>
      </c>
      <c r="AG210" s="148" t="str">
        <f>Inventario!G210</f>
        <v>unidades</v>
      </c>
      <c r="AH210" s="149">
        <f>Inventario!S210</f>
        <v>0.73</v>
      </c>
      <c r="AI210" s="149">
        <f>Inventario!T210</f>
        <v>8000.8</v>
      </c>
    </row>
    <row r="211" spans="1:35" s="22" customFormat="1" ht="15" customHeight="1" x14ac:dyDescent="0.25">
      <c r="A211" s="33">
        <v>1908235</v>
      </c>
      <c r="B211" s="24"/>
      <c r="C211" s="174" t="s">
        <v>967</v>
      </c>
      <c r="D211" s="98" t="str">
        <f t="shared" si="15"/>
        <v>Tape Oscuro 2"x 110 yadas</v>
      </c>
      <c r="E211" s="33">
        <v>1840</v>
      </c>
      <c r="F211" s="98" t="str">
        <f t="shared" si="16"/>
        <v>Material Empaque</v>
      </c>
      <c r="G211" s="98" t="str">
        <f t="shared" si="17"/>
        <v>unidades</v>
      </c>
      <c r="H211" s="30">
        <v>2</v>
      </c>
      <c r="I211" s="28">
        <f t="shared" si="18"/>
        <v>48.261992235692681</v>
      </c>
      <c r="J211" s="28">
        <f t="shared" si="19"/>
        <v>96.523984471385361</v>
      </c>
      <c r="L211" s="150">
        <v>43747</v>
      </c>
      <c r="S211" s="151"/>
      <c r="U211" s="152"/>
      <c r="V211" s="23"/>
      <c r="W211" s="56"/>
      <c r="AA211" s="152"/>
      <c r="AC211" s="148" t="str">
        <f>Inventario!B211</f>
        <v>Clavo de concreto 2-1/2"</v>
      </c>
      <c r="AD211" s="148" t="str">
        <f>Inventario!D211</f>
        <v>Clavo de concreto 2-1/2"</v>
      </c>
      <c r="AE211" s="148" t="str">
        <f>Inventario!E211</f>
        <v>Clavos y Tornillos</v>
      </c>
      <c r="AF211" s="148">
        <f>Inventario!F211</f>
        <v>0</v>
      </c>
      <c r="AG211" s="148" t="str">
        <f>Inventario!G211</f>
        <v>unidades</v>
      </c>
      <c r="AH211" s="149" t="str">
        <f>Inventario!S211</f>
        <v>0</v>
      </c>
      <c r="AI211" s="149">
        <f>Inventario!T211</f>
        <v>0</v>
      </c>
    </row>
    <row r="212" spans="1:35" s="22" customFormat="1" ht="15" customHeight="1" x14ac:dyDescent="0.25">
      <c r="A212" s="33">
        <v>1908235</v>
      </c>
      <c r="B212" s="24"/>
      <c r="C212" s="174" t="s">
        <v>701</v>
      </c>
      <c r="D212" s="98" t="str">
        <f t="shared" si="15"/>
        <v>Empaletizador</v>
      </c>
      <c r="E212" s="33">
        <v>1840</v>
      </c>
      <c r="F212" s="98" t="str">
        <f t="shared" si="16"/>
        <v>Material Empaque</v>
      </c>
      <c r="G212" s="98" t="str">
        <f t="shared" si="17"/>
        <v>Rollo</v>
      </c>
      <c r="H212" s="30">
        <v>1</v>
      </c>
      <c r="I212" s="28">
        <f t="shared" si="18"/>
        <v>309.91669880851032</v>
      </c>
      <c r="J212" s="28">
        <f t="shared" si="19"/>
        <v>309.91669880851032</v>
      </c>
      <c r="L212" s="150">
        <v>43747</v>
      </c>
      <c r="S212" s="151"/>
      <c r="U212" s="152"/>
      <c r="V212" s="23"/>
      <c r="W212" s="56"/>
      <c r="AA212" s="152"/>
      <c r="AC212" s="148" t="str">
        <f>Inventario!B212</f>
        <v>Tornillo Phillips #10 x 2"</v>
      </c>
      <c r="AD212" s="148" t="str">
        <f>Inventario!D212</f>
        <v>Tornillo Phillips #10 x 2"</v>
      </c>
      <c r="AE212" s="148" t="str">
        <f>Inventario!E212</f>
        <v>Clavos y Tornillos</v>
      </c>
      <c r="AF212" s="148">
        <f>Inventario!F212</f>
        <v>0</v>
      </c>
      <c r="AG212" s="148" t="str">
        <f>Inventario!G212</f>
        <v>unidades</v>
      </c>
      <c r="AH212" s="149">
        <f>Inventario!S212</f>
        <v>0.56864978902953589</v>
      </c>
      <c r="AI212" s="149">
        <f>Inventario!T212</f>
        <v>1347.7</v>
      </c>
    </row>
    <row r="213" spans="1:35" s="22" customFormat="1" ht="15" customHeight="1" x14ac:dyDescent="0.25">
      <c r="A213" s="33">
        <v>1908235</v>
      </c>
      <c r="B213" s="24"/>
      <c r="C213" s="174" t="s">
        <v>962</v>
      </c>
      <c r="D213" s="98" t="str">
        <f t="shared" si="15"/>
        <v>Esponja Fina 2604</v>
      </c>
      <c r="E213" s="33">
        <v>1841</v>
      </c>
      <c r="F213" s="98" t="str">
        <f t="shared" si="16"/>
        <v>Abrasivos</v>
      </c>
      <c r="G213" s="98" t="str">
        <f t="shared" si="17"/>
        <v>unidades</v>
      </c>
      <c r="H213" s="30">
        <v>7</v>
      </c>
      <c r="I213" s="28">
        <f t="shared" si="18"/>
        <v>59.308164563835533</v>
      </c>
      <c r="J213" s="28">
        <f t="shared" si="19"/>
        <v>415.15715194684873</v>
      </c>
      <c r="L213" s="150">
        <v>43747</v>
      </c>
      <c r="S213" s="151"/>
      <c r="U213" s="152"/>
      <c r="V213" s="23"/>
      <c r="W213" s="56"/>
      <c r="AA213" s="152"/>
      <c r="AC213" s="148" t="str">
        <f>Inventario!B213</f>
        <v>Tornillo gypsum #8 x 3/4"</v>
      </c>
      <c r="AD213" s="148" t="str">
        <f>Inventario!D213</f>
        <v>Tornillo gypsum #8 x 3/4"</v>
      </c>
      <c r="AE213" s="148" t="str">
        <f>Inventario!E213</f>
        <v>Clavos y Tornillos</v>
      </c>
      <c r="AF213" s="148">
        <f>Inventario!F213</f>
        <v>0</v>
      </c>
      <c r="AG213" s="148" t="str">
        <f>Inventario!G213</f>
        <v>unidades</v>
      </c>
      <c r="AH213" s="149" t="str">
        <f>Inventario!S213</f>
        <v>0</v>
      </c>
      <c r="AI213" s="149">
        <f>Inventario!T213</f>
        <v>0</v>
      </c>
    </row>
    <row r="214" spans="1:35" s="22" customFormat="1" ht="15" customHeight="1" x14ac:dyDescent="0.25">
      <c r="A214" s="33">
        <v>1908235</v>
      </c>
      <c r="B214" s="24"/>
      <c r="C214" s="174" t="s">
        <v>273</v>
      </c>
      <c r="D214" s="98" t="str">
        <f t="shared" si="15"/>
        <v>Lija pliego 9"x11" grano #320</v>
      </c>
      <c r="E214" s="33">
        <v>1841</v>
      </c>
      <c r="F214" s="98" t="str">
        <f t="shared" si="16"/>
        <v>Abrasivos</v>
      </c>
      <c r="G214" s="98" t="str">
        <f t="shared" si="17"/>
        <v>unidades</v>
      </c>
      <c r="H214" s="30">
        <v>16</v>
      </c>
      <c r="I214" s="28">
        <f t="shared" si="18"/>
        <v>9.25</v>
      </c>
      <c r="J214" s="28">
        <f t="shared" si="19"/>
        <v>148</v>
      </c>
      <c r="L214" s="150">
        <v>43747</v>
      </c>
      <c r="S214" s="151"/>
      <c r="U214" s="152"/>
      <c r="V214" s="23"/>
      <c r="W214" s="56"/>
      <c r="AA214" s="152"/>
      <c r="AC214" s="148" t="str">
        <f>Inventario!B214</f>
        <v>Tornillo gypsum #8 x 1"</v>
      </c>
      <c r="AD214" s="148" t="str">
        <f>Inventario!D214</f>
        <v>Tornillo gypsum #8 x 1"</v>
      </c>
      <c r="AE214" s="148" t="str">
        <f>Inventario!E214</f>
        <v>Clavos y Tornillos</v>
      </c>
      <c r="AF214" s="148">
        <f>Inventario!F214</f>
        <v>0</v>
      </c>
      <c r="AG214" s="148" t="str">
        <f>Inventario!G214</f>
        <v>unidades</v>
      </c>
      <c r="AH214" s="149">
        <f>Inventario!S214</f>
        <v>0.86742424242424243</v>
      </c>
      <c r="AI214" s="149">
        <f>Inventario!T214</f>
        <v>197.77272727272728</v>
      </c>
    </row>
    <row r="215" spans="1:35" s="22" customFormat="1" ht="15" customHeight="1" x14ac:dyDescent="0.25">
      <c r="A215" s="33">
        <v>1908235</v>
      </c>
      <c r="B215" s="24"/>
      <c r="C215" s="174" t="s">
        <v>244</v>
      </c>
      <c r="D215" s="98" t="str">
        <f t="shared" si="15"/>
        <v>Esponja Microfina</v>
      </c>
      <c r="E215" s="33">
        <v>1841</v>
      </c>
      <c r="F215" s="98" t="str">
        <f t="shared" si="16"/>
        <v>Abrasivos</v>
      </c>
      <c r="G215" s="98" t="str">
        <f t="shared" si="17"/>
        <v>unidades</v>
      </c>
      <c r="H215" s="30">
        <v>5</v>
      </c>
      <c r="I215" s="28">
        <f t="shared" si="18"/>
        <v>27.6</v>
      </c>
      <c r="J215" s="28">
        <f t="shared" si="19"/>
        <v>138</v>
      </c>
      <c r="L215" s="150">
        <v>43747</v>
      </c>
      <c r="S215" s="151"/>
      <c r="U215" s="152"/>
      <c r="V215" s="23"/>
      <c r="W215" s="56"/>
      <c r="AA215" s="152"/>
      <c r="AC215" s="148" t="str">
        <f>Inventario!B215</f>
        <v>Clavos para cerco 1-1/4"</v>
      </c>
      <c r="AD215" s="148" t="str">
        <f>Inventario!D215</f>
        <v>Clavos para cerco 1-1/4"</v>
      </c>
      <c r="AE215" s="148" t="str">
        <f>Inventario!E215</f>
        <v>Clavos y Tornillos</v>
      </c>
      <c r="AF215" s="148">
        <f>Inventario!F215</f>
        <v>0</v>
      </c>
      <c r="AG215" s="148" t="str">
        <f>Inventario!G215</f>
        <v>unidades</v>
      </c>
      <c r="AH215" s="149" t="str">
        <f>Inventario!S215</f>
        <v>0</v>
      </c>
      <c r="AI215" s="149">
        <f>Inventario!T215</f>
        <v>0</v>
      </c>
    </row>
    <row r="216" spans="1:35" s="22" customFormat="1" ht="15" customHeight="1" x14ac:dyDescent="0.25">
      <c r="A216" s="33">
        <v>1907211</v>
      </c>
      <c r="B216" s="24"/>
      <c r="C216" s="174" t="s">
        <v>273</v>
      </c>
      <c r="D216" s="98" t="str">
        <f t="shared" si="15"/>
        <v>Lija pliego 9"x11" grano #320</v>
      </c>
      <c r="E216" s="33">
        <v>1842</v>
      </c>
      <c r="F216" s="98" t="str">
        <f t="shared" si="16"/>
        <v>Abrasivos</v>
      </c>
      <c r="G216" s="98" t="str">
        <f t="shared" si="17"/>
        <v>unidades</v>
      </c>
      <c r="H216" s="30">
        <v>20</v>
      </c>
      <c r="I216" s="28">
        <f t="shared" si="18"/>
        <v>9.25</v>
      </c>
      <c r="J216" s="28">
        <f t="shared" si="19"/>
        <v>185</v>
      </c>
      <c r="L216" s="150">
        <v>43747</v>
      </c>
      <c r="S216" s="151"/>
      <c r="U216" s="152"/>
      <c r="V216" s="23"/>
      <c r="W216" s="56"/>
      <c r="AA216" s="152"/>
      <c r="AC216" s="148" t="str">
        <f>Inventario!B216</f>
        <v>Tornillo Phillip #9 x 5/8"</v>
      </c>
      <c r="AD216" s="148" t="str">
        <f>Inventario!D216</f>
        <v>Tornillo Phillip #9 x 5/8"</v>
      </c>
      <c r="AE216" s="148" t="str">
        <f>Inventario!E216</f>
        <v>Clavos y Tornillos</v>
      </c>
      <c r="AF216" s="148">
        <f>Inventario!F216</f>
        <v>0</v>
      </c>
      <c r="AG216" s="148" t="str">
        <f>Inventario!G216</f>
        <v>unidades</v>
      </c>
      <c r="AH216" s="149" t="str">
        <f>Inventario!S216</f>
        <v>0</v>
      </c>
      <c r="AI216" s="149">
        <f>Inventario!T216</f>
        <v>0</v>
      </c>
    </row>
    <row r="217" spans="1:35" s="22" customFormat="1" ht="15" customHeight="1" x14ac:dyDescent="0.25">
      <c r="A217" s="33">
        <v>1907211</v>
      </c>
      <c r="B217" s="24"/>
      <c r="C217" s="174" t="s">
        <v>244</v>
      </c>
      <c r="D217" s="98" t="str">
        <f t="shared" si="15"/>
        <v>Esponja Microfina</v>
      </c>
      <c r="E217" s="33">
        <v>1842</v>
      </c>
      <c r="F217" s="98" t="str">
        <f t="shared" si="16"/>
        <v>Abrasivos</v>
      </c>
      <c r="G217" s="98" t="str">
        <f t="shared" si="17"/>
        <v>unidades</v>
      </c>
      <c r="H217" s="30">
        <v>5</v>
      </c>
      <c r="I217" s="28">
        <f t="shared" si="18"/>
        <v>27.6</v>
      </c>
      <c r="J217" s="28">
        <f t="shared" si="19"/>
        <v>138</v>
      </c>
      <c r="L217" s="150">
        <v>43747</v>
      </c>
      <c r="S217" s="151"/>
      <c r="U217" s="152"/>
      <c r="V217" s="23"/>
      <c r="W217" s="56"/>
      <c r="AA217" s="152"/>
      <c r="AC217" s="148" t="str">
        <f>Inventario!B217</f>
        <v>Tornillo Phillip punta broca #10 x 1"</v>
      </c>
      <c r="AD217" s="148" t="str">
        <f>Inventario!D217</f>
        <v>Tornillo Phillip punta broca #10 x 1"</v>
      </c>
      <c r="AE217" s="148" t="str">
        <f>Inventario!E217</f>
        <v>Clavos y Tornillos</v>
      </c>
      <c r="AF217" s="148">
        <f>Inventario!F217</f>
        <v>0</v>
      </c>
      <c r="AG217" s="148" t="str">
        <f>Inventario!G217</f>
        <v>unidades</v>
      </c>
      <c r="AH217" s="149">
        <f>Inventario!S217</f>
        <v>1.06</v>
      </c>
      <c r="AI217" s="149">
        <f>Inventario!T217</f>
        <v>19.080000000000002</v>
      </c>
    </row>
    <row r="218" spans="1:35" s="22" customFormat="1" ht="15" customHeight="1" x14ac:dyDescent="0.25">
      <c r="A218" s="33">
        <v>1908236</v>
      </c>
      <c r="B218" s="24"/>
      <c r="C218" s="174" t="s">
        <v>273</v>
      </c>
      <c r="D218" s="98" t="str">
        <f t="shared" si="15"/>
        <v>Lija pliego 9"x11" grano #320</v>
      </c>
      <c r="E218" s="33">
        <v>1843</v>
      </c>
      <c r="F218" s="98" t="str">
        <f t="shared" si="16"/>
        <v>Abrasivos</v>
      </c>
      <c r="G218" s="98" t="str">
        <f t="shared" si="17"/>
        <v>unidades</v>
      </c>
      <c r="H218" s="30">
        <v>46</v>
      </c>
      <c r="I218" s="28">
        <f t="shared" si="18"/>
        <v>9.25</v>
      </c>
      <c r="J218" s="28">
        <f t="shared" si="19"/>
        <v>425.5</v>
      </c>
      <c r="L218" s="150">
        <v>43747</v>
      </c>
      <c r="S218" s="151"/>
      <c r="U218" s="152"/>
      <c r="V218" s="23"/>
      <c r="W218" s="56"/>
      <c r="AA218" s="152"/>
      <c r="AC218" s="148" t="str">
        <f>Inventario!B218</f>
        <v>Tornillo phillips flathead #5 x 5/8"</v>
      </c>
      <c r="AD218" s="148" t="str">
        <f>Inventario!D218</f>
        <v>Tornillo phillips flathead #5 x 5/8"</v>
      </c>
      <c r="AE218" s="148" t="str">
        <f>Inventario!E218</f>
        <v>Clavos y Tornillos</v>
      </c>
      <c r="AF218" s="148">
        <f>Inventario!F218</f>
        <v>0</v>
      </c>
      <c r="AG218" s="148" t="str">
        <f>Inventario!G218</f>
        <v>unidades</v>
      </c>
      <c r="AH218" s="149" t="str">
        <f>Inventario!S218</f>
        <v>0</v>
      </c>
      <c r="AI218" s="149">
        <f>Inventario!T218</f>
        <v>0</v>
      </c>
    </row>
    <row r="219" spans="1:35" s="22" customFormat="1" ht="15" customHeight="1" x14ac:dyDescent="0.25">
      <c r="A219" s="33">
        <v>1908236</v>
      </c>
      <c r="B219" s="24"/>
      <c r="C219" s="174" t="s">
        <v>244</v>
      </c>
      <c r="D219" s="98" t="str">
        <f t="shared" si="15"/>
        <v>Esponja Microfina</v>
      </c>
      <c r="E219" s="33">
        <v>1843</v>
      </c>
      <c r="F219" s="98" t="str">
        <f t="shared" si="16"/>
        <v>Abrasivos</v>
      </c>
      <c r="G219" s="98" t="str">
        <f t="shared" si="17"/>
        <v>unidades</v>
      </c>
      <c r="H219" s="30">
        <v>5</v>
      </c>
      <c r="I219" s="28">
        <f t="shared" si="18"/>
        <v>27.6</v>
      </c>
      <c r="J219" s="28">
        <f t="shared" si="19"/>
        <v>138</v>
      </c>
      <c r="L219" s="150">
        <v>43747</v>
      </c>
      <c r="S219" s="151"/>
      <c r="U219" s="152"/>
      <c r="V219" s="23"/>
      <c r="W219" s="56"/>
      <c r="AA219" s="152"/>
      <c r="AC219" s="148" t="str">
        <f>Inventario!B219</f>
        <v>Tornillo phillips flathead #4x 5/8"</v>
      </c>
      <c r="AD219" s="148" t="str">
        <f>Inventario!D219</f>
        <v>Tornillo phillips flathead #4x 5/8"</v>
      </c>
      <c r="AE219" s="148" t="str">
        <f>Inventario!E219</f>
        <v>Clavos y Tornillos</v>
      </c>
      <c r="AF219" s="148">
        <f>Inventario!F219</f>
        <v>0</v>
      </c>
      <c r="AG219" s="148" t="str">
        <f>Inventario!G219</f>
        <v>unidades</v>
      </c>
      <c r="AH219" s="149">
        <f>Inventario!S219</f>
        <v>1.6299999999999997</v>
      </c>
      <c r="AI219" s="149">
        <f>Inventario!T219</f>
        <v>280.35999999999996</v>
      </c>
    </row>
    <row r="220" spans="1:35" s="22" customFormat="1" ht="15" customHeight="1" x14ac:dyDescent="0.25">
      <c r="A220" s="33">
        <v>1907210</v>
      </c>
      <c r="B220" s="24"/>
      <c r="C220" s="174" t="s">
        <v>273</v>
      </c>
      <c r="D220" s="98" t="str">
        <f t="shared" si="15"/>
        <v>Lija pliego 9"x11" grano #320</v>
      </c>
      <c r="E220" s="33">
        <v>1844</v>
      </c>
      <c r="F220" s="98" t="str">
        <f t="shared" si="16"/>
        <v>Abrasivos</v>
      </c>
      <c r="G220" s="98" t="str">
        <f t="shared" si="17"/>
        <v>unidades</v>
      </c>
      <c r="H220" s="30">
        <v>30</v>
      </c>
      <c r="I220" s="28">
        <f t="shared" si="18"/>
        <v>9.25</v>
      </c>
      <c r="J220" s="28">
        <f t="shared" si="19"/>
        <v>277.5</v>
      </c>
      <c r="L220" s="150">
        <v>43747</v>
      </c>
      <c r="S220" s="151"/>
      <c r="U220" s="152"/>
      <c r="V220" s="23"/>
      <c r="W220" s="56"/>
      <c r="AA220" s="152"/>
      <c r="AC220" s="148" t="str">
        <f>Inventario!B220</f>
        <v>Clavo de acero 6"</v>
      </c>
      <c r="AD220" s="148" t="str">
        <f>Inventario!D220</f>
        <v>Clavo de acero 6"</v>
      </c>
      <c r="AE220" s="148" t="str">
        <f>Inventario!E220</f>
        <v>Clavos y Tornillos</v>
      </c>
      <c r="AF220" s="148">
        <f>Inventario!F220</f>
        <v>0</v>
      </c>
      <c r="AG220" s="148" t="str">
        <f>Inventario!G220</f>
        <v>unidades</v>
      </c>
      <c r="AH220" s="149" t="str">
        <f>Inventario!S220</f>
        <v>0</v>
      </c>
      <c r="AI220" s="149">
        <f>Inventario!T220</f>
        <v>0</v>
      </c>
    </row>
    <row r="221" spans="1:35" s="22" customFormat="1" ht="15" customHeight="1" x14ac:dyDescent="0.25">
      <c r="A221" s="33">
        <v>1907210</v>
      </c>
      <c r="B221" s="24"/>
      <c r="C221" s="174" t="s">
        <v>244</v>
      </c>
      <c r="D221" s="98" t="str">
        <f t="shared" si="15"/>
        <v>Esponja Microfina</v>
      </c>
      <c r="E221" s="33">
        <v>1844</v>
      </c>
      <c r="F221" s="98" t="str">
        <f t="shared" si="16"/>
        <v>Abrasivos</v>
      </c>
      <c r="G221" s="98" t="str">
        <f t="shared" si="17"/>
        <v>unidades</v>
      </c>
      <c r="H221" s="30">
        <v>5</v>
      </c>
      <c r="I221" s="28">
        <f t="shared" si="18"/>
        <v>27.6</v>
      </c>
      <c r="J221" s="28">
        <f t="shared" si="19"/>
        <v>138</v>
      </c>
      <c r="L221" s="150">
        <v>43747</v>
      </c>
      <c r="S221" s="151"/>
      <c r="U221" s="152"/>
      <c r="V221" s="23"/>
      <c r="W221" s="56"/>
      <c r="AA221" s="152"/>
      <c r="AC221" s="148" t="str">
        <f>Inventario!B221</f>
        <v>Tornillo phillips panhead #4 x 5/8"</v>
      </c>
      <c r="AD221" s="148" t="str">
        <f>Inventario!D221</f>
        <v>Tornillo phillips panhead #4 x 5/8"</v>
      </c>
      <c r="AE221" s="148" t="str">
        <f>Inventario!E221</f>
        <v>Clavos y Tornillos</v>
      </c>
      <c r="AF221" s="148">
        <f>Inventario!F221</f>
        <v>0</v>
      </c>
      <c r="AG221" s="148" t="str">
        <f>Inventario!G221</f>
        <v>unidades</v>
      </c>
      <c r="AH221" s="149">
        <f>Inventario!S221</f>
        <v>1.63</v>
      </c>
      <c r="AI221" s="149">
        <f>Inventario!T221</f>
        <v>136.91999999999999</v>
      </c>
    </row>
    <row r="222" spans="1:35" s="22" customFormat="1" ht="15" customHeight="1" x14ac:dyDescent="0.25">
      <c r="A222" s="33" t="s">
        <v>772</v>
      </c>
      <c r="B222" s="24"/>
      <c r="C222" s="174" t="s">
        <v>2123</v>
      </c>
      <c r="D222" s="98" t="str">
        <f t="shared" si="15"/>
        <v>Broca para metal  13/64" Cobalto</v>
      </c>
      <c r="E222" s="33">
        <v>1845</v>
      </c>
      <c r="F222" s="98" t="str">
        <f t="shared" si="16"/>
        <v>Repuestos y Partes</v>
      </c>
      <c r="G222" s="98" t="str">
        <f t="shared" si="17"/>
        <v>unidades</v>
      </c>
      <c r="H222" s="30">
        <v>4</v>
      </c>
      <c r="I222" s="28">
        <f t="shared" si="18"/>
        <v>60</v>
      </c>
      <c r="J222" s="28">
        <f t="shared" si="19"/>
        <v>240</v>
      </c>
      <c r="L222" s="150">
        <v>43747</v>
      </c>
      <c r="M222" s="52"/>
      <c r="S222" s="151"/>
      <c r="U222" s="152"/>
      <c r="V222" s="23"/>
      <c r="W222" s="56"/>
      <c r="AA222" s="152"/>
      <c r="AC222" s="148" t="str">
        <f>Inventario!B222</f>
        <v>Tornillo Slotted #8 x 3/4"</v>
      </c>
      <c r="AD222" s="148" t="str">
        <f>Inventario!D222</f>
        <v>Tornillo Slotted #8 x 3/4"</v>
      </c>
      <c r="AE222" s="148" t="str">
        <f>Inventario!E222</f>
        <v>Clavos y Tornillos</v>
      </c>
      <c r="AF222" s="148">
        <f>Inventario!F222</f>
        <v>0</v>
      </c>
      <c r="AG222" s="148" t="str">
        <f>Inventario!G222</f>
        <v>unidades</v>
      </c>
      <c r="AH222" s="149" t="str">
        <f>Inventario!S222</f>
        <v>0</v>
      </c>
      <c r="AI222" s="149">
        <f>Inventario!T222</f>
        <v>0</v>
      </c>
    </row>
    <row r="223" spans="1:35" s="22" customFormat="1" ht="15" customHeight="1" x14ac:dyDescent="0.25">
      <c r="A223" s="33" t="s">
        <v>772</v>
      </c>
      <c r="B223" s="24"/>
      <c r="C223" s="174" t="s">
        <v>2124</v>
      </c>
      <c r="D223" s="98" t="str">
        <f t="shared" si="15"/>
        <v>Fresa Endmil 3/16"x 3/8" HSS</v>
      </c>
      <c r="E223" s="33">
        <v>1845</v>
      </c>
      <c r="F223" s="98" t="str">
        <f t="shared" si="16"/>
        <v>Repuestos y Partes</v>
      </c>
      <c r="G223" s="98" t="str">
        <f t="shared" si="17"/>
        <v>unidades</v>
      </c>
      <c r="H223" s="30">
        <v>2</v>
      </c>
      <c r="I223" s="28">
        <f t="shared" si="18"/>
        <v>276</v>
      </c>
      <c r="J223" s="28">
        <f t="shared" si="19"/>
        <v>552</v>
      </c>
      <c r="L223" s="150">
        <v>43747</v>
      </c>
      <c r="S223" s="151"/>
      <c r="U223" s="152"/>
      <c r="V223" s="23"/>
      <c r="W223" s="56"/>
      <c r="AA223" s="152"/>
      <c r="AC223" s="148" t="str">
        <f>Inventario!B223</f>
        <v>Tornillo phillips #9 x 1-3/8"</v>
      </c>
      <c r="AD223" s="148" t="str">
        <f>Inventario!D223</f>
        <v>Tornillo phillips #9 x 1-3/8"</v>
      </c>
      <c r="AE223" s="148" t="str">
        <f>Inventario!E223</f>
        <v>Clavos y Tornillos</v>
      </c>
      <c r="AF223" s="148">
        <f>Inventario!F223</f>
        <v>0</v>
      </c>
      <c r="AG223" s="148" t="str">
        <f>Inventario!G223</f>
        <v>unidades</v>
      </c>
      <c r="AH223" s="149" t="str">
        <f>Inventario!S223</f>
        <v>0</v>
      </c>
      <c r="AI223" s="149">
        <f>Inventario!T223</f>
        <v>0</v>
      </c>
    </row>
    <row r="224" spans="1:35" s="22" customFormat="1" ht="15" customHeight="1" x14ac:dyDescent="0.25">
      <c r="A224" s="33" t="s">
        <v>2162</v>
      </c>
      <c r="B224" s="24"/>
      <c r="C224" s="174" t="s">
        <v>756</v>
      </c>
      <c r="D224" s="98" t="str">
        <f t="shared" si="15"/>
        <v>Tizas</v>
      </c>
      <c r="E224" s="33">
        <v>1846</v>
      </c>
      <c r="F224" s="98" t="str">
        <f t="shared" si="16"/>
        <v>Materiales Varios</v>
      </c>
      <c r="G224" s="98" t="str">
        <f t="shared" si="17"/>
        <v>unidades</v>
      </c>
      <c r="H224" s="30">
        <v>36</v>
      </c>
      <c r="I224" s="28">
        <f t="shared" si="18"/>
        <v>1.5625</v>
      </c>
      <c r="J224" s="28">
        <f t="shared" si="19"/>
        <v>56.25</v>
      </c>
      <c r="L224" s="150">
        <v>43747</v>
      </c>
      <c r="S224" s="151"/>
      <c r="U224" s="152"/>
      <c r="V224" s="23"/>
      <c r="W224" s="56"/>
      <c r="AA224" s="152"/>
      <c r="AC224" s="148" t="str">
        <f>Inventario!B224</f>
        <v>Clavos de 2 1/4 en rollo</v>
      </c>
      <c r="AD224" s="148" t="str">
        <f>Inventario!D224</f>
        <v>Clavos de 2 1/4 en rollo</v>
      </c>
      <c r="AE224" s="148" t="str">
        <f>Inventario!E224</f>
        <v>Clavos y Tornillos</v>
      </c>
      <c r="AF224" s="148">
        <f>Inventario!F224</f>
        <v>0</v>
      </c>
      <c r="AG224" s="148" t="str">
        <f>Inventario!G224</f>
        <v>unidades</v>
      </c>
      <c r="AH224" s="149">
        <f>Inventario!S224</f>
        <v>300</v>
      </c>
      <c r="AI224" s="149">
        <f>Inventario!T224</f>
        <v>300</v>
      </c>
    </row>
    <row r="225" spans="1:35" s="22" customFormat="1" ht="15" customHeight="1" x14ac:dyDescent="0.25">
      <c r="A225" s="33">
        <v>1908238</v>
      </c>
      <c r="B225" s="24"/>
      <c r="C225" s="174" t="s">
        <v>868</v>
      </c>
      <c r="D225" s="98" t="str">
        <f t="shared" si="15"/>
        <v>Pegamento EZ-1|</v>
      </c>
      <c r="E225" s="33">
        <v>1847</v>
      </c>
      <c r="F225" s="98" t="str">
        <f t="shared" si="16"/>
        <v>Pinturas y Quimicos</v>
      </c>
      <c r="G225" s="98" t="str">
        <f t="shared" si="17"/>
        <v>lts</v>
      </c>
      <c r="H225" s="30">
        <v>36</v>
      </c>
      <c r="I225" s="28">
        <f t="shared" si="18"/>
        <v>151.04332292298756</v>
      </c>
      <c r="J225" s="28">
        <f t="shared" si="19"/>
        <v>5437.5596252275518</v>
      </c>
      <c r="L225" s="150">
        <v>43747</v>
      </c>
      <c r="S225" s="151"/>
      <c r="U225" s="152"/>
      <c r="V225" s="23"/>
      <c r="W225" s="56"/>
      <c r="AA225" s="152"/>
      <c r="AC225" s="148" t="str">
        <f>Inventario!B225</f>
        <v>Tornillo AC/INOX # 10 X 3/4"</v>
      </c>
      <c r="AD225" s="148" t="str">
        <f>Inventario!D225</f>
        <v>Tornillo AC/INOX # 10 X 3/4"</v>
      </c>
      <c r="AE225" s="148" t="str">
        <f>Inventario!E225</f>
        <v>Clavos y Tornillos</v>
      </c>
      <c r="AF225" s="148">
        <f>Inventario!F225</f>
        <v>0</v>
      </c>
      <c r="AG225" s="148" t="str">
        <f>Inventario!G225</f>
        <v>unidades</v>
      </c>
      <c r="AH225" s="149" t="str">
        <f>Inventario!S225</f>
        <v>0</v>
      </c>
      <c r="AI225" s="149">
        <f>Inventario!T225</f>
        <v>0</v>
      </c>
    </row>
    <row r="226" spans="1:35" s="22" customFormat="1" ht="15" customHeight="1" x14ac:dyDescent="0.25">
      <c r="A226" s="33" t="s">
        <v>772</v>
      </c>
      <c r="B226" s="24"/>
      <c r="C226" s="174" t="s">
        <v>1524</v>
      </c>
      <c r="D226" s="98" t="str">
        <f t="shared" si="15"/>
        <v>Vidrio P/Mascara Soldadura</v>
      </c>
      <c r="E226" s="33">
        <v>1848</v>
      </c>
      <c r="F226" s="98" t="str">
        <f t="shared" si="16"/>
        <v>Repuestos y Partes</v>
      </c>
      <c r="G226" s="98" t="str">
        <f t="shared" si="17"/>
        <v>unidades</v>
      </c>
      <c r="H226" s="30">
        <v>6</v>
      </c>
      <c r="I226" s="28">
        <f t="shared" si="18"/>
        <v>10</v>
      </c>
      <c r="J226" s="28">
        <f>+H226*I226</f>
        <v>60</v>
      </c>
      <c r="L226" s="150">
        <v>43747</v>
      </c>
      <c r="S226" s="151"/>
      <c r="U226" s="152"/>
      <c r="V226" s="23"/>
      <c r="W226" s="56"/>
      <c r="AA226" s="152"/>
      <c r="AC226" s="148" t="str">
        <f>Inventario!B226</f>
        <v>Perno Hexagonal 1/4 x 2"Inox</v>
      </c>
      <c r="AD226" s="148" t="str">
        <f>Inventario!D226</f>
        <v>Perno Hexagonal 1/4 x 2"Inox</v>
      </c>
      <c r="AE226" s="148" t="str">
        <f>Inventario!E226</f>
        <v>Clavos y Tornillos</v>
      </c>
      <c r="AF226" s="148">
        <f>Inventario!F226</f>
        <v>0</v>
      </c>
      <c r="AG226" s="148" t="str">
        <f>Inventario!G226</f>
        <v>unidades</v>
      </c>
      <c r="AH226" s="149">
        <f>Inventario!S226</f>
        <v>13.272176607572117</v>
      </c>
      <c r="AI226" s="149">
        <f>Inventario!T226</f>
        <v>5521.2254687500008</v>
      </c>
    </row>
    <row r="227" spans="1:35" s="22" customFormat="1" ht="15" customHeight="1" x14ac:dyDescent="0.25">
      <c r="A227" s="33" t="s">
        <v>2163</v>
      </c>
      <c r="B227" s="24"/>
      <c r="C227" s="174" t="s">
        <v>2059</v>
      </c>
      <c r="D227" s="98" t="str">
        <f t="shared" si="15"/>
        <v>Varilla Roscada 3/8" INOX</v>
      </c>
      <c r="E227" s="33">
        <v>1849</v>
      </c>
      <c r="F227" s="98" t="str">
        <f t="shared" si="16"/>
        <v>Metales</v>
      </c>
      <c r="G227" s="98" t="str">
        <f t="shared" si="17"/>
        <v>mts</v>
      </c>
      <c r="H227" s="30">
        <v>14.64</v>
      </c>
      <c r="I227" s="28">
        <f t="shared" si="18"/>
        <v>273.70744680851061</v>
      </c>
      <c r="J227" s="28">
        <f t="shared" si="19"/>
        <v>4007.0770212765956</v>
      </c>
      <c r="K227" s="22" t="s">
        <v>2164</v>
      </c>
      <c r="L227" s="150">
        <v>43747</v>
      </c>
      <c r="S227" s="151"/>
      <c r="U227" s="152"/>
      <c r="V227" s="23"/>
      <c r="W227" s="56"/>
      <c r="AA227" s="152"/>
      <c r="AC227" s="148" t="str">
        <f>Inventario!B227</f>
        <v>Tornillo # 8x2 1/2"(Amarillo)</v>
      </c>
      <c r="AD227" s="148" t="str">
        <f>Inventario!D227</f>
        <v>Tornillo # 8x2 1/2"(Amarillo)</v>
      </c>
      <c r="AE227" s="148" t="str">
        <f>Inventario!E227</f>
        <v>Clavos y Tornillos</v>
      </c>
      <c r="AF227" s="148">
        <f>Inventario!F227</f>
        <v>0</v>
      </c>
      <c r="AG227" s="148" t="str">
        <f>Inventario!G227</f>
        <v>unidades</v>
      </c>
      <c r="AH227" s="149" t="str">
        <f>Inventario!S227</f>
        <v>0</v>
      </c>
      <c r="AI227" s="149">
        <f>Inventario!T227</f>
        <v>0</v>
      </c>
    </row>
    <row r="228" spans="1:35" s="22" customFormat="1" ht="15" customHeight="1" x14ac:dyDescent="0.25">
      <c r="A228" s="33" t="s">
        <v>2165</v>
      </c>
      <c r="B228" s="24"/>
      <c r="C228" s="174" t="s">
        <v>270</v>
      </c>
      <c r="D228" s="98" t="str">
        <f t="shared" si="15"/>
        <v>Lija disco stickit grano #120</v>
      </c>
      <c r="E228" s="33">
        <v>1850</v>
      </c>
      <c r="F228" s="98" t="str">
        <f t="shared" si="16"/>
        <v>Abrasivos</v>
      </c>
      <c r="G228" s="98" t="str">
        <f t="shared" si="17"/>
        <v>unidades</v>
      </c>
      <c r="H228" s="30">
        <v>8</v>
      </c>
      <c r="I228" s="28">
        <f t="shared" si="18"/>
        <v>9.84</v>
      </c>
      <c r="J228" s="28">
        <f t="shared" si="19"/>
        <v>78.72</v>
      </c>
      <c r="K228" s="22" t="s">
        <v>2166</v>
      </c>
      <c r="L228" s="150">
        <v>43747</v>
      </c>
      <c r="S228" s="151"/>
      <c r="U228" s="152"/>
      <c r="V228" s="23"/>
      <c r="W228" s="56"/>
      <c r="AA228" s="152"/>
      <c r="AC228" s="148" t="str">
        <f>Inventario!B228</f>
        <v>Tornillo  flathead phillips #10x2"Inox</v>
      </c>
      <c r="AD228" s="148" t="str">
        <f>Inventario!D228</f>
        <v>Tornillo  flathead phillips #10x2"Inox</v>
      </c>
      <c r="AE228" s="148" t="str">
        <f>Inventario!E228</f>
        <v>Clavos y Tornillos</v>
      </c>
      <c r="AF228" s="148">
        <f>Inventario!F228</f>
        <v>0</v>
      </c>
      <c r="AG228" s="148" t="str">
        <f>Inventario!G228</f>
        <v>unidades</v>
      </c>
      <c r="AH228" s="149">
        <f>Inventario!S228</f>
        <v>10.943707602339181</v>
      </c>
      <c r="AI228" s="149">
        <f>Inventario!T228</f>
        <v>2079.3044444444445</v>
      </c>
    </row>
    <row r="229" spans="1:35" s="22" customFormat="1" ht="15" customHeight="1" x14ac:dyDescent="0.25">
      <c r="A229" s="33" t="s">
        <v>2165</v>
      </c>
      <c r="B229" s="24"/>
      <c r="C229" s="174" t="s">
        <v>271</v>
      </c>
      <c r="D229" s="98" t="str">
        <f t="shared" si="15"/>
        <v>Lija disco stickit grano #150</v>
      </c>
      <c r="E229" s="33">
        <v>1850</v>
      </c>
      <c r="F229" s="98" t="str">
        <f t="shared" si="16"/>
        <v>Abrasivos</v>
      </c>
      <c r="G229" s="98" t="str">
        <f t="shared" si="17"/>
        <v>unidades</v>
      </c>
      <c r="H229" s="30">
        <v>8</v>
      </c>
      <c r="I229" s="28">
        <f t="shared" si="18"/>
        <v>8.5633386985421698</v>
      </c>
      <c r="J229" s="28">
        <f t="shared" si="19"/>
        <v>68.506709588337358</v>
      </c>
      <c r="K229" s="22" t="s">
        <v>2166</v>
      </c>
      <c r="L229" s="150">
        <v>43747</v>
      </c>
      <c r="S229" s="151"/>
      <c r="U229" s="152"/>
      <c r="V229" s="23"/>
      <c r="W229" s="56"/>
      <c r="AA229" s="152"/>
      <c r="AC229" s="148" t="str">
        <f>Inventario!B229</f>
        <v>Tornillo  flathead phillips #10x3/4"Inox</v>
      </c>
      <c r="AD229" s="148" t="str">
        <f>Inventario!D229</f>
        <v>Tornillo  flathead phillips #10x3/4"Inox</v>
      </c>
      <c r="AE229" s="148" t="str">
        <f>Inventario!E229</f>
        <v>Clavos y Tornillos</v>
      </c>
      <c r="AF229" s="148">
        <f>Inventario!F229</f>
        <v>0</v>
      </c>
      <c r="AG229" s="148" t="str">
        <f>Inventario!G229</f>
        <v>unidades</v>
      </c>
      <c r="AH229" s="149" t="str">
        <f>Inventario!S229</f>
        <v>0</v>
      </c>
      <c r="AI229" s="149">
        <f>Inventario!T229</f>
        <v>0</v>
      </c>
    </row>
    <row r="230" spans="1:35" s="22" customFormat="1" ht="15" customHeight="1" x14ac:dyDescent="0.25">
      <c r="A230" s="33" t="s">
        <v>2165</v>
      </c>
      <c r="B230" s="24"/>
      <c r="C230" s="174" t="s">
        <v>272</v>
      </c>
      <c r="D230" s="98" t="str">
        <f t="shared" si="15"/>
        <v>Lija disco stickit grano #180</v>
      </c>
      <c r="E230" s="33">
        <v>1850</v>
      </c>
      <c r="F230" s="98" t="str">
        <f t="shared" si="16"/>
        <v>Abrasivos</v>
      </c>
      <c r="G230" s="98" t="str">
        <f t="shared" si="17"/>
        <v>unidades</v>
      </c>
      <c r="H230" s="30">
        <v>8</v>
      </c>
      <c r="I230" s="28">
        <f t="shared" si="18"/>
        <v>8.6001434481676746</v>
      </c>
      <c r="J230" s="28">
        <f t="shared" si="19"/>
        <v>68.801147585341397</v>
      </c>
      <c r="K230" s="22" t="s">
        <v>2166</v>
      </c>
      <c r="L230" s="150">
        <v>43747</v>
      </c>
      <c r="S230" s="151"/>
      <c r="U230" s="152"/>
      <c r="V230" s="23"/>
      <c r="W230" s="56"/>
      <c r="AA230" s="152"/>
      <c r="AC230" s="148" t="str">
        <f>Inventario!B230</f>
        <v>Tornillo  flathead phillips #8x1 1/2"Inox</v>
      </c>
      <c r="AD230" s="148" t="str">
        <f>Inventario!D230</f>
        <v>Tornillo  flathead phillips #8x1 1/2"Inox</v>
      </c>
      <c r="AE230" s="148" t="str">
        <f>Inventario!E230</f>
        <v>Clavos y Tornillos</v>
      </c>
      <c r="AF230" s="148">
        <f>Inventario!F230</f>
        <v>0</v>
      </c>
      <c r="AG230" s="148" t="str">
        <f>Inventario!G230</f>
        <v>unidades</v>
      </c>
      <c r="AH230" s="149">
        <f>Inventario!S230</f>
        <v>8.8718140405790606</v>
      </c>
      <c r="AI230" s="149">
        <f>Inventario!T230</f>
        <v>115.3335825275278</v>
      </c>
    </row>
    <row r="231" spans="1:35" s="22" customFormat="1" ht="15" customHeight="1" x14ac:dyDescent="0.25">
      <c r="A231" s="33">
        <v>1909275</v>
      </c>
      <c r="B231" s="24"/>
      <c r="C231" s="174" t="s">
        <v>967</v>
      </c>
      <c r="D231" s="98" t="str">
        <f t="shared" si="15"/>
        <v>Tape Oscuro 2"x 110 yadas</v>
      </c>
      <c r="E231" s="33">
        <v>1851</v>
      </c>
      <c r="F231" s="98" t="str">
        <f t="shared" si="16"/>
        <v>Material Empaque</v>
      </c>
      <c r="G231" s="98" t="str">
        <f t="shared" si="17"/>
        <v>unidades</v>
      </c>
      <c r="H231" s="30">
        <v>2</v>
      </c>
      <c r="I231" s="28">
        <f t="shared" si="18"/>
        <v>48.261992235692681</v>
      </c>
      <c r="J231" s="28">
        <f t="shared" si="19"/>
        <v>96.523984471385361</v>
      </c>
      <c r="L231" s="150">
        <v>43747</v>
      </c>
      <c r="S231" s="151"/>
      <c r="U231" s="152"/>
      <c r="V231" s="23"/>
      <c r="W231" s="56"/>
      <c r="AA231" s="152"/>
      <c r="AC231" s="148" t="str">
        <f>Inventario!B231</f>
        <v>Goloso Hexagonal 3/8"x 4"</v>
      </c>
      <c r="AD231" s="148" t="str">
        <f>Inventario!D231</f>
        <v>Goloso Hexagonal 3/8"x 4"</v>
      </c>
      <c r="AE231" s="148" t="str">
        <f>Inventario!E231</f>
        <v>Clavos y Tornillos</v>
      </c>
      <c r="AF231" s="148">
        <f>Inventario!F231</f>
        <v>0</v>
      </c>
      <c r="AG231" s="148" t="str">
        <f>Inventario!G231</f>
        <v>unidades</v>
      </c>
      <c r="AH231" s="149">
        <f>Inventario!S231</f>
        <v>6.6478606561958529</v>
      </c>
      <c r="AI231" s="149">
        <f>Inventario!T231</f>
        <v>19.943581968587559</v>
      </c>
    </row>
    <row r="232" spans="1:35" s="22" customFormat="1" ht="15" customHeight="1" x14ac:dyDescent="0.25">
      <c r="A232" s="33">
        <v>1908236</v>
      </c>
      <c r="B232" s="24"/>
      <c r="C232" s="174" t="s">
        <v>834</v>
      </c>
      <c r="D232" s="98" t="str">
        <f t="shared" si="15"/>
        <v>Thinner Acrilico</v>
      </c>
      <c r="E232" s="33">
        <v>1852</v>
      </c>
      <c r="F232" s="98" t="str">
        <f t="shared" si="16"/>
        <v>Pinturas y Quimicos</v>
      </c>
      <c r="G232" s="98" t="str">
        <f t="shared" si="17"/>
        <v>galones</v>
      </c>
      <c r="H232" s="30">
        <v>0.5</v>
      </c>
      <c r="I232" s="28">
        <f t="shared" si="18"/>
        <v>171.05991780538329</v>
      </c>
      <c r="J232" s="28">
        <f t="shared" si="19"/>
        <v>85.529958902691646</v>
      </c>
      <c r="L232" s="150">
        <v>43747</v>
      </c>
      <c r="S232" s="151"/>
      <c r="U232" s="152"/>
      <c r="V232" s="23"/>
      <c r="W232" s="56"/>
      <c r="AA232" s="152"/>
      <c r="AC232" s="148" t="str">
        <f>Inventario!B232</f>
        <v>Goloso Hexagonal 1/4"x 4"</v>
      </c>
      <c r="AD232" s="148" t="str">
        <f>Inventario!D232</f>
        <v>Goloso Hexagonal 1/4"x 4"</v>
      </c>
      <c r="AE232" s="148" t="str">
        <f>Inventario!E232</f>
        <v>Clavos y Tornillos</v>
      </c>
      <c r="AF232" s="148">
        <f>Inventario!F232</f>
        <v>0</v>
      </c>
      <c r="AG232" s="148" t="str">
        <f>Inventario!G232</f>
        <v>unidades</v>
      </c>
      <c r="AH232" s="149">
        <f>Inventario!S232</f>
        <v>3.3279302442568892</v>
      </c>
      <c r="AI232" s="149">
        <f>Inventario!T232</f>
        <v>13.311720977027557</v>
      </c>
    </row>
    <row r="233" spans="1:35" s="22" customFormat="1" ht="15" customHeight="1" x14ac:dyDescent="0.25">
      <c r="A233" s="33">
        <v>1908238</v>
      </c>
      <c r="B233" s="24"/>
      <c r="C233" s="174" t="s">
        <v>834</v>
      </c>
      <c r="D233" s="98" t="str">
        <f t="shared" si="15"/>
        <v>Thinner Acrilico</v>
      </c>
      <c r="E233" s="33">
        <v>1852</v>
      </c>
      <c r="F233" s="98" t="str">
        <f t="shared" si="16"/>
        <v>Pinturas y Quimicos</v>
      </c>
      <c r="G233" s="98" t="str">
        <f t="shared" si="17"/>
        <v>galones</v>
      </c>
      <c r="H233" s="30">
        <v>0.5</v>
      </c>
      <c r="I233" s="28">
        <f t="shared" si="18"/>
        <v>171.05991780538329</v>
      </c>
      <c r="J233" s="28">
        <f t="shared" si="19"/>
        <v>85.529958902691646</v>
      </c>
      <c r="L233" s="150">
        <v>43747</v>
      </c>
      <c r="S233" s="151"/>
      <c r="U233" s="152"/>
      <c r="V233" s="23"/>
      <c r="W233" s="56"/>
      <c r="AA233" s="152"/>
      <c r="AC233" s="148" t="str">
        <f>Inventario!B233</f>
        <v>Tuerca 5/16"-18 color negro</v>
      </c>
      <c r="AD233" s="148" t="str">
        <f>Inventario!D233</f>
        <v>Tuerca 5/16"-18 color negro</v>
      </c>
      <c r="AE233" s="148" t="str">
        <f>Inventario!E233</f>
        <v>Clavos y Tornillos</v>
      </c>
      <c r="AF233" s="148">
        <f>Inventario!F233</f>
        <v>0</v>
      </c>
      <c r="AG233" s="148" t="str">
        <f>Inventario!G233</f>
        <v>unidades</v>
      </c>
      <c r="AH233" s="149">
        <f>Inventario!S233</f>
        <v>1.102650406504065</v>
      </c>
      <c r="AI233" s="149">
        <f>Inventario!T233</f>
        <v>654.97434146341459</v>
      </c>
    </row>
    <row r="234" spans="1:35" s="22" customFormat="1" ht="15" customHeight="1" x14ac:dyDescent="0.25">
      <c r="A234" s="33">
        <v>1908238</v>
      </c>
      <c r="B234" s="24"/>
      <c r="C234" s="174" t="s">
        <v>763</v>
      </c>
      <c r="D234" s="98" t="str">
        <f t="shared" si="15"/>
        <v>Hilaza</v>
      </c>
      <c r="E234" s="33">
        <v>1852</v>
      </c>
      <c r="F234" s="98" t="str">
        <f t="shared" si="16"/>
        <v>Materiales Varios</v>
      </c>
      <c r="G234" s="98" t="str">
        <f t="shared" si="17"/>
        <v>lbs</v>
      </c>
      <c r="H234" s="30">
        <v>3</v>
      </c>
      <c r="I234" s="28">
        <f t="shared" si="18"/>
        <v>8.3409927745818973</v>
      </c>
      <c r="J234" s="28">
        <f t="shared" si="19"/>
        <v>25.02297832374569</v>
      </c>
      <c r="L234" s="150">
        <v>43747</v>
      </c>
      <c r="S234" s="151"/>
      <c r="U234" s="152"/>
      <c r="V234" s="23"/>
      <c r="W234" s="56"/>
      <c r="AA234" s="152"/>
      <c r="AC234" s="148" t="str">
        <f>Inventario!B234</f>
        <v>Perno 5/16"-18 color nrgro</v>
      </c>
      <c r="AD234" s="148" t="str">
        <f>Inventario!D234</f>
        <v>Perno 5/16"-18 color nrgro</v>
      </c>
      <c r="AE234" s="148" t="str">
        <f>Inventario!E234</f>
        <v>Clavos y Tornillos</v>
      </c>
      <c r="AF234" s="148">
        <f>Inventario!F234</f>
        <v>0</v>
      </c>
      <c r="AG234" s="148" t="str">
        <f>Inventario!G234</f>
        <v>unidades</v>
      </c>
      <c r="AH234" s="149">
        <f>Inventario!S234</f>
        <v>13.231837398373983</v>
      </c>
      <c r="AI234" s="149">
        <f>Inventario!T234</f>
        <v>79.391024390243899</v>
      </c>
    </row>
    <row r="235" spans="1:35" s="22" customFormat="1" ht="15" customHeight="1" x14ac:dyDescent="0.25">
      <c r="A235" s="33">
        <v>1908236</v>
      </c>
      <c r="B235" s="24"/>
      <c r="C235" s="174" t="s">
        <v>763</v>
      </c>
      <c r="D235" s="98" t="str">
        <f t="shared" si="15"/>
        <v>Hilaza</v>
      </c>
      <c r="E235" s="33">
        <v>1852</v>
      </c>
      <c r="F235" s="98" t="str">
        <f t="shared" si="16"/>
        <v>Materiales Varios</v>
      </c>
      <c r="G235" s="98" t="str">
        <f t="shared" si="17"/>
        <v>lbs</v>
      </c>
      <c r="H235" s="30">
        <v>3</v>
      </c>
      <c r="I235" s="28">
        <f t="shared" si="18"/>
        <v>8.3409927745818973</v>
      </c>
      <c r="J235" s="28">
        <f t="shared" si="19"/>
        <v>25.02297832374569</v>
      </c>
      <c r="L235" s="150">
        <v>43747</v>
      </c>
      <c r="S235" s="151"/>
      <c r="U235" s="152"/>
      <c r="V235" s="23"/>
      <c r="W235" s="56"/>
      <c r="AA235" s="152"/>
      <c r="AC235" s="148" t="str">
        <f>Inventario!B235</f>
        <v>Arandela 5/16"-18 color negro</v>
      </c>
      <c r="AD235" s="148" t="str">
        <f>Inventario!D235</f>
        <v>Arandela 5/16"-18 color negro</v>
      </c>
      <c r="AE235" s="148" t="str">
        <f>Inventario!E235</f>
        <v>Clavos y Tornillos</v>
      </c>
      <c r="AF235" s="148">
        <f>Inventario!F235</f>
        <v>0</v>
      </c>
      <c r="AG235" s="148" t="str">
        <f>Inventario!G235</f>
        <v>unidades</v>
      </c>
      <c r="AH235" s="149">
        <f>Inventario!S235</f>
        <v>3.3079590909090903</v>
      </c>
      <c r="AI235" s="149">
        <f>Inventario!T235</f>
        <v>2543.8205409090906</v>
      </c>
    </row>
    <row r="236" spans="1:35" s="22" customFormat="1" ht="15" customHeight="1" x14ac:dyDescent="0.25">
      <c r="A236" s="33">
        <v>1908236</v>
      </c>
      <c r="B236" s="24"/>
      <c r="C236" s="174" t="s">
        <v>1709</v>
      </c>
      <c r="D236" s="98" t="str">
        <f t="shared" si="15"/>
        <v>Masking Tape Blanco 1"</v>
      </c>
      <c r="E236" s="33">
        <v>1852</v>
      </c>
      <c r="F236" s="98" t="str">
        <f t="shared" si="16"/>
        <v>Materiales Varios</v>
      </c>
      <c r="G236" s="98" t="str">
        <f t="shared" si="17"/>
        <v>unidades</v>
      </c>
      <c r="H236" s="30">
        <v>2</v>
      </c>
      <c r="I236" s="28">
        <f t="shared" si="18"/>
        <v>41.454281949934128</v>
      </c>
      <c r="J236" s="28">
        <f t="shared" si="19"/>
        <v>82.908563899868255</v>
      </c>
      <c r="L236" s="150">
        <v>43747</v>
      </c>
      <c r="S236" s="151"/>
      <c r="U236" s="152"/>
      <c r="V236" s="23"/>
      <c r="W236" s="56"/>
      <c r="AA236" s="152"/>
      <c r="AC236" s="148" t="str">
        <f>Inventario!B236</f>
        <v>Tornillo Amarllo c/plana #6x3/4"</v>
      </c>
      <c r="AD236" s="148" t="str">
        <f>Inventario!D236</f>
        <v>Tornillo Amarllo c/plana #6x3/4"</v>
      </c>
      <c r="AE236" s="148" t="str">
        <f>Inventario!E236</f>
        <v>Clavos y Tornillos</v>
      </c>
      <c r="AF236" s="148">
        <f>Inventario!F236</f>
        <v>0</v>
      </c>
      <c r="AG236" s="148" t="str">
        <f>Inventario!G236</f>
        <v>unidades</v>
      </c>
      <c r="AH236" s="149">
        <f>Inventario!S236</f>
        <v>7.0000000000000007E-2</v>
      </c>
      <c r="AI236" s="149">
        <f>Inventario!T236</f>
        <v>3.5000000000000004</v>
      </c>
    </row>
    <row r="237" spans="1:35" s="22" customFormat="1" ht="15" customHeight="1" x14ac:dyDescent="0.25">
      <c r="A237" s="33">
        <v>1908238</v>
      </c>
      <c r="B237" s="24"/>
      <c r="C237" s="174" t="s">
        <v>1709</v>
      </c>
      <c r="D237" s="98" t="str">
        <f t="shared" si="15"/>
        <v>Masking Tape Blanco 1"</v>
      </c>
      <c r="E237" s="33">
        <v>1852</v>
      </c>
      <c r="F237" s="98" t="str">
        <f t="shared" si="16"/>
        <v>Materiales Varios</v>
      </c>
      <c r="G237" s="98" t="str">
        <f t="shared" si="17"/>
        <v>unidades</v>
      </c>
      <c r="H237" s="30">
        <v>1</v>
      </c>
      <c r="I237" s="28">
        <f t="shared" si="18"/>
        <v>41.454281949934128</v>
      </c>
      <c r="J237" s="28">
        <f t="shared" si="19"/>
        <v>41.454281949934128</v>
      </c>
      <c r="L237" s="150">
        <v>43747</v>
      </c>
      <c r="S237" s="151"/>
      <c r="U237" s="152"/>
      <c r="V237" s="23"/>
      <c r="W237" s="56"/>
      <c r="AA237" s="152"/>
      <c r="AC237" s="148" t="str">
        <f>Inventario!B237</f>
        <v>Tornillo Amarllo c/plana #8x3/4"</v>
      </c>
      <c r="AD237" s="148" t="str">
        <f>Inventario!D237</f>
        <v>Tornillo Amarllo c/plana #8x3/4"</v>
      </c>
      <c r="AE237" s="148" t="str">
        <f>Inventario!E237</f>
        <v>Clavos y Tornillos</v>
      </c>
      <c r="AF237" s="148">
        <f>Inventario!F237</f>
        <v>0</v>
      </c>
      <c r="AG237" s="148" t="str">
        <f>Inventario!G237</f>
        <v>unidades</v>
      </c>
      <c r="AH237" s="149">
        <f>Inventario!S237</f>
        <v>0.28999999999999998</v>
      </c>
      <c r="AI237" s="149">
        <f>Inventario!T237</f>
        <v>14.499999999999998</v>
      </c>
    </row>
    <row r="238" spans="1:35" s="22" customFormat="1" ht="15" customHeight="1" x14ac:dyDescent="0.25">
      <c r="A238" s="33">
        <v>1908236</v>
      </c>
      <c r="B238" s="24"/>
      <c r="C238" s="174" t="s">
        <v>763</v>
      </c>
      <c r="D238" s="98" t="str">
        <f t="shared" si="15"/>
        <v>Hilaza</v>
      </c>
      <c r="E238" s="33">
        <v>1853</v>
      </c>
      <c r="F238" s="98" t="str">
        <f t="shared" si="16"/>
        <v>Materiales Varios</v>
      </c>
      <c r="G238" s="98" t="str">
        <f t="shared" si="17"/>
        <v>lbs</v>
      </c>
      <c r="H238" s="30">
        <v>10</v>
      </c>
      <c r="I238" s="28">
        <f t="shared" si="18"/>
        <v>8.3409927745818973</v>
      </c>
      <c r="J238" s="28">
        <f t="shared" si="19"/>
        <v>83.409927745818976</v>
      </c>
      <c r="L238" s="150">
        <v>43747</v>
      </c>
      <c r="S238" s="151"/>
      <c r="U238" s="152"/>
      <c r="V238" s="23"/>
      <c r="W238" s="56"/>
      <c r="AA238" s="152"/>
      <c r="AC238" s="148" t="str">
        <f>Inventario!B238</f>
        <v xml:space="preserve">Goloso para techo 14 x 2" </v>
      </c>
      <c r="AD238" s="148" t="str">
        <f>Inventario!D238</f>
        <v xml:space="preserve">Goloso para techo 14 x 2" </v>
      </c>
      <c r="AE238" s="148" t="str">
        <f>Inventario!E238</f>
        <v>Clavos y Tornillos</v>
      </c>
      <c r="AF238" s="148">
        <f>Inventario!F238</f>
        <v>0</v>
      </c>
      <c r="AG238" s="148" t="str">
        <f>Inventario!G238</f>
        <v>unidades</v>
      </c>
      <c r="AH238" s="149" t="str">
        <f>Inventario!S238</f>
        <v>0</v>
      </c>
      <c r="AI238" s="149">
        <f>Inventario!T238</f>
        <v>0</v>
      </c>
    </row>
    <row r="239" spans="1:35" s="22" customFormat="1" ht="15" customHeight="1" x14ac:dyDescent="0.25">
      <c r="A239" s="33" t="s">
        <v>2074</v>
      </c>
      <c r="B239" s="24"/>
      <c r="C239" s="174" t="s">
        <v>1531</v>
      </c>
      <c r="D239" s="98" t="str">
        <f t="shared" si="15"/>
        <v xml:space="preserve">Manguera Polyuretano 10 mm  </v>
      </c>
      <c r="E239" s="33">
        <v>1854</v>
      </c>
      <c r="F239" s="98" t="str">
        <f t="shared" si="16"/>
        <v>Repuestos y Partes</v>
      </c>
      <c r="G239" s="98" t="str">
        <f t="shared" si="17"/>
        <v>Pie</v>
      </c>
      <c r="H239" s="30">
        <v>70</v>
      </c>
      <c r="I239" s="28">
        <f t="shared" si="18"/>
        <v>41.6</v>
      </c>
      <c r="J239" s="28">
        <f t="shared" si="19"/>
        <v>2912</v>
      </c>
      <c r="L239" s="150">
        <v>43747</v>
      </c>
      <c r="S239" s="151"/>
      <c r="U239" s="152"/>
      <c r="V239" s="23"/>
      <c r="W239" s="56"/>
      <c r="AA239" s="152"/>
      <c r="AC239" s="148" t="str">
        <f>Inventario!B239</f>
        <v>Goloso Truss P/Broca #8x1/2"</v>
      </c>
      <c r="AD239" s="148" t="str">
        <f>Inventario!D239</f>
        <v>Goloso Truss P/Broca #8x1/2"</v>
      </c>
      <c r="AE239" s="148" t="str">
        <f>Inventario!E239</f>
        <v>Clavos y Tornillos</v>
      </c>
      <c r="AF239" s="148">
        <f>Inventario!F239</f>
        <v>0</v>
      </c>
      <c r="AG239" s="148" t="str">
        <f>Inventario!G239</f>
        <v>unidades</v>
      </c>
      <c r="AH239" s="149">
        <f>Inventario!S239</f>
        <v>0.28000000000000003</v>
      </c>
      <c r="AI239" s="149">
        <f>Inventario!T239</f>
        <v>28.000000000000004</v>
      </c>
    </row>
    <row r="240" spans="1:35" s="22" customFormat="1" ht="15" customHeight="1" x14ac:dyDescent="0.25">
      <c r="A240" s="33" t="s">
        <v>2102</v>
      </c>
      <c r="B240" s="24"/>
      <c r="C240" s="174" t="s">
        <v>1532</v>
      </c>
      <c r="D240" s="98" t="str">
        <f t="shared" si="15"/>
        <v>Varilla Roscada 3/8"</v>
      </c>
      <c r="E240" s="33">
        <v>1855</v>
      </c>
      <c r="F240" s="98" t="str">
        <f t="shared" si="16"/>
        <v>Metales</v>
      </c>
      <c r="G240" s="98" t="str">
        <f t="shared" si="17"/>
        <v>mts</v>
      </c>
      <c r="H240" s="30">
        <v>0.33</v>
      </c>
      <c r="I240" s="28">
        <f t="shared" si="18"/>
        <v>31.500751879699244</v>
      </c>
      <c r="J240" s="28">
        <f t="shared" si="19"/>
        <v>10.395248120300751</v>
      </c>
      <c r="L240" s="150">
        <v>43748</v>
      </c>
      <c r="S240" s="151"/>
      <c r="U240" s="152"/>
      <c r="V240" s="23"/>
      <c r="W240" s="56"/>
      <c r="AA240" s="152"/>
      <c r="AC240" s="148" t="str">
        <f>Inventario!B240</f>
        <v>Tornillo gypsum punta broca #8 x 3"</v>
      </c>
      <c r="AD240" s="148" t="str">
        <f>Inventario!D240</f>
        <v>Tornillo gypsum punta broca #8 x 3"</v>
      </c>
      <c r="AE240" s="148" t="str">
        <f>Inventario!E240</f>
        <v>Clavos y Tornillos</v>
      </c>
      <c r="AF240" s="148">
        <f>Inventario!F240</f>
        <v>0</v>
      </c>
      <c r="AG240" s="148" t="str">
        <f>Inventario!G240</f>
        <v>unidades</v>
      </c>
      <c r="AH240" s="149" t="str">
        <f>Inventario!S240</f>
        <v>0</v>
      </c>
      <c r="AI240" s="149">
        <f>Inventario!T240</f>
        <v>0</v>
      </c>
    </row>
    <row r="241" spans="1:35" s="22" customFormat="1" ht="15" customHeight="1" x14ac:dyDescent="0.25">
      <c r="A241" s="33">
        <v>1909277</v>
      </c>
      <c r="B241" s="24"/>
      <c r="C241" s="174" t="s">
        <v>1442</v>
      </c>
      <c r="D241" s="98" t="str">
        <f t="shared" si="15"/>
        <v>Plastico</v>
      </c>
      <c r="E241" s="33">
        <v>1856</v>
      </c>
      <c r="F241" s="98" t="str">
        <f t="shared" si="16"/>
        <v>Tapiceria</v>
      </c>
      <c r="G241" s="98" t="str">
        <f t="shared" si="17"/>
        <v>lbs</v>
      </c>
      <c r="H241" s="30">
        <v>49.6</v>
      </c>
      <c r="I241" s="28">
        <f t="shared" si="18"/>
        <v>39.948387096774191</v>
      </c>
      <c r="J241" s="28">
        <f t="shared" si="19"/>
        <v>1981.4399999999998</v>
      </c>
      <c r="L241" s="150">
        <v>43748</v>
      </c>
      <c r="S241" s="151"/>
      <c r="U241" s="152"/>
      <c r="V241" s="23"/>
      <c r="W241" s="56"/>
      <c r="AA241" s="152"/>
      <c r="AC241" s="148" t="str">
        <f>Inventario!B241</f>
        <v>Tornillo Panhead phillips #10x2"Inox</v>
      </c>
      <c r="AD241" s="148" t="str">
        <f>Inventario!D241</f>
        <v>Tornillo Panhead phillips #10x2"Inox</v>
      </c>
      <c r="AE241" s="148" t="str">
        <f>Inventario!E241</f>
        <v>Clavos y Tornillos</v>
      </c>
      <c r="AF241" s="148">
        <f>Inventario!F241</f>
        <v>0</v>
      </c>
      <c r="AG241" s="148" t="str">
        <f>Inventario!G241</f>
        <v>unidades</v>
      </c>
      <c r="AH241" s="149">
        <f>Inventario!S241</f>
        <v>7.0733333333333333</v>
      </c>
      <c r="AI241" s="149">
        <f>Inventario!T241</f>
        <v>424.4</v>
      </c>
    </row>
    <row r="242" spans="1:35" s="22" customFormat="1" ht="15" customHeight="1" x14ac:dyDescent="0.25">
      <c r="A242" s="33">
        <v>1909277</v>
      </c>
      <c r="B242" s="24"/>
      <c r="C242" s="174" t="s">
        <v>2159</v>
      </c>
      <c r="D242" s="98" t="str">
        <f t="shared" si="15"/>
        <v>Cemento de contacto</v>
      </c>
      <c r="E242" s="33">
        <v>1856</v>
      </c>
      <c r="F242" s="98" t="str">
        <f t="shared" si="16"/>
        <v>Pinturas y Quimicos</v>
      </c>
      <c r="G242" s="98" t="str">
        <f t="shared" si="17"/>
        <v>galon</v>
      </c>
      <c r="H242" s="30">
        <v>5</v>
      </c>
      <c r="I242" s="28">
        <f t="shared" si="18"/>
        <v>578.63798817337704</v>
      </c>
      <c r="J242" s="28">
        <f t="shared" si="19"/>
        <v>2893.1899408668851</v>
      </c>
      <c r="L242" s="150">
        <v>43748</v>
      </c>
      <c r="S242" s="151"/>
      <c r="U242" s="152"/>
      <c r="V242" s="23"/>
      <c r="W242" s="56"/>
      <c r="AA242" s="152"/>
      <c r="AC242" s="148" t="str">
        <f>Inventario!B242</f>
        <v>Tornillo Panhead phillips #10x1"Inox</v>
      </c>
      <c r="AD242" s="148" t="str">
        <f>Inventario!D242</f>
        <v>Tornillo Panhead phillips #10x1"Inox</v>
      </c>
      <c r="AE242" s="148" t="str">
        <f>Inventario!E242</f>
        <v>Clavos y Tornillos</v>
      </c>
      <c r="AF242" s="148">
        <f>Inventario!F242</f>
        <v>0</v>
      </c>
      <c r="AG242" s="148" t="str">
        <f>Inventario!G242</f>
        <v>unidades</v>
      </c>
      <c r="AH242" s="149">
        <f>Inventario!S242</f>
        <v>9.2299999999999986</v>
      </c>
      <c r="AI242" s="149">
        <f>Inventario!T242</f>
        <v>26111.669999999995</v>
      </c>
    </row>
    <row r="243" spans="1:35" s="22" customFormat="1" ht="15" customHeight="1" x14ac:dyDescent="0.25">
      <c r="A243" s="33" t="s">
        <v>772</v>
      </c>
      <c r="B243" s="24"/>
      <c r="C243" s="174" t="s">
        <v>1148</v>
      </c>
      <c r="D243" s="98" t="str">
        <f t="shared" si="15"/>
        <v xml:space="preserve">Carbones </v>
      </c>
      <c r="E243" s="33">
        <v>1857</v>
      </c>
      <c r="F243" s="98" t="str">
        <f t="shared" si="16"/>
        <v>Repuestos y Partes</v>
      </c>
      <c r="G243" s="98" t="str">
        <f t="shared" si="17"/>
        <v>unidades</v>
      </c>
      <c r="H243" s="30">
        <v>2</v>
      </c>
      <c r="I243" s="28">
        <f t="shared" si="18"/>
        <v>202.05</v>
      </c>
      <c r="J243" s="28">
        <f>+H243*I243</f>
        <v>404.1</v>
      </c>
      <c r="L243" s="150">
        <v>43748</v>
      </c>
      <c r="S243" s="151"/>
      <c r="U243" s="152"/>
      <c r="V243" s="23"/>
      <c r="W243" s="56"/>
      <c r="AA243" s="152"/>
      <c r="AC243" s="148" t="str">
        <f>Inventario!B243</f>
        <v>Tornillo Panhead phillips #8x1"Inox</v>
      </c>
      <c r="AD243" s="148" t="str">
        <f>Inventario!D243</f>
        <v>Tornillo Panhead phillips #8x1"Inox</v>
      </c>
      <c r="AE243" s="148" t="str">
        <f>Inventario!E243</f>
        <v>Clavos y Tornillos</v>
      </c>
      <c r="AF243" s="148">
        <f>Inventario!F243</f>
        <v>0</v>
      </c>
      <c r="AG243" s="148" t="str">
        <f>Inventario!G243</f>
        <v>unidades</v>
      </c>
      <c r="AH243" s="149">
        <f>Inventario!S243</f>
        <v>4.29</v>
      </c>
      <c r="AI243" s="149">
        <f>Inventario!T243</f>
        <v>107.25</v>
      </c>
    </row>
    <row r="244" spans="1:35" s="22" customFormat="1" ht="15" customHeight="1" x14ac:dyDescent="0.25">
      <c r="A244" s="33" t="s">
        <v>772</v>
      </c>
      <c r="B244" s="24"/>
      <c r="C244" s="174" t="s">
        <v>1148</v>
      </c>
      <c r="D244" s="98" t="str">
        <f t="shared" si="15"/>
        <v xml:space="preserve">Carbones </v>
      </c>
      <c r="E244" s="33">
        <v>1857</v>
      </c>
      <c r="F244" s="98" t="str">
        <f t="shared" si="16"/>
        <v>Repuestos y Partes</v>
      </c>
      <c r="G244" s="98" t="str">
        <f t="shared" si="17"/>
        <v>unidades</v>
      </c>
      <c r="H244" s="30">
        <v>2</v>
      </c>
      <c r="I244" s="28">
        <f t="shared" si="18"/>
        <v>202.05</v>
      </c>
      <c r="J244" s="28">
        <f t="shared" si="19"/>
        <v>404.1</v>
      </c>
      <c r="L244" s="150">
        <v>43748</v>
      </c>
      <c r="S244" s="151"/>
      <c r="U244" s="152"/>
      <c r="V244" s="23"/>
      <c r="W244" s="56"/>
      <c r="AA244" s="152"/>
      <c r="AC244" s="148" t="str">
        <f>Inventario!B244</f>
        <v>Goloso P/Techo 14 x 3"</v>
      </c>
      <c r="AD244" s="148" t="str">
        <f>Inventario!D244</f>
        <v>Goloso P/Techo 14 x 3"</v>
      </c>
      <c r="AE244" s="148" t="str">
        <f>Inventario!E244</f>
        <v>Clavos y Tornillos</v>
      </c>
      <c r="AF244" s="148">
        <f>Inventario!F244</f>
        <v>0</v>
      </c>
      <c r="AG244" s="148" t="str">
        <f>Inventario!G244</f>
        <v>unidades</v>
      </c>
      <c r="AH244" s="149">
        <f>Inventario!S244</f>
        <v>2.97</v>
      </c>
      <c r="AI244" s="149">
        <f>Inventario!T244</f>
        <v>297</v>
      </c>
    </row>
    <row r="245" spans="1:35" s="22" customFormat="1" ht="15" customHeight="1" x14ac:dyDescent="0.25">
      <c r="A245" s="33">
        <v>1908236</v>
      </c>
      <c r="B245" s="24"/>
      <c r="C245" s="174" t="s">
        <v>763</v>
      </c>
      <c r="D245" s="98" t="str">
        <f t="shared" si="15"/>
        <v>Hilaza</v>
      </c>
      <c r="E245" s="33">
        <v>1858</v>
      </c>
      <c r="F245" s="98" t="str">
        <f t="shared" si="16"/>
        <v>Materiales Varios</v>
      </c>
      <c r="G245" s="98" t="str">
        <f t="shared" si="17"/>
        <v>lbs</v>
      </c>
      <c r="H245" s="30">
        <v>46</v>
      </c>
      <c r="I245" s="28">
        <f t="shared" si="18"/>
        <v>8.3409927745818973</v>
      </c>
      <c r="J245" s="28">
        <f t="shared" si="19"/>
        <v>383.68566763076728</v>
      </c>
      <c r="L245" s="150">
        <v>43748</v>
      </c>
      <c r="S245" s="151"/>
      <c r="U245" s="152"/>
      <c r="V245" s="23"/>
      <c r="W245" s="56"/>
      <c r="AA245" s="152"/>
      <c r="AC245" s="148" t="str">
        <f>Inventario!B245</f>
        <v>Expiche Metalico 1/2" Doble Expansion</v>
      </c>
      <c r="AD245" s="148" t="str">
        <f>Inventario!D245</f>
        <v>Expiche Metalico 1/2" Doble Expansion</v>
      </c>
      <c r="AE245" s="148" t="str">
        <f>Inventario!E245</f>
        <v>Clavos y Tornillos</v>
      </c>
      <c r="AF245" s="148">
        <f>Inventario!F245</f>
        <v>0</v>
      </c>
      <c r="AG245" s="148" t="str">
        <f>Inventario!G245</f>
        <v>unidades</v>
      </c>
      <c r="AH245" s="149" t="str">
        <f>Inventario!S245</f>
        <v>0</v>
      </c>
      <c r="AI245" s="149">
        <f>Inventario!T245</f>
        <v>0</v>
      </c>
    </row>
    <row r="246" spans="1:35" s="22" customFormat="1" ht="15" customHeight="1" x14ac:dyDescent="0.25">
      <c r="A246" s="33" t="s">
        <v>2163</v>
      </c>
      <c r="B246" s="24"/>
      <c r="C246" s="174" t="s">
        <v>2152</v>
      </c>
      <c r="D246" s="98" t="str">
        <f t="shared" si="15"/>
        <v>Pesa Reloy y Balanza</v>
      </c>
      <c r="E246" s="33">
        <v>1859</v>
      </c>
      <c r="F246" s="98" t="str">
        <f t="shared" si="16"/>
        <v>Materiales Varios</v>
      </c>
      <c r="G246" s="98" t="str">
        <f t="shared" si="17"/>
        <v>unidades</v>
      </c>
      <c r="H246" s="30">
        <v>1</v>
      </c>
      <c r="I246" s="28">
        <f t="shared" si="18"/>
        <v>1000</v>
      </c>
      <c r="J246" s="28">
        <f t="shared" si="19"/>
        <v>1000</v>
      </c>
      <c r="L246" s="150">
        <v>43748</v>
      </c>
      <c r="S246" s="151"/>
      <c r="U246" s="152"/>
      <c r="V246" s="23"/>
      <c r="W246" s="56"/>
      <c r="AA246" s="152"/>
      <c r="AC246" s="148" t="str">
        <f>Inventario!B246</f>
        <v>Perno HX Trosc 1/2"x4</v>
      </c>
      <c r="AD246" s="148" t="str">
        <f>Inventario!D246</f>
        <v>Perno HX Trosc 1/2"x4</v>
      </c>
      <c r="AE246" s="148" t="str">
        <f>Inventario!E246</f>
        <v>Clavos y Tornillos</v>
      </c>
      <c r="AF246" s="148">
        <f>Inventario!F246</f>
        <v>0</v>
      </c>
      <c r="AG246" s="148" t="str">
        <f>Inventario!G246</f>
        <v>unidades</v>
      </c>
      <c r="AH246" s="149" t="str">
        <f>Inventario!S246</f>
        <v>0</v>
      </c>
      <c r="AI246" s="149">
        <f>Inventario!T246</f>
        <v>0</v>
      </c>
    </row>
    <row r="247" spans="1:35" s="22" customFormat="1" ht="15" customHeight="1" x14ac:dyDescent="0.25">
      <c r="A247" s="33" t="s">
        <v>772</v>
      </c>
      <c r="B247" s="24"/>
      <c r="C247" s="174" t="s">
        <v>1425</v>
      </c>
      <c r="D247" s="98" t="str">
        <f t="shared" si="15"/>
        <v>Soldadura 6011-3/32</v>
      </c>
      <c r="E247" s="33">
        <v>1860</v>
      </c>
      <c r="F247" s="98" t="str">
        <f t="shared" si="16"/>
        <v>Materiales Varios</v>
      </c>
      <c r="G247" s="98" t="str">
        <f t="shared" si="17"/>
        <v>lbs</v>
      </c>
      <c r="H247" s="30">
        <v>11</v>
      </c>
      <c r="I247" s="28">
        <f t="shared" si="18"/>
        <v>41.965500000000006</v>
      </c>
      <c r="J247" s="28">
        <f t="shared" si="19"/>
        <v>461.62050000000005</v>
      </c>
      <c r="L247" s="150">
        <v>43748</v>
      </c>
      <c r="S247" s="151"/>
      <c r="U247" s="152"/>
      <c r="V247" s="23"/>
      <c r="W247" s="56"/>
      <c r="AA247" s="152"/>
      <c r="AC247" s="148" t="str">
        <f>Inventario!B247</f>
        <v>Tuerca Hexagonal Inox 1/2"</v>
      </c>
      <c r="AD247" s="148" t="str">
        <f>Inventario!D247</f>
        <v>Tuerca Hexagonal Inox 1/2"</v>
      </c>
      <c r="AE247" s="148" t="str">
        <f>Inventario!E247</f>
        <v>Clavos y Tornillos</v>
      </c>
      <c r="AF247" s="148">
        <f>Inventario!F247</f>
        <v>0</v>
      </c>
      <c r="AG247" s="148" t="str">
        <f>Inventario!G247</f>
        <v>unidades</v>
      </c>
      <c r="AH247" s="149">
        <f>Inventario!S247</f>
        <v>14.629999999999999</v>
      </c>
      <c r="AI247" s="149">
        <f>Inventario!T247</f>
        <v>438.9</v>
      </c>
    </row>
    <row r="248" spans="1:35" s="22" customFormat="1" ht="15" customHeight="1" x14ac:dyDescent="0.25">
      <c r="A248" s="33" t="s">
        <v>772</v>
      </c>
      <c r="B248" s="24"/>
      <c r="C248" s="174" t="s">
        <v>1175</v>
      </c>
      <c r="D248" s="98" t="str">
        <f t="shared" si="15"/>
        <v>Soldadura 6013-3/32</v>
      </c>
      <c r="E248" s="33">
        <v>1860</v>
      </c>
      <c r="F248" s="98" t="str">
        <f t="shared" si="16"/>
        <v>Materiales Varios</v>
      </c>
      <c r="G248" s="98" t="str">
        <f t="shared" si="17"/>
        <v>lbs</v>
      </c>
      <c r="H248" s="30">
        <v>33</v>
      </c>
      <c r="I248" s="28">
        <f t="shared" si="18"/>
        <v>39.0132865</v>
      </c>
      <c r="J248" s="28">
        <f t="shared" si="19"/>
        <v>1287.4384545</v>
      </c>
      <c r="L248" s="150">
        <v>43748</v>
      </c>
      <c r="S248" s="151"/>
      <c r="U248" s="152"/>
      <c r="V248" s="23"/>
      <c r="W248" s="56"/>
      <c r="AA248" s="152"/>
      <c r="AC248" s="148" t="str">
        <f>Inventario!B248</f>
        <v>Arandela Inox 1/2"</v>
      </c>
      <c r="AD248" s="148" t="str">
        <f>Inventario!D248</f>
        <v>Arandela Inox 1/2"</v>
      </c>
      <c r="AE248" s="148" t="str">
        <f>Inventario!E248</f>
        <v>Clavos y Tornillos</v>
      </c>
      <c r="AF248" s="148">
        <f>Inventario!F248</f>
        <v>0</v>
      </c>
      <c r="AG248" s="148" t="str">
        <f>Inventario!G248</f>
        <v>unidades</v>
      </c>
      <c r="AH248" s="149">
        <f>Inventario!S248</f>
        <v>8.6199999999999992</v>
      </c>
      <c r="AI248" s="149">
        <f>Inventario!T248</f>
        <v>413.76</v>
      </c>
    </row>
    <row r="249" spans="1:35" s="22" customFormat="1" ht="15" customHeight="1" x14ac:dyDescent="0.25">
      <c r="A249" s="33" t="s">
        <v>2157</v>
      </c>
      <c r="B249" s="24"/>
      <c r="C249" s="174" t="s">
        <v>1342</v>
      </c>
      <c r="D249" s="98" t="str">
        <f t="shared" si="15"/>
        <v>Cinta Metrica</v>
      </c>
      <c r="E249" s="33">
        <v>1861</v>
      </c>
      <c r="F249" s="98" t="str">
        <f t="shared" si="16"/>
        <v>Materiales Varios</v>
      </c>
      <c r="G249" s="98" t="str">
        <f t="shared" si="17"/>
        <v>unidades</v>
      </c>
      <c r="H249" s="30">
        <v>2</v>
      </c>
      <c r="I249" s="28">
        <f t="shared" si="18"/>
        <v>301.43200947368422</v>
      </c>
      <c r="J249" s="28">
        <f t="shared" si="19"/>
        <v>602.86401894736844</v>
      </c>
      <c r="L249" s="150">
        <v>43748</v>
      </c>
      <c r="S249" s="151"/>
      <c r="U249" s="152"/>
      <c r="V249" s="23"/>
      <c r="W249" s="56"/>
      <c r="AA249" s="152"/>
      <c r="AC249" s="148" t="str">
        <f>Inventario!B249</f>
        <v>Tornillo gypsum punta broca #8 x 2 -1/2"</v>
      </c>
      <c r="AD249" s="148" t="str">
        <f>Inventario!D249</f>
        <v>Tornillo gypsum punta broca #8 x 2 -1/2"</v>
      </c>
      <c r="AE249" s="148" t="str">
        <f>Inventario!E249</f>
        <v>Clavos y Tornillos</v>
      </c>
      <c r="AF249" s="148">
        <f>Inventario!F249</f>
        <v>0</v>
      </c>
      <c r="AG249" s="148" t="str">
        <f>Inventario!G249</f>
        <v>unidades</v>
      </c>
      <c r="AH249" s="149">
        <f>Inventario!S249</f>
        <v>0.88</v>
      </c>
      <c r="AI249" s="149">
        <f>Inventario!T249</f>
        <v>176</v>
      </c>
    </row>
    <row r="250" spans="1:35" s="22" customFormat="1" ht="15" customHeight="1" x14ac:dyDescent="0.25">
      <c r="A250" s="33" t="s">
        <v>2157</v>
      </c>
      <c r="B250" s="24"/>
      <c r="C250" s="174" t="s">
        <v>2140</v>
      </c>
      <c r="D250" s="98" t="str">
        <f t="shared" si="15"/>
        <v>Tape Transparente 2"x 109.3 yadas</v>
      </c>
      <c r="E250" s="33">
        <v>1861</v>
      </c>
      <c r="F250" s="98" t="str">
        <f t="shared" si="16"/>
        <v>Material Empaque</v>
      </c>
      <c r="G250" s="98" t="str">
        <f t="shared" si="17"/>
        <v>unidades</v>
      </c>
      <c r="H250" s="30">
        <v>5</v>
      </c>
      <c r="I250" s="28">
        <f t="shared" si="18"/>
        <v>71.422800000000009</v>
      </c>
      <c r="J250" s="28">
        <f t="shared" si="19"/>
        <v>357.11400000000003</v>
      </c>
      <c r="L250" s="150">
        <v>43748</v>
      </c>
      <c r="S250" s="151"/>
      <c r="U250" s="152"/>
      <c r="V250" s="23"/>
      <c r="W250" s="56"/>
      <c r="AA250" s="152"/>
      <c r="AC250" s="148" t="str">
        <f>Inventario!B250</f>
        <v>Goloso Hexagonal  1/2"x5"</v>
      </c>
      <c r="AD250" s="148" t="str">
        <f>Inventario!D250</f>
        <v>Goloso Hexagonal  1/2"x5"</v>
      </c>
      <c r="AE250" s="148" t="str">
        <f>Inventario!E250</f>
        <v>Clavos y Tornillos</v>
      </c>
      <c r="AF250" s="148">
        <f>Inventario!F250</f>
        <v>0</v>
      </c>
      <c r="AG250" s="148" t="str">
        <f>Inventario!G250</f>
        <v>unidades</v>
      </c>
      <c r="AH250" s="149" t="str">
        <f>Inventario!S250</f>
        <v>0</v>
      </c>
      <c r="AI250" s="149">
        <f>Inventario!T250</f>
        <v>0</v>
      </c>
    </row>
    <row r="251" spans="1:35" s="22" customFormat="1" ht="15" customHeight="1" x14ac:dyDescent="0.25">
      <c r="A251" s="33" t="s">
        <v>2167</v>
      </c>
      <c r="B251" s="24"/>
      <c r="C251" s="174" t="s">
        <v>1112</v>
      </c>
      <c r="D251" s="98" t="str">
        <f t="shared" si="15"/>
        <v>Masking Tape Verde 3/4"</v>
      </c>
      <c r="E251" s="33">
        <v>1862</v>
      </c>
      <c r="F251" s="98" t="str">
        <f t="shared" si="16"/>
        <v>Materiales Varios</v>
      </c>
      <c r="G251" s="98" t="str">
        <f t="shared" si="17"/>
        <v>unidades</v>
      </c>
      <c r="H251" s="30">
        <v>1</v>
      </c>
      <c r="I251" s="28">
        <f t="shared" si="18"/>
        <v>100</v>
      </c>
      <c r="J251" s="28">
        <f t="shared" si="19"/>
        <v>100</v>
      </c>
      <c r="L251" s="150">
        <v>43748</v>
      </c>
      <c r="S251" s="151"/>
      <c r="U251" s="152"/>
      <c r="V251" s="23"/>
      <c r="W251" s="56"/>
      <c r="AA251" s="152"/>
      <c r="AC251" s="148" t="str">
        <f>Inventario!B251</f>
        <v>Tornillo  flathead phillips #8x3/4"Inox</v>
      </c>
      <c r="AD251" s="148" t="str">
        <f>Inventario!D251</f>
        <v>Tornillo  flathead phillips #8x3/4"Inox</v>
      </c>
      <c r="AE251" s="148" t="str">
        <f>Inventario!E251</f>
        <v>Clavos y Tornillos</v>
      </c>
      <c r="AF251" s="148">
        <f>Inventario!F251</f>
        <v>0</v>
      </c>
      <c r="AG251" s="148" t="str">
        <f>Inventario!G251</f>
        <v>unidades</v>
      </c>
      <c r="AH251" s="149">
        <f>Inventario!S251</f>
        <v>4.418032786885246</v>
      </c>
      <c r="AI251" s="149">
        <f>Inventario!T251</f>
        <v>539</v>
      </c>
    </row>
    <row r="252" spans="1:35" s="22" customFormat="1" ht="15" customHeight="1" x14ac:dyDescent="0.25">
      <c r="A252" s="33" t="s">
        <v>2074</v>
      </c>
      <c r="B252" s="24"/>
      <c r="C252" s="174" t="s">
        <v>1525</v>
      </c>
      <c r="D252" s="98" t="str">
        <f t="shared" si="15"/>
        <v>Cierra Cinta P/Sin Fin 1/2"</v>
      </c>
      <c r="E252" s="33">
        <v>1863</v>
      </c>
      <c r="F252" s="98" t="str">
        <f t="shared" si="16"/>
        <v>Repuestos y Partes</v>
      </c>
      <c r="G252" s="98" t="str">
        <f t="shared" si="17"/>
        <v>Pie</v>
      </c>
      <c r="H252" s="30">
        <v>11.33</v>
      </c>
      <c r="I252" s="28">
        <f t="shared" si="18"/>
        <v>35.532994923857871</v>
      </c>
      <c r="J252" s="28">
        <f t="shared" si="19"/>
        <v>402.58883248730967</v>
      </c>
      <c r="L252" s="150">
        <v>43748</v>
      </c>
      <c r="S252" s="151"/>
      <c r="U252" s="152"/>
      <c r="V252" s="23"/>
      <c r="W252" s="56"/>
      <c r="AA252" s="152"/>
      <c r="AC252" s="148" t="str">
        <f>Inventario!B252</f>
        <v>Tornillo Panhead phillips #8x3/4"Inox</v>
      </c>
      <c r="AD252" s="148" t="str">
        <f>Inventario!D252</f>
        <v>Tornillo Panhead phillips #8x3/4"Inox</v>
      </c>
      <c r="AE252" s="148" t="str">
        <f>Inventario!E252</f>
        <v>Clavos y Tornillos</v>
      </c>
      <c r="AF252" s="148">
        <f>Inventario!F252</f>
        <v>0</v>
      </c>
      <c r="AG252" s="148" t="str">
        <f>Inventario!G252</f>
        <v>unidades</v>
      </c>
      <c r="AH252" s="149">
        <f>Inventario!S252</f>
        <v>3.02</v>
      </c>
      <c r="AI252" s="149">
        <f>Inventario!T252</f>
        <v>332.2</v>
      </c>
    </row>
    <row r="253" spans="1:35" s="22" customFormat="1" ht="15" customHeight="1" x14ac:dyDescent="0.25">
      <c r="A253" s="33" t="s">
        <v>2074</v>
      </c>
      <c r="B253" s="24"/>
      <c r="C253" s="21" t="s">
        <v>1528</v>
      </c>
      <c r="D253" s="98" t="str">
        <f t="shared" si="15"/>
        <v>Espiga rapida macho de 1/4"</v>
      </c>
      <c r="E253" s="33">
        <v>1864</v>
      </c>
      <c r="F253" s="98" t="str">
        <f t="shared" si="16"/>
        <v>Repuestos y Partes</v>
      </c>
      <c r="G253" s="98" t="str">
        <f t="shared" si="17"/>
        <v>unidades</v>
      </c>
      <c r="H253" s="30">
        <v>2</v>
      </c>
      <c r="I253" s="28">
        <f t="shared" si="18"/>
        <v>113.73</v>
      </c>
      <c r="J253" s="28">
        <f t="shared" si="19"/>
        <v>227.46</v>
      </c>
      <c r="L253" s="150">
        <v>43748</v>
      </c>
      <c r="S253" s="151"/>
      <c r="U253" s="152"/>
      <c r="V253" s="23"/>
      <c r="W253" s="56"/>
      <c r="AA253" s="152"/>
      <c r="AC253" s="148" t="str">
        <f>Inventario!B253</f>
        <v>Perno Allen C/Plana 1/4"x3"</v>
      </c>
      <c r="AD253" s="148" t="str">
        <f>Inventario!D253</f>
        <v>Perno Allen C/Plana 1/4"x3"</v>
      </c>
      <c r="AE253" s="148" t="str">
        <f>Inventario!E253</f>
        <v>Clavos y Tornillos</v>
      </c>
      <c r="AF253" s="148">
        <f>Inventario!F253</f>
        <v>0</v>
      </c>
      <c r="AG253" s="148" t="str">
        <f>Inventario!G253</f>
        <v>unidades</v>
      </c>
      <c r="AH253" s="149">
        <f>Inventario!S253</f>
        <v>32.607972972972973</v>
      </c>
      <c r="AI253" s="149">
        <f>Inventario!T253</f>
        <v>2412.9899999999998</v>
      </c>
    </row>
    <row r="254" spans="1:35" s="22" customFormat="1" ht="15" customHeight="1" x14ac:dyDescent="0.25">
      <c r="A254" s="33" t="s">
        <v>2074</v>
      </c>
      <c r="B254" s="24"/>
      <c r="C254" s="21" t="s">
        <v>1527</v>
      </c>
      <c r="D254" s="98" t="str">
        <f t="shared" si="15"/>
        <v>Espiga rapida Hembra de 1/4"</v>
      </c>
      <c r="E254" s="33">
        <v>1864</v>
      </c>
      <c r="F254" s="98" t="str">
        <f t="shared" si="16"/>
        <v>Repuestos y Partes</v>
      </c>
      <c r="G254" s="98" t="str">
        <f t="shared" si="17"/>
        <v>unidades</v>
      </c>
      <c r="H254" s="30">
        <v>1</v>
      </c>
      <c r="I254" s="28">
        <f t="shared" si="18"/>
        <v>110.49499999999999</v>
      </c>
      <c r="J254" s="28">
        <f t="shared" si="19"/>
        <v>110.49499999999999</v>
      </c>
      <c r="L254" s="150">
        <v>43748</v>
      </c>
      <c r="S254" s="151"/>
      <c r="U254" s="152"/>
      <c r="V254" s="23"/>
      <c r="W254" s="56"/>
      <c r="AA254" s="152"/>
      <c r="AC254" s="148" t="str">
        <f>Inventario!B254</f>
        <v>Perno Hexagonal 1/4 x 2 1/2" Galv</v>
      </c>
      <c r="AD254" s="148" t="str">
        <f>Inventario!D254</f>
        <v>Perno Hexagonal 1/4 x 2 1/2" Galv</v>
      </c>
      <c r="AE254" s="148" t="str">
        <f>Inventario!E254</f>
        <v>Clavos y Tornillos</v>
      </c>
      <c r="AF254" s="148">
        <f>Inventario!F254</f>
        <v>0</v>
      </c>
      <c r="AG254" s="148" t="str">
        <f>Inventario!G254</f>
        <v>unidades</v>
      </c>
      <c r="AH254" s="149">
        <f>Inventario!S254</f>
        <v>6.6716666666666669</v>
      </c>
      <c r="AI254" s="149">
        <f>Inventario!T254</f>
        <v>80.06</v>
      </c>
    </row>
    <row r="255" spans="1:35" s="22" customFormat="1" ht="15" customHeight="1" x14ac:dyDescent="0.25">
      <c r="A255" s="33" t="s">
        <v>2074</v>
      </c>
      <c r="B255" s="24"/>
      <c r="C255" s="174" t="s">
        <v>1334</v>
      </c>
      <c r="D255" s="98" t="str">
        <f t="shared" si="15"/>
        <v>Acople Hembra de 1/4</v>
      </c>
      <c r="E255" s="33">
        <v>1864</v>
      </c>
      <c r="F255" s="98" t="str">
        <f t="shared" si="16"/>
        <v>Repuestos y Partes</v>
      </c>
      <c r="G255" s="98" t="str">
        <f t="shared" si="17"/>
        <v>unidades</v>
      </c>
      <c r="H255" s="30">
        <v>1</v>
      </c>
      <c r="I255" s="28">
        <f t="shared" si="18"/>
        <v>87.070952380952377</v>
      </c>
      <c r="J255" s="28">
        <f t="shared" si="19"/>
        <v>87.070952380952377</v>
      </c>
      <c r="L255" s="150">
        <v>43748</v>
      </c>
      <c r="S255" s="151"/>
      <c r="U255" s="152"/>
      <c r="V255" s="23"/>
      <c r="W255" s="56"/>
      <c r="AA255" s="152"/>
      <c r="AC255" s="148" t="str">
        <f>Inventario!B255</f>
        <v>Perno Hexagonal 1/4" x 2-1/2" Inox</v>
      </c>
      <c r="AD255" s="148" t="str">
        <f>Inventario!D255</f>
        <v>Perno Hexagonal 1/4" x 2-1/2" Inox</v>
      </c>
      <c r="AE255" s="148" t="str">
        <f>Inventario!E255</f>
        <v>Clavos y Tornillos</v>
      </c>
      <c r="AF255" s="148">
        <f>Inventario!F255</f>
        <v>0</v>
      </c>
      <c r="AG255" s="148" t="str">
        <f>Inventario!G255</f>
        <v>unidades</v>
      </c>
      <c r="AH255" s="149">
        <f>Inventario!S255</f>
        <v>18.95</v>
      </c>
      <c r="AI255" s="149">
        <f>Inventario!T255</f>
        <v>625.35</v>
      </c>
    </row>
    <row r="256" spans="1:35" s="22" customFormat="1" ht="15" customHeight="1" x14ac:dyDescent="0.25">
      <c r="A256" s="33" t="s">
        <v>2074</v>
      </c>
      <c r="B256" s="24"/>
      <c r="C256" s="174" t="s">
        <v>320</v>
      </c>
      <c r="D256" s="98" t="str">
        <f t="shared" si="15"/>
        <v>Tornillo Phillips #10x 1"</v>
      </c>
      <c r="E256" s="33">
        <v>1865</v>
      </c>
      <c r="F256" s="98" t="str">
        <f t="shared" si="16"/>
        <v>Clavos y Tornillos</v>
      </c>
      <c r="G256" s="98" t="str">
        <f t="shared" si="17"/>
        <v>unidades</v>
      </c>
      <c r="H256" s="30">
        <v>100</v>
      </c>
      <c r="I256" s="28">
        <f t="shared" si="18"/>
        <v>0.75750800996796008</v>
      </c>
      <c r="J256" s="28">
        <f t="shared" si="19"/>
        <v>75.750800996796002</v>
      </c>
      <c r="L256" s="150">
        <v>43748</v>
      </c>
      <c r="S256" s="151"/>
      <c r="U256" s="152"/>
      <c r="V256" s="23"/>
      <c r="W256" s="56"/>
      <c r="AA256" s="152"/>
      <c r="AC256" s="148" t="str">
        <f>Inventario!B256</f>
        <v>Tornillo Panhead phillips #8"x1"</v>
      </c>
      <c r="AD256" s="148" t="str">
        <f>Inventario!D256</f>
        <v>Tornillo Panhead phillips #8"x1"</v>
      </c>
      <c r="AE256" s="148" t="str">
        <f>Inventario!E256</f>
        <v>Clavos y Tornillos</v>
      </c>
      <c r="AF256" s="148">
        <f>Inventario!F256</f>
        <v>0</v>
      </c>
      <c r="AG256" s="148" t="str">
        <f>Inventario!G256</f>
        <v>unidades</v>
      </c>
      <c r="AH256" s="149">
        <f>Inventario!S256</f>
        <v>0.4</v>
      </c>
      <c r="AI256" s="149">
        <f>Inventario!T256</f>
        <v>40</v>
      </c>
    </row>
    <row r="257" spans="1:35" s="22" customFormat="1" ht="15" customHeight="1" x14ac:dyDescent="0.25">
      <c r="A257" s="33">
        <v>1908235</v>
      </c>
      <c r="B257" s="24"/>
      <c r="C257" s="174" t="s">
        <v>270</v>
      </c>
      <c r="D257" s="98" t="str">
        <f t="shared" si="15"/>
        <v>Lija disco stickit grano #120</v>
      </c>
      <c r="E257" s="33">
        <v>1866</v>
      </c>
      <c r="F257" s="98" t="str">
        <f t="shared" si="16"/>
        <v>Abrasivos</v>
      </c>
      <c r="G257" s="98" t="str">
        <f t="shared" si="17"/>
        <v>unidades</v>
      </c>
      <c r="H257" s="30">
        <v>9</v>
      </c>
      <c r="I257" s="28">
        <f t="shared" si="18"/>
        <v>9.84</v>
      </c>
      <c r="J257" s="28">
        <f t="shared" si="19"/>
        <v>88.56</v>
      </c>
      <c r="L257" s="150">
        <v>43748</v>
      </c>
      <c r="S257" s="151"/>
      <c r="U257" s="152"/>
      <c r="V257" s="23"/>
      <c r="W257" s="56"/>
      <c r="AA257" s="152"/>
      <c r="AC257" s="148" t="str">
        <f>Inventario!B257</f>
        <v>Perno Allen 1/4"x1"</v>
      </c>
      <c r="AD257" s="148" t="str">
        <f>Inventario!D257</f>
        <v>Perno Allen 1/4"x1"</v>
      </c>
      <c r="AE257" s="148" t="str">
        <f>Inventario!E257</f>
        <v>Clavos y Tornillos</v>
      </c>
      <c r="AF257" s="148">
        <f>Inventario!F257</f>
        <v>0</v>
      </c>
      <c r="AG257" s="148" t="str">
        <f>Inventario!G257</f>
        <v>unidades</v>
      </c>
      <c r="AH257" s="149">
        <f>Inventario!S257</f>
        <v>5.0999999999999996</v>
      </c>
      <c r="AI257" s="149">
        <f>Inventario!T257</f>
        <v>153</v>
      </c>
    </row>
    <row r="258" spans="1:35" s="22" customFormat="1" ht="15" customHeight="1" x14ac:dyDescent="0.25">
      <c r="A258" s="33">
        <v>1908235</v>
      </c>
      <c r="B258" s="24"/>
      <c r="C258" s="174" t="s">
        <v>271</v>
      </c>
      <c r="D258" s="98" t="str">
        <f t="shared" si="15"/>
        <v>Lija disco stickit grano #150</v>
      </c>
      <c r="E258" s="33">
        <v>1866</v>
      </c>
      <c r="F258" s="98" t="str">
        <f t="shared" si="16"/>
        <v>Abrasivos</v>
      </c>
      <c r="G258" s="98" t="str">
        <f t="shared" si="17"/>
        <v>unidades</v>
      </c>
      <c r="H258" s="30">
        <v>9</v>
      </c>
      <c r="I258" s="28">
        <f t="shared" si="18"/>
        <v>8.5633386985421698</v>
      </c>
      <c r="J258" s="28">
        <f t="shared" si="19"/>
        <v>77.070048286879526</v>
      </c>
      <c r="L258" s="150">
        <v>43748</v>
      </c>
      <c r="S258" s="151"/>
      <c r="U258" s="152"/>
      <c r="V258" s="23"/>
      <c r="W258" s="56"/>
      <c r="AA258" s="152"/>
      <c r="AC258" s="148" t="str">
        <f>Inventario!B258</f>
        <v>Tornillo Flat phillips #8x3/4"Inox</v>
      </c>
      <c r="AD258" s="148" t="str">
        <f>Inventario!D258</f>
        <v>Tornillo Flat phillips #8x3/4"Inox</v>
      </c>
      <c r="AE258" s="148" t="str">
        <f>Inventario!E258</f>
        <v>Clavos y Tornillos</v>
      </c>
      <c r="AF258" s="148">
        <f>Inventario!F258</f>
        <v>0</v>
      </c>
      <c r="AG258" s="148" t="str">
        <f>Inventario!G258</f>
        <v>unidades</v>
      </c>
      <c r="AH258" s="149">
        <f>Inventario!S258</f>
        <v>7.29</v>
      </c>
      <c r="AI258" s="149">
        <f>Inventario!T258</f>
        <v>437.4</v>
      </c>
    </row>
    <row r="259" spans="1:35" s="22" customFormat="1" ht="15" customHeight="1" x14ac:dyDescent="0.25">
      <c r="A259" s="33">
        <v>1908235</v>
      </c>
      <c r="B259" s="24"/>
      <c r="C259" s="174" t="s">
        <v>272</v>
      </c>
      <c r="D259" s="98" t="str">
        <f t="shared" si="15"/>
        <v>Lija disco stickit grano #180</v>
      </c>
      <c r="E259" s="33">
        <v>1866</v>
      </c>
      <c r="F259" s="98" t="str">
        <f t="shared" si="16"/>
        <v>Abrasivos</v>
      </c>
      <c r="G259" s="98" t="str">
        <f t="shared" si="17"/>
        <v>unidades</v>
      </c>
      <c r="H259" s="30">
        <v>9</v>
      </c>
      <c r="I259" s="28">
        <f t="shared" si="18"/>
        <v>8.6001434481676746</v>
      </c>
      <c r="J259" s="28">
        <f t="shared" si="19"/>
        <v>77.401291033509068</v>
      </c>
      <c r="L259" s="150">
        <v>43748</v>
      </c>
      <c r="S259" s="151"/>
      <c r="U259" s="152"/>
      <c r="V259" s="23"/>
      <c r="W259" s="56"/>
      <c r="AA259" s="152"/>
      <c r="AC259" s="148" t="str">
        <f>Inventario!B259</f>
        <v>Tornillo Panhead phillips #8"x2"</v>
      </c>
      <c r="AD259" s="148" t="str">
        <f>Inventario!D259</f>
        <v>Tornillo Panhead phillips #8"x2"</v>
      </c>
      <c r="AE259" s="148" t="str">
        <f>Inventario!E259</f>
        <v>Clavos y Tornillos</v>
      </c>
      <c r="AF259" s="148">
        <f>Inventario!F259</f>
        <v>0</v>
      </c>
      <c r="AG259" s="148" t="str">
        <f>Inventario!G259</f>
        <v>unidades</v>
      </c>
      <c r="AH259" s="149">
        <f>Inventario!S259</f>
        <v>0.81</v>
      </c>
      <c r="AI259" s="149">
        <f>Inventario!T259</f>
        <v>81</v>
      </c>
    </row>
    <row r="260" spans="1:35" s="22" customFormat="1" ht="15" customHeight="1" x14ac:dyDescent="0.25">
      <c r="A260" s="33">
        <v>1908235</v>
      </c>
      <c r="B260" s="24"/>
      <c r="C260" s="174" t="s">
        <v>2052</v>
      </c>
      <c r="D260" s="98" t="str">
        <f t="shared" si="15"/>
        <v>Pega loca</v>
      </c>
      <c r="E260" s="33">
        <v>1866</v>
      </c>
      <c r="F260" s="98" t="str">
        <f t="shared" si="16"/>
        <v>Materiales Varios</v>
      </c>
      <c r="G260" s="98" t="str">
        <f t="shared" si="17"/>
        <v>unidades</v>
      </c>
      <c r="H260" s="30">
        <v>9</v>
      </c>
      <c r="I260" s="28">
        <f t="shared" si="18"/>
        <v>2.5189030306852507</v>
      </c>
      <c r="J260" s="28">
        <f t="shared" si="19"/>
        <v>22.670127276167257</v>
      </c>
      <c r="L260" s="150">
        <v>43748</v>
      </c>
      <c r="S260" s="151"/>
      <c r="U260" s="152"/>
      <c r="V260" s="23"/>
      <c r="W260" s="56"/>
      <c r="AA260" s="152"/>
      <c r="AC260" s="148" t="str">
        <f>Inventario!B260</f>
        <v>Filtro Carbo activado</v>
      </c>
      <c r="AD260" s="148" t="str">
        <f>Inventario!D260</f>
        <v>Filtro Carbo activado</v>
      </c>
      <c r="AE260" s="148" t="str">
        <f>Inventario!E260</f>
        <v>EPP</v>
      </c>
      <c r="AF260" s="148">
        <f>Inventario!F260</f>
        <v>0</v>
      </c>
      <c r="AG260" s="148" t="str">
        <f>Inventario!G260</f>
        <v>unidades</v>
      </c>
      <c r="AH260" s="149" t="str">
        <f>Inventario!S260</f>
        <v>0</v>
      </c>
      <c r="AI260" s="149">
        <f>Inventario!T260</f>
        <v>0</v>
      </c>
    </row>
    <row r="261" spans="1:35" s="22" customFormat="1" ht="15" customHeight="1" x14ac:dyDescent="0.25">
      <c r="A261" s="33">
        <v>1908237</v>
      </c>
      <c r="B261" s="24"/>
      <c r="C261" s="174" t="s">
        <v>270</v>
      </c>
      <c r="D261" s="98" t="str">
        <f t="shared" si="15"/>
        <v>Lija disco stickit grano #120</v>
      </c>
      <c r="E261" s="33">
        <v>1866</v>
      </c>
      <c r="F261" s="98" t="str">
        <f t="shared" si="16"/>
        <v>Abrasivos</v>
      </c>
      <c r="G261" s="98" t="str">
        <f t="shared" si="17"/>
        <v>unidades</v>
      </c>
      <c r="H261" s="30">
        <v>126</v>
      </c>
      <c r="I261" s="28">
        <f t="shared" si="18"/>
        <v>9.84</v>
      </c>
      <c r="J261" s="28">
        <f t="shared" si="19"/>
        <v>1239.8399999999999</v>
      </c>
      <c r="L261" s="150">
        <v>43748</v>
      </c>
      <c r="S261" s="151"/>
      <c r="U261" s="152"/>
      <c r="V261" s="23"/>
      <c r="W261" s="56"/>
      <c r="AA261" s="152"/>
      <c r="AC261" s="148" t="str">
        <f>Inventario!B261</f>
        <v xml:space="preserve">Mascarilla desechable </v>
      </c>
      <c r="AD261" s="148" t="str">
        <f>Inventario!D261</f>
        <v xml:space="preserve">Mascarilla desechable </v>
      </c>
      <c r="AE261" s="148" t="str">
        <f>Inventario!E261</f>
        <v>EPP</v>
      </c>
      <c r="AF261" s="148">
        <f>Inventario!F261</f>
        <v>0</v>
      </c>
      <c r="AG261" s="148" t="str">
        <f>Inventario!G261</f>
        <v>unidades</v>
      </c>
      <c r="AH261" s="149">
        <f>Inventario!S261</f>
        <v>25.974529986969912</v>
      </c>
      <c r="AI261" s="149">
        <f>Inventario!T261</f>
        <v>1883.1534240553187</v>
      </c>
    </row>
    <row r="262" spans="1:35" s="22" customFormat="1" ht="15" customHeight="1" x14ac:dyDescent="0.25">
      <c r="A262" s="33">
        <v>1908237</v>
      </c>
      <c r="B262" s="24"/>
      <c r="C262" s="174" t="s">
        <v>271</v>
      </c>
      <c r="D262" s="98" t="str">
        <f t="shared" ref="D262:D325" si="20">VLOOKUP($C262,$AC$6:$AI$2056,2,FALSE)</f>
        <v>Lija disco stickit grano #150</v>
      </c>
      <c r="E262" s="33">
        <v>1866</v>
      </c>
      <c r="F262" s="98" t="str">
        <f t="shared" ref="F262:F325" si="21">VLOOKUP($C262,$AC$6:$AI$2056,3,FALSE)</f>
        <v>Abrasivos</v>
      </c>
      <c r="G262" s="98" t="str">
        <f t="shared" ref="G262:G325" si="22">VLOOKUP($C262,$AC$6:$AI$2056,5,FALSE)</f>
        <v>unidades</v>
      </c>
      <c r="H262" s="30">
        <v>126</v>
      </c>
      <c r="I262" s="28">
        <f t="shared" ref="I262:I325" si="23">VLOOKUP($C262,$AC$6:$AI$2056,6,FALSE)</f>
        <v>8.5633386985421698</v>
      </c>
      <c r="J262" s="28">
        <f t="shared" ref="J262:J325" si="24">+H262*I262</f>
        <v>1078.9806760163133</v>
      </c>
      <c r="L262" s="150">
        <v>43748</v>
      </c>
      <c r="S262" s="151"/>
      <c r="U262" s="152"/>
      <c r="V262" s="23"/>
      <c r="W262" s="56"/>
      <c r="AA262" s="152"/>
      <c r="AC262" s="148" t="str">
        <f>Inventario!B262</f>
        <v>Guantes Con Punto Pvc</v>
      </c>
      <c r="AD262" s="148" t="str">
        <f>Inventario!D262</f>
        <v>Guantes Con Punto Pvc</v>
      </c>
      <c r="AE262" s="148" t="str">
        <f>Inventario!E262</f>
        <v>EPP</v>
      </c>
      <c r="AF262" s="148">
        <f>Inventario!F262</f>
        <v>0</v>
      </c>
      <c r="AG262" s="148" t="str">
        <f>Inventario!G262</f>
        <v>par</v>
      </c>
      <c r="AH262" s="149">
        <f>Inventario!S262</f>
        <v>49.356153846153845</v>
      </c>
      <c r="AI262" s="149">
        <f>Inventario!T262</f>
        <v>1431.3284615384614</v>
      </c>
    </row>
    <row r="263" spans="1:35" s="22" customFormat="1" ht="15" customHeight="1" x14ac:dyDescent="0.25">
      <c r="A263" s="33">
        <v>1908237</v>
      </c>
      <c r="B263" s="24"/>
      <c r="C263" s="174" t="s">
        <v>272</v>
      </c>
      <c r="D263" s="98" t="str">
        <f t="shared" si="20"/>
        <v>Lija disco stickit grano #180</v>
      </c>
      <c r="E263" s="33">
        <v>1866</v>
      </c>
      <c r="F263" s="98" t="str">
        <f t="shared" si="21"/>
        <v>Abrasivos</v>
      </c>
      <c r="G263" s="98" t="str">
        <f t="shared" si="22"/>
        <v>unidades</v>
      </c>
      <c r="H263" s="30">
        <v>126</v>
      </c>
      <c r="I263" s="28">
        <f t="shared" si="23"/>
        <v>8.6001434481676746</v>
      </c>
      <c r="J263" s="28">
        <f t="shared" si="24"/>
        <v>1083.6180744691269</v>
      </c>
      <c r="L263" s="150">
        <v>43748</v>
      </c>
      <c r="S263" s="151"/>
      <c r="U263" s="152"/>
      <c r="V263" s="23"/>
      <c r="W263" s="56"/>
      <c r="AA263" s="152"/>
      <c r="AC263" s="148" t="str">
        <f>Inventario!B263</f>
        <v>Guantes Latex</v>
      </c>
      <c r="AD263" s="148" t="str">
        <f>Inventario!D263</f>
        <v>Guantes Latex</v>
      </c>
      <c r="AE263" s="148" t="str">
        <f>Inventario!E263</f>
        <v>EPP</v>
      </c>
      <c r="AF263" s="148">
        <f>Inventario!F263</f>
        <v>0</v>
      </c>
      <c r="AG263" s="148" t="str">
        <f>Inventario!G263</f>
        <v>par</v>
      </c>
      <c r="AH263" s="149">
        <f>Inventario!S263</f>
        <v>5.081967213114754</v>
      </c>
      <c r="AI263" s="149">
        <f>Inventario!T263</f>
        <v>620</v>
      </c>
    </row>
    <row r="264" spans="1:35" s="22" customFormat="1" ht="15" customHeight="1" x14ac:dyDescent="0.25">
      <c r="A264" s="33">
        <v>1908237</v>
      </c>
      <c r="B264" s="24"/>
      <c r="C264" s="174" t="s">
        <v>2052</v>
      </c>
      <c r="D264" s="98" t="str">
        <f t="shared" si="20"/>
        <v>Pega loca</v>
      </c>
      <c r="E264" s="33">
        <v>1866</v>
      </c>
      <c r="F264" s="98" t="str">
        <f t="shared" si="21"/>
        <v>Materiales Varios</v>
      </c>
      <c r="G264" s="98" t="str">
        <f t="shared" si="22"/>
        <v>unidades</v>
      </c>
      <c r="H264" s="30">
        <v>126</v>
      </c>
      <c r="I264" s="28">
        <f t="shared" si="23"/>
        <v>2.5189030306852507</v>
      </c>
      <c r="J264" s="28">
        <f t="shared" si="24"/>
        <v>317.38178186634161</v>
      </c>
      <c r="L264" s="150">
        <v>43748</v>
      </c>
      <c r="S264" s="151"/>
      <c r="U264" s="152"/>
      <c r="V264" s="23"/>
      <c r="W264" s="56"/>
      <c r="AA264" s="152"/>
      <c r="AC264" s="148" t="str">
        <f>Inventario!B264</f>
        <v>Guantes P/Soldadura</v>
      </c>
      <c r="AD264" s="148" t="str">
        <f>Inventario!D264</f>
        <v>Guantes P/Soldadura</v>
      </c>
      <c r="AE264" s="148" t="str">
        <f>Inventario!E264</f>
        <v>EPP</v>
      </c>
      <c r="AF264" s="148">
        <f>Inventario!F264</f>
        <v>0</v>
      </c>
      <c r="AG264" s="148" t="str">
        <f>Inventario!G264</f>
        <v>par</v>
      </c>
      <c r="AH264" s="149" t="str">
        <f>Inventario!S264</f>
        <v>0</v>
      </c>
      <c r="AI264" s="149">
        <f>Inventario!T264</f>
        <v>0</v>
      </c>
    </row>
    <row r="265" spans="1:35" s="22" customFormat="1" ht="15" customHeight="1" x14ac:dyDescent="0.25">
      <c r="A265" s="33">
        <v>1908237</v>
      </c>
      <c r="B265" s="24"/>
      <c r="C265" s="174" t="s">
        <v>272</v>
      </c>
      <c r="D265" s="98" t="str">
        <f t="shared" si="20"/>
        <v>Lija disco stickit grano #180</v>
      </c>
      <c r="E265" s="33">
        <v>1866</v>
      </c>
      <c r="F265" s="98" t="str">
        <f t="shared" si="21"/>
        <v>Abrasivos</v>
      </c>
      <c r="G265" s="98" t="str">
        <f t="shared" si="22"/>
        <v>unidades</v>
      </c>
      <c r="H265" s="30">
        <v>10</v>
      </c>
      <c r="I265" s="28">
        <f t="shared" si="23"/>
        <v>8.6001434481676746</v>
      </c>
      <c r="J265" s="28">
        <f t="shared" si="24"/>
        <v>86.001434481676739</v>
      </c>
      <c r="L265" s="150">
        <v>43748</v>
      </c>
      <c r="S265" s="151"/>
      <c r="U265" s="152"/>
      <c r="V265" s="23"/>
      <c r="W265" s="56"/>
      <c r="AA265" s="152"/>
      <c r="AC265" s="148" t="str">
        <f>Inventario!B265</f>
        <v>Tapones auditivos</v>
      </c>
      <c r="AD265" s="148" t="str">
        <f>Inventario!D265</f>
        <v>Tapones auditivos</v>
      </c>
      <c r="AE265" s="148" t="str">
        <f>Inventario!E265</f>
        <v>EPP</v>
      </c>
      <c r="AF265" s="148">
        <f>Inventario!F265</f>
        <v>0</v>
      </c>
      <c r="AG265" s="148" t="str">
        <f>Inventario!G265</f>
        <v>unidades</v>
      </c>
      <c r="AH265" s="149" t="str">
        <f>Inventario!S265</f>
        <v>0</v>
      </c>
      <c r="AI265" s="149">
        <f>Inventario!T265</f>
        <v>0</v>
      </c>
    </row>
    <row r="266" spans="1:35" s="22" customFormat="1" ht="15" customHeight="1" x14ac:dyDescent="0.25">
      <c r="A266" s="33">
        <v>1908237</v>
      </c>
      <c r="B266" s="24"/>
      <c r="C266" s="174" t="s">
        <v>271</v>
      </c>
      <c r="D266" s="98" t="str">
        <f t="shared" si="20"/>
        <v>Lija disco stickit grano #150</v>
      </c>
      <c r="E266" s="33">
        <v>1866</v>
      </c>
      <c r="F266" s="98" t="str">
        <f t="shared" si="21"/>
        <v>Abrasivos</v>
      </c>
      <c r="G266" s="98" t="str">
        <f t="shared" si="22"/>
        <v>unidades</v>
      </c>
      <c r="H266" s="30">
        <v>10</v>
      </c>
      <c r="I266" s="28">
        <f t="shared" si="23"/>
        <v>8.5633386985421698</v>
      </c>
      <c r="J266" s="28">
        <f t="shared" si="24"/>
        <v>85.633386985421694</v>
      </c>
      <c r="L266" s="150">
        <v>43748</v>
      </c>
      <c r="S266" s="151"/>
      <c r="U266" s="152"/>
      <c r="V266" s="23"/>
      <c r="W266" s="56"/>
      <c r="AA266" s="152"/>
      <c r="AC266" s="148" t="str">
        <f>Inventario!B266</f>
        <v>Lentes de Seguridad</v>
      </c>
      <c r="AD266" s="148" t="str">
        <f>Inventario!D266</f>
        <v>Lentes de Seguridad</v>
      </c>
      <c r="AE266" s="148" t="str">
        <f>Inventario!E266</f>
        <v>EPP</v>
      </c>
      <c r="AF266" s="148">
        <f>Inventario!F266</f>
        <v>0</v>
      </c>
      <c r="AG266" s="148" t="str">
        <f>Inventario!G266</f>
        <v>unidades</v>
      </c>
      <c r="AH266" s="149">
        <f>Inventario!S266</f>
        <v>79.303124999999994</v>
      </c>
      <c r="AI266" s="149">
        <f>Inventario!T266</f>
        <v>713.72812499999998</v>
      </c>
    </row>
    <row r="267" spans="1:35" s="22" customFormat="1" ht="15" customHeight="1" x14ac:dyDescent="0.25">
      <c r="A267" s="33">
        <v>1908237</v>
      </c>
      <c r="B267" s="24"/>
      <c r="C267" s="174" t="s">
        <v>2052</v>
      </c>
      <c r="D267" s="98" t="str">
        <f t="shared" si="20"/>
        <v>Pega loca</v>
      </c>
      <c r="E267" s="33">
        <v>1866</v>
      </c>
      <c r="F267" s="98" t="str">
        <f t="shared" si="21"/>
        <v>Materiales Varios</v>
      </c>
      <c r="G267" s="98" t="str">
        <f t="shared" si="22"/>
        <v>unidades</v>
      </c>
      <c r="H267" s="30">
        <v>10</v>
      </c>
      <c r="I267" s="28">
        <f t="shared" si="23"/>
        <v>2.5189030306852507</v>
      </c>
      <c r="J267" s="28">
        <f t="shared" si="24"/>
        <v>25.189030306852509</v>
      </c>
      <c r="L267" s="150">
        <v>43748</v>
      </c>
      <c r="S267" s="151"/>
      <c r="U267" s="152"/>
      <c r="V267" s="23"/>
      <c r="W267" s="56"/>
      <c r="AA267" s="152"/>
      <c r="AC267" s="148" t="str">
        <f>Inventario!B267</f>
        <v xml:space="preserve">Careta protectora </v>
      </c>
      <c r="AD267" s="148" t="str">
        <f>Inventario!D267</f>
        <v xml:space="preserve">Careta protectora </v>
      </c>
      <c r="AE267" s="148" t="str">
        <f>Inventario!E267</f>
        <v>EPP</v>
      </c>
      <c r="AF267" s="148">
        <f>Inventario!F267</f>
        <v>0</v>
      </c>
      <c r="AG267" s="148" t="str">
        <f>Inventario!G267</f>
        <v>unidades</v>
      </c>
      <c r="AH267" s="149" t="str">
        <f>Inventario!S267</f>
        <v>0</v>
      </c>
      <c r="AI267" s="149">
        <f>Inventario!T267</f>
        <v>0</v>
      </c>
    </row>
    <row r="268" spans="1:35" s="22" customFormat="1" ht="15" customHeight="1" x14ac:dyDescent="0.25">
      <c r="A268" s="33">
        <v>1906178</v>
      </c>
      <c r="B268" s="24"/>
      <c r="C268" s="174" t="s">
        <v>834</v>
      </c>
      <c r="D268" s="98" t="str">
        <f t="shared" si="20"/>
        <v>Thinner Acrilico</v>
      </c>
      <c r="E268" s="33">
        <v>1867</v>
      </c>
      <c r="F268" s="98" t="str">
        <f t="shared" si="21"/>
        <v>Pinturas y Quimicos</v>
      </c>
      <c r="G268" s="98" t="str">
        <f t="shared" si="22"/>
        <v>galones</v>
      </c>
      <c r="H268" s="30">
        <v>2</v>
      </c>
      <c r="I268" s="28">
        <f t="shared" si="23"/>
        <v>171.05991780538329</v>
      </c>
      <c r="J268" s="28">
        <f t="shared" si="24"/>
        <v>342.11983561076659</v>
      </c>
      <c r="L268" s="150">
        <v>43748</v>
      </c>
      <c r="S268" s="151"/>
      <c r="U268" s="152"/>
      <c r="V268" s="23"/>
      <c r="W268" s="56"/>
      <c r="AA268" s="152"/>
      <c r="AC268" s="148" t="str">
        <f>Inventario!B268</f>
        <v>Guantes P/Limpieza</v>
      </c>
      <c r="AD268" s="148" t="str">
        <f>Inventario!D268</f>
        <v>Guantes P/Limpieza</v>
      </c>
      <c r="AE268" s="148" t="str">
        <f>Inventario!E268</f>
        <v>EPP</v>
      </c>
      <c r="AF268" s="148">
        <f>Inventario!F268</f>
        <v>0</v>
      </c>
      <c r="AG268" s="148" t="str">
        <f>Inventario!G268</f>
        <v>par</v>
      </c>
      <c r="AH268" s="149">
        <f>Inventario!S268</f>
        <v>67.212800000000001</v>
      </c>
      <c r="AI268" s="149">
        <f>Inventario!T268</f>
        <v>1680.32</v>
      </c>
    </row>
    <row r="269" spans="1:35" s="22" customFormat="1" ht="15" customHeight="1" x14ac:dyDescent="0.25">
      <c r="A269" s="33" t="s">
        <v>2101</v>
      </c>
      <c r="B269" s="24"/>
      <c r="C269" s="174" t="s">
        <v>320</v>
      </c>
      <c r="D269" s="98" t="str">
        <f t="shared" si="20"/>
        <v>Tornillo Phillips #10x 1"</v>
      </c>
      <c r="E269" s="33">
        <v>1868</v>
      </c>
      <c r="F269" s="98" t="str">
        <f t="shared" si="21"/>
        <v>Clavos y Tornillos</v>
      </c>
      <c r="G269" s="98" t="str">
        <f t="shared" si="22"/>
        <v>unidades</v>
      </c>
      <c r="H269" s="30">
        <v>40</v>
      </c>
      <c r="I269" s="28">
        <f t="shared" si="23"/>
        <v>0.75750800996796008</v>
      </c>
      <c r="J269" s="28">
        <f t="shared" si="24"/>
        <v>30.300320398718405</v>
      </c>
      <c r="L269" s="150">
        <v>43748</v>
      </c>
      <c r="S269" s="151"/>
      <c r="U269" s="152"/>
      <c r="V269" s="23"/>
      <c r="W269" s="56"/>
      <c r="AA269" s="152"/>
      <c r="AC269" s="148" t="str">
        <f>Inventario!B269</f>
        <v xml:space="preserve">Guantes Electricos </v>
      </c>
      <c r="AD269" s="148" t="str">
        <f>Inventario!D269</f>
        <v xml:space="preserve">Guantes Electricos </v>
      </c>
      <c r="AE269" s="148" t="str">
        <f>Inventario!E269</f>
        <v>EPP</v>
      </c>
      <c r="AF269" s="148">
        <f>Inventario!F269</f>
        <v>0</v>
      </c>
      <c r="AG269" s="148" t="str">
        <f>Inventario!G269</f>
        <v>par</v>
      </c>
      <c r="AH269" s="149">
        <f>Inventario!S269</f>
        <v>160.92181818181817</v>
      </c>
      <c r="AI269" s="149">
        <f>Inventario!T269</f>
        <v>1931.0618181818181</v>
      </c>
    </row>
    <row r="270" spans="1:35" s="22" customFormat="1" ht="15" customHeight="1" x14ac:dyDescent="0.25">
      <c r="A270" s="33">
        <v>1908253</v>
      </c>
      <c r="B270" s="24"/>
      <c r="C270" s="174" t="s">
        <v>428</v>
      </c>
      <c r="D270" s="98" t="str">
        <f t="shared" si="20"/>
        <v>Tornillo Phillips #10 x 2"</v>
      </c>
      <c r="E270" s="33">
        <v>1869</v>
      </c>
      <c r="F270" s="98" t="str">
        <f t="shared" si="21"/>
        <v>Clavos y Tornillos</v>
      </c>
      <c r="G270" s="98" t="str">
        <f t="shared" si="22"/>
        <v>unidades</v>
      </c>
      <c r="H270" s="30">
        <v>24</v>
      </c>
      <c r="I270" s="28">
        <f t="shared" si="23"/>
        <v>0.56864978902953589</v>
      </c>
      <c r="J270" s="28">
        <f t="shared" si="24"/>
        <v>13.647594936708861</v>
      </c>
      <c r="L270" s="150">
        <v>43748</v>
      </c>
      <c r="S270" s="151"/>
      <c r="U270" s="152"/>
      <c r="V270" s="23"/>
      <c r="W270" s="56"/>
      <c r="AA270" s="152"/>
      <c r="AC270" s="148" t="str">
        <f>Inventario!B270</f>
        <v xml:space="preserve">Cinta de Seguridad 3"x300 mtrs </v>
      </c>
      <c r="AD270" s="148" t="str">
        <f>Inventario!D270</f>
        <v xml:space="preserve">Cinta de Seguridad 3"x300 mtrs </v>
      </c>
      <c r="AE270" s="148" t="str">
        <f>Inventario!E270</f>
        <v>EPP</v>
      </c>
      <c r="AF270" s="148">
        <f>Inventario!F270</f>
        <v>0</v>
      </c>
      <c r="AG270" s="148" t="str">
        <f>Inventario!G270</f>
        <v>unidades</v>
      </c>
      <c r="AH270" s="149">
        <f>Inventario!S270</f>
        <v>223.1</v>
      </c>
      <c r="AI270" s="149">
        <f>Inventario!T270</f>
        <v>223.1</v>
      </c>
    </row>
    <row r="271" spans="1:35" s="22" customFormat="1" ht="15" customHeight="1" x14ac:dyDescent="0.25">
      <c r="A271" s="33">
        <v>1909280</v>
      </c>
      <c r="B271" s="24"/>
      <c r="C271" s="174" t="s">
        <v>2006</v>
      </c>
      <c r="D271" s="98" t="str">
        <f t="shared" si="20"/>
        <v>Tubo Cañeria 1 1/2" x 2.38 mmx 6mtrs</v>
      </c>
      <c r="E271" s="33">
        <v>1870</v>
      </c>
      <c r="F271" s="98" t="str">
        <f t="shared" si="21"/>
        <v>Metales</v>
      </c>
      <c r="G271" s="98" t="str">
        <f t="shared" si="22"/>
        <v>mts</v>
      </c>
      <c r="H271" s="30">
        <v>6</v>
      </c>
      <c r="I271" s="28">
        <f t="shared" si="23"/>
        <v>99.366125499999995</v>
      </c>
      <c r="J271" s="28">
        <f t="shared" si="24"/>
        <v>596.19675299999994</v>
      </c>
      <c r="L271" s="150">
        <v>43749</v>
      </c>
      <c r="S271" s="151"/>
      <c r="U271" s="152"/>
      <c r="V271" s="23"/>
      <c r="W271" s="56"/>
      <c r="AA271" s="152"/>
      <c r="AC271" s="148" t="str">
        <f>Inventario!B271</f>
        <v>Macara Full Face 3M-6800 Doble Filtro</v>
      </c>
      <c r="AD271" s="148" t="str">
        <f>Inventario!D271</f>
        <v>Macara Full Face 3M-6800 Doble Filtro</v>
      </c>
      <c r="AE271" s="148" t="str">
        <f>Inventario!E271</f>
        <v>EPP</v>
      </c>
      <c r="AF271" s="148">
        <f>Inventario!F271</f>
        <v>0</v>
      </c>
      <c r="AG271" s="148" t="str">
        <f>Inventario!G271</f>
        <v>unidades</v>
      </c>
      <c r="AH271" s="149">
        <f>Inventario!S271</f>
        <v>4408.07</v>
      </c>
      <c r="AI271" s="149">
        <f>Inventario!T271</f>
        <v>8816.14</v>
      </c>
    </row>
    <row r="272" spans="1:35" s="22" customFormat="1" ht="15" customHeight="1" x14ac:dyDescent="0.25">
      <c r="A272" s="33" t="s">
        <v>2078</v>
      </c>
      <c r="B272" s="24"/>
      <c r="C272" s="174" t="s">
        <v>1706</v>
      </c>
      <c r="D272" s="98" t="str">
        <f t="shared" si="20"/>
        <v>Finjer Joint Cutter 160*70*4.0*2T</v>
      </c>
      <c r="E272" s="33">
        <v>1871</v>
      </c>
      <c r="F272" s="98" t="str">
        <f t="shared" si="21"/>
        <v>Repuestos y Partes</v>
      </c>
      <c r="G272" s="98" t="str">
        <f t="shared" si="22"/>
        <v>unidades</v>
      </c>
      <c r="H272" s="30">
        <v>10</v>
      </c>
      <c r="I272" s="28">
        <f t="shared" si="23"/>
        <v>375.5548500000001</v>
      </c>
      <c r="J272" s="28">
        <f t="shared" si="24"/>
        <v>3755.5485000000008</v>
      </c>
      <c r="L272" s="150">
        <v>43749</v>
      </c>
      <c r="S272" s="151"/>
      <c r="U272" s="152"/>
      <c r="V272" s="23"/>
      <c r="W272" s="56"/>
      <c r="AA272" s="152"/>
      <c r="AC272" s="148" t="str">
        <f>Inventario!B272</f>
        <v>Trabas de presion</v>
      </c>
      <c r="AD272" s="148" t="str">
        <f>Inventario!D272</f>
        <v>Trabas de presion</v>
      </c>
      <c r="AE272" s="148" t="str">
        <f>Inventario!E272</f>
        <v>Herrajes</v>
      </c>
      <c r="AF272" s="148">
        <f>Inventario!F272</f>
        <v>0</v>
      </c>
      <c r="AG272" s="148" t="str">
        <f>Inventario!G272</f>
        <v>unidades</v>
      </c>
      <c r="AH272" s="149" t="str">
        <f>Inventario!S272</f>
        <v>0</v>
      </c>
      <c r="AI272" s="149">
        <f>Inventario!T272</f>
        <v>0</v>
      </c>
    </row>
    <row r="273" spans="1:35" s="22" customFormat="1" ht="15" customHeight="1" x14ac:dyDescent="0.25">
      <c r="A273" s="33">
        <v>1908236</v>
      </c>
      <c r="B273" s="24"/>
      <c r="C273" s="174" t="s">
        <v>1203</v>
      </c>
      <c r="D273" s="98" t="str">
        <f t="shared" si="20"/>
        <v>Acabado poliuretano catalizado para exterior galon</v>
      </c>
      <c r="E273" s="33">
        <v>1872</v>
      </c>
      <c r="F273" s="98" t="str">
        <f t="shared" si="21"/>
        <v>Pinturas y Quimicos</v>
      </c>
      <c r="G273" s="98" t="str">
        <f t="shared" si="22"/>
        <v>galon</v>
      </c>
      <c r="H273" s="30">
        <v>3</v>
      </c>
      <c r="I273" s="28">
        <f t="shared" si="23"/>
        <v>1425.6828402424662</v>
      </c>
      <c r="J273" s="28">
        <f t="shared" si="24"/>
        <v>4277.0485207273987</v>
      </c>
      <c r="L273" s="150">
        <v>43749</v>
      </c>
      <c r="S273" s="151"/>
      <c r="U273" s="152"/>
      <c r="V273" s="23"/>
      <c r="W273" s="56"/>
      <c r="AA273" s="152"/>
      <c r="AC273" s="148" t="str">
        <f>Inventario!B273</f>
        <v>Resbalones de 1"</v>
      </c>
      <c r="AD273" s="148" t="str">
        <f>Inventario!D273</f>
        <v>Resbalones de 1"</v>
      </c>
      <c r="AE273" s="148" t="str">
        <f>Inventario!E273</f>
        <v>Herrajes</v>
      </c>
      <c r="AF273" s="148">
        <f>Inventario!F273</f>
        <v>0</v>
      </c>
      <c r="AG273" s="148" t="str">
        <f>Inventario!G273</f>
        <v>unidades</v>
      </c>
      <c r="AH273" s="149" t="str">
        <f>Inventario!S273</f>
        <v>0</v>
      </c>
      <c r="AI273" s="149">
        <f>Inventario!T273</f>
        <v>0</v>
      </c>
    </row>
    <row r="274" spans="1:35" s="22" customFormat="1" ht="15" customHeight="1" x14ac:dyDescent="0.25">
      <c r="A274" s="33">
        <v>1908236</v>
      </c>
      <c r="B274" s="24"/>
      <c r="C274" s="174" t="s">
        <v>1067</v>
      </c>
      <c r="D274" s="98" t="str">
        <f t="shared" si="20"/>
        <v xml:space="preserve">Solvente SA6 R8KSA6-1 SW </v>
      </c>
      <c r="E274" s="33">
        <v>1872</v>
      </c>
      <c r="F274" s="98" t="str">
        <f t="shared" si="21"/>
        <v>Pinturas y Quimicos</v>
      </c>
      <c r="G274" s="98" t="str">
        <f t="shared" si="22"/>
        <v>galon</v>
      </c>
      <c r="H274" s="30">
        <v>2</v>
      </c>
      <c r="I274" s="28">
        <f t="shared" si="23"/>
        <v>627.41717551277497</v>
      </c>
      <c r="J274" s="28">
        <f t="shared" si="24"/>
        <v>1254.8343510255499</v>
      </c>
      <c r="L274" s="150">
        <v>43749</v>
      </c>
      <c r="S274" s="151"/>
      <c r="U274" s="152"/>
      <c r="V274" s="23"/>
      <c r="W274" s="56"/>
      <c r="AA274" s="152"/>
      <c r="AC274" s="148" t="str">
        <f>Inventario!B274</f>
        <v>Grommets de 1"</v>
      </c>
      <c r="AD274" s="148" t="str">
        <f>Inventario!D274</f>
        <v>Grommets de 1"</v>
      </c>
      <c r="AE274" s="148" t="str">
        <f>Inventario!E274</f>
        <v>Herrajes</v>
      </c>
      <c r="AF274" s="148">
        <f>Inventario!F274</f>
        <v>0</v>
      </c>
      <c r="AG274" s="148" t="str">
        <f>Inventario!G274</f>
        <v>unidades</v>
      </c>
      <c r="AH274" s="149" t="str">
        <f>Inventario!S274</f>
        <v>0</v>
      </c>
      <c r="AI274" s="149">
        <f>Inventario!T274</f>
        <v>0</v>
      </c>
    </row>
    <row r="275" spans="1:35" s="22" customFormat="1" ht="15" customHeight="1" x14ac:dyDescent="0.25">
      <c r="A275" s="33">
        <v>1908236</v>
      </c>
      <c r="B275" s="24"/>
      <c r="C275" s="174" t="s">
        <v>1186</v>
      </c>
      <c r="D275" s="98" t="str">
        <f t="shared" si="20"/>
        <v>Catalizador Multiusos Poliuretano V54VSA3-1/8</v>
      </c>
      <c r="E275" s="33">
        <v>1872</v>
      </c>
      <c r="F275" s="98" t="str">
        <f t="shared" si="21"/>
        <v>Pinturas y Quimicos</v>
      </c>
      <c r="G275" s="98">
        <f t="shared" si="22"/>
        <v>0</v>
      </c>
      <c r="H275" s="30">
        <v>12</v>
      </c>
      <c r="I275" s="28">
        <f t="shared" si="23"/>
        <v>305.22627049100868</v>
      </c>
      <c r="J275" s="28">
        <f t="shared" si="24"/>
        <v>3662.7152458921041</v>
      </c>
      <c r="L275" s="150">
        <v>43749</v>
      </c>
      <c r="S275" s="151"/>
      <c r="U275" s="152"/>
      <c r="V275" s="23"/>
      <c r="W275" s="56"/>
      <c r="AA275" s="152"/>
      <c r="AC275" s="148" t="str">
        <f>Inventario!B275</f>
        <v>Grommets de 2.5"</v>
      </c>
      <c r="AD275" s="148" t="str">
        <f>Inventario!D275</f>
        <v>Grommets de 2.5"</v>
      </c>
      <c r="AE275" s="148" t="str">
        <f>Inventario!E275</f>
        <v>Herrajes</v>
      </c>
      <c r="AF275" s="148">
        <f>Inventario!F275</f>
        <v>0</v>
      </c>
      <c r="AG275" s="148" t="str">
        <f>Inventario!G275</f>
        <v>unidades</v>
      </c>
      <c r="AH275" s="149" t="str">
        <f>Inventario!S275</f>
        <v>0</v>
      </c>
      <c r="AI275" s="149">
        <f>Inventario!T275</f>
        <v>0</v>
      </c>
    </row>
    <row r="276" spans="1:35" s="22" customFormat="1" ht="15" customHeight="1" x14ac:dyDescent="0.25">
      <c r="A276" s="33">
        <v>1908236</v>
      </c>
      <c r="B276" s="24"/>
      <c r="C276" s="174" t="s">
        <v>832</v>
      </c>
      <c r="D276" s="98" t="str">
        <f t="shared" si="20"/>
        <v>Naphtha (Diluyente) R1K3-1</v>
      </c>
      <c r="E276" s="33">
        <v>1872</v>
      </c>
      <c r="F276" s="98" t="str">
        <f t="shared" si="21"/>
        <v>Pinturas y Quimicos</v>
      </c>
      <c r="G276" s="98" t="str">
        <f t="shared" si="22"/>
        <v>galones</v>
      </c>
      <c r="H276" s="30">
        <v>1</v>
      </c>
      <c r="I276" s="28">
        <f t="shared" si="23"/>
        <v>353.12797874623732</v>
      </c>
      <c r="J276" s="28">
        <f t="shared" si="24"/>
        <v>353.12797874623732</v>
      </c>
      <c r="L276" s="150">
        <v>43749</v>
      </c>
      <c r="S276" s="151"/>
      <c r="U276" s="152"/>
      <c r="V276" s="23"/>
      <c r="W276" s="56"/>
      <c r="AA276" s="152"/>
      <c r="AC276" s="148" t="str">
        <f>Inventario!B276</f>
        <v>Rieles cierre suave 15"</v>
      </c>
      <c r="AD276" s="148" t="str">
        <f>Inventario!D276</f>
        <v>Rieles cierre suave 15"</v>
      </c>
      <c r="AE276" s="148" t="str">
        <f>Inventario!E276</f>
        <v>Herrajes</v>
      </c>
      <c r="AF276" s="148">
        <f>Inventario!F276</f>
        <v>0</v>
      </c>
      <c r="AG276" s="148" t="str">
        <f>Inventario!G276</f>
        <v>unidades</v>
      </c>
      <c r="AH276" s="149">
        <f>Inventario!S276</f>
        <v>120</v>
      </c>
      <c r="AI276" s="149">
        <f>Inventario!T276</f>
        <v>6360</v>
      </c>
    </row>
    <row r="277" spans="1:35" s="22" customFormat="1" ht="15" customHeight="1" x14ac:dyDescent="0.25">
      <c r="A277" s="33">
        <v>1908236</v>
      </c>
      <c r="B277" s="24"/>
      <c r="C277" s="174" t="s">
        <v>825</v>
      </c>
      <c r="D277" s="98" t="str">
        <f t="shared" si="20"/>
        <v>Negro A48BSA1-1</v>
      </c>
      <c r="E277" s="33">
        <v>1872</v>
      </c>
      <c r="F277" s="98" t="str">
        <f t="shared" si="21"/>
        <v>Pinturas y Quimicos</v>
      </c>
      <c r="G277" s="98" t="str">
        <f t="shared" si="22"/>
        <v>galones</v>
      </c>
      <c r="H277" s="30">
        <v>1</v>
      </c>
      <c r="I277" s="28">
        <f t="shared" si="23"/>
        <v>1049.7798685016439</v>
      </c>
      <c r="J277" s="28">
        <f t="shared" si="24"/>
        <v>1049.7798685016439</v>
      </c>
      <c r="L277" s="150">
        <v>43749</v>
      </c>
      <c r="S277" s="151"/>
      <c r="U277" s="152"/>
      <c r="V277" s="23"/>
      <c r="W277" s="56"/>
      <c r="AA277" s="152"/>
      <c r="AC277" s="148" t="str">
        <f>Inventario!B277</f>
        <v>Rieles cierre suave 12"</v>
      </c>
      <c r="AD277" s="148" t="str">
        <f>Inventario!D277</f>
        <v>Rieles cierre suave 12"</v>
      </c>
      <c r="AE277" s="148" t="str">
        <f>Inventario!E277</f>
        <v>Herrajes</v>
      </c>
      <c r="AF277" s="148">
        <f>Inventario!F277</f>
        <v>0</v>
      </c>
      <c r="AG277" s="148" t="str">
        <f>Inventario!G277</f>
        <v>unidades</v>
      </c>
      <c r="AH277" s="149">
        <f>Inventario!S277</f>
        <v>100</v>
      </c>
      <c r="AI277" s="149">
        <f>Inventario!T277</f>
        <v>8300</v>
      </c>
    </row>
    <row r="278" spans="1:35" s="22" customFormat="1" ht="15" customHeight="1" x14ac:dyDescent="0.25">
      <c r="A278" s="33" t="s">
        <v>2102</v>
      </c>
      <c r="B278" s="24"/>
      <c r="C278" s="174" t="s">
        <v>536</v>
      </c>
      <c r="D278" s="98" t="str">
        <f t="shared" si="20"/>
        <v>Arandela negra 1/4"</v>
      </c>
      <c r="E278" s="33">
        <v>1873</v>
      </c>
      <c r="F278" s="98" t="str">
        <f t="shared" si="21"/>
        <v>Herrajes</v>
      </c>
      <c r="G278" s="98" t="str">
        <f t="shared" si="22"/>
        <v>unidades</v>
      </c>
      <c r="H278" s="30">
        <v>25</v>
      </c>
      <c r="I278" s="28" t="str">
        <f t="shared" si="23"/>
        <v>0</v>
      </c>
      <c r="J278" s="28">
        <f t="shared" si="24"/>
        <v>0</v>
      </c>
      <c r="L278" s="150">
        <v>43749</v>
      </c>
      <c r="S278" s="151"/>
      <c r="U278" s="152"/>
      <c r="V278" s="23"/>
      <c r="W278" s="56"/>
      <c r="AA278" s="152"/>
      <c r="AC278" s="148" t="str">
        <f>Inventario!B278</f>
        <v>Accesorios para riel Salice</v>
      </c>
      <c r="AD278" s="148" t="str">
        <f>Inventario!D278</f>
        <v>Accesorios para riel Salice</v>
      </c>
      <c r="AE278" s="148" t="str">
        <f>Inventario!E278</f>
        <v>Herrajes</v>
      </c>
      <c r="AF278" s="148">
        <f>Inventario!F278</f>
        <v>0</v>
      </c>
      <c r="AG278" s="148" t="str">
        <f>Inventario!G278</f>
        <v>unidades</v>
      </c>
      <c r="AH278" s="149">
        <f>Inventario!S278</f>
        <v>51.99</v>
      </c>
      <c r="AI278" s="149">
        <f>Inventario!T278</f>
        <v>6186.81</v>
      </c>
    </row>
    <row r="279" spans="1:35" s="22" customFormat="1" ht="15" customHeight="1" x14ac:dyDescent="0.25">
      <c r="A279" s="33" t="s">
        <v>2102</v>
      </c>
      <c r="B279" s="24"/>
      <c r="C279" s="174" t="s">
        <v>536</v>
      </c>
      <c r="D279" s="98" t="str">
        <f t="shared" si="20"/>
        <v>Arandela negra 1/4"</v>
      </c>
      <c r="E279" s="33">
        <v>1873</v>
      </c>
      <c r="F279" s="98" t="str">
        <f t="shared" si="21"/>
        <v>Herrajes</v>
      </c>
      <c r="G279" s="98" t="str">
        <f t="shared" si="22"/>
        <v>unidades</v>
      </c>
      <c r="H279" s="30">
        <v>25</v>
      </c>
      <c r="I279" s="28" t="str">
        <f t="shared" si="23"/>
        <v>0</v>
      </c>
      <c r="J279" s="28">
        <f t="shared" si="24"/>
        <v>0</v>
      </c>
      <c r="L279" s="150">
        <v>43749</v>
      </c>
      <c r="S279" s="151"/>
      <c r="U279" s="152"/>
      <c r="V279" s="23"/>
      <c r="W279" s="56"/>
      <c r="AA279" s="152"/>
      <c r="AC279" s="148" t="str">
        <f>Inventario!B279</f>
        <v>Resbalon con clavo 3/4"</v>
      </c>
      <c r="AD279" s="148" t="str">
        <f>Inventario!D279</f>
        <v>Resbalon con clavo 3/4"</v>
      </c>
      <c r="AE279" s="148" t="str">
        <f>Inventario!E279</f>
        <v>Herrajes</v>
      </c>
      <c r="AF279" s="148">
        <f>Inventario!F279</f>
        <v>0</v>
      </c>
      <c r="AG279" s="148" t="str">
        <f>Inventario!G279</f>
        <v>unidades</v>
      </c>
      <c r="AH279" s="149">
        <f>Inventario!S279</f>
        <v>3.0924868282402538</v>
      </c>
      <c r="AI279" s="149">
        <f>Inventario!T279</f>
        <v>19819.748082191785</v>
      </c>
    </row>
    <row r="280" spans="1:35" s="22" customFormat="1" ht="15" customHeight="1" x14ac:dyDescent="0.25">
      <c r="A280" s="33" t="s">
        <v>2102</v>
      </c>
      <c r="B280" s="24"/>
      <c r="C280" s="174" t="s">
        <v>536</v>
      </c>
      <c r="D280" s="98" t="str">
        <f t="shared" si="20"/>
        <v>Arandela negra 1/4"</v>
      </c>
      <c r="E280" s="33">
        <v>1873</v>
      </c>
      <c r="F280" s="98" t="str">
        <f t="shared" si="21"/>
        <v>Herrajes</v>
      </c>
      <c r="G280" s="98" t="str">
        <f t="shared" si="22"/>
        <v>unidades</v>
      </c>
      <c r="H280" s="30">
        <v>25</v>
      </c>
      <c r="I280" s="28" t="str">
        <f t="shared" si="23"/>
        <v>0</v>
      </c>
      <c r="J280" s="28">
        <f t="shared" si="24"/>
        <v>0</v>
      </c>
      <c r="L280" s="150">
        <v>43749</v>
      </c>
      <c r="S280" s="151"/>
      <c r="U280" s="152"/>
      <c r="V280" s="23"/>
      <c r="W280" s="56"/>
      <c r="AA280" s="152"/>
      <c r="AC280" s="148" t="str">
        <f>Inventario!B280</f>
        <v>Nuez con uña para nivelador M10</v>
      </c>
      <c r="AD280" s="148" t="str">
        <f>Inventario!D280</f>
        <v>Nuez con uña para nivelador M10</v>
      </c>
      <c r="AE280" s="148" t="str">
        <f>Inventario!E280</f>
        <v>Herrajes</v>
      </c>
      <c r="AF280" s="148">
        <f>Inventario!F280</f>
        <v>0</v>
      </c>
      <c r="AG280" s="148" t="str">
        <f>Inventario!G280</f>
        <v>unidades</v>
      </c>
      <c r="AH280" s="149">
        <f>Inventario!S280</f>
        <v>2.61</v>
      </c>
      <c r="AI280" s="149">
        <f>Inventario!T280</f>
        <v>2544.75</v>
      </c>
    </row>
    <row r="281" spans="1:35" s="22" customFormat="1" ht="15" customHeight="1" x14ac:dyDescent="0.25">
      <c r="A281" s="33" t="s">
        <v>2102</v>
      </c>
      <c r="B281" s="24"/>
      <c r="C281" s="174" t="s">
        <v>536</v>
      </c>
      <c r="D281" s="98" t="str">
        <f t="shared" si="20"/>
        <v>Arandela negra 1/4"</v>
      </c>
      <c r="E281" s="33">
        <v>1873</v>
      </c>
      <c r="F281" s="98" t="str">
        <f t="shared" si="21"/>
        <v>Herrajes</v>
      </c>
      <c r="G281" s="98" t="str">
        <f t="shared" si="22"/>
        <v>unidades</v>
      </c>
      <c r="H281" s="30">
        <v>25</v>
      </c>
      <c r="I281" s="28" t="str">
        <f t="shared" si="23"/>
        <v>0</v>
      </c>
      <c r="J281" s="28">
        <f t="shared" si="24"/>
        <v>0</v>
      </c>
      <c r="L281" s="150">
        <v>43749</v>
      </c>
      <c r="S281" s="151"/>
      <c r="U281" s="152"/>
      <c r="V281" s="23"/>
      <c r="W281" s="56"/>
      <c r="AA281" s="152"/>
      <c r="AC281" s="148" t="str">
        <f>Inventario!B281</f>
        <v>Riel de 16"</v>
      </c>
      <c r="AD281" s="148" t="str">
        <f>Inventario!D281</f>
        <v>Riel de 16"</v>
      </c>
      <c r="AE281" s="148" t="str">
        <f>Inventario!E281</f>
        <v>Herrajes</v>
      </c>
      <c r="AF281" s="148">
        <f>Inventario!F281</f>
        <v>0</v>
      </c>
      <c r="AG281" s="148" t="str">
        <f>Inventario!G281</f>
        <v>unidades</v>
      </c>
      <c r="AH281" s="149" t="str">
        <f>Inventario!S281</f>
        <v>0</v>
      </c>
      <c r="AI281" s="149">
        <f>Inventario!T281</f>
        <v>0</v>
      </c>
    </row>
    <row r="282" spans="1:35" s="22" customFormat="1" ht="15" customHeight="1" x14ac:dyDescent="0.25">
      <c r="A282" s="33">
        <v>1909282</v>
      </c>
      <c r="B282" s="24"/>
      <c r="C282" s="174" t="s">
        <v>271</v>
      </c>
      <c r="D282" s="98" t="str">
        <f t="shared" si="20"/>
        <v>Lija disco stickit grano #150</v>
      </c>
      <c r="E282" s="33">
        <v>1874</v>
      </c>
      <c r="F282" s="98" t="str">
        <f t="shared" si="21"/>
        <v>Abrasivos</v>
      </c>
      <c r="G282" s="98" t="str">
        <f t="shared" si="22"/>
        <v>unidades</v>
      </c>
      <c r="H282" s="30">
        <v>6</v>
      </c>
      <c r="I282" s="28">
        <f t="shared" si="23"/>
        <v>8.5633386985421698</v>
      </c>
      <c r="J282" s="28">
        <f t="shared" si="24"/>
        <v>51.380032191253022</v>
      </c>
      <c r="L282" s="150">
        <v>43749</v>
      </c>
      <c r="S282" s="151"/>
      <c r="U282" s="152"/>
      <c r="V282" s="23"/>
      <c r="W282" s="56"/>
      <c r="AA282" s="152"/>
      <c r="AC282" s="148" t="str">
        <f>Inventario!B282</f>
        <v>Nivelador de 1/4"</v>
      </c>
      <c r="AD282" s="148" t="str">
        <f>Inventario!D282</f>
        <v>Nivelador de 1/4"</v>
      </c>
      <c r="AE282" s="148" t="str">
        <f>Inventario!E282</f>
        <v>Herrajes</v>
      </c>
      <c r="AF282" s="148">
        <f>Inventario!F282</f>
        <v>0</v>
      </c>
      <c r="AG282" s="148" t="str">
        <f>Inventario!G282</f>
        <v>unidades</v>
      </c>
      <c r="AH282" s="149">
        <f>Inventario!S282</f>
        <v>3.3590399999999998</v>
      </c>
      <c r="AI282" s="149">
        <f>Inventario!T282</f>
        <v>161.23391999999998</v>
      </c>
    </row>
    <row r="283" spans="1:35" s="22" customFormat="1" ht="15" customHeight="1" x14ac:dyDescent="0.25">
      <c r="A283" s="33">
        <v>1909282</v>
      </c>
      <c r="B283" s="24"/>
      <c r="C283" s="174" t="s">
        <v>272</v>
      </c>
      <c r="D283" s="98" t="str">
        <f t="shared" si="20"/>
        <v>Lija disco stickit grano #180</v>
      </c>
      <c r="E283" s="33">
        <v>1874</v>
      </c>
      <c r="F283" s="98" t="str">
        <f t="shared" si="21"/>
        <v>Abrasivos</v>
      </c>
      <c r="G283" s="98" t="str">
        <f t="shared" si="22"/>
        <v>unidades</v>
      </c>
      <c r="H283" s="30">
        <v>6</v>
      </c>
      <c r="I283" s="28">
        <f t="shared" si="23"/>
        <v>8.6001434481676746</v>
      </c>
      <c r="J283" s="28">
        <f t="shared" si="24"/>
        <v>51.600860689006048</v>
      </c>
      <c r="L283" s="150">
        <v>43749</v>
      </c>
      <c r="S283" s="151"/>
      <c r="U283" s="152"/>
      <c r="V283" s="23"/>
      <c r="W283" s="56"/>
      <c r="AA283" s="152"/>
      <c r="AC283" s="148" t="str">
        <f>Inventario!B283</f>
        <v>Haladera de boton para gaveta</v>
      </c>
      <c r="AD283" s="148" t="str">
        <f>Inventario!D283</f>
        <v>Haladera de boton para gaveta</v>
      </c>
      <c r="AE283" s="148" t="str">
        <f>Inventario!E283</f>
        <v>Herrajes</v>
      </c>
      <c r="AF283" s="148">
        <f>Inventario!F283</f>
        <v>0</v>
      </c>
      <c r="AG283" s="148" t="str">
        <f>Inventario!G283</f>
        <v>unidades</v>
      </c>
      <c r="AH283" s="149" t="str">
        <f>Inventario!S283</f>
        <v>0</v>
      </c>
      <c r="AI283" s="149">
        <f>Inventario!T283</f>
        <v>0</v>
      </c>
    </row>
    <row r="284" spans="1:35" s="22" customFormat="1" ht="15" customHeight="1" x14ac:dyDescent="0.25">
      <c r="A284" s="33">
        <v>1909282</v>
      </c>
      <c r="B284" s="24"/>
      <c r="C284" s="174" t="s">
        <v>2052</v>
      </c>
      <c r="D284" s="98" t="str">
        <f t="shared" si="20"/>
        <v>Pega loca</v>
      </c>
      <c r="E284" s="33">
        <v>1874</v>
      </c>
      <c r="F284" s="98" t="str">
        <f t="shared" si="21"/>
        <v>Materiales Varios</v>
      </c>
      <c r="G284" s="98" t="str">
        <f t="shared" si="22"/>
        <v>unidades</v>
      </c>
      <c r="H284" s="30">
        <v>4</v>
      </c>
      <c r="I284" s="28">
        <f t="shared" si="23"/>
        <v>2.5189030306852507</v>
      </c>
      <c r="J284" s="28">
        <f t="shared" si="24"/>
        <v>10.075612122741003</v>
      </c>
      <c r="L284" s="150">
        <v>43749</v>
      </c>
      <c r="S284" s="151"/>
      <c r="U284" s="152"/>
      <c r="V284" s="23"/>
      <c r="W284" s="56"/>
      <c r="AA284" s="152"/>
      <c r="AC284" s="148" t="str">
        <f>Inventario!B284</f>
        <v>Nivelador de1- 1/4"</v>
      </c>
      <c r="AD284" s="148" t="str">
        <f>Inventario!D284</f>
        <v>Nivelador de1- 1/4"</v>
      </c>
      <c r="AE284" s="148" t="str">
        <f>Inventario!E284</f>
        <v>Herrajes</v>
      </c>
      <c r="AF284" s="148">
        <f>Inventario!F284</f>
        <v>0</v>
      </c>
      <c r="AG284" s="148" t="str">
        <f>Inventario!G284</f>
        <v>unidades</v>
      </c>
      <c r="AH284" s="149" t="str">
        <f>Inventario!S284</f>
        <v>0</v>
      </c>
      <c r="AI284" s="149">
        <f>Inventario!T284</f>
        <v>0</v>
      </c>
    </row>
    <row r="285" spans="1:35" s="22" customFormat="1" ht="15" customHeight="1" x14ac:dyDescent="0.25">
      <c r="A285" s="33" t="s">
        <v>2074</v>
      </c>
      <c r="B285" s="24"/>
      <c r="C285" s="21" t="s">
        <v>1078</v>
      </c>
      <c r="D285" s="98" t="str">
        <f t="shared" si="20"/>
        <v>Acople Macho de 1/4</v>
      </c>
      <c r="E285" s="33">
        <v>1875</v>
      </c>
      <c r="F285" s="98" t="str">
        <f t="shared" si="21"/>
        <v>Repuestos y Partes</v>
      </c>
      <c r="G285" s="98" t="str">
        <f t="shared" si="22"/>
        <v>unidades</v>
      </c>
      <c r="H285" s="30">
        <v>2</v>
      </c>
      <c r="I285" s="28">
        <f t="shared" si="23"/>
        <v>38.11</v>
      </c>
      <c r="J285" s="28">
        <f t="shared" si="24"/>
        <v>76.22</v>
      </c>
      <c r="L285" s="150">
        <v>43749</v>
      </c>
      <c r="S285" s="151"/>
      <c r="U285" s="152"/>
      <c r="V285" s="23"/>
      <c r="W285" s="56"/>
      <c r="AA285" s="152"/>
      <c r="AC285" s="148" t="str">
        <f>Inventario!B285</f>
        <v>Retenes de drenaje 2-3/4"x1-1/2"</v>
      </c>
      <c r="AD285" s="148" t="str">
        <f>Inventario!D285</f>
        <v>Retenes de drenaje 2-3/4"x1-1/2"</v>
      </c>
      <c r="AE285" s="148" t="str">
        <f>Inventario!E285</f>
        <v>Herrajes</v>
      </c>
      <c r="AF285" s="148">
        <f>Inventario!F285</f>
        <v>0</v>
      </c>
      <c r="AG285" s="148" t="str">
        <f>Inventario!G285</f>
        <v>unidades</v>
      </c>
      <c r="AH285" s="149" t="str">
        <f>Inventario!S285</f>
        <v>0</v>
      </c>
      <c r="AI285" s="149">
        <f>Inventario!T285</f>
        <v>0</v>
      </c>
    </row>
    <row r="286" spans="1:35" s="22" customFormat="1" ht="15" customHeight="1" x14ac:dyDescent="0.25">
      <c r="A286" s="33" t="s">
        <v>2074</v>
      </c>
      <c r="B286" s="24"/>
      <c r="C286" s="21" t="s">
        <v>1334</v>
      </c>
      <c r="D286" s="98" t="str">
        <f t="shared" si="20"/>
        <v>Acople Hembra de 1/4</v>
      </c>
      <c r="E286" s="33">
        <v>1875</v>
      </c>
      <c r="F286" s="98" t="str">
        <f t="shared" si="21"/>
        <v>Repuestos y Partes</v>
      </c>
      <c r="G286" s="98" t="str">
        <f t="shared" si="22"/>
        <v>unidades</v>
      </c>
      <c r="H286" s="30">
        <v>2</v>
      </c>
      <c r="I286" s="28">
        <f t="shared" si="23"/>
        <v>87.070952380952377</v>
      </c>
      <c r="J286" s="28">
        <f t="shared" si="24"/>
        <v>174.14190476190475</v>
      </c>
      <c r="L286" s="150">
        <v>43749</v>
      </c>
      <c r="S286" s="151"/>
      <c r="U286" s="152"/>
      <c r="V286" s="23"/>
      <c r="W286" s="56"/>
      <c r="AA286" s="152"/>
      <c r="AC286" s="148" t="str">
        <f>Inventario!B286</f>
        <v>Bisagra 0 canto</v>
      </c>
      <c r="AD286" s="148" t="str">
        <f>Inventario!D286</f>
        <v>Bisagra 0 canto</v>
      </c>
      <c r="AE286" s="148" t="str">
        <f>Inventario!E286</f>
        <v>Herrajes</v>
      </c>
      <c r="AF286" s="148">
        <f>Inventario!F286</f>
        <v>0</v>
      </c>
      <c r="AG286" s="148" t="str">
        <f>Inventario!G286</f>
        <v>par</v>
      </c>
      <c r="AH286" s="149">
        <f>Inventario!S286</f>
        <v>50</v>
      </c>
      <c r="AI286" s="149">
        <f>Inventario!T286</f>
        <v>6850</v>
      </c>
    </row>
    <row r="287" spans="1:35" s="22" customFormat="1" ht="15" customHeight="1" x14ac:dyDescent="0.25">
      <c r="A287" s="33" t="s">
        <v>772</v>
      </c>
      <c r="B287" s="24"/>
      <c r="C287" s="174" t="s">
        <v>1148</v>
      </c>
      <c r="D287" s="98" t="str">
        <f t="shared" si="20"/>
        <v xml:space="preserve">Carbones </v>
      </c>
      <c r="E287" s="33">
        <v>1876</v>
      </c>
      <c r="F287" s="98" t="str">
        <f t="shared" si="21"/>
        <v>Repuestos y Partes</v>
      </c>
      <c r="G287" s="98" t="str">
        <f t="shared" si="22"/>
        <v>unidades</v>
      </c>
      <c r="H287" s="30">
        <v>2</v>
      </c>
      <c r="I287" s="28">
        <f t="shared" si="23"/>
        <v>202.05</v>
      </c>
      <c r="J287" s="28">
        <f t="shared" si="24"/>
        <v>404.1</v>
      </c>
      <c r="L287" s="150">
        <v>43749</v>
      </c>
      <c r="S287" s="151"/>
      <c r="U287" s="152"/>
      <c r="V287" s="23"/>
      <c r="W287" s="56"/>
      <c r="AA287" s="152"/>
      <c r="AC287" s="148" t="str">
        <f>Inventario!B287</f>
        <v>Riel de madera de 15"</v>
      </c>
      <c r="AD287" s="148" t="str">
        <f>Inventario!D287</f>
        <v>Riel de madera de 15"</v>
      </c>
      <c r="AE287" s="148" t="str">
        <f>Inventario!E287</f>
        <v>Herrajes</v>
      </c>
      <c r="AF287" s="148">
        <f>Inventario!F287</f>
        <v>0</v>
      </c>
      <c r="AG287" s="148" t="str">
        <f>Inventario!G287</f>
        <v>unidades</v>
      </c>
      <c r="AH287" s="149" t="str">
        <f>Inventario!S287</f>
        <v>0</v>
      </c>
      <c r="AI287" s="149">
        <f>Inventario!T287</f>
        <v>0</v>
      </c>
    </row>
    <row r="288" spans="1:35" s="22" customFormat="1" ht="15" customHeight="1" x14ac:dyDescent="0.25">
      <c r="A288" s="33" t="s">
        <v>2163</v>
      </c>
      <c r="B288" s="24"/>
      <c r="C288" s="174" t="s">
        <v>829</v>
      </c>
      <c r="D288" s="98" t="str">
        <f t="shared" si="20"/>
        <v>Thinner Poliuretano R8K5A5</v>
      </c>
      <c r="E288" s="33">
        <v>1877</v>
      </c>
      <c r="F288" s="98" t="str">
        <f t="shared" si="21"/>
        <v>Pinturas y Quimicos</v>
      </c>
      <c r="G288" s="98" t="str">
        <f t="shared" si="22"/>
        <v>galones</v>
      </c>
      <c r="H288" s="30">
        <v>11</v>
      </c>
      <c r="I288" s="28">
        <f t="shared" si="23"/>
        <v>603.11675000000002</v>
      </c>
      <c r="J288" s="28">
        <f t="shared" si="24"/>
        <v>6634.2842500000006</v>
      </c>
      <c r="K288" s="22" t="s">
        <v>2164</v>
      </c>
      <c r="L288" s="150">
        <v>43749</v>
      </c>
      <c r="S288" s="151"/>
      <c r="U288" s="152"/>
      <c r="V288" s="23"/>
      <c r="W288" s="56"/>
      <c r="AA288" s="152"/>
      <c r="AC288" s="148" t="str">
        <f>Inventario!B288</f>
        <v>Rodo de 4"</v>
      </c>
      <c r="AD288" s="148" t="str">
        <f>Inventario!D288</f>
        <v>Rodo de 4"</v>
      </c>
      <c r="AE288" s="148" t="str">
        <f>Inventario!E288</f>
        <v>Herrajes</v>
      </c>
      <c r="AF288" s="148">
        <f>Inventario!F288</f>
        <v>0</v>
      </c>
      <c r="AG288" s="148" t="str">
        <f>Inventario!G288</f>
        <v>unidades</v>
      </c>
      <c r="AH288" s="149">
        <f>Inventario!S288</f>
        <v>245</v>
      </c>
      <c r="AI288" s="149">
        <f>Inventario!T288</f>
        <v>24255</v>
      </c>
    </row>
    <row r="289" spans="1:35" s="22" customFormat="1" ht="15" customHeight="1" x14ac:dyDescent="0.25">
      <c r="A289" s="33">
        <v>1908236</v>
      </c>
      <c r="B289" s="24"/>
      <c r="C289" s="174" t="s">
        <v>825</v>
      </c>
      <c r="D289" s="98" t="str">
        <f t="shared" si="20"/>
        <v>Negro A48BSA1-1</v>
      </c>
      <c r="E289" s="33">
        <v>1878</v>
      </c>
      <c r="F289" s="98" t="str">
        <f t="shared" si="21"/>
        <v>Pinturas y Quimicos</v>
      </c>
      <c r="G289" s="98" t="str">
        <f t="shared" si="22"/>
        <v>galones</v>
      </c>
      <c r="H289" s="30">
        <v>3</v>
      </c>
      <c r="I289" s="28">
        <f t="shared" si="23"/>
        <v>1049.7798685016439</v>
      </c>
      <c r="J289" s="28">
        <f t="shared" si="24"/>
        <v>3149.3396055049316</v>
      </c>
      <c r="L289" s="150">
        <v>43749</v>
      </c>
      <c r="S289" s="151"/>
      <c r="U289" s="152"/>
      <c r="V289" s="23"/>
      <c r="W289" s="56"/>
      <c r="AA289" s="152"/>
      <c r="AC289" s="148" t="str">
        <f>Inventario!B289</f>
        <v>Bisagra escondida apertura completa</v>
      </c>
      <c r="AD289" s="148" t="str">
        <f>Inventario!D289</f>
        <v>Bisagra escondida apertura completa</v>
      </c>
      <c r="AE289" s="148" t="str">
        <f>Inventario!E289</f>
        <v>Herrajes</v>
      </c>
      <c r="AF289" s="148">
        <f>Inventario!F289</f>
        <v>0</v>
      </c>
      <c r="AG289" s="148" t="str">
        <f>Inventario!G289</f>
        <v>par</v>
      </c>
      <c r="AH289" s="149" t="str">
        <f>Inventario!S289</f>
        <v>0</v>
      </c>
      <c r="AI289" s="149">
        <f>Inventario!T289</f>
        <v>0</v>
      </c>
    </row>
    <row r="290" spans="1:35" s="22" customFormat="1" ht="15" customHeight="1" x14ac:dyDescent="0.25">
      <c r="A290" s="33">
        <v>1908236</v>
      </c>
      <c r="B290" s="24"/>
      <c r="C290" s="174" t="s">
        <v>1182</v>
      </c>
      <c r="D290" s="98" t="str">
        <f t="shared" si="20"/>
        <v>Fondo Poliuretano Catalizado E65FSA5</v>
      </c>
      <c r="E290" s="33">
        <v>1878</v>
      </c>
      <c r="F290" s="98" t="str">
        <f t="shared" si="21"/>
        <v>Pinturas y Quimicos</v>
      </c>
      <c r="G290" s="98" t="str">
        <f t="shared" si="22"/>
        <v>galon</v>
      </c>
      <c r="H290" s="30">
        <v>3</v>
      </c>
      <c r="I290" s="28">
        <f t="shared" si="23"/>
        <v>1257.4670475207411</v>
      </c>
      <c r="J290" s="28">
        <f t="shared" si="24"/>
        <v>3772.401142562223</v>
      </c>
      <c r="L290" s="150">
        <v>43749</v>
      </c>
      <c r="S290" s="151"/>
      <c r="U290" s="152"/>
      <c r="V290" s="23"/>
      <c r="W290" s="56"/>
      <c r="AA290" s="152"/>
      <c r="AC290" s="148" t="str">
        <f>Inventario!B290</f>
        <v>Bisagra medio canto</v>
      </c>
      <c r="AD290" s="148" t="str">
        <f>Inventario!D290</f>
        <v>Bisagra medio canto</v>
      </c>
      <c r="AE290" s="148" t="str">
        <f>Inventario!E290</f>
        <v>Herrajes</v>
      </c>
      <c r="AF290" s="148">
        <f>Inventario!F290</f>
        <v>0</v>
      </c>
      <c r="AG290" s="148" t="str">
        <f>Inventario!G290</f>
        <v>unidades</v>
      </c>
      <c r="AH290" s="149">
        <f>Inventario!S290</f>
        <v>56.49</v>
      </c>
      <c r="AI290" s="149">
        <f>Inventario!T290</f>
        <v>4010.79</v>
      </c>
    </row>
    <row r="291" spans="1:35" s="22" customFormat="1" ht="15" customHeight="1" x14ac:dyDescent="0.25">
      <c r="A291" s="33">
        <v>1908236</v>
      </c>
      <c r="B291" s="24"/>
      <c r="C291" s="174" t="s">
        <v>829</v>
      </c>
      <c r="D291" s="98" t="str">
        <f t="shared" si="20"/>
        <v>Thinner Poliuretano R8K5A5</v>
      </c>
      <c r="E291" s="33">
        <v>1878</v>
      </c>
      <c r="F291" s="98" t="str">
        <f t="shared" si="21"/>
        <v>Pinturas y Quimicos</v>
      </c>
      <c r="G291" s="98" t="str">
        <f t="shared" si="22"/>
        <v>galones</v>
      </c>
      <c r="H291" s="30">
        <v>3</v>
      </c>
      <c r="I291" s="28">
        <f t="shared" si="23"/>
        <v>603.11675000000002</v>
      </c>
      <c r="J291" s="28">
        <f t="shared" si="24"/>
        <v>1809.35025</v>
      </c>
      <c r="L291" s="150">
        <v>43749</v>
      </c>
      <c r="S291" s="151"/>
      <c r="U291" s="152"/>
      <c r="V291" s="23"/>
      <c r="W291" s="56"/>
      <c r="AA291" s="152"/>
      <c r="AC291" s="148" t="str">
        <f>Inventario!B291</f>
        <v>Rodo con freno de 4"</v>
      </c>
      <c r="AD291" s="148" t="str">
        <f>Inventario!D291</f>
        <v>Rodo con freno de 4"</v>
      </c>
      <c r="AE291" s="148" t="str">
        <f>Inventario!E291</f>
        <v>Herrajes</v>
      </c>
      <c r="AF291" s="148">
        <f>Inventario!F291</f>
        <v>0</v>
      </c>
      <c r="AG291" s="148" t="str">
        <f>Inventario!G291</f>
        <v>unidades</v>
      </c>
      <c r="AH291" s="149">
        <f>Inventario!S291</f>
        <v>300</v>
      </c>
      <c r="AI291" s="149">
        <f>Inventario!T291</f>
        <v>1200</v>
      </c>
    </row>
    <row r="292" spans="1:35" s="22" customFormat="1" ht="15" customHeight="1" x14ac:dyDescent="0.25">
      <c r="A292" s="33">
        <v>1908236</v>
      </c>
      <c r="B292" s="24"/>
      <c r="C292" s="174" t="s">
        <v>962</v>
      </c>
      <c r="D292" s="98" t="str">
        <f t="shared" si="20"/>
        <v>Esponja Fina 2604</v>
      </c>
      <c r="E292" s="33">
        <v>1878</v>
      </c>
      <c r="F292" s="98" t="str">
        <f t="shared" si="21"/>
        <v>Abrasivos</v>
      </c>
      <c r="G292" s="98" t="str">
        <f t="shared" si="22"/>
        <v>unidades</v>
      </c>
      <c r="H292" s="30">
        <v>23</v>
      </c>
      <c r="I292" s="28">
        <f t="shared" si="23"/>
        <v>59.308164563835533</v>
      </c>
      <c r="J292" s="28">
        <f t="shared" si="24"/>
        <v>1364.0877849682172</v>
      </c>
      <c r="L292" s="150">
        <v>43749</v>
      </c>
      <c r="S292" s="151"/>
      <c r="U292" s="152"/>
      <c r="V292" s="23"/>
      <c r="W292" s="56"/>
      <c r="AA292" s="152"/>
      <c r="AC292" s="148" t="str">
        <f>Inventario!B292</f>
        <v>Rodo sin freno de 4"</v>
      </c>
      <c r="AD292" s="148" t="str">
        <f>Inventario!D292</f>
        <v>Rodo sin freno de 4"</v>
      </c>
      <c r="AE292" s="148" t="str">
        <f>Inventario!E292</f>
        <v>Herrajes</v>
      </c>
      <c r="AF292" s="148">
        <f>Inventario!F292</f>
        <v>0</v>
      </c>
      <c r="AG292" s="148" t="str">
        <f>Inventario!G292</f>
        <v>unidades</v>
      </c>
      <c r="AH292" s="149">
        <f>Inventario!S292</f>
        <v>300</v>
      </c>
      <c r="AI292" s="149">
        <f>Inventario!T292</f>
        <v>1500</v>
      </c>
    </row>
    <row r="293" spans="1:35" s="22" customFormat="1" ht="15" customHeight="1" x14ac:dyDescent="0.25">
      <c r="A293" s="33">
        <v>1908236</v>
      </c>
      <c r="B293" s="24"/>
      <c r="C293" s="174" t="s">
        <v>244</v>
      </c>
      <c r="D293" s="98" t="str">
        <f t="shared" si="20"/>
        <v>Esponja Microfina</v>
      </c>
      <c r="E293" s="33">
        <v>1878</v>
      </c>
      <c r="F293" s="98" t="str">
        <f t="shared" si="21"/>
        <v>Abrasivos</v>
      </c>
      <c r="G293" s="98" t="str">
        <f t="shared" si="22"/>
        <v>unidades</v>
      </c>
      <c r="H293" s="30">
        <v>12</v>
      </c>
      <c r="I293" s="28">
        <f t="shared" si="23"/>
        <v>27.6</v>
      </c>
      <c r="J293" s="28">
        <f t="shared" si="24"/>
        <v>331.20000000000005</v>
      </c>
      <c r="L293" s="150">
        <v>43749</v>
      </c>
      <c r="S293" s="151"/>
      <c r="U293" s="152"/>
      <c r="V293" s="23"/>
      <c r="W293" s="56"/>
      <c r="AA293" s="152"/>
      <c r="AC293" s="148" t="str">
        <f>Inventario!B293</f>
        <v>Rodo de 3"</v>
      </c>
      <c r="AD293" s="148" t="str">
        <f>Inventario!D293</f>
        <v>Rodo de 3"</v>
      </c>
      <c r="AE293" s="148" t="str">
        <f>Inventario!E293</f>
        <v>Herrajes</v>
      </c>
      <c r="AF293" s="148">
        <f>Inventario!F293</f>
        <v>0</v>
      </c>
      <c r="AG293" s="148" t="str">
        <f>Inventario!G293</f>
        <v>unidades</v>
      </c>
      <c r="AH293" s="149" t="str">
        <f>Inventario!S293</f>
        <v>0</v>
      </c>
      <c r="AI293" s="149">
        <f>Inventario!T293</f>
        <v>0</v>
      </c>
    </row>
    <row r="294" spans="1:35" s="22" customFormat="1" ht="15" customHeight="1" x14ac:dyDescent="0.25">
      <c r="A294" s="33">
        <v>1908236</v>
      </c>
      <c r="B294" s="24"/>
      <c r="C294" s="174" t="s">
        <v>1184</v>
      </c>
      <c r="D294" s="98" t="str">
        <f t="shared" si="20"/>
        <v>Catalizador poliuretano para sellador V54VSA1-1/4</v>
      </c>
      <c r="E294" s="33">
        <v>1878</v>
      </c>
      <c r="F294" s="98" t="str">
        <f t="shared" si="21"/>
        <v>Pinturas y Quimicos</v>
      </c>
      <c r="G294" s="98" t="str">
        <f t="shared" si="22"/>
        <v>1/4  de Galon</v>
      </c>
      <c r="H294" s="30">
        <v>6</v>
      </c>
      <c r="I294" s="28">
        <f t="shared" si="23"/>
        <v>321.20532759856627</v>
      </c>
      <c r="J294" s="28">
        <f t="shared" si="24"/>
        <v>1927.2319655913975</v>
      </c>
      <c r="L294" s="150">
        <v>43749</v>
      </c>
      <c r="M294" s="52"/>
      <c r="S294" s="151"/>
      <c r="U294" s="152"/>
      <c r="V294" s="23"/>
      <c r="W294" s="56"/>
      <c r="AA294" s="152"/>
      <c r="AC294" s="148" t="str">
        <f>Inventario!B294</f>
        <v>Rodo de 2" Sheperd</v>
      </c>
      <c r="AD294" s="148" t="str">
        <f>Inventario!D294</f>
        <v>Rodo de 2" Sheperd</v>
      </c>
      <c r="AE294" s="148" t="str">
        <f>Inventario!E294</f>
        <v>Herrajes</v>
      </c>
      <c r="AF294" s="148">
        <f>Inventario!F294</f>
        <v>0</v>
      </c>
      <c r="AG294" s="148" t="str">
        <f>Inventario!G294</f>
        <v>unidades</v>
      </c>
      <c r="AH294" s="149">
        <f>Inventario!S294</f>
        <v>300</v>
      </c>
      <c r="AI294" s="149">
        <f>Inventario!T294</f>
        <v>37200</v>
      </c>
    </row>
    <row r="295" spans="1:35" s="22" customFormat="1" ht="15" customHeight="1" x14ac:dyDescent="0.25">
      <c r="A295" s="33">
        <v>1908236</v>
      </c>
      <c r="B295" s="24"/>
      <c r="C295" s="174" t="s">
        <v>834</v>
      </c>
      <c r="D295" s="98" t="str">
        <f t="shared" si="20"/>
        <v>Thinner Acrilico</v>
      </c>
      <c r="E295" s="33">
        <v>1878</v>
      </c>
      <c r="F295" s="98" t="str">
        <f t="shared" si="21"/>
        <v>Pinturas y Quimicos</v>
      </c>
      <c r="G295" s="98" t="str">
        <f t="shared" si="22"/>
        <v>galones</v>
      </c>
      <c r="H295" s="30">
        <v>2</v>
      </c>
      <c r="I295" s="28">
        <f t="shared" si="23"/>
        <v>171.05991780538329</v>
      </c>
      <c r="J295" s="28">
        <f t="shared" si="24"/>
        <v>342.11983561076659</v>
      </c>
      <c r="L295" s="150">
        <v>43749</v>
      </c>
      <c r="M295" s="52"/>
      <c r="S295" s="151"/>
      <c r="U295" s="152"/>
      <c r="V295" s="23"/>
      <c r="W295" s="56"/>
      <c r="AA295" s="152"/>
      <c r="AC295" s="148" t="str">
        <f>Inventario!B295</f>
        <v>Bisagra Apertura 1350</v>
      </c>
      <c r="AD295" s="148" t="str">
        <f>Inventario!D295</f>
        <v>Bisagra Apertura 1350</v>
      </c>
      <c r="AE295" s="148" t="str">
        <f>Inventario!E295</f>
        <v>Herrajes</v>
      </c>
      <c r="AF295" s="148">
        <f>Inventario!F295</f>
        <v>0</v>
      </c>
      <c r="AG295" s="148" t="str">
        <f>Inventario!G295</f>
        <v>unidades</v>
      </c>
      <c r="AH295" s="149" t="str">
        <f>Inventario!S295</f>
        <v>0</v>
      </c>
      <c r="AI295" s="149">
        <f>Inventario!T295</f>
        <v>0</v>
      </c>
    </row>
    <row r="296" spans="1:35" s="22" customFormat="1" ht="15" customHeight="1" x14ac:dyDescent="0.25">
      <c r="A296" s="33">
        <v>1909282</v>
      </c>
      <c r="B296" s="24"/>
      <c r="C296" s="174" t="s">
        <v>350</v>
      </c>
      <c r="D296" s="98" t="str">
        <f t="shared" si="20"/>
        <v>Tornillo Phillips #8x1-1/4"</v>
      </c>
      <c r="E296" s="33">
        <v>1879</v>
      </c>
      <c r="F296" s="98" t="str">
        <f t="shared" si="21"/>
        <v>Clavos y Tornillos</v>
      </c>
      <c r="G296" s="98" t="str">
        <f t="shared" si="22"/>
        <v>unidades</v>
      </c>
      <c r="H296" s="30">
        <v>35</v>
      </c>
      <c r="I296" s="28">
        <f t="shared" si="23"/>
        <v>7.1428571428571425E-2</v>
      </c>
      <c r="J296" s="28">
        <f t="shared" si="24"/>
        <v>2.5</v>
      </c>
      <c r="L296" s="150">
        <v>43749</v>
      </c>
      <c r="M296" s="52"/>
      <c r="S296" s="151"/>
      <c r="U296" s="152"/>
      <c r="V296" s="23"/>
      <c r="W296" s="56"/>
      <c r="AA296" s="152"/>
      <c r="AC296" s="148" t="str">
        <f>Inventario!B296</f>
        <v>Rodo de 2" Negro</v>
      </c>
      <c r="AD296" s="148" t="str">
        <f>Inventario!D296</f>
        <v>Rodo de 2" Negro</v>
      </c>
      <c r="AE296" s="148" t="str">
        <f>Inventario!E296</f>
        <v>Herrajes</v>
      </c>
      <c r="AF296" s="148">
        <f>Inventario!F296</f>
        <v>0</v>
      </c>
      <c r="AG296" s="148" t="str">
        <f>Inventario!G296</f>
        <v>unidades</v>
      </c>
      <c r="AH296" s="149" t="str">
        <f>Inventario!S296</f>
        <v>0</v>
      </c>
      <c r="AI296" s="149">
        <f>Inventario!T296</f>
        <v>0</v>
      </c>
    </row>
    <row r="297" spans="1:35" s="22" customFormat="1" ht="15" customHeight="1" x14ac:dyDescent="0.25">
      <c r="A297" s="33">
        <v>1908236</v>
      </c>
      <c r="B297" s="24"/>
      <c r="C297" s="174" t="s">
        <v>270</v>
      </c>
      <c r="D297" s="98" t="str">
        <f t="shared" si="20"/>
        <v>Lija disco stickit grano #120</v>
      </c>
      <c r="E297" s="33">
        <v>1880</v>
      </c>
      <c r="F297" s="98" t="str">
        <f t="shared" si="21"/>
        <v>Abrasivos</v>
      </c>
      <c r="G297" s="98" t="str">
        <f t="shared" si="22"/>
        <v>unidades</v>
      </c>
      <c r="H297" s="30">
        <v>6</v>
      </c>
      <c r="I297" s="28">
        <f t="shared" si="23"/>
        <v>9.84</v>
      </c>
      <c r="J297" s="28">
        <f t="shared" si="24"/>
        <v>59.04</v>
      </c>
      <c r="L297" s="150">
        <v>43749</v>
      </c>
      <c r="S297" s="151"/>
      <c r="U297" s="152"/>
      <c r="V297" s="23"/>
      <c r="W297" s="56"/>
      <c r="AA297" s="152"/>
      <c r="AC297" s="148" t="str">
        <f>Inventario!B297</f>
        <v>Bisagra Canto Completo</v>
      </c>
      <c r="AD297" s="148" t="str">
        <f>Inventario!D297</f>
        <v>Bisagra Canto Completo</v>
      </c>
      <c r="AE297" s="148" t="str">
        <f>Inventario!E297</f>
        <v>Herrajes</v>
      </c>
      <c r="AF297" s="148">
        <f>Inventario!F297</f>
        <v>0</v>
      </c>
      <c r="AG297" s="148" t="str">
        <f>Inventario!G297</f>
        <v>par</v>
      </c>
      <c r="AH297" s="149" t="str">
        <f>Inventario!S297</f>
        <v>0</v>
      </c>
      <c r="AI297" s="149">
        <f>Inventario!T297</f>
        <v>0</v>
      </c>
    </row>
    <row r="298" spans="1:35" s="22" customFormat="1" ht="15" customHeight="1" x14ac:dyDescent="0.25">
      <c r="A298" s="33">
        <v>1908236</v>
      </c>
      <c r="B298" s="24"/>
      <c r="C298" s="174" t="s">
        <v>271</v>
      </c>
      <c r="D298" s="98" t="str">
        <f t="shared" si="20"/>
        <v>Lija disco stickit grano #150</v>
      </c>
      <c r="E298" s="33">
        <v>1880</v>
      </c>
      <c r="F298" s="98" t="str">
        <f t="shared" si="21"/>
        <v>Abrasivos</v>
      </c>
      <c r="G298" s="98" t="str">
        <f t="shared" si="22"/>
        <v>unidades</v>
      </c>
      <c r="H298" s="30">
        <v>6</v>
      </c>
      <c r="I298" s="28">
        <f t="shared" si="23"/>
        <v>8.5633386985421698</v>
      </c>
      <c r="J298" s="28">
        <f t="shared" si="24"/>
        <v>51.380032191253022</v>
      </c>
      <c r="L298" s="150">
        <v>43749</v>
      </c>
      <c r="S298" s="151"/>
      <c r="U298" s="152"/>
      <c r="V298" s="23"/>
      <c r="W298" s="56"/>
      <c r="AA298" s="152"/>
      <c r="AC298" s="148" t="str">
        <f>Inventario!B298</f>
        <v>Gancho de techo 5"</v>
      </c>
      <c r="AD298" s="148" t="str">
        <f>Inventario!D298</f>
        <v>Gancho de techo 5"</v>
      </c>
      <c r="AE298" s="148" t="str">
        <f>Inventario!E298</f>
        <v>Herrajes</v>
      </c>
      <c r="AF298" s="148">
        <f>Inventario!F298</f>
        <v>0</v>
      </c>
      <c r="AG298" s="148" t="str">
        <f>Inventario!G298</f>
        <v>par</v>
      </c>
      <c r="AH298" s="149" t="str">
        <f>Inventario!S298</f>
        <v>0</v>
      </c>
      <c r="AI298" s="149">
        <f>Inventario!T298</f>
        <v>0</v>
      </c>
    </row>
    <row r="299" spans="1:35" s="22" customFormat="1" ht="15" customHeight="1" x14ac:dyDescent="0.25">
      <c r="A299" s="33">
        <v>1908236</v>
      </c>
      <c r="B299" s="24"/>
      <c r="C299" s="174" t="s">
        <v>272</v>
      </c>
      <c r="D299" s="98" t="str">
        <f t="shared" si="20"/>
        <v>Lija disco stickit grano #180</v>
      </c>
      <c r="E299" s="33">
        <v>1880</v>
      </c>
      <c r="F299" s="98" t="str">
        <f t="shared" si="21"/>
        <v>Abrasivos</v>
      </c>
      <c r="G299" s="98" t="str">
        <f t="shared" si="22"/>
        <v>unidades</v>
      </c>
      <c r="H299" s="30">
        <v>6</v>
      </c>
      <c r="I299" s="28">
        <f t="shared" si="23"/>
        <v>8.6001434481676746</v>
      </c>
      <c r="J299" s="28">
        <f t="shared" si="24"/>
        <v>51.600860689006048</v>
      </c>
      <c r="L299" s="150">
        <v>43749</v>
      </c>
      <c r="S299" s="151"/>
      <c r="U299" s="152"/>
      <c r="V299" s="23"/>
      <c r="W299" s="56"/>
      <c r="AA299" s="152"/>
      <c r="AC299" s="148" t="str">
        <f>Inventario!B299</f>
        <v>Gancho de techo 3-7/8"</v>
      </c>
      <c r="AD299" s="148" t="str">
        <f>Inventario!D299</f>
        <v>Gancho de techo 3-7/8"</v>
      </c>
      <c r="AE299" s="148" t="str">
        <f>Inventario!E299</f>
        <v>Herrajes</v>
      </c>
      <c r="AF299" s="148">
        <f>Inventario!F299</f>
        <v>0</v>
      </c>
      <c r="AG299" s="148" t="str">
        <f>Inventario!G299</f>
        <v>par</v>
      </c>
      <c r="AH299" s="149" t="str">
        <f>Inventario!S299</f>
        <v>0</v>
      </c>
      <c r="AI299" s="149">
        <f>Inventario!T299</f>
        <v>0</v>
      </c>
    </row>
    <row r="300" spans="1:35" s="22" customFormat="1" ht="15" customHeight="1" x14ac:dyDescent="0.25">
      <c r="A300" s="33" t="s">
        <v>2168</v>
      </c>
      <c r="B300" s="24"/>
      <c r="C300" s="174" t="s">
        <v>2154</v>
      </c>
      <c r="D300" s="98" t="str">
        <f t="shared" si="20"/>
        <v>Pintura Gold Acrilica Blanca Cubeta (Klebe)</v>
      </c>
      <c r="E300" s="33">
        <v>1881</v>
      </c>
      <c r="F300" s="98" t="str">
        <f t="shared" si="21"/>
        <v>Pinturas y Quimicos</v>
      </c>
      <c r="G300" s="98" t="str">
        <f t="shared" si="22"/>
        <v>cubetas</v>
      </c>
      <c r="H300" s="30">
        <v>1</v>
      </c>
      <c r="I300" s="28">
        <f t="shared" si="23"/>
        <v>1340</v>
      </c>
      <c r="J300" s="28">
        <f>+H300*I300</f>
        <v>1340</v>
      </c>
      <c r="L300" s="150">
        <v>43749</v>
      </c>
      <c r="S300" s="151"/>
      <c r="U300" s="152"/>
      <c r="V300" s="23"/>
      <c r="W300" s="56"/>
      <c r="AA300" s="152"/>
      <c r="AC300" s="148" t="str">
        <f>Inventario!B300</f>
        <v>Nuez con uña 1/4-20x10mm</v>
      </c>
      <c r="AD300" s="148" t="str">
        <f>Inventario!D300</f>
        <v>Nuez con uña 1/4-20x10mm</v>
      </c>
      <c r="AE300" s="148" t="str">
        <f>Inventario!E300</f>
        <v>Herrajes</v>
      </c>
      <c r="AF300" s="148">
        <f>Inventario!F300</f>
        <v>0</v>
      </c>
      <c r="AG300" s="148" t="str">
        <f>Inventario!G300</f>
        <v>unidades</v>
      </c>
      <c r="AH300" s="149">
        <f>Inventario!S300</f>
        <v>2.16</v>
      </c>
      <c r="AI300" s="149">
        <f>Inventario!T300</f>
        <v>1015.2</v>
      </c>
    </row>
    <row r="301" spans="1:35" s="22" customFormat="1" ht="15" customHeight="1" x14ac:dyDescent="0.25">
      <c r="A301" s="33" t="s">
        <v>2168</v>
      </c>
      <c r="B301" s="24"/>
      <c r="C301" s="174" t="s">
        <v>2155</v>
      </c>
      <c r="D301" s="98" t="str">
        <f t="shared" si="20"/>
        <v>Pega Blanca (Klebe)</v>
      </c>
      <c r="E301" s="33">
        <v>1881</v>
      </c>
      <c r="F301" s="98" t="str">
        <f t="shared" si="21"/>
        <v>Pinturas y Quimicos</v>
      </c>
      <c r="G301" s="98" t="str">
        <f t="shared" si="22"/>
        <v>galon</v>
      </c>
      <c r="H301" s="30">
        <v>2</v>
      </c>
      <c r="I301" s="28">
        <f t="shared" si="23"/>
        <v>348.65</v>
      </c>
      <c r="J301" s="28">
        <f t="shared" si="24"/>
        <v>697.3</v>
      </c>
      <c r="L301" s="150">
        <v>43749</v>
      </c>
      <c r="S301" s="151"/>
      <c r="U301" s="152"/>
      <c r="V301" s="23"/>
      <c r="W301" s="56"/>
      <c r="AA301" s="152"/>
      <c r="AC301" s="148" t="str">
        <f>Inventario!B301</f>
        <v>Resbalon sin clavo 3/4"</v>
      </c>
      <c r="AD301" s="148" t="str">
        <f>Inventario!D301</f>
        <v>Resbalon sin clavo 3/4"</v>
      </c>
      <c r="AE301" s="148" t="str">
        <f>Inventario!E301</f>
        <v>Herrajes</v>
      </c>
      <c r="AF301" s="148">
        <f>Inventario!F301</f>
        <v>0</v>
      </c>
      <c r="AG301" s="148" t="str">
        <f>Inventario!G301</f>
        <v>unidades</v>
      </c>
      <c r="AH301" s="149" t="str">
        <f>Inventario!S301</f>
        <v>0</v>
      </c>
      <c r="AI301" s="149">
        <f>Inventario!T301</f>
        <v>0</v>
      </c>
    </row>
    <row r="302" spans="1:35" s="22" customFormat="1" ht="15" customHeight="1" x14ac:dyDescent="0.25">
      <c r="A302" s="33" t="s">
        <v>2168</v>
      </c>
      <c r="B302" s="24"/>
      <c r="C302" s="174" t="s">
        <v>1457</v>
      </c>
      <c r="D302" s="98" t="str">
        <f t="shared" si="20"/>
        <v>Brocha 3"</v>
      </c>
      <c r="E302" s="33">
        <v>1881</v>
      </c>
      <c r="F302" s="98" t="str">
        <f t="shared" si="21"/>
        <v>Materiales Varios</v>
      </c>
      <c r="G302" s="98" t="str">
        <f t="shared" si="22"/>
        <v>unidades</v>
      </c>
      <c r="H302" s="30">
        <v>2</v>
      </c>
      <c r="I302" s="28">
        <f t="shared" si="23"/>
        <v>38.807499999999997</v>
      </c>
      <c r="J302" s="28">
        <f t="shared" si="24"/>
        <v>77.614999999999995</v>
      </c>
      <c r="L302" s="150">
        <v>43749</v>
      </c>
      <c r="M302" s="52"/>
      <c r="S302" s="151"/>
      <c r="U302" s="152"/>
      <c r="V302" s="23"/>
      <c r="W302" s="56"/>
      <c r="AA302" s="152"/>
      <c r="AC302" s="148" t="str">
        <f>Inventario!B302</f>
        <v>Almohadillas</v>
      </c>
      <c r="AD302" s="148" t="str">
        <f>Inventario!D302</f>
        <v>Almohadillas</v>
      </c>
      <c r="AE302" s="148" t="str">
        <f>Inventario!E302</f>
        <v>Herrajes</v>
      </c>
      <c r="AF302" s="148">
        <f>Inventario!F302</f>
        <v>0</v>
      </c>
      <c r="AG302" s="148" t="str">
        <f>Inventario!G302</f>
        <v>unidades</v>
      </c>
      <c r="AH302" s="149" t="str">
        <f>Inventario!S302</f>
        <v>0</v>
      </c>
      <c r="AI302" s="149">
        <f>Inventario!T302</f>
        <v>0</v>
      </c>
    </row>
    <row r="303" spans="1:35" s="22" customFormat="1" ht="15" customHeight="1" x14ac:dyDescent="0.25">
      <c r="A303" s="33" t="s">
        <v>2168</v>
      </c>
      <c r="B303" s="24"/>
      <c r="C303" s="174" t="s">
        <v>2148</v>
      </c>
      <c r="D303" s="98" t="str">
        <f t="shared" si="20"/>
        <v xml:space="preserve">Cipermetrina </v>
      </c>
      <c r="E303" s="33">
        <v>1881</v>
      </c>
      <c r="F303" s="98" t="str">
        <f t="shared" si="21"/>
        <v>Pinturas y Quimicos</v>
      </c>
      <c r="G303" s="98" t="str">
        <f t="shared" si="22"/>
        <v>unidades</v>
      </c>
      <c r="H303" s="30">
        <v>6</v>
      </c>
      <c r="I303" s="28">
        <f t="shared" si="23"/>
        <v>3400.3245454545454</v>
      </c>
      <c r="J303" s="28">
        <f t="shared" si="24"/>
        <v>20401.947272727273</v>
      </c>
      <c r="L303" s="150">
        <v>43749</v>
      </c>
      <c r="S303" s="151"/>
      <c r="U303" s="152"/>
      <c r="V303" s="23"/>
      <c r="W303" s="56"/>
      <c r="AA303" s="152"/>
      <c r="AC303" s="148" t="str">
        <f>Inventario!B303</f>
        <v>Resbalon base plateada de 1"</v>
      </c>
      <c r="AD303" s="148" t="str">
        <f>Inventario!D303</f>
        <v>Resbalon base plateada de 1"</v>
      </c>
      <c r="AE303" s="148" t="str">
        <f>Inventario!E303</f>
        <v>Herrajes</v>
      </c>
      <c r="AF303" s="148">
        <f>Inventario!F303</f>
        <v>0</v>
      </c>
      <c r="AG303" s="148" t="str">
        <f>Inventario!G303</f>
        <v>unidades</v>
      </c>
      <c r="AH303" s="149" t="str">
        <f>Inventario!S303</f>
        <v>0</v>
      </c>
      <c r="AI303" s="149">
        <f>Inventario!T303</f>
        <v>0</v>
      </c>
    </row>
    <row r="304" spans="1:35" s="22" customFormat="1" ht="15" customHeight="1" x14ac:dyDescent="0.25">
      <c r="A304" s="33" t="s">
        <v>2168</v>
      </c>
      <c r="B304" s="24"/>
      <c r="C304" s="174" t="s">
        <v>763</v>
      </c>
      <c r="D304" s="98" t="str">
        <f t="shared" si="20"/>
        <v>Hilaza</v>
      </c>
      <c r="E304" s="33">
        <v>1881</v>
      </c>
      <c r="F304" s="98" t="str">
        <f t="shared" si="21"/>
        <v>Materiales Varios</v>
      </c>
      <c r="G304" s="98" t="str">
        <f t="shared" si="22"/>
        <v>lbs</v>
      </c>
      <c r="H304" s="30">
        <v>1</v>
      </c>
      <c r="I304" s="28">
        <f t="shared" si="23"/>
        <v>8.3409927745818973</v>
      </c>
      <c r="J304" s="28">
        <f t="shared" si="24"/>
        <v>8.3409927745818973</v>
      </c>
      <c r="L304" s="150">
        <v>43749</v>
      </c>
      <c r="S304" s="151"/>
      <c r="U304" s="152"/>
      <c r="V304" s="23"/>
      <c r="W304" s="56"/>
      <c r="AA304" s="152"/>
      <c r="AC304" s="148" t="str">
        <f>Inventario!B304</f>
        <v>Resbalon de hule de 1"</v>
      </c>
      <c r="AD304" s="148" t="str">
        <f>Inventario!D304</f>
        <v>Resbalon de hule de 1"</v>
      </c>
      <c r="AE304" s="148" t="str">
        <f>Inventario!E304</f>
        <v>Herrajes</v>
      </c>
      <c r="AF304" s="148">
        <f>Inventario!F304</f>
        <v>0</v>
      </c>
      <c r="AG304" s="148" t="str">
        <f>Inventario!G304</f>
        <v>unidades</v>
      </c>
      <c r="AH304" s="149" t="str">
        <f>Inventario!S304</f>
        <v>0</v>
      </c>
      <c r="AI304" s="149">
        <f>Inventario!T304</f>
        <v>0</v>
      </c>
    </row>
    <row r="305" spans="1:35" s="22" customFormat="1" ht="15" customHeight="1" x14ac:dyDescent="0.25">
      <c r="A305" s="33">
        <v>1908238</v>
      </c>
      <c r="B305" s="24"/>
      <c r="C305" s="174" t="s">
        <v>428</v>
      </c>
      <c r="D305" s="98" t="str">
        <f t="shared" si="20"/>
        <v>Tornillo Phillips #10 x 2"</v>
      </c>
      <c r="E305" s="33">
        <v>1882</v>
      </c>
      <c r="F305" s="98" t="str">
        <f t="shared" si="21"/>
        <v>Clavos y Tornillos</v>
      </c>
      <c r="G305" s="98" t="str">
        <f t="shared" si="22"/>
        <v>unidades</v>
      </c>
      <c r="H305" s="30">
        <v>40</v>
      </c>
      <c r="I305" s="28">
        <f t="shared" si="23"/>
        <v>0.56864978902953589</v>
      </c>
      <c r="J305" s="28">
        <f t="shared" si="24"/>
        <v>22.745991561181434</v>
      </c>
      <c r="L305" s="150">
        <v>43752</v>
      </c>
      <c r="S305" s="151"/>
      <c r="U305" s="152"/>
      <c r="V305" s="23"/>
      <c r="W305" s="56"/>
      <c r="AA305" s="152"/>
      <c r="AC305" s="148" t="str">
        <f>Inventario!B305</f>
        <v>Nivelador de 2"</v>
      </c>
      <c r="AD305" s="148" t="str">
        <f>Inventario!D305</f>
        <v>Nivelador de 2"</v>
      </c>
      <c r="AE305" s="148" t="str">
        <f>Inventario!E305</f>
        <v>Herrajes</v>
      </c>
      <c r="AF305" s="148">
        <f>Inventario!F305</f>
        <v>0</v>
      </c>
      <c r="AG305" s="148" t="str">
        <f>Inventario!G305</f>
        <v>unidades</v>
      </c>
      <c r="AH305" s="149">
        <f>Inventario!S305</f>
        <v>10.130000000000003</v>
      </c>
      <c r="AI305" s="149">
        <f>Inventario!T305</f>
        <v>1094.0400000000002</v>
      </c>
    </row>
    <row r="306" spans="1:35" s="22" customFormat="1" ht="15" customHeight="1" x14ac:dyDescent="0.25">
      <c r="A306" s="33" t="s">
        <v>2101</v>
      </c>
      <c r="B306" s="24"/>
      <c r="C306" s="21" t="s">
        <v>1078</v>
      </c>
      <c r="D306" s="98" t="str">
        <f t="shared" si="20"/>
        <v>Acople Macho de 1/4</v>
      </c>
      <c r="E306" s="33">
        <v>1883</v>
      </c>
      <c r="F306" s="98" t="str">
        <f t="shared" si="21"/>
        <v>Repuestos y Partes</v>
      </c>
      <c r="G306" s="98" t="str">
        <f t="shared" si="22"/>
        <v>unidades</v>
      </c>
      <c r="H306" s="30">
        <v>1</v>
      </c>
      <c r="I306" s="28">
        <f t="shared" si="23"/>
        <v>38.11</v>
      </c>
      <c r="J306" s="28">
        <f t="shared" si="24"/>
        <v>38.11</v>
      </c>
      <c r="L306" s="150">
        <v>43752</v>
      </c>
      <c r="S306" s="151"/>
      <c r="U306" s="152"/>
      <c r="V306" s="23"/>
      <c r="W306" s="56"/>
      <c r="AA306" s="152"/>
      <c r="AC306" s="148" t="str">
        <f>Inventario!B306</f>
        <v>Knapp de 1"</v>
      </c>
      <c r="AD306" s="148" t="str">
        <f>Inventario!D306</f>
        <v>Knapp de 1"</v>
      </c>
      <c r="AE306" s="148" t="str">
        <f>Inventario!E306</f>
        <v>Herrajes</v>
      </c>
      <c r="AF306" s="148">
        <f>Inventario!F306</f>
        <v>0</v>
      </c>
      <c r="AG306" s="148" t="str">
        <f>Inventario!G306</f>
        <v>unidades</v>
      </c>
      <c r="AH306" s="149" t="str">
        <f>Inventario!S306</f>
        <v>0</v>
      </c>
      <c r="AI306" s="149">
        <f>Inventario!T306</f>
        <v>0</v>
      </c>
    </row>
    <row r="307" spans="1:35" s="22" customFormat="1" ht="15" customHeight="1" x14ac:dyDescent="0.25">
      <c r="A307" s="33" t="s">
        <v>772</v>
      </c>
      <c r="B307" s="24"/>
      <c r="C307" s="174" t="s">
        <v>1192</v>
      </c>
      <c r="D307" s="98" t="str">
        <f t="shared" si="20"/>
        <v>Disco de Pulir Metal 4-1/2" grano 60</v>
      </c>
      <c r="E307" s="33">
        <v>1884</v>
      </c>
      <c r="F307" s="98" t="str">
        <f t="shared" si="21"/>
        <v>Abrasivos</v>
      </c>
      <c r="G307" s="98" t="str">
        <f t="shared" si="22"/>
        <v>unidades</v>
      </c>
      <c r="H307" s="30">
        <v>27</v>
      </c>
      <c r="I307" s="28">
        <f t="shared" si="23"/>
        <v>86.338888888888889</v>
      </c>
      <c r="J307" s="28">
        <f t="shared" si="24"/>
        <v>2331.15</v>
      </c>
      <c r="L307" s="150">
        <v>43752</v>
      </c>
      <c r="S307" s="151"/>
      <c r="U307" s="152"/>
      <c r="V307" s="23"/>
      <c r="W307" s="56"/>
      <c r="AA307" s="152"/>
      <c r="AC307" s="148" t="str">
        <f>Inventario!B307</f>
        <v>Bisagras Bigote 1-1/2"</v>
      </c>
      <c r="AD307" s="148" t="str">
        <f>Inventario!D307</f>
        <v>Bisagras Bigote 1-1/2"</v>
      </c>
      <c r="AE307" s="148" t="str">
        <f>Inventario!E307</f>
        <v>Herrajes</v>
      </c>
      <c r="AF307" s="148">
        <f>Inventario!F307</f>
        <v>0</v>
      </c>
      <c r="AG307" s="148" t="str">
        <f>Inventario!G307</f>
        <v>unidades</v>
      </c>
      <c r="AH307" s="149" t="str">
        <f>Inventario!S307</f>
        <v>0</v>
      </c>
      <c r="AI307" s="149">
        <f>Inventario!T307</f>
        <v>0</v>
      </c>
    </row>
    <row r="308" spans="1:35" s="22" customFormat="1" ht="15" customHeight="1" x14ac:dyDescent="0.25">
      <c r="A308" s="33" t="s">
        <v>772</v>
      </c>
      <c r="B308" s="24"/>
      <c r="C308" s="174" t="s">
        <v>1194</v>
      </c>
      <c r="D308" s="98" t="str">
        <f t="shared" si="20"/>
        <v>Disco Corte Metal 14x1/8x1</v>
      </c>
      <c r="E308" s="33">
        <v>1884</v>
      </c>
      <c r="F308" s="98" t="str">
        <f t="shared" si="21"/>
        <v>Abrasivos</v>
      </c>
      <c r="G308" s="98" t="str">
        <f t="shared" si="22"/>
        <v>unidades</v>
      </c>
      <c r="H308" s="30">
        <v>4</v>
      </c>
      <c r="I308" s="28">
        <f t="shared" si="23"/>
        <v>100.00995363636365</v>
      </c>
      <c r="J308" s="28">
        <f t="shared" si="24"/>
        <v>400.03981454545459</v>
      </c>
      <c r="L308" s="150">
        <v>43752</v>
      </c>
      <c r="S308" s="151"/>
      <c r="U308" s="152"/>
      <c r="V308" s="23"/>
      <c r="W308" s="56"/>
      <c r="AA308" s="152"/>
      <c r="AC308" s="148" t="str">
        <f>Inventario!B308</f>
        <v>Bisagras Bigote 3"</v>
      </c>
      <c r="AD308" s="148" t="str">
        <f>Inventario!D308</f>
        <v>Bisagras Bigote 3"</v>
      </c>
      <c r="AE308" s="148" t="str">
        <f>Inventario!E308</f>
        <v>Herrajes</v>
      </c>
      <c r="AF308" s="148">
        <f>Inventario!F308</f>
        <v>0</v>
      </c>
      <c r="AG308" s="148" t="str">
        <f>Inventario!G308</f>
        <v>unidades</v>
      </c>
      <c r="AH308" s="149" t="str">
        <f>Inventario!S308</f>
        <v>0</v>
      </c>
      <c r="AI308" s="149">
        <f>Inventario!T308</f>
        <v>0</v>
      </c>
    </row>
    <row r="309" spans="1:35" s="22" customFormat="1" ht="15" customHeight="1" x14ac:dyDescent="0.25">
      <c r="A309" s="33">
        <v>1910301</v>
      </c>
      <c r="B309" s="24"/>
      <c r="C309" s="174" t="s">
        <v>1473</v>
      </c>
      <c r="D309" s="98" t="str">
        <f t="shared" si="20"/>
        <v>Lamina de carton 40"x48"</v>
      </c>
      <c r="E309" s="33">
        <v>1885</v>
      </c>
      <c r="F309" s="98" t="str">
        <f t="shared" si="21"/>
        <v>Material Empaque</v>
      </c>
      <c r="G309" s="98" t="str">
        <f t="shared" si="22"/>
        <v>unidades</v>
      </c>
      <c r="H309" s="30">
        <v>1</v>
      </c>
      <c r="I309" s="28">
        <f t="shared" si="23"/>
        <v>43.62617093637455</v>
      </c>
      <c r="J309" s="28">
        <f t="shared" si="24"/>
        <v>43.62617093637455</v>
      </c>
      <c r="L309" s="150">
        <v>43752</v>
      </c>
      <c r="S309" s="151"/>
      <c r="U309" s="152"/>
      <c r="V309" s="23"/>
      <c r="W309" s="56"/>
      <c r="AA309" s="152"/>
      <c r="AC309" s="148" t="str">
        <f>Inventario!B309</f>
        <v>Stay para ventana</v>
      </c>
      <c r="AD309" s="148" t="str">
        <f>Inventario!D309</f>
        <v>Stay para ventana</v>
      </c>
      <c r="AE309" s="148" t="str">
        <f>Inventario!E309</f>
        <v>Herrajes</v>
      </c>
      <c r="AF309" s="148">
        <f>Inventario!F309</f>
        <v>0</v>
      </c>
      <c r="AG309" s="148" t="str">
        <f>Inventario!G309</f>
        <v>unidades</v>
      </c>
      <c r="AH309" s="149" t="str">
        <f>Inventario!S309</f>
        <v>0</v>
      </c>
      <c r="AI309" s="149">
        <f>Inventario!T309</f>
        <v>0</v>
      </c>
    </row>
    <row r="310" spans="1:35" s="22" customFormat="1" ht="15" customHeight="1" x14ac:dyDescent="0.25">
      <c r="A310" s="33" t="s">
        <v>2161</v>
      </c>
      <c r="B310" s="24"/>
      <c r="C310" s="174" t="s">
        <v>702</v>
      </c>
      <c r="D310" s="98" t="str">
        <f t="shared" si="20"/>
        <v>Papel Kraft</v>
      </c>
      <c r="E310" s="33">
        <v>1886</v>
      </c>
      <c r="F310" s="98" t="str">
        <f t="shared" si="21"/>
        <v>Material Empaque</v>
      </c>
      <c r="G310" s="98" t="str">
        <f t="shared" si="22"/>
        <v>Rollo</v>
      </c>
      <c r="H310" s="30">
        <v>1</v>
      </c>
      <c r="I310" s="28">
        <f t="shared" si="23"/>
        <v>769.73734508348798</v>
      </c>
      <c r="J310" s="28">
        <f t="shared" si="24"/>
        <v>769.73734508348798</v>
      </c>
      <c r="L310" s="150">
        <v>43752</v>
      </c>
      <c r="S310" s="151"/>
      <c r="U310" s="152"/>
      <c r="V310" s="23"/>
      <c r="W310" s="56"/>
      <c r="AA310" s="152"/>
      <c r="AC310" s="148" t="str">
        <f>Inventario!B310</f>
        <v>Riel cierre suave 14"</v>
      </c>
      <c r="AD310" s="148" t="str">
        <f>Inventario!D310</f>
        <v>Riel cierre suave 14"</v>
      </c>
      <c r="AE310" s="148" t="str">
        <f>Inventario!E310</f>
        <v>Herrajes</v>
      </c>
      <c r="AF310" s="148">
        <f>Inventario!F310</f>
        <v>0</v>
      </c>
      <c r="AG310" s="148" t="str">
        <f>Inventario!G310</f>
        <v>unidades</v>
      </c>
      <c r="AH310" s="149">
        <f>Inventario!S310</f>
        <v>100</v>
      </c>
      <c r="AI310" s="149">
        <f>Inventario!T310</f>
        <v>6100</v>
      </c>
    </row>
    <row r="311" spans="1:35" s="22" customFormat="1" ht="15" customHeight="1" x14ac:dyDescent="0.25">
      <c r="A311" s="33" t="s">
        <v>2101</v>
      </c>
      <c r="B311" s="24"/>
      <c r="C311" s="174" t="s">
        <v>270</v>
      </c>
      <c r="D311" s="98" t="str">
        <f t="shared" si="20"/>
        <v>Lija disco stickit grano #120</v>
      </c>
      <c r="E311" s="33">
        <v>1887</v>
      </c>
      <c r="F311" s="98" t="str">
        <f t="shared" si="21"/>
        <v>Abrasivos</v>
      </c>
      <c r="G311" s="98" t="str">
        <f t="shared" si="22"/>
        <v>unidades</v>
      </c>
      <c r="H311" s="30">
        <v>6</v>
      </c>
      <c r="I311" s="28">
        <f t="shared" si="23"/>
        <v>9.84</v>
      </c>
      <c r="J311" s="28">
        <f t="shared" si="24"/>
        <v>59.04</v>
      </c>
      <c r="L311" s="150">
        <v>43752</v>
      </c>
      <c r="S311" s="151"/>
      <c r="U311" s="152"/>
      <c r="V311" s="23"/>
      <c r="W311" s="56"/>
      <c r="AA311" s="152"/>
      <c r="AC311" s="148" t="str">
        <f>Inventario!B311</f>
        <v>Bisagra Corrediza 29"</v>
      </c>
      <c r="AD311" s="148" t="str">
        <f>Inventario!D311</f>
        <v>Bisagra Corrediza 29"</v>
      </c>
      <c r="AE311" s="148" t="str">
        <f>Inventario!E311</f>
        <v>Herrajes</v>
      </c>
      <c r="AF311" s="148">
        <f>Inventario!F311</f>
        <v>0</v>
      </c>
      <c r="AG311" s="148" t="str">
        <f>Inventario!G311</f>
        <v>unidades</v>
      </c>
      <c r="AH311" s="149" t="str">
        <f>Inventario!S311</f>
        <v>0</v>
      </c>
      <c r="AI311" s="149">
        <f>Inventario!T311</f>
        <v>0</v>
      </c>
    </row>
    <row r="312" spans="1:35" s="22" customFormat="1" ht="15" customHeight="1" x14ac:dyDescent="0.25">
      <c r="A312" s="33" t="s">
        <v>2101</v>
      </c>
      <c r="B312" s="24"/>
      <c r="C312" s="174" t="s">
        <v>271</v>
      </c>
      <c r="D312" s="98" t="str">
        <f t="shared" si="20"/>
        <v>Lija disco stickit grano #150</v>
      </c>
      <c r="E312" s="33">
        <v>1887</v>
      </c>
      <c r="F312" s="98" t="str">
        <f t="shared" si="21"/>
        <v>Abrasivos</v>
      </c>
      <c r="G312" s="98" t="str">
        <f t="shared" si="22"/>
        <v>unidades</v>
      </c>
      <c r="H312" s="30">
        <v>6</v>
      </c>
      <c r="I312" s="28">
        <f t="shared" si="23"/>
        <v>8.5633386985421698</v>
      </c>
      <c r="J312" s="28">
        <f t="shared" si="24"/>
        <v>51.380032191253022</v>
      </c>
      <c r="L312" s="150">
        <v>43752</v>
      </c>
      <c r="S312" s="151"/>
      <c r="U312" s="152"/>
      <c r="V312" s="23"/>
      <c r="W312" s="56"/>
      <c r="AA312" s="152"/>
      <c r="AC312" s="148" t="str">
        <f>Inventario!B312</f>
        <v>Rodo con freno para puerta corrediza</v>
      </c>
      <c r="AD312" s="148" t="str">
        <f>Inventario!D312</f>
        <v>Rodo con freno para puerta corrediza</v>
      </c>
      <c r="AE312" s="148" t="str">
        <f>Inventario!E312</f>
        <v>Herrajes</v>
      </c>
      <c r="AF312" s="148">
        <f>Inventario!F312</f>
        <v>0</v>
      </c>
      <c r="AG312" s="148" t="str">
        <f>Inventario!G312</f>
        <v>unidades</v>
      </c>
      <c r="AH312" s="149" t="str">
        <f>Inventario!S312</f>
        <v>0</v>
      </c>
      <c r="AI312" s="149">
        <f>Inventario!T312</f>
        <v>0</v>
      </c>
    </row>
    <row r="313" spans="1:35" s="22" customFormat="1" ht="15" customHeight="1" x14ac:dyDescent="0.25">
      <c r="A313" s="33" t="s">
        <v>2101</v>
      </c>
      <c r="B313" s="24"/>
      <c r="C313" s="174" t="s">
        <v>272</v>
      </c>
      <c r="D313" s="98" t="str">
        <f t="shared" si="20"/>
        <v>Lija disco stickit grano #180</v>
      </c>
      <c r="E313" s="33">
        <v>1887</v>
      </c>
      <c r="F313" s="98" t="str">
        <f t="shared" si="21"/>
        <v>Abrasivos</v>
      </c>
      <c r="G313" s="98" t="str">
        <f t="shared" si="22"/>
        <v>unidades</v>
      </c>
      <c r="H313" s="30">
        <v>6</v>
      </c>
      <c r="I313" s="28">
        <f t="shared" si="23"/>
        <v>8.6001434481676746</v>
      </c>
      <c r="J313" s="28">
        <f t="shared" si="24"/>
        <v>51.600860689006048</v>
      </c>
      <c r="L313" s="150">
        <v>43752</v>
      </c>
      <c r="M313" s="52"/>
      <c r="S313" s="151"/>
      <c r="U313" s="152"/>
      <c r="V313" s="23"/>
      <c r="W313" s="56"/>
      <c r="AA313" s="152"/>
      <c r="AC313" s="148" t="str">
        <f>Inventario!B313</f>
        <v>Perfil L de aluminio 460mm</v>
      </c>
      <c r="AD313" s="148" t="str">
        <f>Inventario!D313</f>
        <v>Perfil L de aluminio 460mm</v>
      </c>
      <c r="AE313" s="148" t="str">
        <f>Inventario!E313</f>
        <v>Herrajes</v>
      </c>
      <c r="AF313" s="148">
        <f>Inventario!F313</f>
        <v>0</v>
      </c>
      <c r="AG313" s="148" t="str">
        <f>Inventario!G313</f>
        <v>unidades</v>
      </c>
      <c r="AH313" s="149" t="str">
        <f>Inventario!S313</f>
        <v>0</v>
      </c>
      <c r="AI313" s="149">
        <f>Inventario!T313</f>
        <v>0</v>
      </c>
    </row>
    <row r="314" spans="1:35" s="22" customFormat="1" ht="15" customHeight="1" x14ac:dyDescent="0.25">
      <c r="A314" s="33">
        <v>1908238</v>
      </c>
      <c r="B314" s="24"/>
      <c r="C314" s="174" t="s">
        <v>763</v>
      </c>
      <c r="D314" s="98" t="str">
        <f t="shared" si="20"/>
        <v>Hilaza</v>
      </c>
      <c r="E314" s="33">
        <v>1888</v>
      </c>
      <c r="F314" s="98" t="str">
        <f t="shared" si="21"/>
        <v>Materiales Varios</v>
      </c>
      <c r="G314" s="98" t="str">
        <f t="shared" si="22"/>
        <v>lbs</v>
      </c>
      <c r="H314" s="30">
        <v>2</v>
      </c>
      <c r="I314" s="28">
        <f t="shared" si="23"/>
        <v>8.3409927745818973</v>
      </c>
      <c r="J314" s="28">
        <f t="shared" si="24"/>
        <v>16.681985549163795</v>
      </c>
      <c r="L314" s="150">
        <v>43752</v>
      </c>
      <c r="M314" s="52"/>
      <c r="S314" s="151"/>
      <c r="U314" s="152"/>
      <c r="V314" s="23"/>
      <c r="W314" s="56"/>
      <c r="AA314" s="152"/>
      <c r="AC314" s="148" t="str">
        <f>Inventario!B314</f>
        <v>Push to open para bisagra</v>
      </c>
      <c r="AD314" s="148" t="str">
        <f>Inventario!D314</f>
        <v>Push to open para bisagra</v>
      </c>
      <c r="AE314" s="148" t="str">
        <f>Inventario!E314</f>
        <v>Herrajes</v>
      </c>
      <c r="AF314" s="148">
        <f>Inventario!F314</f>
        <v>0</v>
      </c>
      <c r="AG314" s="148" t="str">
        <f>Inventario!G314</f>
        <v>unidades</v>
      </c>
      <c r="AH314" s="149">
        <f>Inventario!S314</f>
        <v>59</v>
      </c>
      <c r="AI314" s="149">
        <f>Inventario!T314</f>
        <v>1298</v>
      </c>
    </row>
    <row r="315" spans="1:35" s="22" customFormat="1" ht="15" customHeight="1" x14ac:dyDescent="0.25">
      <c r="A315" s="33" t="s">
        <v>2074</v>
      </c>
      <c r="B315" s="24"/>
      <c r="C315" s="174" t="s">
        <v>303</v>
      </c>
      <c r="D315" s="98" t="str">
        <f t="shared" si="20"/>
        <v>Lija pliego 9"x11" grano #360</v>
      </c>
      <c r="E315" s="33">
        <v>1889</v>
      </c>
      <c r="F315" s="98" t="str">
        <f t="shared" si="21"/>
        <v>Abrasivos</v>
      </c>
      <c r="G315" s="98" t="str">
        <f t="shared" si="22"/>
        <v>unidades</v>
      </c>
      <c r="H315" s="30">
        <v>5</v>
      </c>
      <c r="I315" s="28">
        <f t="shared" si="23"/>
        <v>9.25</v>
      </c>
      <c r="J315" s="28">
        <f t="shared" si="24"/>
        <v>46.25</v>
      </c>
      <c r="L315" s="150">
        <v>43752</v>
      </c>
      <c r="S315" s="151"/>
      <c r="U315" s="152"/>
      <c r="V315" s="23"/>
      <c r="W315" s="56"/>
      <c r="AA315" s="152"/>
      <c r="AC315" s="148" t="str">
        <f>Inventario!B315</f>
        <v>Clavillos de presion 1-1/2" calibre 18</v>
      </c>
      <c r="AD315" s="148" t="str">
        <f>Inventario!D315</f>
        <v>Clavillos de presion 1-1/2" calibre 18</v>
      </c>
      <c r="AE315" s="148" t="str">
        <f>Inventario!E315</f>
        <v>Herrajes</v>
      </c>
      <c r="AF315" s="148">
        <f>Inventario!F315</f>
        <v>0</v>
      </c>
      <c r="AG315" s="148" t="str">
        <f>Inventario!G315</f>
        <v>unidades</v>
      </c>
      <c r="AH315" s="149">
        <f>Inventario!S315</f>
        <v>4.2901234567901236E-2</v>
      </c>
      <c r="AI315" s="149">
        <f>Inventario!T315</f>
        <v>480.49382716049382</v>
      </c>
    </row>
    <row r="316" spans="1:35" s="22" customFormat="1" ht="15" customHeight="1" x14ac:dyDescent="0.25">
      <c r="A316" s="33" t="s">
        <v>2074</v>
      </c>
      <c r="B316" s="24"/>
      <c r="C316" s="174" t="s">
        <v>297</v>
      </c>
      <c r="D316" s="98" t="str">
        <f t="shared" si="20"/>
        <v>Lija pliego 9"x11" grano #2000</v>
      </c>
      <c r="E316" s="33">
        <v>1889</v>
      </c>
      <c r="F316" s="98" t="str">
        <f t="shared" si="21"/>
        <v>Abrasivos</v>
      </c>
      <c r="G316" s="98" t="str">
        <f t="shared" si="22"/>
        <v>unidades</v>
      </c>
      <c r="H316" s="30">
        <v>1</v>
      </c>
      <c r="I316" s="28">
        <f t="shared" si="23"/>
        <v>9.25</v>
      </c>
      <c r="J316" s="28">
        <f t="shared" si="24"/>
        <v>9.25</v>
      </c>
      <c r="L316" s="150">
        <v>43752</v>
      </c>
      <c r="S316" s="151"/>
      <c r="U316" s="152"/>
      <c r="V316" s="23"/>
      <c r="W316" s="56"/>
      <c r="AA316" s="152"/>
      <c r="AC316" s="148" t="str">
        <f>Inventario!B316</f>
        <v>Cam-Lock 2-1/2"</v>
      </c>
      <c r="AD316" s="148" t="str">
        <f>Inventario!D316</f>
        <v>Cam-Lock 2-1/2"</v>
      </c>
      <c r="AE316" s="148" t="str">
        <f>Inventario!E316</f>
        <v>Herrajes</v>
      </c>
      <c r="AF316" s="148">
        <f>Inventario!F316</f>
        <v>0</v>
      </c>
      <c r="AG316" s="148" t="str">
        <f>Inventario!G316</f>
        <v>unidades</v>
      </c>
      <c r="AH316" s="149" t="str">
        <f>Inventario!S316</f>
        <v>0</v>
      </c>
      <c r="AI316" s="149">
        <f>Inventario!T316</f>
        <v>0</v>
      </c>
    </row>
    <row r="317" spans="1:35" s="22" customFormat="1" ht="15" customHeight="1" x14ac:dyDescent="0.25">
      <c r="A317" s="33" t="s">
        <v>2074</v>
      </c>
      <c r="B317" s="24"/>
      <c r="C317" s="174" t="s">
        <v>299</v>
      </c>
      <c r="D317" s="98" t="str">
        <f t="shared" si="20"/>
        <v>Lija pliego 9"x11" grano #1200</v>
      </c>
      <c r="E317" s="33">
        <v>1889</v>
      </c>
      <c r="F317" s="98" t="str">
        <f t="shared" si="21"/>
        <v>Abrasivos</v>
      </c>
      <c r="G317" s="98" t="str">
        <f t="shared" si="22"/>
        <v>unidades</v>
      </c>
      <c r="H317" s="30">
        <v>1</v>
      </c>
      <c r="I317" s="28">
        <f t="shared" si="23"/>
        <v>9.25</v>
      </c>
      <c r="J317" s="28">
        <f t="shared" si="24"/>
        <v>9.25</v>
      </c>
      <c r="L317" s="150">
        <v>43752</v>
      </c>
      <c r="M317" s="52"/>
      <c r="S317" s="151"/>
      <c r="U317" s="152"/>
      <c r="V317" s="23"/>
      <c r="W317" s="56"/>
      <c r="AA317" s="152"/>
      <c r="AC317" s="148" t="str">
        <f>Inventario!B317</f>
        <v>Alcayate (bed fittings)</v>
      </c>
      <c r="AD317" s="148" t="str">
        <f>Inventario!D317</f>
        <v>Alcayate (bed fittings)</v>
      </c>
      <c r="AE317" s="148" t="str">
        <f>Inventario!E317</f>
        <v>Herrajes</v>
      </c>
      <c r="AF317" s="148">
        <f>Inventario!F317</f>
        <v>0</v>
      </c>
      <c r="AG317" s="148" t="str">
        <f>Inventario!G317</f>
        <v>unidades</v>
      </c>
      <c r="AH317" s="149" t="str">
        <f>Inventario!S317</f>
        <v>0</v>
      </c>
      <c r="AI317" s="149">
        <f>Inventario!T317</f>
        <v>0</v>
      </c>
    </row>
    <row r="318" spans="1:35" s="22" customFormat="1" ht="15" customHeight="1" x14ac:dyDescent="0.25">
      <c r="A318" s="33" t="s">
        <v>2074</v>
      </c>
      <c r="B318" s="24"/>
      <c r="C318" s="174" t="s">
        <v>1082</v>
      </c>
      <c r="D318" s="98" t="str">
        <f t="shared" si="20"/>
        <v>Guantes Con Punto Pvc</v>
      </c>
      <c r="E318" s="33">
        <v>1889</v>
      </c>
      <c r="F318" s="98" t="str">
        <f t="shared" si="21"/>
        <v>EPP</v>
      </c>
      <c r="G318" s="98" t="str">
        <f t="shared" si="22"/>
        <v>par</v>
      </c>
      <c r="H318" s="30">
        <v>1</v>
      </c>
      <c r="I318" s="28">
        <f t="shared" si="23"/>
        <v>49.356153846153845</v>
      </c>
      <c r="J318" s="28">
        <f t="shared" si="24"/>
        <v>49.356153846153845</v>
      </c>
      <c r="L318" s="150">
        <v>43752</v>
      </c>
      <c r="M318" s="52"/>
      <c r="S318" s="151"/>
      <c r="U318" s="152"/>
      <c r="V318" s="23"/>
      <c r="W318" s="56"/>
      <c r="AA318" s="152"/>
      <c r="AC318" s="148" t="str">
        <f>Inventario!B318</f>
        <v>Soporte para repisa 6.3mm</v>
      </c>
      <c r="AD318" s="148" t="str">
        <f>Inventario!D318</f>
        <v>Soporte para repisa 6.3mm</v>
      </c>
      <c r="AE318" s="148" t="str">
        <f>Inventario!E318</f>
        <v>Herrajes</v>
      </c>
      <c r="AF318" s="148">
        <f>Inventario!F318</f>
        <v>0</v>
      </c>
      <c r="AG318" s="148" t="str">
        <f>Inventario!G318</f>
        <v>unidades</v>
      </c>
      <c r="AH318" s="149" t="str">
        <f>Inventario!S318</f>
        <v>0</v>
      </c>
      <c r="AI318" s="149">
        <f>Inventario!T318</f>
        <v>0</v>
      </c>
    </row>
    <row r="319" spans="1:35" s="22" customFormat="1" ht="15" customHeight="1" x14ac:dyDescent="0.25">
      <c r="A319" s="33">
        <v>1906178</v>
      </c>
      <c r="B319" s="24"/>
      <c r="C319" s="174" t="s">
        <v>1495</v>
      </c>
      <c r="D319" s="98" t="str">
        <f t="shared" si="20"/>
        <v>Lamina de carton reciclado</v>
      </c>
      <c r="E319" s="33">
        <v>1890</v>
      </c>
      <c r="F319" s="98" t="str">
        <f t="shared" si="21"/>
        <v>Material Empaque</v>
      </c>
      <c r="G319" s="98" t="str">
        <f t="shared" si="22"/>
        <v>unidades</v>
      </c>
      <c r="H319" s="30">
        <v>30</v>
      </c>
      <c r="I319" s="28">
        <f t="shared" si="23"/>
        <v>20.259253559499786</v>
      </c>
      <c r="J319" s="28">
        <f t="shared" si="24"/>
        <v>607.77760678499362</v>
      </c>
      <c r="L319" s="150">
        <v>43753</v>
      </c>
      <c r="M319" s="52"/>
      <c r="S319" s="151"/>
      <c r="U319" s="152"/>
      <c r="V319" s="23"/>
      <c r="W319" s="56"/>
      <c r="AA319" s="152"/>
      <c r="AC319" s="148" t="str">
        <f>Inventario!B319</f>
        <v>Tapones cuadrados de hule</v>
      </c>
      <c r="AD319" s="148" t="str">
        <f>Inventario!D319</f>
        <v>Tapones cuadrados de hule</v>
      </c>
      <c r="AE319" s="148" t="str">
        <f>Inventario!E319</f>
        <v>Herrajes</v>
      </c>
      <c r="AF319" s="148">
        <f>Inventario!F319</f>
        <v>0</v>
      </c>
      <c r="AG319" s="148" t="str">
        <f>Inventario!G319</f>
        <v>unidades</v>
      </c>
      <c r="AH319" s="149" t="str">
        <f>Inventario!S319</f>
        <v>0</v>
      </c>
      <c r="AI319" s="149">
        <f>Inventario!T319</f>
        <v>0</v>
      </c>
    </row>
    <row r="320" spans="1:35" s="22" customFormat="1" ht="15" customHeight="1" x14ac:dyDescent="0.25">
      <c r="A320" s="33">
        <v>1906178</v>
      </c>
      <c r="B320" s="24"/>
      <c r="C320" s="174" t="s">
        <v>967</v>
      </c>
      <c r="D320" s="98" t="str">
        <f t="shared" si="20"/>
        <v>Tape Oscuro 2"x 110 yadas</v>
      </c>
      <c r="E320" s="33">
        <v>1890</v>
      </c>
      <c r="F320" s="98" t="str">
        <f t="shared" si="21"/>
        <v>Material Empaque</v>
      </c>
      <c r="G320" s="98" t="str">
        <f t="shared" si="22"/>
        <v>unidades</v>
      </c>
      <c r="H320" s="30">
        <v>2</v>
      </c>
      <c r="I320" s="28">
        <f t="shared" si="23"/>
        <v>48.261992235692681</v>
      </c>
      <c r="J320" s="28">
        <f t="shared" si="24"/>
        <v>96.523984471385361</v>
      </c>
      <c r="L320" s="150">
        <v>43753</v>
      </c>
      <c r="M320" s="52"/>
      <c r="S320" s="151"/>
      <c r="U320" s="152"/>
      <c r="V320" s="23"/>
      <c r="W320" s="56"/>
      <c r="AA320" s="152"/>
      <c r="AC320" s="148" t="str">
        <f>Inventario!B320</f>
        <v>Poleas</v>
      </c>
      <c r="AD320" s="148" t="str">
        <f>Inventario!D320</f>
        <v>Poleas</v>
      </c>
      <c r="AE320" s="148" t="str">
        <f>Inventario!E320</f>
        <v>Herrajes</v>
      </c>
      <c r="AF320" s="148">
        <f>Inventario!F320</f>
        <v>0</v>
      </c>
      <c r="AG320" s="148" t="str">
        <f>Inventario!G320</f>
        <v>unidades</v>
      </c>
      <c r="AH320" s="149" t="str">
        <f>Inventario!S320</f>
        <v>0</v>
      </c>
      <c r="AI320" s="149">
        <f>Inventario!T320</f>
        <v>0</v>
      </c>
    </row>
    <row r="321" spans="1:35" s="22" customFormat="1" ht="15" customHeight="1" x14ac:dyDescent="0.25">
      <c r="A321" s="33">
        <v>1906179</v>
      </c>
      <c r="B321" s="24"/>
      <c r="C321" s="174" t="s">
        <v>1495</v>
      </c>
      <c r="D321" s="98" t="str">
        <f t="shared" si="20"/>
        <v>Lamina de carton reciclado</v>
      </c>
      <c r="E321" s="33">
        <v>1890</v>
      </c>
      <c r="F321" s="98" t="str">
        <f t="shared" si="21"/>
        <v>Material Empaque</v>
      </c>
      <c r="G321" s="98" t="str">
        <f t="shared" si="22"/>
        <v>unidades</v>
      </c>
      <c r="H321" s="30">
        <v>10</v>
      </c>
      <c r="I321" s="28">
        <f t="shared" si="23"/>
        <v>20.259253559499786</v>
      </c>
      <c r="J321" s="28">
        <f t="shared" si="24"/>
        <v>202.59253559499786</v>
      </c>
      <c r="L321" s="150">
        <v>43753</v>
      </c>
      <c r="M321" s="52"/>
      <c r="S321" s="151"/>
      <c r="U321" s="152"/>
      <c r="V321" s="23"/>
      <c r="W321" s="56"/>
      <c r="AA321" s="152"/>
      <c r="AC321" s="148" t="str">
        <f>Inventario!B321</f>
        <v>Cierre facil para bisagra de 1"</v>
      </c>
      <c r="AD321" s="148" t="str">
        <f>Inventario!D321</f>
        <v>Cierre facil para bisagra de 1"</v>
      </c>
      <c r="AE321" s="148" t="str">
        <f>Inventario!E321</f>
        <v>Herrajes</v>
      </c>
      <c r="AF321" s="148">
        <f>Inventario!F321</f>
        <v>0</v>
      </c>
      <c r="AG321" s="148" t="str">
        <f>Inventario!G321</f>
        <v>unidades</v>
      </c>
      <c r="AH321" s="149" t="str">
        <f>Inventario!S321</f>
        <v>0</v>
      </c>
      <c r="AI321" s="149">
        <f>Inventario!T321</f>
        <v>0</v>
      </c>
    </row>
    <row r="322" spans="1:35" s="22" customFormat="1" ht="15" customHeight="1" x14ac:dyDescent="0.25">
      <c r="A322" s="33">
        <v>1906179</v>
      </c>
      <c r="B322" s="24"/>
      <c r="C322" s="174" t="s">
        <v>967</v>
      </c>
      <c r="D322" s="98" t="str">
        <f t="shared" si="20"/>
        <v>Tape Oscuro 2"x 110 yadas</v>
      </c>
      <c r="E322" s="33">
        <v>1890</v>
      </c>
      <c r="F322" s="98" t="str">
        <f t="shared" si="21"/>
        <v>Material Empaque</v>
      </c>
      <c r="G322" s="98" t="str">
        <f t="shared" si="22"/>
        <v>unidades</v>
      </c>
      <c r="H322" s="30">
        <v>1</v>
      </c>
      <c r="I322" s="28">
        <f t="shared" si="23"/>
        <v>48.261992235692681</v>
      </c>
      <c r="J322" s="28">
        <f t="shared" si="24"/>
        <v>48.261992235692681</v>
      </c>
      <c r="L322" s="150">
        <v>43753</v>
      </c>
      <c r="M322" s="52"/>
      <c r="S322" s="151"/>
      <c r="U322" s="152"/>
      <c r="V322" s="23"/>
      <c r="W322" s="56"/>
      <c r="AA322" s="152"/>
      <c r="AC322" s="148" t="str">
        <f>Inventario!B322</f>
        <v>Cierra facil para bisagra de 1/2"</v>
      </c>
      <c r="AD322" s="148" t="str">
        <f>Inventario!D322</f>
        <v>Cierra facil para bisagra de 1/2"</v>
      </c>
      <c r="AE322" s="148" t="str">
        <f>Inventario!E322</f>
        <v>Herrajes</v>
      </c>
      <c r="AF322" s="148">
        <f>Inventario!F322</f>
        <v>0</v>
      </c>
      <c r="AG322" s="148" t="str">
        <f>Inventario!G322</f>
        <v>unidades</v>
      </c>
      <c r="AH322" s="149" t="str">
        <f>Inventario!S322</f>
        <v>0</v>
      </c>
      <c r="AI322" s="149">
        <f>Inventario!T322</f>
        <v>0</v>
      </c>
    </row>
    <row r="323" spans="1:35" s="22" customFormat="1" ht="15" customHeight="1" x14ac:dyDescent="0.25">
      <c r="A323" s="33">
        <v>1908238</v>
      </c>
      <c r="B323" s="24"/>
      <c r="C323" s="174" t="s">
        <v>2052</v>
      </c>
      <c r="D323" s="98" t="str">
        <f t="shared" si="20"/>
        <v>Pega loca</v>
      </c>
      <c r="E323" s="33">
        <v>1891</v>
      </c>
      <c r="F323" s="98" t="str">
        <f t="shared" si="21"/>
        <v>Materiales Varios</v>
      </c>
      <c r="G323" s="98" t="str">
        <f t="shared" si="22"/>
        <v>unidades</v>
      </c>
      <c r="H323" s="30">
        <v>24</v>
      </c>
      <c r="I323" s="28">
        <f t="shared" si="23"/>
        <v>2.5189030306852507</v>
      </c>
      <c r="J323" s="28">
        <f t="shared" si="24"/>
        <v>60.453672736446016</v>
      </c>
      <c r="L323" s="150">
        <v>43753</v>
      </c>
      <c r="M323" s="52"/>
      <c r="S323" s="151"/>
      <c r="U323" s="152"/>
      <c r="V323" s="23"/>
      <c r="W323" s="56"/>
      <c r="AA323" s="152"/>
      <c r="AC323" s="148" t="str">
        <f>Inventario!B323</f>
        <v>Traba cierre facil</v>
      </c>
      <c r="AD323" s="148" t="str">
        <f>Inventario!D323</f>
        <v>Traba cierre facil</v>
      </c>
      <c r="AE323" s="148" t="str">
        <f>Inventario!E323</f>
        <v>Herrajes</v>
      </c>
      <c r="AF323" s="148">
        <f>Inventario!F323</f>
        <v>0</v>
      </c>
      <c r="AG323" s="148" t="str">
        <f>Inventario!G323</f>
        <v>unidades</v>
      </c>
      <c r="AH323" s="149" t="str">
        <f>Inventario!S323</f>
        <v>0</v>
      </c>
      <c r="AI323" s="149">
        <f>Inventario!T323</f>
        <v>0</v>
      </c>
    </row>
    <row r="324" spans="1:35" s="22" customFormat="1" ht="15" customHeight="1" x14ac:dyDescent="0.25">
      <c r="A324" s="33">
        <v>1908236</v>
      </c>
      <c r="B324" s="24"/>
      <c r="C324" s="174" t="s">
        <v>2052</v>
      </c>
      <c r="D324" s="98" t="str">
        <f t="shared" si="20"/>
        <v>Pega loca</v>
      </c>
      <c r="E324" s="33">
        <v>1891</v>
      </c>
      <c r="F324" s="98" t="str">
        <f t="shared" si="21"/>
        <v>Materiales Varios</v>
      </c>
      <c r="G324" s="98" t="str">
        <f t="shared" si="22"/>
        <v>unidades</v>
      </c>
      <c r="H324" s="30">
        <v>12</v>
      </c>
      <c r="I324" s="28">
        <f t="shared" si="23"/>
        <v>2.5189030306852507</v>
      </c>
      <c r="J324" s="28">
        <f t="shared" si="24"/>
        <v>30.226836368223008</v>
      </c>
      <c r="L324" s="150">
        <v>43753</v>
      </c>
      <c r="M324" s="52"/>
      <c r="S324" s="151"/>
      <c r="U324" s="152"/>
      <c r="V324" s="23"/>
      <c r="W324" s="56"/>
      <c r="AA324" s="152"/>
      <c r="AC324" s="148" t="str">
        <f>Inventario!B324</f>
        <v>tapa junta</v>
      </c>
      <c r="AD324" s="148" t="str">
        <f>Inventario!D324</f>
        <v>tapa junta</v>
      </c>
      <c r="AE324" s="148" t="str">
        <f>Inventario!E324</f>
        <v>Herrajes</v>
      </c>
      <c r="AF324" s="148">
        <f>Inventario!F324</f>
        <v>0</v>
      </c>
      <c r="AG324" s="148" t="str">
        <f>Inventario!G324</f>
        <v>unidades</v>
      </c>
      <c r="AH324" s="149" t="str">
        <f>Inventario!S324</f>
        <v>0</v>
      </c>
      <c r="AI324" s="149">
        <f>Inventario!T324</f>
        <v>0</v>
      </c>
    </row>
    <row r="325" spans="1:35" s="22" customFormat="1" ht="15" customHeight="1" x14ac:dyDescent="0.25">
      <c r="A325" s="33">
        <v>1908238</v>
      </c>
      <c r="B325" s="24"/>
      <c r="C325" s="174" t="s">
        <v>962</v>
      </c>
      <c r="D325" s="98" t="str">
        <f t="shared" si="20"/>
        <v>Esponja Fina 2604</v>
      </c>
      <c r="E325" s="33">
        <v>1892</v>
      </c>
      <c r="F325" s="98" t="str">
        <f t="shared" si="21"/>
        <v>Abrasivos</v>
      </c>
      <c r="G325" s="98" t="str">
        <f t="shared" si="22"/>
        <v>unidades</v>
      </c>
      <c r="H325" s="30">
        <v>15</v>
      </c>
      <c r="I325" s="28">
        <f t="shared" si="23"/>
        <v>59.308164563835533</v>
      </c>
      <c r="J325" s="28">
        <f t="shared" si="24"/>
        <v>889.62246845753293</v>
      </c>
      <c r="L325" s="150">
        <v>43753</v>
      </c>
      <c r="M325" s="52"/>
      <c r="S325" s="151"/>
      <c r="U325" s="152"/>
      <c r="V325" s="23"/>
      <c r="W325" s="56"/>
      <c r="AA325" s="152"/>
      <c r="AC325" s="148" t="str">
        <f>Inventario!B325</f>
        <v>Dispositivo de bloqueo (lock device overlay)</v>
      </c>
      <c r="AD325" s="148" t="str">
        <f>Inventario!D325</f>
        <v>Dispositivo de bloqueo (lock device overlay)</v>
      </c>
      <c r="AE325" s="148" t="str">
        <f>Inventario!E325</f>
        <v>Herrajes</v>
      </c>
      <c r="AF325" s="148">
        <f>Inventario!F325</f>
        <v>0</v>
      </c>
      <c r="AG325" s="148" t="str">
        <f>Inventario!G325</f>
        <v>kits</v>
      </c>
      <c r="AH325" s="149" t="str">
        <f>Inventario!S325</f>
        <v>0</v>
      </c>
      <c r="AI325" s="149">
        <f>Inventario!T325</f>
        <v>0</v>
      </c>
    </row>
    <row r="326" spans="1:35" s="22" customFormat="1" ht="15" customHeight="1" x14ac:dyDescent="0.25">
      <c r="A326" s="33">
        <v>1908238</v>
      </c>
      <c r="B326" s="24"/>
      <c r="C326" s="174" t="s">
        <v>244</v>
      </c>
      <c r="D326" s="98" t="str">
        <f t="shared" ref="D326:D389" si="25">VLOOKUP($C326,$AC$6:$AI$2056,2,FALSE)</f>
        <v>Esponja Microfina</v>
      </c>
      <c r="E326" s="33">
        <v>1892</v>
      </c>
      <c r="F326" s="98" t="str">
        <f t="shared" ref="F326:F389" si="26">VLOOKUP($C326,$AC$6:$AI$2056,3,FALSE)</f>
        <v>Abrasivos</v>
      </c>
      <c r="G326" s="98" t="str">
        <f t="shared" ref="G326:G389" si="27">VLOOKUP($C326,$AC$6:$AI$2056,5,FALSE)</f>
        <v>unidades</v>
      </c>
      <c r="H326" s="30">
        <v>15</v>
      </c>
      <c r="I326" s="28">
        <f t="shared" ref="I326:I389" si="28">VLOOKUP($C326,$AC$6:$AI$2056,6,FALSE)</f>
        <v>27.6</v>
      </c>
      <c r="J326" s="28">
        <f t="shared" ref="J326:J389" si="29">+H326*I326</f>
        <v>414</v>
      </c>
      <c r="L326" s="150">
        <v>43753</v>
      </c>
      <c r="M326" s="52"/>
      <c r="S326" s="151"/>
      <c r="U326" s="152"/>
      <c r="V326" s="23"/>
      <c r="W326" s="56"/>
      <c r="AA326" s="152"/>
      <c r="AC326" s="148" t="str">
        <f>Inventario!B326</f>
        <v>eje giratorio de 4"</v>
      </c>
      <c r="AD326" s="148" t="str">
        <f>Inventario!D326</f>
        <v>eje giratorio de 4"</v>
      </c>
      <c r="AE326" s="148" t="str">
        <f>Inventario!E326</f>
        <v>Herrajes</v>
      </c>
      <c r="AF326" s="148">
        <f>Inventario!F326</f>
        <v>0</v>
      </c>
      <c r="AG326" s="148" t="str">
        <f>Inventario!G326</f>
        <v>unidades</v>
      </c>
      <c r="AH326" s="149" t="str">
        <f>Inventario!S326</f>
        <v>0</v>
      </c>
      <c r="AI326" s="149">
        <f>Inventario!T326</f>
        <v>0</v>
      </c>
    </row>
    <row r="327" spans="1:35" s="22" customFormat="1" ht="15" customHeight="1" x14ac:dyDescent="0.25">
      <c r="A327" s="33">
        <v>1908238</v>
      </c>
      <c r="B327" s="24"/>
      <c r="C327" s="174" t="s">
        <v>763</v>
      </c>
      <c r="D327" s="98" t="str">
        <f t="shared" si="25"/>
        <v>Hilaza</v>
      </c>
      <c r="E327" s="33">
        <v>1892</v>
      </c>
      <c r="F327" s="98" t="str">
        <f t="shared" si="26"/>
        <v>Materiales Varios</v>
      </c>
      <c r="G327" s="98" t="str">
        <f t="shared" si="27"/>
        <v>lbs</v>
      </c>
      <c r="H327" s="30">
        <v>29</v>
      </c>
      <c r="I327" s="28">
        <f t="shared" si="28"/>
        <v>8.3409927745818973</v>
      </c>
      <c r="J327" s="28">
        <f t="shared" si="29"/>
        <v>241.88879046287502</v>
      </c>
      <c r="L327" s="150">
        <v>43753</v>
      </c>
      <c r="M327" s="52"/>
      <c r="S327" s="151"/>
      <c r="U327" s="152"/>
      <c r="V327" s="23"/>
      <c r="W327" s="56"/>
      <c r="AA327" s="152"/>
      <c r="AC327" s="148" t="str">
        <f>Inventario!B327</f>
        <v>Nivelador base 1-1/2"x 1-3/4"</v>
      </c>
      <c r="AD327" s="148" t="str">
        <f>Inventario!D327</f>
        <v>Nivelador base 1-1/2"x 1-3/4"</v>
      </c>
      <c r="AE327" s="148" t="str">
        <f>Inventario!E327</f>
        <v>Herrajes</v>
      </c>
      <c r="AF327" s="148">
        <f>Inventario!F327</f>
        <v>0</v>
      </c>
      <c r="AG327" s="148" t="str">
        <f>Inventario!G327</f>
        <v>unidades</v>
      </c>
      <c r="AH327" s="149">
        <f>Inventario!S327</f>
        <v>23</v>
      </c>
      <c r="AI327" s="149">
        <f>Inventario!T327</f>
        <v>6808</v>
      </c>
    </row>
    <row r="328" spans="1:35" s="22" customFormat="1" ht="15" customHeight="1" x14ac:dyDescent="0.25">
      <c r="A328" s="33">
        <v>1908238</v>
      </c>
      <c r="B328" s="24"/>
      <c r="C328" s="174" t="s">
        <v>1182</v>
      </c>
      <c r="D328" s="98" t="str">
        <f t="shared" si="25"/>
        <v>Fondo Poliuretano Catalizado E65FSA5</v>
      </c>
      <c r="E328" s="33">
        <v>1892</v>
      </c>
      <c r="F328" s="98" t="str">
        <f t="shared" si="26"/>
        <v>Pinturas y Quimicos</v>
      </c>
      <c r="G328" s="98" t="str">
        <f t="shared" si="27"/>
        <v>galon</v>
      </c>
      <c r="H328" s="30">
        <v>6</v>
      </c>
      <c r="I328" s="28">
        <f t="shared" si="28"/>
        <v>1257.4670475207411</v>
      </c>
      <c r="J328" s="28">
        <f t="shared" si="29"/>
        <v>7544.8022851244459</v>
      </c>
      <c r="L328" s="150">
        <v>43753</v>
      </c>
      <c r="M328" s="52"/>
      <c r="S328" s="151"/>
      <c r="U328" s="152"/>
      <c r="V328" s="23"/>
      <c r="W328" s="56"/>
      <c r="AA328" s="152"/>
      <c r="AC328" s="148" t="str">
        <f>Inventario!B328</f>
        <v>Bisagra cuadrada 4" (inox)</v>
      </c>
      <c r="AD328" s="148" t="str">
        <f>Inventario!D328</f>
        <v>Bisagra cuadrada 4" (inox)</v>
      </c>
      <c r="AE328" s="148" t="str">
        <f>Inventario!E328</f>
        <v>Herrajes</v>
      </c>
      <c r="AF328" s="148">
        <f>Inventario!F328</f>
        <v>0</v>
      </c>
      <c r="AG328" s="148" t="str">
        <f>Inventario!G328</f>
        <v>unidades</v>
      </c>
      <c r="AH328" s="149">
        <f>Inventario!S328</f>
        <v>600</v>
      </c>
      <c r="AI328" s="149">
        <f>Inventario!T328</f>
        <v>9600</v>
      </c>
    </row>
    <row r="329" spans="1:35" s="22" customFormat="1" ht="15" customHeight="1" x14ac:dyDescent="0.25">
      <c r="A329" s="33">
        <v>1908238</v>
      </c>
      <c r="B329" s="24"/>
      <c r="C329" s="174" t="s">
        <v>825</v>
      </c>
      <c r="D329" s="98" t="str">
        <f t="shared" si="25"/>
        <v>Negro A48BSA1-1</v>
      </c>
      <c r="E329" s="33">
        <v>1893</v>
      </c>
      <c r="F329" s="98" t="str">
        <f t="shared" si="26"/>
        <v>Pinturas y Quimicos</v>
      </c>
      <c r="G329" s="98" t="str">
        <f t="shared" si="27"/>
        <v>galones</v>
      </c>
      <c r="H329" s="30">
        <v>8</v>
      </c>
      <c r="I329" s="28">
        <f t="shared" si="28"/>
        <v>1049.7798685016439</v>
      </c>
      <c r="J329" s="28">
        <f t="shared" si="29"/>
        <v>8398.2389480131515</v>
      </c>
      <c r="L329" s="150">
        <v>43753</v>
      </c>
      <c r="M329" s="52"/>
      <c r="S329" s="151"/>
      <c r="U329" s="152"/>
      <c r="V329" s="23"/>
      <c r="W329" s="56"/>
      <c r="AA329" s="152"/>
      <c r="AC329" s="148" t="str">
        <f>Inventario!B329</f>
        <v>sistema al piso para closet</v>
      </c>
      <c r="AD329" s="148" t="str">
        <f>Inventario!D329</f>
        <v>sistema al piso para closet</v>
      </c>
      <c r="AE329" s="148" t="str">
        <f>Inventario!E329</f>
        <v>Herrajes</v>
      </c>
      <c r="AF329" s="148">
        <f>Inventario!F329</f>
        <v>0</v>
      </c>
      <c r="AG329" s="148" t="str">
        <f>Inventario!G329</f>
        <v>unidades</v>
      </c>
      <c r="AH329" s="149" t="str">
        <f>Inventario!S329</f>
        <v>0</v>
      </c>
      <c r="AI329" s="149">
        <f>Inventario!T329</f>
        <v>0</v>
      </c>
    </row>
    <row r="330" spans="1:35" s="22" customFormat="1" ht="15" customHeight="1" x14ac:dyDescent="0.25">
      <c r="A330" s="33">
        <v>1908238</v>
      </c>
      <c r="B330" s="24"/>
      <c r="C330" s="174" t="s">
        <v>829</v>
      </c>
      <c r="D330" s="98" t="str">
        <f t="shared" si="25"/>
        <v>Thinner Poliuretano R8K5A5</v>
      </c>
      <c r="E330" s="33">
        <v>1893</v>
      </c>
      <c r="F330" s="98" t="str">
        <f t="shared" si="26"/>
        <v>Pinturas y Quimicos</v>
      </c>
      <c r="G330" s="98" t="str">
        <f t="shared" si="27"/>
        <v>galones</v>
      </c>
      <c r="H330" s="30">
        <v>4</v>
      </c>
      <c r="I330" s="28">
        <f t="shared" si="28"/>
        <v>603.11675000000002</v>
      </c>
      <c r="J330" s="28">
        <f t="shared" si="29"/>
        <v>2412.4670000000001</v>
      </c>
      <c r="L330" s="150">
        <v>43753</v>
      </c>
      <c r="M330" s="52"/>
      <c r="S330" s="151"/>
      <c r="U330" s="152"/>
      <c r="V330" s="23"/>
      <c r="W330" s="56"/>
      <c r="AA330" s="152"/>
      <c r="AC330" s="148" t="str">
        <f>Inventario!B330</f>
        <v>sistema colgante para closet</v>
      </c>
      <c r="AD330" s="148" t="str">
        <f>Inventario!D330</f>
        <v>sistema colgante para closet</v>
      </c>
      <c r="AE330" s="148" t="str">
        <f>Inventario!E330</f>
        <v>Herrajes</v>
      </c>
      <c r="AF330" s="148">
        <f>Inventario!F330</f>
        <v>0</v>
      </c>
      <c r="AG330" s="148" t="str">
        <f>Inventario!G330</f>
        <v>unidades</v>
      </c>
      <c r="AH330" s="149" t="str">
        <f>Inventario!S330</f>
        <v>0</v>
      </c>
      <c r="AI330" s="149">
        <f>Inventario!T330</f>
        <v>0</v>
      </c>
    </row>
    <row r="331" spans="1:35" s="22" customFormat="1" ht="15" customHeight="1" x14ac:dyDescent="0.25">
      <c r="A331" s="33">
        <v>1908238</v>
      </c>
      <c r="B331" s="24"/>
      <c r="C331" s="174" t="s">
        <v>1067</v>
      </c>
      <c r="D331" s="98" t="str">
        <f t="shared" si="25"/>
        <v xml:space="preserve">Solvente SA6 R8KSA6-1 SW </v>
      </c>
      <c r="E331" s="33">
        <v>1893</v>
      </c>
      <c r="F331" s="98" t="str">
        <f t="shared" si="26"/>
        <v>Pinturas y Quimicos</v>
      </c>
      <c r="G331" s="98" t="str">
        <f t="shared" si="27"/>
        <v>galon</v>
      </c>
      <c r="H331" s="30">
        <v>4</v>
      </c>
      <c r="I331" s="28">
        <f t="shared" si="28"/>
        <v>627.41717551277497</v>
      </c>
      <c r="J331" s="28">
        <f t="shared" si="29"/>
        <v>2509.6687020510999</v>
      </c>
      <c r="L331" s="150">
        <v>43753</v>
      </c>
      <c r="S331" s="151"/>
      <c r="U331" s="152"/>
      <c r="V331" s="23"/>
      <c r="W331" s="56"/>
      <c r="AA331" s="152"/>
      <c r="AC331" s="148" t="str">
        <f>Inventario!B331</f>
        <v>Nuez con uña 3/8-16</v>
      </c>
      <c r="AD331" s="148" t="str">
        <f>Inventario!D331</f>
        <v>Nuez con uña 3/8-16</v>
      </c>
      <c r="AE331" s="148" t="str">
        <f>Inventario!E331</f>
        <v>Herrajes</v>
      </c>
      <c r="AF331" s="148">
        <f>Inventario!F331</f>
        <v>0</v>
      </c>
      <c r="AG331" s="148" t="str">
        <f>Inventario!G331</f>
        <v>unidades</v>
      </c>
      <c r="AH331" s="149">
        <f>Inventario!S331</f>
        <v>5.23</v>
      </c>
      <c r="AI331" s="149">
        <f>Inventario!T331</f>
        <v>4623.3200000000006</v>
      </c>
    </row>
    <row r="332" spans="1:35" s="22" customFormat="1" ht="15" customHeight="1" x14ac:dyDescent="0.25">
      <c r="A332" s="33">
        <v>1908238</v>
      </c>
      <c r="B332" s="24"/>
      <c r="C332" s="174" t="s">
        <v>829</v>
      </c>
      <c r="D332" s="98" t="str">
        <f t="shared" si="25"/>
        <v>Thinner Poliuretano R8K5A5</v>
      </c>
      <c r="E332" s="33">
        <v>1893</v>
      </c>
      <c r="F332" s="98" t="str">
        <f t="shared" si="26"/>
        <v>Pinturas y Quimicos</v>
      </c>
      <c r="G332" s="98" t="str">
        <f t="shared" si="27"/>
        <v>galones</v>
      </c>
      <c r="H332" s="30">
        <v>3</v>
      </c>
      <c r="I332" s="28">
        <f t="shared" si="28"/>
        <v>603.11675000000002</v>
      </c>
      <c r="J332" s="28">
        <f t="shared" si="29"/>
        <v>1809.35025</v>
      </c>
      <c r="L332" s="150">
        <v>43753</v>
      </c>
      <c r="M332" s="52"/>
      <c r="S332" s="151"/>
      <c r="U332" s="152"/>
      <c r="V332" s="23"/>
      <c r="W332" s="56"/>
      <c r="AA332" s="152"/>
      <c r="AC332" s="148" t="str">
        <f>Inventario!B332</f>
        <v>Bisagra cuadrada 3-1/2"</v>
      </c>
      <c r="AD332" s="148" t="str">
        <f>Inventario!D332</f>
        <v>Bisagra cuadrada 3-1/2"</v>
      </c>
      <c r="AE332" s="148" t="str">
        <f>Inventario!E332</f>
        <v>Herrajes</v>
      </c>
      <c r="AF332" s="148">
        <f>Inventario!F332</f>
        <v>0</v>
      </c>
      <c r="AG332" s="148" t="str">
        <f>Inventario!G332</f>
        <v>unidades</v>
      </c>
      <c r="AH332" s="149" t="str">
        <f>Inventario!S332</f>
        <v>0</v>
      </c>
      <c r="AI332" s="149">
        <f>Inventario!T332</f>
        <v>0</v>
      </c>
    </row>
    <row r="333" spans="1:35" s="22" customFormat="1" ht="15" customHeight="1" x14ac:dyDescent="0.25">
      <c r="A333" s="33">
        <v>1908238</v>
      </c>
      <c r="B333" s="24"/>
      <c r="C333" s="174" t="s">
        <v>1184</v>
      </c>
      <c r="D333" s="98" t="str">
        <f t="shared" si="25"/>
        <v>Catalizador poliuretano para sellador V54VSA1-1/4</v>
      </c>
      <c r="E333" s="33">
        <v>1893</v>
      </c>
      <c r="F333" s="98" t="str">
        <f t="shared" si="26"/>
        <v>Pinturas y Quimicos</v>
      </c>
      <c r="G333" s="98" t="str">
        <f t="shared" si="27"/>
        <v>1/4  de Galon</v>
      </c>
      <c r="H333" s="30">
        <v>12</v>
      </c>
      <c r="I333" s="28">
        <f t="shared" si="28"/>
        <v>321.20532759856627</v>
      </c>
      <c r="J333" s="28">
        <f t="shared" si="29"/>
        <v>3854.463931182795</v>
      </c>
      <c r="L333" s="150">
        <v>43753</v>
      </c>
      <c r="M333" s="52"/>
      <c r="S333" s="151"/>
      <c r="U333" s="152"/>
      <c r="V333" s="23"/>
      <c r="W333" s="56"/>
      <c r="AA333" s="152"/>
      <c r="AC333" s="148" t="str">
        <f>Inventario!B333</f>
        <v>Bisagra oculta 119x28 mm (inox)</v>
      </c>
      <c r="AD333" s="148" t="str">
        <f>Inventario!D333</f>
        <v>Bisagra oculta 119x28 mm (inox)</v>
      </c>
      <c r="AE333" s="148" t="str">
        <f>Inventario!E333</f>
        <v>Herrajes</v>
      </c>
      <c r="AF333" s="148">
        <f>Inventario!F333</f>
        <v>0</v>
      </c>
      <c r="AG333" s="148" t="str">
        <f>Inventario!G333</f>
        <v>unidades</v>
      </c>
      <c r="AH333" s="149" t="str">
        <f>Inventario!S333</f>
        <v>0</v>
      </c>
      <c r="AI333" s="149">
        <f>Inventario!T333</f>
        <v>0</v>
      </c>
    </row>
    <row r="334" spans="1:35" s="22" customFormat="1" ht="15" customHeight="1" x14ac:dyDescent="0.25">
      <c r="A334" s="33">
        <v>1908238</v>
      </c>
      <c r="B334" s="24"/>
      <c r="C334" s="174" t="s">
        <v>1203</v>
      </c>
      <c r="D334" s="98" t="str">
        <f t="shared" si="25"/>
        <v>Acabado poliuretano catalizado para exterior galon</v>
      </c>
      <c r="E334" s="33">
        <v>1893</v>
      </c>
      <c r="F334" s="98" t="str">
        <f t="shared" si="26"/>
        <v>Pinturas y Quimicos</v>
      </c>
      <c r="G334" s="98" t="str">
        <f t="shared" si="27"/>
        <v>galon</v>
      </c>
      <c r="H334" s="30">
        <v>6</v>
      </c>
      <c r="I334" s="28">
        <f t="shared" si="28"/>
        <v>1425.6828402424662</v>
      </c>
      <c r="J334" s="28">
        <f t="shared" si="29"/>
        <v>8554.0970414547974</v>
      </c>
      <c r="L334" s="150">
        <v>43753</v>
      </c>
      <c r="M334" s="52"/>
      <c r="S334" s="151"/>
      <c r="U334" s="152"/>
      <c r="V334" s="23"/>
      <c r="W334" s="56"/>
      <c r="AA334" s="152"/>
      <c r="AC334" s="148" t="str">
        <f>Inventario!B334</f>
        <v>Bisagra cuadrada de 5"</v>
      </c>
      <c r="AD334" s="148" t="str">
        <f>Inventario!D334</f>
        <v>Bisagra cuadrada de 5"</v>
      </c>
      <c r="AE334" s="148" t="str">
        <f>Inventario!E334</f>
        <v>Herrajes</v>
      </c>
      <c r="AF334" s="148">
        <f>Inventario!F334</f>
        <v>0</v>
      </c>
      <c r="AG334" s="148" t="str">
        <f>Inventario!G334</f>
        <v>unidades</v>
      </c>
      <c r="AH334" s="149" t="str">
        <f>Inventario!S334</f>
        <v>0</v>
      </c>
      <c r="AI334" s="149">
        <f>Inventario!T334</f>
        <v>0</v>
      </c>
    </row>
    <row r="335" spans="1:35" s="22" customFormat="1" ht="15" customHeight="1" x14ac:dyDescent="0.25">
      <c r="A335" s="33">
        <v>1908238</v>
      </c>
      <c r="B335" s="24"/>
      <c r="C335" s="174" t="s">
        <v>1067</v>
      </c>
      <c r="D335" s="98" t="str">
        <f t="shared" si="25"/>
        <v xml:space="preserve">Solvente SA6 R8KSA6-1 SW </v>
      </c>
      <c r="E335" s="33">
        <v>1893</v>
      </c>
      <c r="F335" s="98" t="str">
        <f t="shared" si="26"/>
        <v>Pinturas y Quimicos</v>
      </c>
      <c r="G335" s="98" t="str">
        <f t="shared" si="27"/>
        <v>galon</v>
      </c>
      <c r="H335" s="30">
        <v>6</v>
      </c>
      <c r="I335" s="28">
        <f t="shared" si="28"/>
        <v>627.41717551277497</v>
      </c>
      <c r="J335" s="28">
        <f t="shared" si="29"/>
        <v>3764.5030530766498</v>
      </c>
      <c r="L335" s="150">
        <v>43753</v>
      </c>
      <c r="M335" s="52"/>
      <c r="S335" s="151"/>
      <c r="U335" s="152"/>
      <c r="V335" s="23"/>
      <c r="W335" s="56"/>
      <c r="AA335" s="152"/>
      <c r="AC335" s="148" t="str">
        <f>Inventario!B335</f>
        <v>Tuerca 5/16"</v>
      </c>
      <c r="AD335" s="148" t="str">
        <f>Inventario!D335</f>
        <v>Tuerca 5/16"</v>
      </c>
      <c r="AE335" s="148" t="str">
        <f>Inventario!E335</f>
        <v>Herrajes</v>
      </c>
      <c r="AF335" s="148">
        <f>Inventario!F335</f>
        <v>0</v>
      </c>
      <c r="AG335" s="148" t="str">
        <f>Inventario!G335</f>
        <v>unidades</v>
      </c>
      <c r="AH335" s="149">
        <f>Inventario!S335</f>
        <v>1.63</v>
      </c>
      <c r="AI335" s="149">
        <f>Inventario!T335</f>
        <v>2898.14</v>
      </c>
    </row>
    <row r="336" spans="1:35" s="22" customFormat="1" ht="15" customHeight="1" x14ac:dyDescent="0.25">
      <c r="A336" s="33">
        <v>1908238</v>
      </c>
      <c r="B336" s="24"/>
      <c r="C336" s="174" t="s">
        <v>1186</v>
      </c>
      <c r="D336" s="98" t="str">
        <f t="shared" si="25"/>
        <v>Catalizador Multiusos Poliuretano V54VSA3-1/8</v>
      </c>
      <c r="E336" s="33">
        <v>1893</v>
      </c>
      <c r="F336" s="98" t="str">
        <f t="shared" si="26"/>
        <v>Pinturas y Quimicos</v>
      </c>
      <c r="G336" s="98">
        <f t="shared" si="27"/>
        <v>0</v>
      </c>
      <c r="H336" s="30">
        <v>12</v>
      </c>
      <c r="I336" s="28">
        <f t="shared" si="28"/>
        <v>305.22627049100868</v>
      </c>
      <c r="J336" s="28">
        <f t="shared" si="29"/>
        <v>3662.7152458921041</v>
      </c>
      <c r="L336" s="150">
        <v>43753</v>
      </c>
      <c r="M336" s="52"/>
      <c r="S336" s="151"/>
      <c r="U336" s="152"/>
      <c r="V336" s="23"/>
      <c r="W336" s="56"/>
      <c r="AA336" s="152"/>
      <c r="AC336" s="148" t="str">
        <f>Inventario!B336</f>
        <v>Bisagras de aldaba 1-1/2"</v>
      </c>
      <c r="AD336" s="148" t="str">
        <f>Inventario!D336</f>
        <v>Bisagras de aldaba 1-1/2"</v>
      </c>
      <c r="AE336" s="148" t="str">
        <f>Inventario!E336</f>
        <v>Herrajes</v>
      </c>
      <c r="AF336" s="148">
        <f>Inventario!F336</f>
        <v>0</v>
      </c>
      <c r="AG336" s="148" t="str">
        <f>Inventario!G336</f>
        <v>unidades</v>
      </c>
      <c r="AH336" s="149" t="str">
        <f>Inventario!S336</f>
        <v>0</v>
      </c>
      <c r="AI336" s="149">
        <f>Inventario!T336</f>
        <v>0</v>
      </c>
    </row>
    <row r="337" spans="1:35" s="22" customFormat="1" ht="15" customHeight="1" x14ac:dyDescent="0.25">
      <c r="A337" s="33">
        <v>1908238</v>
      </c>
      <c r="B337" s="24"/>
      <c r="C337" s="174" t="s">
        <v>834</v>
      </c>
      <c r="D337" s="98" t="str">
        <f t="shared" si="25"/>
        <v>Thinner Acrilico</v>
      </c>
      <c r="E337" s="33">
        <v>1893</v>
      </c>
      <c r="F337" s="98" t="str">
        <f t="shared" si="26"/>
        <v>Pinturas y Quimicos</v>
      </c>
      <c r="G337" s="98" t="str">
        <f t="shared" si="27"/>
        <v>galones</v>
      </c>
      <c r="H337" s="30">
        <v>3</v>
      </c>
      <c r="I337" s="28">
        <f t="shared" si="28"/>
        <v>171.05991780538329</v>
      </c>
      <c r="J337" s="28">
        <f t="shared" si="29"/>
        <v>513.17975341614988</v>
      </c>
      <c r="L337" s="150">
        <v>43753</v>
      </c>
      <c r="M337" s="52"/>
      <c r="S337" s="151"/>
      <c r="U337" s="152"/>
      <c r="V337" s="23"/>
      <c r="W337" s="56"/>
      <c r="AA337" s="152"/>
      <c r="AC337" s="148" t="str">
        <f>Inventario!B337</f>
        <v>Colgadores para espejo</v>
      </c>
      <c r="AD337" s="148" t="str">
        <f>Inventario!D337</f>
        <v>Colgadores para espejo</v>
      </c>
      <c r="AE337" s="148" t="str">
        <f>Inventario!E337</f>
        <v>Herrajes</v>
      </c>
      <c r="AF337" s="148">
        <f>Inventario!F337</f>
        <v>0</v>
      </c>
      <c r="AG337" s="148" t="str">
        <f>Inventario!G337</f>
        <v>unidades</v>
      </c>
      <c r="AH337" s="149" t="str">
        <f>Inventario!S337</f>
        <v>0</v>
      </c>
      <c r="AI337" s="149">
        <f>Inventario!T337</f>
        <v>0</v>
      </c>
    </row>
    <row r="338" spans="1:35" s="22" customFormat="1" ht="15" customHeight="1" x14ac:dyDescent="0.25">
      <c r="A338" s="33">
        <v>1908238</v>
      </c>
      <c r="B338" s="24"/>
      <c r="C338" s="174" t="s">
        <v>273</v>
      </c>
      <c r="D338" s="98" t="str">
        <f t="shared" si="25"/>
        <v>Lija pliego 9"x11" grano #320</v>
      </c>
      <c r="E338" s="33">
        <v>1893</v>
      </c>
      <c r="F338" s="98" t="str">
        <f t="shared" si="26"/>
        <v>Abrasivos</v>
      </c>
      <c r="G338" s="98" t="str">
        <f t="shared" si="27"/>
        <v>unidades</v>
      </c>
      <c r="H338" s="30">
        <v>15</v>
      </c>
      <c r="I338" s="28">
        <f t="shared" si="28"/>
        <v>9.25</v>
      </c>
      <c r="J338" s="28">
        <f t="shared" si="29"/>
        <v>138.75</v>
      </c>
      <c r="L338" s="150">
        <v>43753</v>
      </c>
      <c r="M338" s="52"/>
      <c r="S338" s="151"/>
      <c r="U338" s="152"/>
      <c r="V338" s="23"/>
      <c r="W338" s="56"/>
      <c r="AA338" s="152"/>
      <c r="AC338" s="148" t="str">
        <f>Inventario!B338</f>
        <v>Tuerca de seguridad 3/4"</v>
      </c>
      <c r="AD338" s="148" t="str">
        <f>Inventario!D338</f>
        <v>Tuerca de seguridad 3/4"</v>
      </c>
      <c r="AE338" s="148" t="str">
        <f>Inventario!E338</f>
        <v>Herrajes</v>
      </c>
      <c r="AF338" s="148">
        <f>Inventario!F338</f>
        <v>0</v>
      </c>
      <c r="AG338" s="148" t="str">
        <f>Inventario!G338</f>
        <v>unidades</v>
      </c>
      <c r="AH338" s="149" t="str">
        <f>Inventario!S338</f>
        <v>0</v>
      </c>
      <c r="AI338" s="149">
        <f>Inventario!T338</f>
        <v>0</v>
      </c>
    </row>
    <row r="339" spans="1:35" s="22" customFormat="1" ht="15" customHeight="1" x14ac:dyDescent="0.25">
      <c r="A339" s="33" t="s">
        <v>2161</v>
      </c>
      <c r="B339" s="24"/>
      <c r="C339" s="174" t="s">
        <v>2159</v>
      </c>
      <c r="D339" s="98" t="str">
        <f t="shared" si="25"/>
        <v>Cemento de contacto</v>
      </c>
      <c r="E339" s="33">
        <v>1894</v>
      </c>
      <c r="F339" s="98" t="str">
        <f t="shared" si="26"/>
        <v>Pinturas y Quimicos</v>
      </c>
      <c r="G339" s="98" t="str">
        <f t="shared" si="27"/>
        <v>galon</v>
      </c>
      <c r="H339" s="30">
        <v>2</v>
      </c>
      <c r="I339" s="28">
        <f t="shared" si="28"/>
        <v>578.63798817337704</v>
      </c>
      <c r="J339" s="28">
        <f t="shared" si="29"/>
        <v>1157.2759763467541</v>
      </c>
      <c r="L339" s="150">
        <v>43753</v>
      </c>
      <c r="M339" s="52"/>
      <c r="S339" s="151"/>
      <c r="U339" s="152"/>
      <c r="V339" s="23"/>
      <c r="W339" s="56"/>
      <c r="AA339" s="152"/>
      <c r="AC339" s="148" t="str">
        <f>Inventario!B339</f>
        <v>Tuerca de seguridad 3/8" Inox</v>
      </c>
      <c r="AD339" s="148" t="str">
        <f>Inventario!D339</f>
        <v>Tuerca de seguridad 3/8" Inox</v>
      </c>
      <c r="AE339" s="148" t="str">
        <f>Inventario!E339</f>
        <v>Herrajes</v>
      </c>
      <c r="AF339" s="148">
        <f>Inventario!F339</f>
        <v>0</v>
      </c>
      <c r="AG339" s="148" t="str">
        <f>Inventario!G339</f>
        <v>unidades</v>
      </c>
      <c r="AH339" s="149">
        <f>Inventario!S339</f>
        <v>8.02</v>
      </c>
      <c r="AI339" s="149">
        <f>Inventario!T339</f>
        <v>96.24</v>
      </c>
    </row>
    <row r="340" spans="1:35" s="22" customFormat="1" ht="15" customHeight="1" x14ac:dyDescent="0.25">
      <c r="A340" s="33" t="s">
        <v>2074</v>
      </c>
      <c r="B340" s="24"/>
      <c r="C340" s="174" t="s">
        <v>789</v>
      </c>
      <c r="D340" s="98" t="str">
        <f t="shared" si="25"/>
        <v>Varilla para polo tierra de bronce 5/8"</v>
      </c>
      <c r="E340" s="33">
        <v>1895</v>
      </c>
      <c r="F340" s="98" t="str">
        <f t="shared" si="26"/>
        <v>Metales</v>
      </c>
      <c r="G340" s="98" t="str">
        <f t="shared" si="27"/>
        <v>mts</v>
      </c>
      <c r="H340" s="30">
        <v>0.5</v>
      </c>
      <c r="I340" s="28" t="str">
        <f t="shared" si="28"/>
        <v>0</v>
      </c>
      <c r="J340" s="28">
        <f t="shared" si="29"/>
        <v>0</v>
      </c>
      <c r="L340" s="150">
        <v>43753</v>
      </c>
      <c r="M340" s="52"/>
      <c r="S340" s="151"/>
      <c r="U340" s="152"/>
      <c r="V340" s="23"/>
      <c r="W340" s="56"/>
      <c r="AA340" s="152"/>
      <c r="AC340" s="148" t="str">
        <f>Inventario!B340</f>
        <v>Bisagra doble presion puerta cocina</v>
      </c>
      <c r="AD340" s="148" t="str">
        <f>Inventario!D340</f>
        <v>Bisagra doble presion puerta cocina</v>
      </c>
      <c r="AE340" s="148" t="str">
        <f>Inventario!E340</f>
        <v>Herrajes</v>
      </c>
      <c r="AF340" s="148">
        <f>Inventario!F340</f>
        <v>0</v>
      </c>
      <c r="AG340" s="148" t="str">
        <f>Inventario!G340</f>
        <v>unidades</v>
      </c>
      <c r="AH340" s="149" t="str">
        <f>Inventario!S340</f>
        <v>0</v>
      </c>
      <c r="AI340" s="149">
        <f>Inventario!T340</f>
        <v>0</v>
      </c>
    </row>
    <row r="341" spans="1:35" s="22" customFormat="1" ht="15" customHeight="1" x14ac:dyDescent="0.25">
      <c r="A341" s="33" t="s">
        <v>2078</v>
      </c>
      <c r="B341" s="24"/>
      <c r="C341" s="174" t="s">
        <v>459</v>
      </c>
      <c r="D341" s="98" t="str">
        <f t="shared" si="25"/>
        <v>Rodo de 4"</v>
      </c>
      <c r="E341" s="33">
        <v>1896</v>
      </c>
      <c r="F341" s="98" t="str">
        <f t="shared" si="26"/>
        <v>Herrajes</v>
      </c>
      <c r="G341" s="98" t="str">
        <f t="shared" si="27"/>
        <v>unidades</v>
      </c>
      <c r="H341" s="30">
        <v>3</v>
      </c>
      <c r="I341" s="28">
        <f t="shared" si="28"/>
        <v>245</v>
      </c>
      <c r="J341" s="28">
        <f t="shared" si="29"/>
        <v>735</v>
      </c>
      <c r="L341" s="150">
        <v>43753</v>
      </c>
      <c r="M341" s="52"/>
      <c r="S341" s="151"/>
      <c r="U341" s="152"/>
      <c r="V341" s="23"/>
      <c r="W341" s="56"/>
      <c r="AA341" s="152"/>
      <c r="AC341" s="148" t="str">
        <f>Inventario!B341</f>
        <v>Stay para mueble de cocina</v>
      </c>
      <c r="AD341" s="148" t="str">
        <f>Inventario!D341</f>
        <v>Stay para mueble de cocina</v>
      </c>
      <c r="AE341" s="148" t="str">
        <f>Inventario!E341</f>
        <v>Herrajes</v>
      </c>
      <c r="AF341" s="148">
        <f>Inventario!F341</f>
        <v>0</v>
      </c>
      <c r="AG341" s="148" t="str">
        <f>Inventario!G341</f>
        <v>unidades</v>
      </c>
      <c r="AH341" s="149" t="str">
        <f>Inventario!S341</f>
        <v>0</v>
      </c>
      <c r="AI341" s="149">
        <f>Inventario!T341</f>
        <v>0</v>
      </c>
    </row>
    <row r="342" spans="1:35" s="22" customFormat="1" ht="15" customHeight="1" x14ac:dyDescent="0.25">
      <c r="A342" s="33" t="s">
        <v>2078</v>
      </c>
      <c r="B342" s="24"/>
      <c r="C342" s="174" t="s">
        <v>462</v>
      </c>
      <c r="D342" s="98" t="str">
        <f t="shared" si="25"/>
        <v>Rodo con freno de 4"</v>
      </c>
      <c r="E342" s="33">
        <v>1896</v>
      </c>
      <c r="F342" s="98" t="str">
        <f t="shared" si="26"/>
        <v>Herrajes</v>
      </c>
      <c r="G342" s="98" t="str">
        <f t="shared" si="27"/>
        <v>unidades</v>
      </c>
      <c r="H342" s="30">
        <v>1</v>
      </c>
      <c r="I342" s="28">
        <f t="shared" si="28"/>
        <v>300</v>
      </c>
      <c r="J342" s="28">
        <f t="shared" si="29"/>
        <v>300</v>
      </c>
      <c r="L342" s="150">
        <v>43753</v>
      </c>
      <c r="M342" s="52"/>
      <c r="S342" s="151"/>
      <c r="U342" s="152"/>
      <c r="V342" s="23"/>
      <c r="W342" s="56"/>
      <c r="AA342" s="152"/>
      <c r="AC342" s="148" t="str">
        <f>Inventario!B342</f>
        <v>Tuercas 3/4"</v>
      </c>
      <c r="AD342" s="148" t="str">
        <f>Inventario!D342</f>
        <v>Tuercas 3/4"</v>
      </c>
      <c r="AE342" s="148" t="str">
        <f>Inventario!E342</f>
        <v>Herrajes</v>
      </c>
      <c r="AF342" s="148">
        <f>Inventario!F342</f>
        <v>0</v>
      </c>
      <c r="AG342" s="148" t="str">
        <f>Inventario!G342</f>
        <v>unidades</v>
      </c>
      <c r="AH342" s="149" t="str">
        <f>Inventario!S342</f>
        <v>0</v>
      </c>
      <c r="AI342" s="149">
        <f>Inventario!T342</f>
        <v>0</v>
      </c>
    </row>
    <row r="343" spans="1:35" s="22" customFormat="1" ht="15" customHeight="1" x14ac:dyDescent="0.25">
      <c r="A343" s="33" t="s">
        <v>2078</v>
      </c>
      <c r="B343" s="24"/>
      <c r="C343" s="174" t="s">
        <v>540</v>
      </c>
      <c r="D343" s="98" t="str">
        <f t="shared" si="25"/>
        <v>Insertos BGE</v>
      </c>
      <c r="E343" s="33">
        <v>1896</v>
      </c>
      <c r="F343" s="98" t="str">
        <f t="shared" si="26"/>
        <v>Herrajes</v>
      </c>
      <c r="G343" s="98" t="str">
        <f t="shared" si="27"/>
        <v>unidades</v>
      </c>
      <c r="H343" s="30">
        <v>4</v>
      </c>
      <c r="I343" s="28">
        <f t="shared" si="28"/>
        <v>43.16</v>
      </c>
      <c r="J343" s="28">
        <f t="shared" si="29"/>
        <v>172.64</v>
      </c>
      <c r="L343" s="150">
        <v>43753</v>
      </c>
      <c r="M343" s="52"/>
      <c r="S343" s="151"/>
      <c r="U343" s="152"/>
      <c r="V343" s="23"/>
      <c r="W343" s="56"/>
      <c r="AA343" s="152"/>
      <c r="AC343" s="148" t="str">
        <f>Inventario!B343</f>
        <v>Tuercas de seguridad 3/8"</v>
      </c>
      <c r="AD343" s="148" t="str">
        <f>Inventario!D343</f>
        <v>Tuercas de seguridad 3/8"</v>
      </c>
      <c r="AE343" s="148" t="str">
        <f>Inventario!E343</f>
        <v>Herrajes</v>
      </c>
      <c r="AF343" s="148">
        <f>Inventario!F343</f>
        <v>0</v>
      </c>
      <c r="AG343" s="148" t="str">
        <f>Inventario!G343</f>
        <v>unidades</v>
      </c>
      <c r="AH343" s="149" t="str">
        <f>Inventario!S343</f>
        <v>0</v>
      </c>
      <c r="AI343" s="149">
        <f>Inventario!T343</f>
        <v>0</v>
      </c>
    </row>
    <row r="344" spans="1:35" s="22" customFormat="1" ht="15" customHeight="1" x14ac:dyDescent="0.25">
      <c r="A344" s="33">
        <v>1908238</v>
      </c>
      <c r="B344" s="24"/>
      <c r="C344" s="174" t="s">
        <v>318</v>
      </c>
      <c r="D344" s="98" t="str">
        <f t="shared" si="25"/>
        <v>Tornillo Phillips #10 x 1-1/2"</v>
      </c>
      <c r="E344" s="33">
        <v>1897</v>
      </c>
      <c r="F344" s="98" t="str">
        <f t="shared" si="26"/>
        <v>Clavos y Tornillos</v>
      </c>
      <c r="G344" s="98" t="str">
        <f t="shared" si="27"/>
        <v>unidades</v>
      </c>
      <c r="H344" s="30">
        <v>150</v>
      </c>
      <c r="I344" s="28">
        <f t="shared" si="28"/>
        <v>0.6059237732757583</v>
      </c>
      <c r="J344" s="28">
        <f t="shared" si="29"/>
        <v>90.888565991363748</v>
      </c>
      <c r="L344" s="150">
        <v>43753</v>
      </c>
      <c r="M344" s="52"/>
      <c r="S344" s="151"/>
      <c r="U344" s="152"/>
      <c r="V344" s="23"/>
      <c r="W344" s="56"/>
      <c r="AA344" s="152"/>
      <c r="AC344" s="148" t="str">
        <f>Inventario!B344</f>
        <v>Tuerca de seguridad 5/8"</v>
      </c>
      <c r="AD344" s="148" t="str">
        <f>Inventario!D344</f>
        <v>Tuerca de seguridad 5/8"</v>
      </c>
      <c r="AE344" s="148" t="str">
        <f>Inventario!E344</f>
        <v>Herrajes</v>
      </c>
      <c r="AF344" s="148">
        <f>Inventario!F344</f>
        <v>0</v>
      </c>
      <c r="AG344" s="148" t="str">
        <f>Inventario!G344</f>
        <v>unidades</v>
      </c>
      <c r="AH344" s="149" t="str">
        <f>Inventario!S344</f>
        <v>0</v>
      </c>
      <c r="AI344" s="149">
        <f>Inventario!T344</f>
        <v>0</v>
      </c>
    </row>
    <row r="345" spans="1:35" s="22" customFormat="1" ht="15" customHeight="1" x14ac:dyDescent="0.25">
      <c r="A345" s="33">
        <v>1908258</v>
      </c>
      <c r="B345" s="24"/>
      <c r="C345" s="174" t="s">
        <v>1112</v>
      </c>
      <c r="D345" s="98" t="str">
        <f t="shared" si="25"/>
        <v>Masking Tape Verde 3/4"</v>
      </c>
      <c r="E345" s="33">
        <v>1898</v>
      </c>
      <c r="F345" s="98" t="str">
        <f t="shared" si="26"/>
        <v>Materiales Varios</v>
      </c>
      <c r="G345" s="98" t="str">
        <f t="shared" si="27"/>
        <v>unidades</v>
      </c>
      <c r="H345" s="30">
        <v>2</v>
      </c>
      <c r="I345" s="28">
        <f t="shared" si="28"/>
        <v>100</v>
      </c>
      <c r="J345" s="28">
        <f t="shared" si="29"/>
        <v>200</v>
      </c>
      <c r="L345" s="150">
        <v>43753</v>
      </c>
      <c r="M345" s="52"/>
      <c r="S345" s="151"/>
      <c r="U345" s="152"/>
      <c r="V345" s="23"/>
      <c r="W345" s="56"/>
      <c r="AA345" s="152"/>
      <c r="AC345" s="148" t="str">
        <f>Inventario!B345</f>
        <v>Bisagra de bigote 1-1/2"</v>
      </c>
      <c r="AD345" s="148" t="str">
        <f>Inventario!D345</f>
        <v>Bisagra de bigote 1-1/2"</v>
      </c>
      <c r="AE345" s="148" t="str">
        <f>Inventario!E345</f>
        <v>Herrajes</v>
      </c>
      <c r="AF345" s="148">
        <f>Inventario!F345</f>
        <v>0</v>
      </c>
      <c r="AG345" s="148" t="str">
        <f>Inventario!G345</f>
        <v>unidades</v>
      </c>
      <c r="AH345" s="149" t="str">
        <f>Inventario!S345</f>
        <v>0</v>
      </c>
      <c r="AI345" s="149">
        <f>Inventario!T345</f>
        <v>0</v>
      </c>
    </row>
    <row r="346" spans="1:35" s="22" customFormat="1" ht="15" customHeight="1" x14ac:dyDescent="0.25">
      <c r="A346" s="33">
        <v>1908258</v>
      </c>
      <c r="B346" s="24"/>
      <c r="C346" s="174" t="s">
        <v>763</v>
      </c>
      <c r="D346" s="98" t="str">
        <f t="shared" si="25"/>
        <v>Hilaza</v>
      </c>
      <c r="E346" s="33">
        <v>1898</v>
      </c>
      <c r="F346" s="98" t="str">
        <f t="shared" si="26"/>
        <v>Materiales Varios</v>
      </c>
      <c r="G346" s="98" t="str">
        <f t="shared" si="27"/>
        <v>lbs</v>
      </c>
      <c r="H346" s="30">
        <v>8</v>
      </c>
      <c r="I346" s="28">
        <f t="shared" si="28"/>
        <v>8.3409927745818973</v>
      </c>
      <c r="J346" s="28">
        <f t="shared" si="29"/>
        <v>66.727942196655178</v>
      </c>
      <c r="L346" s="150">
        <v>43753</v>
      </c>
      <c r="M346" s="52"/>
      <c r="S346" s="151"/>
      <c r="U346" s="152"/>
      <c r="V346" s="23"/>
      <c r="W346" s="56"/>
      <c r="AA346" s="152"/>
      <c r="AC346" s="148" t="str">
        <f>Inventario!B346</f>
        <v>Soporte plegable izquierdo</v>
      </c>
      <c r="AD346" s="148" t="str">
        <f>Inventario!D346</f>
        <v>Soporte plegable izquierdo</v>
      </c>
      <c r="AE346" s="148" t="str">
        <f>Inventario!E346</f>
        <v>Herrajes</v>
      </c>
      <c r="AF346" s="148">
        <f>Inventario!F346</f>
        <v>0</v>
      </c>
      <c r="AG346" s="148" t="str">
        <f>Inventario!G346</f>
        <v>unidades</v>
      </c>
      <c r="AH346" s="149" t="str">
        <f>Inventario!S346</f>
        <v>0</v>
      </c>
      <c r="AI346" s="149">
        <f>Inventario!T346</f>
        <v>0</v>
      </c>
    </row>
    <row r="347" spans="1:35" s="22" customFormat="1" ht="15" customHeight="1" x14ac:dyDescent="0.25">
      <c r="A347" s="33">
        <v>1908258</v>
      </c>
      <c r="B347" s="24"/>
      <c r="C347" s="174" t="s">
        <v>1141</v>
      </c>
      <c r="D347" s="98" t="str">
        <f t="shared" si="25"/>
        <v>Kinepox 26</v>
      </c>
      <c r="E347" s="33">
        <v>1898</v>
      </c>
      <c r="F347" s="98" t="str">
        <f t="shared" si="26"/>
        <v>Pinturas y Quimicos</v>
      </c>
      <c r="G347" s="98" t="str">
        <f t="shared" si="27"/>
        <v>galon</v>
      </c>
      <c r="H347" s="30">
        <v>1</v>
      </c>
      <c r="I347" s="28">
        <f t="shared" si="28"/>
        <v>1121.8286513023957</v>
      </c>
      <c r="J347" s="28">
        <f t="shared" si="29"/>
        <v>1121.8286513023957</v>
      </c>
      <c r="L347" s="150">
        <v>43753</v>
      </c>
      <c r="M347" s="52"/>
      <c r="S347" s="151"/>
      <c r="U347" s="152"/>
      <c r="V347" s="23"/>
      <c r="W347" s="56"/>
      <c r="AA347" s="152"/>
      <c r="AC347" s="148" t="str">
        <f>Inventario!B347</f>
        <v>Tuercas 3/8"</v>
      </c>
      <c r="AD347" s="148" t="str">
        <f>Inventario!D347</f>
        <v>Tuercas 3/8"</v>
      </c>
      <c r="AE347" s="148" t="str">
        <f>Inventario!E347</f>
        <v>Herrajes</v>
      </c>
      <c r="AF347" s="148">
        <f>Inventario!F347</f>
        <v>0</v>
      </c>
      <c r="AG347" s="148" t="str">
        <f>Inventario!G347</f>
        <v>unidades</v>
      </c>
      <c r="AH347" s="149">
        <f>Inventario!S347</f>
        <v>1.9599999999999997</v>
      </c>
      <c r="AI347" s="149">
        <f>Inventario!T347</f>
        <v>4388.4399999999996</v>
      </c>
    </row>
    <row r="348" spans="1:35" s="22" customFormat="1" ht="15" customHeight="1" x14ac:dyDescent="0.25">
      <c r="A348" s="33">
        <v>1908258</v>
      </c>
      <c r="B348" s="24"/>
      <c r="C348" s="174" t="s">
        <v>1142</v>
      </c>
      <c r="D348" s="98" t="str">
        <f t="shared" si="25"/>
        <v>Kinecure 626</v>
      </c>
      <c r="E348" s="33">
        <v>1898</v>
      </c>
      <c r="F348" s="98" t="str">
        <f t="shared" si="26"/>
        <v>Pinturas y Quimicos</v>
      </c>
      <c r="G348" s="98" t="str">
        <f t="shared" si="27"/>
        <v>1/4  de Galon</v>
      </c>
      <c r="H348" s="30">
        <v>2</v>
      </c>
      <c r="I348" s="28">
        <f t="shared" si="28"/>
        <v>954.09784499058458</v>
      </c>
      <c r="J348" s="28">
        <f t="shared" si="29"/>
        <v>1908.1956899811692</v>
      </c>
      <c r="L348" s="150">
        <v>43753</v>
      </c>
      <c r="M348" s="52"/>
      <c r="S348" s="151"/>
      <c r="U348" s="152"/>
      <c r="V348" s="23"/>
      <c r="W348" s="56"/>
      <c r="AA348" s="152"/>
      <c r="AC348" s="148" t="str">
        <f>Inventario!B348</f>
        <v>Arandela 5/16</v>
      </c>
      <c r="AD348" s="148" t="str">
        <f>Inventario!D348</f>
        <v>Arandela 5/16</v>
      </c>
      <c r="AE348" s="148" t="str">
        <f>Inventario!E348</f>
        <v>Herrajes</v>
      </c>
      <c r="AF348" s="148">
        <f>Inventario!F348</f>
        <v>0</v>
      </c>
      <c r="AG348" s="148" t="str">
        <f>Inventario!G348</f>
        <v>unidades</v>
      </c>
      <c r="AH348" s="149">
        <f>Inventario!S348</f>
        <v>1.63</v>
      </c>
      <c r="AI348" s="149">
        <f>Inventario!T348</f>
        <v>2149.9699999999998</v>
      </c>
    </row>
    <row r="349" spans="1:35" s="22" customFormat="1" ht="15" customHeight="1" x14ac:dyDescent="0.25">
      <c r="A349" s="33">
        <v>1908258</v>
      </c>
      <c r="B349" s="24"/>
      <c r="C349" s="174" t="s">
        <v>834</v>
      </c>
      <c r="D349" s="98" t="str">
        <f t="shared" si="25"/>
        <v>Thinner Acrilico</v>
      </c>
      <c r="E349" s="33">
        <v>1898</v>
      </c>
      <c r="F349" s="98" t="str">
        <f t="shared" si="26"/>
        <v>Pinturas y Quimicos</v>
      </c>
      <c r="G349" s="98" t="str">
        <f t="shared" si="27"/>
        <v>galones</v>
      </c>
      <c r="H349" s="30">
        <v>0.25</v>
      </c>
      <c r="I349" s="28">
        <f t="shared" si="28"/>
        <v>171.05991780538329</v>
      </c>
      <c r="J349" s="28">
        <f t="shared" si="29"/>
        <v>42.764979451345823</v>
      </c>
      <c r="L349" s="150">
        <v>43753</v>
      </c>
      <c r="M349" s="52"/>
      <c r="S349" s="151"/>
      <c r="U349" s="152"/>
      <c r="V349" s="23"/>
      <c r="W349" s="56"/>
      <c r="AA349" s="152"/>
      <c r="AC349" s="148" t="str">
        <f>Inventario!B349</f>
        <v>Arandela plana 5/16" x 3/4"</v>
      </c>
      <c r="AD349" s="148" t="str">
        <f>Inventario!D349</f>
        <v>Arandela plana 5/16" x 3/4"</v>
      </c>
      <c r="AE349" s="148" t="str">
        <f>Inventario!E349</f>
        <v>Herrajes</v>
      </c>
      <c r="AF349" s="148">
        <f>Inventario!F349</f>
        <v>0</v>
      </c>
      <c r="AG349" s="148" t="str">
        <f>Inventario!G349</f>
        <v>unidades</v>
      </c>
      <c r="AH349" s="149" t="str">
        <f>Inventario!S349</f>
        <v>0</v>
      </c>
      <c r="AI349" s="149">
        <f>Inventario!T349</f>
        <v>0</v>
      </c>
    </row>
    <row r="350" spans="1:35" s="22" customFormat="1" ht="15" customHeight="1" x14ac:dyDescent="0.25">
      <c r="A350" s="33">
        <v>1908275</v>
      </c>
      <c r="B350" s="24"/>
      <c r="C350" s="174" t="s">
        <v>1082</v>
      </c>
      <c r="D350" s="98" t="str">
        <f t="shared" si="25"/>
        <v>Guantes Con Punto Pvc</v>
      </c>
      <c r="E350" s="33">
        <v>1899</v>
      </c>
      <c r="F350" s="98" t="str">
        <f t="shared" si="26"/>
        <v>EPP</v>
      </c>
      <c r="G350" s="98" t="str">
        <f t="shared" si="27"/>
        <v>par</v>
      </c>
      <c r="H350" s="30">
        <v>3</v>
      </c>
      <c r="I350" s="28">
        <f t="shared" si="28"/>
        <v>49.356153846153845</v>
      </c>
      <c r="J350" s="28">
        <f t="shared" si="29"/>
        <v>148.06846153846152</v>
      </c>
      <c r="L350" s="150">
        <v>43753</v>
      </c>
      <c r="M350" s="52"/>
      <c r="S350" s="151"/>
      <c r="U350" s="152"/>
      <c r="V350" s="23"/>
      <c r="W350" s="56"/>
      <c r="AA350" s="152"/>
      <c r="AC350" s="148" t="str">
        <f>Inventario!B350</f>
        <v>Arandela 7/16" x 1"</v>
      </c>
      <c r="AD350" s="148" t="str">
        <f>Inventario!D350</f>
        <v>Arandela 7/16" x 1"</v>
      </c>
      <c r="AE350" s="148" t="str">
        <f>Inventario!E350</f>
        <v>Herrajes</v>
      </c>
      <c r="AF350" s="148">
        <f>Inventario!F350</f>
        <v>0</v>
      </c>
      <c r="AG350" s="148" t="str">
        <f>Inventario!G350</f>
        <v>unidades</v>
      </c>
      <c r="AH350" s="149">
        <f>Inventario!S350</f>
        <v>3.4</v>
      </c>
      <c r="AI350" s="149">
        <f>Inventario!T350</f>
        <v>59411.6</v>
      </c>
    </row>
    <row r="351" spans="1:35" s="22" customFormat="1" ht="15" customHeight="1" x14ac:dyDescent="0.25">
      <c r="A351" s="33">
        <v>1908236</v>
      </c>
      <c r="B351" s="24"/>
      <c r="C351" s="174" t="s">
        <v>1956</v>
      </c>
      <c r="D351" s="98" t="str">
        <f t="shared" si="25"/>
        <v>Tornillo Panhead phillips #10x1"Inox</v>
      </c>
      <c r="E351" s="33">
        <v>1900</v>
      </c>
      <c r="F351" s="98" t="str">
        <f t="shared" si="26"/>
        <v>Clavos y Tornillos</v>
      </c>
      <c r="G351" s="98" t="str">
        <f t="shared" si="27"/>
        <v>unidades</v>
      </c>
      <c r="H351" s="30">
        <v>450</v>
      </c>
      <c r="I351" s="28">
        <f t="shared" si="28"/>
        <v>9.2299999999999986</v>
      </c>
      <c r="J351" s="28">
        <f t="shared" si="29"/>
        <v>4153.4999999999991</v>
      </c>
      <c r="L351" s="150">
        <v>43753</v>
      </c>
      <c r="M351" s="52"/>
      <c r="S351" s="151"/>
      <c r="U351" s="152"/>
      <c r="V351" s="23"/>
      <c r="W351" s="56"/>
      <c r="AA351" s="152"/>
      <c r="AC351" s="148" t="str">
        <f>Inventario!B351</f>
        <v>Arandela 3/8"</v>
      </c>
      <c r="AD351" s="148" t="str">
        <f>Inventario!D351</f>
        <v>Arandela 3/8"</v>
      </c>
      <c r="AE351" s="148" t="str">
        <f>Inventario!E351</f>
        <v>Herrajes</v>
      </c>
      <c r="AF351" s="148">
        <f>Inventario!F351</f>
        <v>0</v>
      </c>
      <c r="AG351" s="148" t="str">
        <f>Inventario!G351</f>
        <v>unidades</v>
      </c>
      <c r="AH351" s="149">
        <f>Inventario!S351</f>
        <v>0.99197920742272661</v>
      </c>
      <c r="AI351" s="149">
        <f>Inventario!T351</f>
        <v>728.11273824828129</v>
      </c>
    </row>
    <row r="352" spans="1:35" s="22" customFormat="1" ht="15" customHeight="1" x14ac:dyDescent="0.25">
      <c r="A352" s="33">
        <v>1909283</v>
      </c>
      <c r="B352" s="24"/>
      <c r="C352" s="174" t="s">
        <v>775</v>
      </c>
      <c r="D352" s="98" t="str">
        <f t="shared" si="25"/>
        <v>Platina de 1/4" x 3" x 6 mts</v>
      </c>
      <c r="E352" s="33">
        <v>1901</v>
      </c>
      <c r="F352" s="98" t="str">
        <f t="shared" si="26"/>
        <v>Metales</v>
      </c>
      <c r="G352" s="98" t="str">
        <f t="shared" si="27"/>
        <v>mts</v>
      </c>
      <c r="H352" s="30">
        <v>6</v>
      </c>
      <c r="I352" s="28" t="str">
        <f t="shared" si="28"/>
        <v>0</v>
      </c>
      <c r="J352" s="28">
        <f t="shared" si="29"/>
        <v>0</v>
      </c>
      <c r="L352" s="150">
        <v>43754</v>
      </c>
      <c r="M352" s="52"/>
      <c r="S352" s="151"/>
      <c r="U352" s="152"/>
      <c r="V352" s="23"/>
      <c r="W352" s="56"/>
      <c r="AA352" s="152"/>
      <c r="AC352" s="148" t="str">
        <f>Inventario!B352</f>
        <v>Arandela de presion 3/8"</v>
      </c>
      <c r="AD352" s="148" t="str">
        <f>Inventario!D352</f>
        <v>Arandela de presion 3/8"</v>
      </c>
      <c r="AE352" s="148" t="str">
        <f>Inventario!E352</f>
        <v>Herrajes</v>
      </c>
      <c r="AF352" s="148">
        <f>Inventario!F352</f>
        <v>0</v>
      </c>
      <c r="AG352" s="148" t="str">
        <f>Inventario!G352</f>
        <v>unidades</v>
      </c>
      <c r="AH352" s="149">
        <f>Inventario!S352</f>
        <v>0.79998323179252129</v>
      </c>
      <c r="AI352" s="149">
        <f>Inventario!T352</f>
        <v>244.79486892851151</v>
      </c>
    </row>
    <row r="353" spans="1:35" s="22" customFormat="1" ht="15" customHeight="1" x14ac:dyDescent="0.25">
      <c r="A353" s="33" t="s">
        <v>2163</v>
      </c>
      <c r="B353" s="24"/>
      <c r="C353" s="174" t="s">
        <v>1478</v>
      </c>
      <c r="D353" s="98" t="str">
        <f t="shared" si="25"/>
        <v>Marmol</v>
      </c>
      <c r="E353" s="33">
        <v>1902</v>
      </c>
      <c r="F353" s="98" t="str">
        <f t="shared" si="26"/>
        <v>Materiales Varios</v>
      </c>
      <c r="G353" s="98" t="str">
        <f t="shared" si="27"/>
        <v>unidades</v>
      </c>
      <c r="H353" s="30">
        <v>1</v>
      </c>
      <c r="I353" s="28">
        <f t="shared" si="28"/>
        <v>5543.55</v>
      </c>
      <c r="J353" s="28">
        <f t="shared" si="29"/>
        <v>5543.55</v>
      </c>
      <c r="K353" s="22" t="s">
        <v>2170</v>
      </c>
      <c r="L353" s="150">
        <v>43754</v>
      </c>
      <c r="M353" s="52"/>
      <c r="S353" s="151"/>
      <c r="U353" s="152"/>
      <c r="V353" s="23"/>
      <c r="W353" s="56"/>
      <c r="AA353" s="152"/>
      <c r="AC353" s="148" t="str">
        <f>Inventario!B353</f>
        <v>Arandela 3/4" (inox)</v>
      </c>
      <c r="AD353" s="148" t="str">
        <f>Inventario!D353</f>
        <v>Arandela 3/4" (inox)</v>
      </c>
      <c r="AE353" s="148" t="str">
        <f>Inventario!E353</f>
        <v>Herrajes</v>
      </c>
      <c r="AF353" s="148">
        <f>Inventario!F353</f>
        <v>0</v>
      </c>
      <c r="AG353" s="148" t="str">
        <f>Inventario!G353</f>
        <v>unidades</v>
      </c>
      <c r="AH353" s="149">
        <f>Inventario!S353</f>
        <v>0.13369175627240143</v>
      </c>
      <c r="AI353" s="149">
        <f>Inventario!T353</f>
        <v>37.299999999999997</v>
      </c>
    </row>
    <row r="354" spans="1:35" s="22" customFormat="1" ht="15" customHeight="1" x14ac:dyDescent="0.25">
      <c r="A354" s="33">
        <v>1908238</v>
      </c>
      <c r="B354" s="24"/>
      <c r="C354" s="174" t="s">
        <v>536</v>
      </c>
      <c r="D354" s="98" t="str">
        <f t="shared" si="25"/>
        <v>Arandela negra 1/4"</v>
      </c>
      <c r="E354" s="33">
        <v>1903</v>
      </c>
      <c r="F354" s="98" t="str">
        <f t="shared" si="26"/>
        <v>Herrajes</v>
      </c>
      <c r="G354" s="98" t="str">
        <f t="shared" si="27"/>
        <v>unidades</v>
      </c>
      <c r="H354" s="30">
        <v>150</v>
      </c>
      <c r="I354" s="28" t="str">
        <f t="shared" si="28"/>
        <v>0</v>
      </c>
      <c r="J354" s="28">
        <f t="shared" si="29"/>
        <v>0</v>
      </c>
      <c r="L354" s="150">
        <v>43754</v>
      </c>
      <c r="M354" s="52"/>
      <c r="S354" s="151"/>
      <c r="U354" s="152"/>
      <c r="V354" s="23"/>
      <c r="W354" s="56"/>
      <c r="AA354" s="152"/>
      <c r="AC354" s="148" t="str">
        <f>Inventario!B354</f>
        <v>Arandela 3/4" (galvanizada)</v>
      </c>
      <c r="AD354" s="148" t="str">
        <f>Inventario!D354</f>
        <v>Arandela 3/4" (galvanizada)</v>
      </c>
      <c r="AE354" s="148" t="str">
        <f>Inventario!E354</f>
        <v>Herrajes</v>
      </c>
      <c r="AF354" s="148">
        <f>Inventario!F354</f>
        <v>0</v>
      </c>
      <c r="AG354" s="148" t="str">
        <f>Inventario!G354</f>
        <v>unidades</v>
      </c>
      <c r="AH354" s="149">
        <f>Inventario!S354</f>
        <v>0.8</v>
      </c>
      <c r="AI354" s="149">
        <f>Inventario!T354</f>
        <v>72</v>
      </c>
    </row>
    <row r="355" spans="1:35" s="22" customFormat="1" ht="15" customHeight="1" x14ac:dyDescent="0.25">
      <c r="A355" s="33">
        <v>1909279</v>
      </c>
      <c r="B355" s="24"/>
      <c r="C355" s="174" t="s">
        <v>2171</v>
      </c>
      <c r="D355" s="98" t="str">
        <f t="shared" si="25"/>
        <v xml:space="preserve">Lamina Aluminio Lisa 4 x 8 x 1/4" </v>
      </c>
      <c r="E355" s="33">
        <v>1904</v>
      </c>
      <c r="F355" s="98" t="str">
        <f t="shared" si="26"/>
        <v>Metales</v>
      </c>
      <c r="G355" s="98" t="str">
        <f t="shared" si="27"/>
        <v>unidades</v>
      </c>
      <c r="H355" s="30">
        <v>1</v>
      </c>
      <c r="I355" s="28">
        <f t="shared" si="28"/>
        <v>16021.667442</v>
      </c>
      <c r="J355" s="28">
        <f t="shared" si="29"/>
        <v>16021.667442</v>
      </c>
      <c r="L355" s="150">
        <v>43754</v>
      </c>
      <c r="M355" s="52"/>
      <c r="S355" s="151"/>
      <c r="U355" s="152"/>
      <c r="V355" s="23"/>
      <c r="W355" s="56"/>
      <c r="AA355" s="152"/>
      <c r="AC355" s="148" t="str">
        <f>Inventario!B355</f>
        <v>Tuercas 5/8"</v>
      </c>
      <c r="AD355" s="148" t="str">
        <f>Inventario!D355</f>
        <v>Tuercas 5/8"</v>
      </c>
      <c r="AE355" s="148" t="str">
        <f>Inventario!E355</f>
        <v>Herrajes</v>
      </c>
      <c r="AF355" s="148">
        <f>Inventario!F355</f>
        <v>0</v>
      </c>
      <c r="AG355" s="148" t="str">
        <f>Inventario!G355</f>
        <v>unidades</v>
      </c>
      <c r="AH355" s="149">
        <f>Inventario!S355</f>
        <v>2.1371841155234659</v>
      </c>
      <c r="AI355" s="149">
        <f>Inventario!T355</f>
        <v>551.39350180505414</v>
      </c>
    </row>
    <row r="356" spans="1:35" s="22" customFormat="1" ht="15" customHeight="1" x14ac:dyDescent="0.25">
      <c r="A356" s="33">
        <v>1906179</v>
      </c>
      <c r="B356" s="24"/>
      <c r="C356" s="174" t="s">
        <v>270</v>
      </c>
      <c r="D356" s="98" t="str">
        <f t="shared" si="25"/>
        <v>Lija disco stickit grano #120</v>
      </c>
      <c r="E356" s="33">
        <v>1905</v>
      </c>
      <c r="F356" s="98" t="str">
        <f t="shared" si="26"/>
        <v>Abrasivos</v>
      </c>
      <c r="G356" s="98" t="str">
        <f t="shared" si="27"/>
        <v>unidades</v>
      </c>
      <c r="H356" s="30">
        <v>10</v>
      </c>
      <c r="I356" s="28">
        <f t="shared" si="28"/>
        <v>9.84</v>
      </c>
      <c r="J356" s="28">
        <f t="shared" si="29"/>
        <v>98.4</v>
      </c>
      <c r="L356" s="150">
        <v>43754</v>
      </c>
      <c r="M356" s="52"/>
      <c r="S356" s="151"/>
      <c r="U356" s="152"/>
      <c r="V356" s="23"/>
      <c r="W356" s="56"/>
      <c r="AA356" s="152"/>
      <c r="AC356" s="148" t="str">
        <f>Inventario!B356</f>
        <v>Arandela 9/16"</v>
      </c>
      <c r="AD356" s="148" t="str">
        <f>Inventario!D356</f>
        <v>Arandela 9/16"</v>
      </c>
      <c r="AE356" s="148" t="str">
        <f>Inventario!E356</f>
        <v>Herrajes</v>
      </c>
      <c r="AF356" s="148">
        <f>Inventario!F356</f>
        <v>0</v>
      </c>
      <c r="AG356" s="148" t="str">
        <f>Inventario!G356</f>
        <v>unidades</v>
      </c>
      <c r="AH356" s="149" t="str">
        <f>Inventario!S356</f>
        <v>0</v>
      </c>
      <c r="AI356" s="149">
        <f>Inventario!T356</f>
        <v>0</v>
      </c>
    </row>
    <row r="357" spans="1:35" s="22" customFormat="1" ht="15" customHeight="1" x14ac:dyDescent="0.25">
      <c r="A357" s="33">
        <v>1906179</v>
      </c>
      <c r="B357" s="24"/>
      <c r="C357" s="174" t="s">
        <v>271</v>
      </c>
      <c r="D357" s="98" t="str">
        <f t="shared" si="25"/>
        <v>Lija disco stickit grano #150</v>
      </c>
      <c r="E357" s="33">
        <v>1905</v>
      </c>
      <c r="F357" s="98" t="str">
        <f t="shared" si="26"/>
        <v>Abrasivos</v>
      </c>
      <c r="G357" s="98" t="str">
        <f t="shared" si="27"/>
        <v>unidades</v>
      </c>
      <c r="H357" s="30">
        <v>10</v>
      </c>
      <c r="I357" s="28">
        <f t="shared" si="28"/>
        <v>8.5633386985421698</v>
      </c>
      <c r="J357" s="28">
        <f>+H357*I357</f>
        <v>85.633386985421694</v>
      </c>
      <c r="L357" s="150">
        <v>43754</v>
      </c>
      <c r="M357" s="52"/>
      <c r="S357" s="151"/>
      <c r="U357" s="152"/>
      <c r="V357" s="23"/>
      <c r="W357" s="56"/>
      <c r="AA357" s="152"/>
      <c r="AC357" s="148" t="str">
        <f>Inventario!B357</f>
        <v>Tuerca 3/4" (inox)</v>
      </c>
      <c r="AD357" s="148" t="str">
        <f>Inventario!D357</f>
        <v>Tuerca 3/4" (inox)</v>
      </c>
      <c r="AE357" s="148" t="str">
        <f>Inventario!E357</f>
        <v>Herrajes</v>
      </c>
      <c r="AF357" s="148">
        <f>Inventario!F357</f>
        <v>0</v>
      </c>
      <c r="AG357" s="148" t="str">
        <f>Inventario!G357</f>
        <v>unidades</v>
      </c>
      <c r="AH357" s="149" t="str">
        <f>Inventario!S357</f>
        <v>0</v>
      </c>
      <c r="AI357" s="149">
        <f>Inventario!T357</f>
        <v>0</v>
      </c>
    </row>
    <row r="358" spans="1:35" s="22" customFormat="1" ht="15" customHeight="1" x14ac:dyDescent="0.25">
      <c r="A358" s="33">
        <v>1906179</v>
      </c>
      <c r="B358" s="24"/>
      <c r="C358" s="174" t="s">
        <v>272</v>
      </c>
      <c r="D358" s="98" t="str">
        <f t="shared" si="25"/>
        <v>Lija disco stickit grano #180</v>
      </c>
      <c r="E358" s="33">
        <v>1905</v>
      </c>
      <c r="F358" s="98" t="str">
        <f t="shared" si="26"/>
        <v>Abrasivos</v>
      </c>
      <c r="G358" s="98" t="str">
        <f t="shared" si="27"/>
        <v>unidades</v>
      </c>
      <c r="H358" s="30">
        <v>10</v>
      </c>
      <c r="I358" s="28">
        <f t="shared" si="28"/>
        <v>8.6001434481676746</v>
      </c>
      <c r="J358" s="28">
        <f t="shared" si="29"/>
        <v>86.001434481676739</v>
      </c>
      <c r="L358" s="150">
        <v>43754</v>
      </c>
      <c r="M358" s="52"/>
      <c r="S358" s="151"/>
      <c r="U358" s="152"/>
      <c r="V358" s="23"/>
      <c r="W358" s="56"/>
      <c r="AA358" s="152"/>
      <c r="AC358" s="148" t="str">
        <f>Inventario!B358</f>
        <v>Tuerca 3/8"</v>
      </c>
      <c r="AD358" s="148" t="str">
        <f>Inventario!D358</f>
        <v>Tuerca 3/8"</v>
      </c>
      <c r="AE358" s="148" t="str">
        <f>Inventario!E358</f>
        <v>Herrajes</v>
      </c>
      <c r="AF358" s="148">
        <f>Inventario!F358</f>
        <v>0</v>
      </c>
      <c r="AG358" s="148" t="str">
        <f>Inventario!G358</f>
        <v>unidades</v>
      </c>
      <c r="AH358" s="149">
        <f>Inventario!S358</f>
        <v>1.96</v>
      </c>
      <c r="AI358" s="149">
        <f>Inventario!T358</f>
        <v>19970.439999999999</v>
      </c>
    </row>
    <row r="359" spans="1:35" s="22" customFormat="1" ht="15" customHeight="1" x14ac:dyDescent="0.25">
      <c r="A359" s="33">
        <v>1906179</v>
      </c>
      <c r="B359" s="24"/>
      <c r="C359" s="174" t="s">
        <v>2052</v>
      </c>
      <c r="D359" s="98" t="str">
        <f t="shared" si="25"/>
        <v>Pega loca</v>
      </c>
      <c r="E359" s="33">
        <v>1905</v>
      </c>
      <c r="F359" s="98" t="str">
        <f t="shared" si="26"/>
        <v>Materiales Varios</v>
      </c>
      <c r="G359" s="98" t="str">
        <f t="shared" si="27"/>
        <v>unidades</v>
      </c>
      <c r="H359" s="30">
        <v>10</v>
      </c>
      <c r="I359" s="28">
        <f t="shared" si="28"/>
        <v>2.5189030306852507</v>
      </c>
      <c r="J359" s="28">
        <f t="shared" si="29"/>
        <v>25.189030306852509</v>
      </c>
      <c r="L359" s="150">
        <v>43754</v>
      </c>
      <c r="M359" s="52"/>
      <c r="S359" s="151"/>
      <c r="U359" s="152"/>
      <c r="V359" s="23"/>
      <c r="W359" s="56"/>
      <c r="AA359" s="152"/>
      <c r="AC359" s="148" t="str">
        <f>Inventario!B359</f>
        <v>Arandela 5/8" (inox)</v>
      </c>
      <c r="AD359" s="148" t="str">
        <f>Inventario!D359</f>
        <v>Arandela 5/8" (inox)</v>
      </c>
      <c r="AE359" s="148" t="str">
        <f>Inventario!E359</f>
        <v>Herrajes</v>
      </c>
      <c r="AF359" s="148">
        <f>Inventario!F359</f>
        <v>0</v>
      </c>
      <c r="AG359" s="148" t="str">
        <f>Inventario!G359</f>
        <v>unidades</v>
      </c>
      <c r="AH359" s="149" t="str">
        <f>Inventario!S359</f>
        <v>0</v>
      </c>
      <c r="AI359" s="149">
        <f>Inventario!T359</f>
        <v>0</v>
      </c>
    </row>
    <row r="360" spans="1:35" s="22" customFormat="1" ht="15" customHeight="1" x14ac:dyDescent="0.25">
      <c r="A360" s="33">
        <v>1906178</v>
      </c>
      <c r="B360" s="24"/>
      <c r="C360" s="174" t="s">
        <v>270</v>
      </c>
      <c r="D360" s="98" t="str">
        <f t="shared" si="25"/>
        <v>Lija disco stickit grano #120</v>
      </c>
      <c r="E360" s="33">
        <v>1905</v>
      </c>
      <c r="F360" s="98" t="str">
        <f t="shared" si="26"/>
        <v>Abrasivos</v>
      </c>
      <c r="G360" s="98" t="str">
        <f t="shared" si="27"/>
        <v>unidades</v>
      </c>
      <c r="H360" s="30">
        <v>24</v>
      </c>
      <c r="I360" s="28">
        <f t="shared" si="28"/>
        <v>9.84</v>
      </c>
      <c r="J360" s="28">
        <f t="shared" si="29"/>
        <v>236.16</v>
      </c>
      <c r="L360" s="150">
        <v>43754</v>
      </c>
      <c r="M360" s="52"/>
      <c r="S360" s="151"/>
      <c r="U360" s="152"/>
      <c r="V360" s="23"/>
      <c r="W360" s="56"/>
      <c r="AA360" s="152"/>
      <c r="AC360" s="148" t="str">
        <f>Inventario!B360</f>
        <v>Arandela plana 5/32" x 3/16"</v>
      </c>
      <c r="AD360" s="148" t="str">
        <f>Inventario!D360</f>
        <v>Arandela plana 5/32" x 3/16"</v>
      </c>
      <c r="AE360" s="148" t="str">
        <f>Inventario!E360</f>
        <v>Herrajes</v>
      </c>
      <c r="AF360" s="148">
        <f>Inventario!F360</f>
        <v>0</v>
      </c>
      <c r="AG360" s="148" t="str">
        <f>Inventario!G360</f>
        <v>unidades</v>
      </c>
      <c r="AH360" s="149" t="str">
        <f>Inventario!S360</f>
        <v>0</v>
      </c>
      <c r="AI360" s="149">
        <f>Inventario!T360</f>
        <v>0</v>
      </c>
    </row>
    <row r="361" spans="1:35" s="22" customFormat="1" ht="15" customHeight="1" x14ac:dyDescent="0.25">
      <c r="A361" s="33">
        <v>1906178</v>
      </c>
      <c r="B361" s="24"/>
      <c r="C361" s="174" t="s">
        <v>271</v>
      </c>
      <c r="D361" s="98" t="str">
        <f t="shared" si="25"/>
        <v>Lija disco stickit grano #150</v>
      </c>
      <c r="E361" s="33">
        <v>1905</v>
      </c>
      <c r="F361" s="98" t="str">
        <f t="shared" si="26"/>
        <v>Abrasivos</v>
      </c>
      <c r="G361" s="98" t="str">
        <f t="shared" si="27"/>
        <v>unidades</v>
      </c>
      <c r="H361" s="30">
        <v>24</v>
      </c>
      <c r="I361" s="28">
        <f t="shared" si="28"/>
        <v>8.5633386985421698</v>
      </c>
      <c r="J361" s="28">
        <f t="shared" si="29"/>
        <v>205.52012876501209</v>
      </c>
      <c r="L361" s="150">
        <v>43754</v>
      </c>
      <c r="M361" s="52"/>
      <c r="S361" s="151"/>
      <c r="U361" s="152"/>
      <c r="V361" s="23"/>
      <c r="W361" s="56"/>
      <c r="AA361" s="152"/>
      <c r="AC361" s="148" t="str">
        <f>Inventario!B361</f>
        <v>Arandela plana 3/8" x 3/16"</v>
      </c>
      <c r="AD361" s="148" t="str">
        <f>Inventario!D361</f>
        <v>Arandela plana 3/8" x 3/16"</v>
      </c>
      <c r="AE361" s="148" t="str">
        <f>Inventario!E361</f>
        <v>Herrajes</v>
      </c>
      <c r="AF361" s="148">
        <f>Inventario!F361</f>
        <v>0</v>
      </c>
      <c r="AG361" s="148" t="str">
        <f>Inventario!G361</f>
        <v>unidades</v>
      </c>
      <c r="AH361" s="149" t="str">
        <f>Inventario!S361</f>
        <v>0</v>
      </c>
      <c r="AI361" s="149">
        <f>Inventario!T361</f>
        <v>0</v>
      </c>
    </row>
    <row r="362" spans="1:35" s="22" customFormat="1" ht="15" customHeight="1" x14ac:dyDescent="0.25">
      <c r="A362" s="33">
        <v>1906178</v>
      </c>
      <c r="B362" s="24"/>
      <c r="C362" s="174" t="s">
        <v>272</v>
      </c>
      <c r="D362" s="98" t="str">
        <f t="shared" si="25"/>
        <v>Lija disco stickit grano #180</v>
      </c>
      <c r="E362" s="33">
        <v>1905</v>
      </c>
      <c r="F362" s="98" t="str">
        <f t="shared" si="26"/>
        <v>Abrasivos</v>
      </c>
      <c r="G362" s="98" t="str">
        <f t="shared" si="27"/>
        <v>unidades</v>
      </c>
      <c r="H362" s="30">
        <v>24</v>
      </c>
      <c r="I362" s="28">
        <f t="shared" si="28"/>
        <v>8.6001434481676746</v>
      </c>
      <c r="J362" s="28">
        <f t="shared" si="29"/>
        <v>206.40344275602419</v>
      </c>
      <c r="L362" s="150">
        <v>43754</v>
      </c>
      <c r="M362" s="52"/>
      <c r="S362" s="151"/>
      <c r="U362" s="152"/>
      <c r="V362" s="23"/>
      <c r="W362" s="56"/>
      <c r="AA362" s="152"/>
      <c r="AC362" s="148" t="str">
        <f>Inventario!B362</f>
        <v>Arandela de presion 1/4"</v>
      </c>
      <c r="AD362" s="148" t="str">
        <f>Inventario!D362</f>
        <v>Arandela de presion 1/4"</v>
      </c>
      <c r="AE362" s="148" t="str">
        <f>Inventario!E362</f>
        <v>Herrajes</v>
      </c>
      <c r="AF362" s="148">
        <f>Inventario!F362</f>
        <v>0</v>
      </c>
      <c r="AG362" s="148" t="str">
        <f>Inventario!G362</f>
        <v>unidades</v>
      </c>
      <c r="AH362" s="149" t="str">
        <f>Inventario!S362</f>
        <v>0</v>
      </c>
      <c r="AI362" s="149">
        <f>Inventario!T362</f>
        <v>0</v>
      </c>
    </row>
    <row r="363" spans="1:35" s="22" customFormat="1" ht="15" customHeight="1" x14ac:dyDescent="0.25">
      <c r="A363" s="33">
        <v>1906178</v>
      </c>
      <c r="B363" s="24"/>
      <c r="C363" s="174" t="s">
        <v>2052</v>
      </c>
      <c r="D363" s="98" t="str">
        <f t="shared" si="25"/>
        <v>Pega loca</v>
      </c>
      <c r="E363" s="33">
        <v>1905</v>
      </c>
      <c r="F363" s="98" t="str">
        <f t="shared" si="26"/>
        <v>Materiales Varios</v>
      </c>
      <c r="G363" s="98" t="str">
        <f t="shared" si="27"/>
        <v>unidades</v>
      </c>
      <c r="H363" s="30">
        <v>24</v>
      </c>
      <c r="I363" s="28">
        <f t="shared" si="28"/>
        <v>2.5189030306852507</v>
      </c>
      <c r="J363" s="28">
        <f t="shared" si="29"/>
        <v>60.453672736446016</v>
      </c>
      <c r="L363" s="150">
        <v>43754</v>
      </c>
      <c r="M363" s="52"/>
      <c r="S363" s="151"/>
      <c r="U363" s="152"/>
      <c r="V363" s="23"/>
      <c r="W363" s="56"/>
      <c r="AA363" s="152"/>
      <c r="AC363" s="148" t="str">
        <f>Inventario!B363</f>
        <v>Arandela 3/8" (inox)</v>
      </c>
      <c r="AD363" s="148" t="str">
        <f>Inventario!D363</f>
        <v>Arandela 3/8" (inox)</v>
      </c>
      <c r="AE363" s="148" t="str">
        <f>Inventario!E363</f>
        <v>Herrajes</v>
      </c>
      <c r="AF363" s="148">
        <f>Inventario!F363</f>
        <v>0</v>
      </c>
      <c r="AG363" s="148" t="str">
        <f>Inventario!G363</f>
        <v>unidades</v>
      </c>
      <c r="AH363" s="149" t="str">
        <f>Inventario!S363</f>
        <v>0</v>
      </c>
      <c r="AI363" s="149">
        <f>Inventario!T363</f>
        <v>0</v>
      </c>
    </row>
    <row r="364" spans="1:35" s="22" customFormat="1" ht="15" customHeight="1" x14ac:dyDescent="0.25">
      <c r="A364" s="33">
        <v>1906178</v>
      </c>
      <c r="B364" s="24"/>
      <c r="C364" s="174" t="s">
        <v>2052</v>
      </c>
      <c r="D364" s="98" t="str">
        <f t="shared" si="25"/>
        <v>Pega loca</v>
      </c>
      <c r="E364" s="33">
        <v>1905</v>
      </c>
      <c r="F364" s="98" t="str">
        <f t="shared" si="26"/>
        <v>Materiales Varios</v>
      </c>
      <c r="G364" s="98" t="str">
        <f t="shared" si="27"/>
        <v>unidades</v>
      </c>
      <c r="H364" s="30">
        <v>24</v>
      </c>
      <c r="I364" s="28">
        <f t="shared" si="28"/>
        <v>2.5189030306852507</v>
      </c>
      <c r="J364" s="28">
        <f t="shared" si="29"/>
        <v>60.453672736446016</v>
      </c>
      <c r="L364" s="150">
        <v>43754</v>
      </c>
      <c r="M364" s="52"/>
      <c r="S364" s="151"/>
      <c r="U364" s="152"/>
      <c r="V364" s="23"/>
      <c r="W364" s="56"/>
      <c r="AA364" s="152"/>
      <c r="AC364" s="148" t="str">
        <f>Inventario!B364</f>
        <v>Arandela de presion 3/8" x 3/16"</v>
      </c>
      <c r="AD364" s="148" t="str">
        <f>Inventario!D364</f>
        <v>Arandela de presion 3/8" x 3/16"</v>
      </c>
      <c r="AE364" s="148" t="str">
        <f>Inventario!E364</f>
        <v>Herrajes</v>
      </c>
      <c r="AF364" s="148">
        <f>Inventario!F364</f>
        <v>0</v>
      </c>
      <c r="AG364" s="148" t="str">
        <f>Inventario!G364</f>
        <v>unidades</v>
      </c>
      <c r="AH364" s="149" t="str">
        <f>Inventario!S364</f>
        <v>0</v>
      </c>
      <c r="AI364" s="149">
        <f>Inventario!T364</f>
        <v>0</v>
      </c>
    </row>
    <row r="365" spans="1:35" s="22" customFormat="1" ht="15" customHeight="1" x14ac:dyDescent="0.25">
      <c r="A365" s="33">
        <v>1908238</v>
      </c>
      <c r="B365" s="24"/>
      <c r="C365" s="174" t="s">
        <v>845</v>
      </c>
      <c r="D365" s="98" t="str">
        <f t="shared" si="25"/>
        <v>Catalizador poliester HS  para acabado V54VSA4-1</v>
      </c>
      <c r="E365" s="33">
        <v>1893</v>
      </c>
      <c r="F365" s="98" t="str">
        <f t="shared" si="26"/>
        <v>Pinturas y Quimicos</v>
      </c>
      <c r="G365" s="98" t="str">
        <f t="shared" si="27"/>
        <v>galones</v>
      </c>
      <c r="H365" s="30">
        <v>2</v>
      </c>
      <c r="I365" s="28">
        <f t="shared" si="28"/>
        <v>1468.9362972477065</v>
      </c>
      <c r="J365" s="28">
        <f t="shared" si="29"/>
        <v>2937.8725944954131</v>
      </c>
      <c r="L365" s="150">
        <v>43753</v>
      </c>
      <c r="M365" s="52"/>
      <c r="S365" s="151"/>
      <c r="U365" s="152"/>
      <c r="V365" s="23"/>
      <c r="W365" s="56"/>
      <c r="AA365" s="152"/>
      <c r="AC365" s="148" t="str">
        <f>Inventario!B365</f>
        <v>Tuerca de 3/8" x 1/8"</v>
      </c>
      <c r="AD365" s="148" t="str">
        <f>Inventario!D365</f>
        <v>Tuerca de 3/8" x 1/8"</v>
      </c>
      <c r="AE365" s="148" t="str">
        <f>Inventario!E365</f>
        <v>Herrajes</v>
      </c>
      <c r="AF365" s="148">
        <f>Inventario!F365</f>
        <v>0</v>
      </c>
      <c r="AG365" s="148" t="str">
        <f>Inventario!G365</f>
        <v>unidades</v>
      </c>
      <c r="AH365" s="149" t="str">
        <f>Inventario!S365</f>
        <v>0</v>
      </c>
      <c r="AI365" s="149">
        <f>Inventario!T365</f>
        <v>0</v>
      </c>
    </row>
    <row r="366" spans="1:35" s="22" customFormat="1" ht="15" customHeight="1" x14ac:dyDescent="0.25">
      <c r="A366" s="33">
        <v>1908238</v>
      </c>
      <c r="B366" s="24"/>
      <c r="C366" s="174" t="s">
        <v>270</v>
      </c>
      <c r="D366" s="98" t="str">
        <f t="shared" si="25"/>
        <v>Lija disco stickit grano #120</v>
      </c>
      <c r="E366" s="33">
        <v>1906</v>
      </c>
      <c r="F366" s="98" t="str">
        <f t="shared" si="26"/>
        <v>Abrasivos</v>
      </c>
      <c r="G366" s="98" t="str">
        <f t="shared" si="27"/>
        <v>unidades</v>
      </c>
      <c r="H366" s="30">
        <v>60</v>
      </c>
      <c r="I366" s="28">
        <f t="shared" si="28"/>
        <v>9.84</v>
      </c>
      <c r="J366" s="28">
        <f t="shared" si="29"/>
        <v>590.4</v>
      </c>
      <c r="L366" s="150">
        <v>43754</v>
      </c>
      <c r="M366" s="52"/>
      <c r="S366" s="151"/>
      <c r="U366" s="152"/>
      <c r="V366" s="23"/>
      <c r="W366" s="56"/>
      <c r="AA366" s="152"/>
      <c r="AC366" s="148" t="str">
        <f>Inventario!B366</f>
        <v>Cap nuts 1/8"</v>
      </c>
      <c r="AD366" s="148" t="str">
        <f>Inventario!D366</f>
        <v>Cap nuts 1/8"</v>
      </c>
      <c r="AE366" s="148" t="str">
        <f>Inventario!E366</f>
        <v>Herrajes</v>
      </c>
      <c r="AF366" s="148">
        <f>Inventario!F366</f>
        <v>0</v>
      </c>
      <c r="AG366" s="148" t="str">
        <f>Inventario!G366</f>
        <v>unidades</v>
      </c>
      <c r="AH366" s="149" t="str">
        <f>Inventario!S366</f>
        <v>0</v>
      </c>
      <c r="AI366" s="149">
        <f>Inventario!T366</f>
        <v>0</v>
      </c>
    </row>
    <row r="367" spans="1:35" s="22" customFormat="1" ht="15" customHeight="1" x14ac:dyDescent="0.25">
      <c r="A367" s="33">
        <v>1908238</v>
      </c>
      <c r="B367" s="24"/>
      <c r="C367" s="174" t="s">
        <v>271</v>
      </c>
      <c r="D367" s="98" t="str">
        <f t="shared" si="25"/>
        <v>Lija disco stickit grano #150</v>
      </c>
      <c r="E367" s="33">
        <v>1906</v>
      </c>
      <c r="F367" s="98" t="str">
        <f t="shared" si="26"/>
        <v>Abrasivos</v>
      </c>
      <c r="G367" s="98" t="str">
        <f t="shared" si="27"/>
        <v>unidades</v>
      </c>
      <c r="H367" s="30">
        <v>60</v>
      </c>
      <c r="I367" s="28">
        <f t="shared" si="28"/>
        <v>8.5633386985421698</v>
      </c>
      <c r="J367" s="28">
        <f t="shared" si="29"/>
        <v>513.80032191253019</v>
      </c>
      <c r="L367" s="150">
        <v>43754</v>
      </c>
      <c r="M367" s="52"/>
      <c r="S367" s="151"/>
      <c r="U367" s="152"/>
      <c r="V367" s="23"/>
      <c r="W367" s="56"/>
      <c r="AA367" s="152"/>
      <c r="AC367" s="148" t="str">
        <f>Inventario!B367</f>
        <v>Arandela negra 1/4"</v>
      </c>
      <c r="AD367" s="148" t="str">
        <f>Inventario!D367</f>
        <v>Arandela negra 1/4"</v>
      </c>
      <c r="AE367" s="148" t="str">
        <f>Inventario!E367</f>
        <v>Herrajes</v>
      </c>
      <c r="AF367" s="148">
        <f>Inventario!F367</f>
        <v>0</v>
      </c>
      <c r="AG367" s="148" t="str">
        <f>Inventario!G367</f>
        <v>unidades</v>
      </c>
      <c r="AH367" s="149" t="str">
        <f>Inventario!S367</f>
        <v>0</v>
      </c>
      <c r="AI367" s="149">
        <f>Inventario!T367</f>
        <v>0</v>
      </c>
    </row>
    <row r="368" spans="1:35" s="22" customFormat="1" ht="15" customHeight="1" x14ac:dyDescent="0.25">
      <c r="A368" s="33">
        <v>1908238</v>
      </c>
      <c r="B368" s="24"/>
      <c r="C368" s="174" t="s">
        <v>272</v>
      </c>
      <c r="D368" s="98" t="str">
        <f t="shared" si="25"/>
        <v>Lija disco stickit grano #180</v>
      </c>
      <c r="E368" s="33">
        <v>1906</v>
      </c>
      <c r="F368" s="98" t="str">
        <f t="shared" si="26"/>
        <v>Abrasivos</v>
      </c>
      <c r="G368" s="98" t="str">
        <f t="shared" si="27"/>
        <v>unidades</v>
      </c>
      <c r="H368" s="30">
        <v>60</v>
      </c>
      <c r="I368" s="28">
        <f t="shared" si="28"/>
        <v>8.6001434481676746</v>
      </c>
      <c r="J368" s="28">
        <f t="shared" si="29"/>
        <v>516.00860689006049</v>
      </c>
      <c r="L368" s="150">
        <v>43754</v>
      </c>
      <c r="M368" s="52"/>
      <c r="S368" s="151"/>
      <c r="U368" s="152"/>
      <c r="V368" s="23"/>
      <c r="W368" s="56"/>
      <c r="AA368" s="152"/>
      <c r="AC368" s="148" t="str">
        <f>Inventario!B368</f>
        <v>Tuercas 3/8" x 1/4"</v>
      </c>
      <c r="AD368" s="148" t="str">
        <f>Inventario!D368</f>
        <v>Tuercas 3/8" x 1/4"</v>
      </c>
      <c r="AE368" s="148" t="str">
        <f>Inventario!E368</f>
        <v>Herrajes</v>
      </c>
      <c r="AF368" s="148">
        <f>Inventario!F368</f>
        <v>0</v>
      </c>
      <c r="AG368" s="148" t="str">
        <f>Inventario!G368</f>
        <v>unidades</v>
      </c>
      <c r="AH368" s="149" t="str">
        <f>Inventario!S368</f>
        <v>0</v>
      </c>
      <c r="AI368" s="149">
        <f>Inventario!T368</f>
        <v>0</v>
      </c>
    </row>
    <row r="369" spans="1:35" s="22" customFormat="1" ht="15" customHeight="1" x14ac:dyDescent="0.25">
      <c r="A369" s="33">
        <v>1908238</v>
      </c>
      <c r="B369" s="24"/>
      <c r="C369" s="174" t="s">
        <v>2052</v>
      </c>
      <c r="D369" s="98" t="str">
        <f t="shared" si="25"/>
        <v>Pega loca</v>
      </c>
      <c r="E369" s="33">
        <v>1906</v>
      </c>
      <c r="F369" s="98" t="str">
        <f t="shared" si="26"/>
        <v>Materiales Varios</v>
      </c>
      <c r="G369" s="98" t="str">
        <f t="shared" si="27"/>
        <v>unidades</v>
      </c>
      <c r="H369" s="30">
        <v>60</v>
      </c>
      <c r="I369" s="28">
        <f t="shared" si="28"/>
        <v>2.5189030306852507</v>
      </c>
      <c r="J369" s="28">
        <f t="shared" si="29"/>
        <v>151.13418184111504</v>
      </c>
      <c r="L369" s="150">
        <v>43754</v>
      </c>
      <c r="M369" s="52"/>
      <c r="S369" s="151"/>
      <c r="U369" s="152"/>
      <c r="V369" s="23"/>
      <c r="W369" s="56"/>
      <c r="AA369" s="152"/>
      <c r="AC369" s="148" t="str">
        <f>Inventario!B369</f>
        <v>Tuercas 5/16"</v>
      </c>
      <c r="AD369" s="148" t="str">
        <f>Inventario!D369</f>
        <v>Tuercas 5/16"</v>
      </c>
      <c r="AE369" s="148" t="str">
        <f>Inventario!E369</f>
        <v>Herrajes</v>
      </c>
      <c r="AF369" s="148">
        <f>Inventario!F369</f>
        <v>0</v>
      </c>
      <c r="AG369" s="148" t="str">
        <f>Inventario!G369</f>
        <v>unidades</v>
      </c>
      <c r="AH369" s="149" t="str">
        <f>Inventario!S369</f>
        <v>0</v>
      </c>
      <c r="AI369" s="149">
        <f>Inventario!T369</f>
        <v>0</v>
      </c>
    </row>
    <row r="370" spans="1:35" s="22" customFormat="1" ht="15" customHeight="1" x14ac:dyDescent="0.25">
      <c r="A370" s="33">
        <v>1909300</v>
      </c>
      <c r="B370" s="24"/>
      <c r="C370" s="174" t="s">
        <v>270</v>
      </c>
      <c r="D370" s="98" t="str">
        <f t="shared" si="25"/>
        <v>Lija disco stickit grano #120</v>
      </c>
      <c r="E370" s="33">
        <v>1906</v>
      </c>
      <c r="F370" s="98" t="str">
        <f t="shared" si="26"/>
        <v>Abrasivos</v>
      </c>
      <c r="G370" s="98" t="str">
        <f t="shared" si="27"/>
        <v>unidades</v>
      </c>
      <c r="H370" s="30">
        <v>5</v>
      </c>
      <c r="I370" s="28">
        <f t="shared" si="28"/>
        <v>9.84</v>
      </c>
      <c r="J370" s="28">
        <f t="shared" si="29"/>
        <v>49.2</v>
      </c>
      <c r="L370" s="150">
        <v>43754</v>
      </c>
      <c r="M370" s="52"/>
      <c r="S370" s="151"/>
      <c r="U370" s="152"/>
      <c r="V370" s="23"/>
      <c r="W370" s="56"/>
      <c r="AA370" s="152"/>
      <c r="AC370" s="148" t="str">
        <f>Inventario!B370</f>
        <v>Arandela plana 1/2"</v>
      </c>
      <c r="AD370" s="148" t="str">
        <f>Inventario!D370</f>
        <v>Arandela plana 1/2"</v>
      </c>
      <c r="AE370" s="148" t="str">
        <f>Inventario!E370</f>
        <v>Herrajes</v>
      </c>
      <c r="AF370" s="148">
        <f>Inventario!F370</f>
        <v>0</v>
      </c>
      <c r="AG370" s="148" t="str">
        <f>Inventario!G370</f>
        <v>unidades</v>
      </c>
      <c r="AH370" s="149" t="str">
        <f>Inventario!S370</f>
        <v>0</v>
      </c>
      <c r="AI370" s="149">
        <f>Inventario!T370</f>
        <v>0</v>
      </c>
    </row>
    <row r="371" spans="1:35" s="22" customFormat="1" ht="15" customHeight="1" x14ac:dyDescent="0.25">
      <c r="A371" s="33">
        <v>1909300</v>
      </c>
      <c r="B371" s="24"/>
      <c r="C371" s="174" t="s">
        <v>271</v>
      </c>
      <c r="D371" s="98" t="str">
        <f t="shared" si="25"/>
        <v>Lija disco stickit grano #150</v>
      </c>
      <c r="E371" s="33">
        <v>1906</v>
      </c>
      <c r="F371" s="98" t="str">
        <f t="shared" si="26"/>
        <v>Abrasivos</v>
      </c>
      <c r="G371" s="98" t="str">
        <f t="shared" si="27"/>
        <v>unidades</v>
      </c>
      <c r="H371" s="30">
        <v>5</v>
      </c>
      <c r="I371" s="28">
        <f t="shared" si="28"/>
        <v>8.5633386985421698</v>
      </c>
      <c r="J371" s="28">
        <f t="shared" si="29"/>
        <v>42.816693492710847</v>
      </c>
      <c r="L371" s="150">
        <v>43754</v>
      </c>
      <c r="M371" s="52"/>
      <c r="S371" s="151"/>
      <c r="U371" s="152"/>
      <c r="V371" s="23"/>
      <c r="W371" s="56"/>
      <c r="AA371" s="152"/>
      <c r="AC371" s="148" t="str">
        <f>Inventario!B371</f>
        <v>Insertos BGE</v>
      </c>
      <c r="AD371" s="148" t="str">
        <f>Inventario!D371</f>
        <v>Insertos BGE</v>
      </c>
      <c r="AE371" s="148" t="str">
        <f>Inventario!E371</f>
        <v>Herrajes</v>
      </c>
      <c r="AF371" s="148">
        <f>Inventario!F371</f>
        <v>0</v>
      </c>
      <c r="AG371" s="148" t="str">
        <f>Inventario!G371</f>
        <v>unidades</v>
      </c>
      <c r="AH371" s="149">
        <f>Inventario!S371</f>
        <v>43.16</v>
      </c>
      <c r="AI371" s="149">
        <f>Inventario!T371</f>
        <v>12991.16</v>
      </c>
    </row>
    <row r="372" spans="1:35" s="22" customFormat="1" ht="15" customHeight="1" x14ac:dyDescent="0.25">
      <c r="A372" s="33">
        <v>1909300</v>
      </c>
      <c r="B372" s="24"/>
      <c r="C372" s="174" t="s">
        <v>272</v>
      </c>
      <c r="D372" s="98" t="str">
        <f t="shared" si="25"/>
        <v>Lija disco stickit grano #180</v>
      </c>
      <c r="E372" s="33">
        <v>1906</v>
      </c>
      <c r="F372" s="98" t="str">
        <f t="shared" si="26"/>
        <v>Abrasivos</v>
      </c>
      <c r="G372" s="98" t="str">
        <f t="shared" si="27"/>
        <v>unidades</v>
      </c>
      <c r="H372" s="30">
        <v>5</v>
      </c>
      <c r="I372" s="28">
        <f t="shared" si="28"/>
        <v>8.6001434481676746</v>
      </c>
      <c r="J372" s="28">
        <f t="shared" si="29"/>
        <v>43.00071724083837</v>
      </c>
      <c r="L372" s="150">
        <v>43754</v>
      </c>
      <c r="M372" s="52"/>
      <c r="S372" s="151"/>
      <c r="U372" s="152"/>
      <c r="V372" s="23"/>
      <c r="W372" s="56"/>
      <c r="AA372" s="152"/>
      <c r="AC372" s="148" t="str">
        <f>Inventario!B372</f>
        <v>Arandela galvanizada 1/2"</v>
      </c>
      <c r="AD372" s="148" t="str">
        <f>Inventario!D372</f>
        <v>Arandela galvanizada 1/2"</v>
      </c>
      <c r="AE372" s="148" t="str">
        <f>Inventario!E372</f>
        <v>Herrajes</v>
      </c>
      <c r="AF372" s="148">
        <f>Inventario!F372</f>
        <v>0</v>
      </c>
      <c r="AG372" s="148" t="str">
        <f>Inventario!G372</f>
        <v>unidades</v>
      </c>
      <c r="AH372" s="149">
        <f>Inventario!S372</f>
        <v>1.6549403341288784</v>
      </c>
      <c r="AI372" s="149">
        <f>Inventario!T372</f>
        <v>314.43866348448688</v>
      </c>
    </row>
    <row r="373" spans="1:35" s="22" customFormat="1" ht="15" customHeight="1" x14ac:dyDescent="0.25">
      <c r="A373" s="33">
        <v>1909300</v>
      </c>
      <c r="B373" s="24"/>
      <c r="C373" s="174" t="s">
        <v>2052</v>
      </c>
      <c r="D373" s="98" t="str">
        <f t="shared" si="25"/>
        <v>Pega loca</v>
      </c>
      <c r="E373" s="33">
        <v>1906</v>
      </c>
      <c r="F373" s="98" t="str">
        <f t="shared" si="26"/>
        <v>Materiales Varios</v>
      </c>
      <c r="G373" s="98" t="str">
        <f t="shared" si="27"/>
        <v>unidades</v>
      </c>
      <c r="H373" s="30">
        <v>5</v>
      </c>
      <c r="I373" s="28">
        <f t="shared" si="28"/>
        <v>2.5189030306852507</v>
      </c>
      <c r="J373" s="28">
        <f t="shared" si="29"/>
        <v>12.594515153426254</v>
      </c>
      <c r="L373" s="150">
        <v>43754</v>
      </c>
      <c r="M373" s="52"/>
      <c r="S373" s="151"/>
      <c r="U373" s="152"/>
      <c r="V373" s="23"/>
      <c r="W373" s="56"/>
      <c r="AA373" s="152"/>
      <c r="AC373" s="148" t="str">
        <f>Inventario!B373</f>
        <v>Tuerca negra 5/8"</v>
      </c>
      <c r="AD373" s="148" t="str">
        <f>Inventario!D373</f>
        <v>Tuerca negra 5/8"</v>
      </c>
      <c r="AE373" s="148" t="str">
        <f>Inventario!E373</f>
        <v>Herrajes</v>
      </c>
      <c r="AF373" s="148">
        <f>Inventario!F373</f>
        <v>0</v>
      </c>
      <c r="AG373" s="148" t="str">
        <f>Inventario!G373</f>
        <v>unidades</v>
      </c>
      <c r="AH373" s="149" t="str">
        <f>Inventario!S373</f>
        <v>0</v>
      </c>
      <c r="AI373" s="149">
        <f>Inventario!T373</f>
        <v>0</v>
      </c>
    </row>
    <row r="374" spans="1:35" s="22" customFormat="1" ht="15" customHeight="1" x14ac:dyDescent="0.25">
      <c r="A374" s="33">
        <v>1909299</v>
      </c>
      <c r="B374" s="24"/>
      <c r="C374" s="174" t="s">
        <v>271</v>
      </c>
      <c r="D374" s="98" t="str">
        <f t="shared" si="25"/>
        <v>Lija disco stickit grano #150</v>
      </c>
      <c r="E374" s="33">
        <v>1906</v>
      </c>
      <c r="F374" s="98" t="str">
        <f t="shared" si="26"/>
        <v>Abrasivos</v>
      </c>
      <c r="G374" s="98" t="str">
        <f t="shared" si="27"/>
        <v>unidades</v>
      </c>
      <c r="H374" s="30">
        <v>6</v>
      </c>
      <c r="I374" s="28">
        <f t="shared" si="28"/>
        <v>8.5633386985421698</v>
      </c>
      <c r="J374" s="28">
        <f t="shared" si="29"/>
        <v>51.380032191253022</v>
      </c>
      <c r="L374" s="150">
        <v>43754</v>
      </c>
      <c r="S374" s="151"/>
      <c r="U374" s="152"/>
      <c r="V374" s="23"/>
      <c r="W374" s="56"/>
      <c r="AA374" s="152"/>
      <c r="AC374" s="148" t="str">
        <f>Inventario!B374</f>
        <v>Kit de llaves (alfresco) Doble</v>
      </c>
      <c r="AD374" s="148" t="str">
        <f>Inventario!D374</f>
        <v>Kit de llaves (alfresco) Doble</v>
      </c>
      <c r="AE374" s="148" t="str">
        <f>Inventario!E374</f>
        <v>Herrajes</v>
      </c>
      <c r="AF374" s="148">
        <f>Inventario!F374</f>
        <v>0</v>
      </c>
      <c r="AG374" s="148" t="str">
        <f>Inventario!G374</f>
        <v>unidades</v>
      </c>
      <c r="AH374" s="149" t="str">
        <f>Inventario!S374</f>
        <v>0</v>
      </c>
      <c r="AI374" s="149">
        <f>Inventario!T374</f>
        <v>0</v>
      </c>
    </row>
    <row r="375" spans="1:35" s="22" customFormat="1" ht="15" customHeight="1" x14ac:dyDescent="0.25">
      <c r="A375" s="33">
        <v>1909299</v>
      </c>
      <c r="B375" s="24"/>
      <c r="C375" s="174" t="s">
        <v>272</v>
      </c>
      <c r="D375" s="98" t="str">
        <f t="shared" si="25"/>
        <v>Lija disco stickit grano #180</v>
      </c>
      <c r="E375" s="33">
        <v>1906</v>
      </c>
      <c r="F375" s="98" t="str">
        <f t="shared" si="26"/>
        <v>Abrasivos</v>
      </c>
      <c r="G375" s="98" t="str">
        <f t="shared" si="27"/>
        <v>unidades</v>
      </c>
      <c r="H375" s="30">
        <v>6</v>
      </c>
      <c r="I375" s="28">
        <f t="shared" si="28"/>
        <v>8.6001434481676746</v>
      </c>
      <c r="J375" s="28">
        <f t="shared" si="29"/>
        <v>51.600860689006048</v>
      </c>
      <c r="L375" s="150">
        <v>43754</v>
      </c>
      <c r="M375" s="52"/>
      <c r="S375" s="151"/>
      <c r="U375" s="152"/>
      <c r="V375" s="23"/>
      <c r="W375" s="56"/>
      <c r="AA375" s="152"/>
      <c r="AC375" s="148" t="str">
        <f>Inventario!B375</f>
        <v>Kit de llaves (alfresco) Simple</v>
      </c>
      <c r="AD375" s="148" t="str">
        <f>Inventario!D375</f>
        <v>Kit de llaves (alfresco) Simple</v>
      </c>
      <c r="AE375" s="148" t="str">
        <f>Inventario!E375</f>
        <v>Herrajes</v>
      </c>
      <c r="AF375" s="148">
        <f>Inventario!F375</f>
        <v>0</v>
      </c>
      <c r="AG375" s="148" t="str">
        <f>Inventario!G375</f>
        <v>unidades</v>
      </c>
      <c r="AH375" s="149" t="str">
        <f>Inventario!S375</f>
        <v>0</v>
      </c>
      <c r="AI375" s="149">
        <f>Inventario!T375</f>
        <v>0</v>
      </c>
    </row>
    <row r="376" spans="1:35" s="22" customFormat="1" ht="15" customHeight="1" x14ac:dyDescent="0.25">
      <c r="A376" s="33">
        <v>1909299</v>
      </c>
      <c r="B376" s="24"/>
      <c r="C376" s="174" t="s">
        <v>2052</v>
      </c>
      <c r="D376" s="98" t="str">
        <f t="shared" si="25"/>
        <v>Pega loca</v>
      </c>
      <c r="E376" s="33">
        <v>1906</v>
      </c>
      <c r="F376" s="98" t="str">
        <f t="shared" si="26"/>
        <v>Materiales Varios</v>
      </c>
      <c r="G376" s="98" t="str">
        <f t="shared" si="27"/>
        <v>unidades</v>
      </c>
      <c r="H376" s="30">
        <v>6</v>
      </c>
      <c r="I376" s="28">
        <f t="shared" si="28"/>
        <v>2.5189030306852507</v>
      </c>
      <c r="J376" s="28">
        <f t="shared" si="29"/>
        <v>15.113418184111504</v>
      </c>
      <c r="L376" s="150">
        <v>43754</v>
      </c>
      <c r="M376" s="52"/>
      <c r="S376" s="151"/>
      <c r="U376" s="152"/>
      <c r="V376" s="23"/>
      <c r="W376" s="56"/>
      <c r="AA376" s="152"/>
      <c r="AC376" s="148" t="str">
        <f>Inventario!B376</f>
        <v>Nudos para cables 3/16"</v>
      </c>
      <c r="AD376" s="148" t="str">
        <f>Inventario!D376</f>
        <v>Nudos para cables 3/16"</v>
      </c>
      <c r="AE376" s="148" t="str">
        <f>Inventario!E376</f>
        <v>Herrajes</v>
      </c>
      <c r="AF376" s="148">
        <f>Inventario!F376</f>
        <v>0</v>
      </c>
      <c r="AG376" s="148" t="str">
        <f>Inventario!G376</f>
        <v>unidades</v>
      </c>
      <c r="AH376" s="149">
        <f>Inventario!S376</f>
        <v>35</v>
      </c>
      <c r="AI376" s="149">
        <f>Inventario!T376</f>
        <v>2170</v>
      </c>
    </row>
    <row r="377" spans="1:35" s="22" customFormat="1" ht="15" customHeight="1" x14ac:dyDescent="0.25">
      <c r="A377" s="33">
        <v>1909283</v>
      </c>
      <c r="B377" s="24"/>
      <c r="C377" s="24" t="s">
        <v>2205</v>
      </c>
      <c r="D377" s="98" t="str">
        <f t="shared" si="25"/>
        <v>Cuero Sassiri Chesnut  (mtr2)</v>
      </c>
      <c r="E377" s="33">
        <v>1907</v>
      </c>
      <c r="F377" s="98" t="str">
        <f t="shared" si="26"/>
        <v>Tapiceria</v>
      </c>
      <c r="G377" s="98" t="str">
        <f t="shared" si="27"/>
        <v>mts</v>
      </c>
      <c r="H377" s="30">
        <v>31.25</v>
      </c>
      <c r="I377" s="28">
        <f t="shared" si="28"/>
        <v>84.003875903999997</v>
      </c>
      <c r="J377" s="28">
        <f t="shared" si="29"/>
        <v>2625.121122</v>
      </c>
      <c r="L377" s="150">
        <v>43754</v>
      </c>
      <c r="M377" s="52"/>
      <c r="S377" s="151"/>
      <c r="U377" s="152"/>
      <c r="V377" s="23"/>
      <c r="W377" s="56"/>
      <c r="AA377" s="152"/>
      <c r="AC377" s="148" t="str">
        <f>Inventario!B377</f>
        <v>Nudos para cables 1/8"</v>
      </c>
      <c r="AD377" s="148" t="str">
        <f>Inventario!D377</f>
        <v>Nudos para cables 1/8"</v>
      </c>
      <c r="AE377" s="148" t="str">
        <f>Inventario!E377</f>
        <v>Herrajes</v>
      </c>
      <c r="AF377" s="148">
        <f>Inventario!F377</f>
        <v>0</v>
      </c>
      <c r="AG377" s="148" t="str">
        <f>Inventario!G377</f>
        <v>unidades</v>
      </c>
      <c r="AH377" s="149">
        <f>Inventario!S377</f>
        <v>35</v>
      </c>
      <c r="AI377" s="149">
        <f>Inventario!T377</f>
        <v>2835</v>
      </c>
    </row>
    <row r="378" spans="1:35" s="22" customFormat="1" ht="15" customHeight="1" x14ac:dyDescent="0.25">
      <c r="A378" s="33">
        <v>1906877</v>
      </c>
      <c r="B378" s="24"/>
      <c r="C378" s="24" t="s">
        <v>1722</v>
      </c>
      <c r="D378" s="98" t="str">
        <f t="shared" si="25"/>
        <v>Tela Galleta</v>
      </c>
      <c r="E378" s="33">
        <v>1907</v>
      </c>
      <c r="F378" s="98" t="str">
        <f t="shared" si="26"/>
        <v>Tapiceria</v>
      </c>
      <c r="G378" s="98" t="str">
        <f t="shared" si="27"/>
        <v>Yardas</v>
      </c>
      <c r="H378" s="30">
        <v>7</v>
      </c>
      <c r="I378" s="28">
        <f t="shared" si="28"/>
        <v>30</v>
      </c>
      <c r="J378" s="28">
        <f t="shared" si="29"/>
        <v>210</v>
      </c>
      <c r="L378" s="150">
        <v>43754</v>
      </c>
      <c r="M378" s="52"/>
      <c r="S378" s="151"/>
      <c r="U378" s="152"/>
      <c r="V378" s="23"/>
      <c r="W378" s="56"/>
      <c r="AA378" s="152"/>
      <c r="AC378" s="148" t="str">
        <f>Inventario!B378</f>
        <v>Tope de gaveta</v>
      </c>
      <c r="AD378" s="148" t="str">
        <f>Inventario!D378</f>
        <v>Tope de gaveta</v>
      </c>
      <c r="AE378" s="148" t="str">
        <f>Inventario!E378</f>
        <v>Herrajes</v>
      </c>
      <c r="AF378" s="148">
        <f>Inventario!F378</f>
        <v>0</v>
      </c>
      <c r="AG378" s="148" t="str">
        <f>Inventario!G378</f>
        <v>unidades</v>
      </c>
      <c r="AH378" s="149" t="str">
        <f>Inventario!S378</f>
        <v>0</v>
      </c>
      <c r="AI378" s="149">
        <f>Inventario!T378</f>
        <v>0</v>
      </c>
    </row>
    <row r="379" spans="1:35" s="22" customFormat="1" ht="15" customHeight="1" x14ac:dyDescent="0.25">
      <c r="A379" s="33">
        <v>1906877</v>
      </c>
      <c r="B379" s="24"/>
      <c r="C379" s="174" t="s">
        <v>2204</v>
      </c>
      <c r="D379" s="98" t="str">
        <f t="shared" si="25"/>
        <v>Cuerina Pranna Ceniza</v>
      </c>
      <c r="E379" s="33">
        <v>1907</v>
      </c>
      <c r="F379" s="98" t="str">
        <f t="shared" si="26"/>
        <v>Tapiceria</v>
      </c>
      <c r="G379" s="98" t="str">
        <f t="shared" si="27"/>
        <v>Yardas</v>
      </c>
      <c r="H379" s="30">
        <v>7</v>
      </c>
      <c r="I379" s="28">
        <f t="shared" si="28"/>
        <v>352.17</v>
      </c>
      <c r="J379" s="28">
        <f t="shared" si="29"/>
        <v>2465.19</v>
      </c>
      <c r="L379" s="150">
        <v>43754</v>
      </c>
      <c r="M379" s="52"/>
      <c r="S379" s="151"/>
      <c r="U379" s="152"/>
      <c r="V379" s="23"/>
      <c r="W379" s="56"/>
      <c r="AA379" s="152"/>
      <c r="AC379" s="148" t="str">
        <f>Inventario!B379</f>
        <v>tapones negros de hule (bge)</v>
      </c>
      <c r="AD379" s="148" t="str">
        <f>Inventario!D379</f>
        <v>tapones negros de hule (bge)</v>
      </c>
      <c r="AE379" s="148" t="str">
        <f>Inventario!E379</f>
        <v>Herrajes</v>
      </c>
      <c r="AF379" s="148">
        <f>Inventario!F379</f>
        <v>0</v>
      </c>
      <c r="AG379" s="148" t="str">
        <f>Inventario!G379</f>
        <v>unidades</v>
      </c>
      <c r="AH379" s="149" t="str">
        <f>Inventario!S379</f>
        <v>0</v>
      </c>
      <c r="AI379" s="149">
        <f>Inventario!T379</f>
        <v>0</v>
      </c>
    </row>
    <row r="380" spans="1:35" s="22" customFormat="1" ht="15" customHeight="1" x14ac:dyDescent="0.25">
      <c r="A380" s="33" t="s">
        <v>2074</v>
      </c>
      <c r="B380" s="24"/>
      <c r="C380" s="174" t="s">
        <v>1252</v>
      </c>
      <c r="D380" s="98" t="str">
        <f t="shared" si="25"/>
        <v>Cuchilla 20mm x 12mm x 1.5mm</v>
      </c>
      <c r="E380" s="33">
        <v>1908</v>
      </c>
      <c r="F380" s="98" t="str">
        <f t="shared" si="26"/>
        <v>Repuestos y Partes</v>
      </c>
      <c r="G380" s="98" t="str">
        <f t="shared" si="27"/>
        <v>unidades</v>
      </c>
      <c r="H380" s="30">
        <v>20</v>
      </c>
      <c r="I380" s="28">
        <f t="shared" si="28"/>
        <v>120.47995000000002</v>
      </c>
      <c r="J380" s="28">
        <f t="shared" si="29"/>
        <v>2409.5990000000002</v>
      </c>
      <c r="L380" s="150">
        <v>43754</v>
      </c>
      <c r="M380" s="52"/>
      <c r="S380" s="151"/>
      <c r="U380" s="152"/>
      <c r="V380" s="23"/>
      <c r="W380" s="56"/>
      <c r="AA380" s="152"/>
      <c r="AC380" s="148" t="str">
        <f>Inventario!B380</f>
        <v>Tuerca mariposa 1/2"</v>
      </c>
      <c r="AD380" s="148" t="str">
        <f>Inventario!D380</f>
        <v>Tuerca mariposa 1/2"</v>
      </c>
      <c r="AE380" s="148" t="str">
        <f>Inventario!E380</f>
        <v>Herrajes</v>
      </c>
      <c r="AF380" s="148">
        <f>Inventario!F380</f>
        <v>0</v>
      </c>
      <c r="AG380" s="148" t="str">
        <f>Inventario!G380</f>
        <v>unidades</v>
      </c>
      <c r="AH380" s="149" t="str">
        <f>Inventario!S380</f>
        <v>0</v>
      </c>
      <c r="AI380" s="149">
        <f>Inventario!T380</f>
        <v>0</v>
      </c>
    </row>
    <row r="381" spans="1:35" s="22" customFormat="1" ht="15" customHeight="1" x14ac:dyDescent="0.25">
      <c r="A381" s="33">
        <v>1909289</v>
      </c>
      <c r="B381" s="24"/>
      <c r="C381" s="174" t="s">
        <v>1141</v>
      </c>
      <c r="D381" s="98" t="str">
        <f t="shared" si="25"/>
        <v>Kinepox 26</v>
      </c>
      <c r="E381" s="33">
        <v>1909</v>
      </c>
      <c r="F381" s="98" t="str">
        <f t="shared" si="26"/>
        <v>Pinturas y Quimicos</v>
      </c>
      <c r="G381" s="98" t="str">
        <f t="shared" si="27"/>
        <v>galon</v>
      </c>
      <c r="H381" s="30">
        <v>0.5</v>
      </c>
      <c r="I381" s="28">
        <f t="shared" si="28"/>
        <v>1121.8286513023957</v>
      </c>
      <c r="J381" s="28">
        <f t="shared" si="29"/>
        <v>560.91432565119783</v>
      </c>
      <c r="L381" s="150">
        <v>43754</v>
      </c>
      <c r="M381" s="52"/>
      <c r="S381" s="151"/>
      <c r="U381" s="152"/>
      <c r="V381" s="23"/>
      <c r="W381" s="56"/>
      <c r="AA381" s="152"/>
      <c r="AC381" s="148" t="str">
        <f>Inventario!B381</f>
        <v>Arandela de presion 3/4"</v>
      </c>
      <c r="AD381" s="148" t="str">
        <f>Inventario!D381</f>
        <v>Arandela de presion 3/4"</v>
      </c>
      <c r="AE381" s="148" t="str">
        <f>Inventario!E381</f>
        <v>Herrajes</v>
      </c>
      <c r="AF381" s="148">
        <f>Inventario!F381</f>
        <v>0</v>
      </c>
      <c r="AG381" s="148" t="str">
        <f>Inventario!G381</f>
        <v>unidades</v>
      </c>
      <c r="AH381" s="149" t="str">
        <f>Inventario!S381</f>
        <v>0</v>
      </c>
      <c r="AI381" s="149">
        <f>Inventario!T381</f>
        <v>0</v>
      </c>
    </row>
    <row r="382" spans="1:35" s="22" customFormat="1" ht="15" customHeight="1" x14ac:dyDescent="0.25">
      <c r="A382" s="33">
        <v>1909289</v>
      </c>
      <c r="B382" s="24"/>
      <c r="C382" s="174" t="s">
        <v>1142</v>
      </c>
      <c r="D382" s="98" t="str">
        <f t="shared" si="25"/>
        <v>Kinecure 626</v>
      </c>
      <c r="E382" s="33">
        <v>1909</v>
      </c>
      <c r="F382" s="98" t="str">
        <f t="shared" si="26"/>
        <v>Pinturas y Quimicos</v>
      </c>
      <c r="G382" s="98" t="str">
        <f t="shared" si="27"/>
        <v>1/4  de Galon</v>
      </c>
      <c r="H382" s="30">
        <v>1</v>
      </c>
      <c r="I382" s="28">
        <f t="shared" si="28"/>
        <v>954.09784499058458</v>
      </c>
      <c r="J382" s="28">
        <f t="shared" si="29"/>
        <v>954.09784499058458</v>
      </c>
      <c r="L382" s="150">
        <v>43754</v>
      </c>
      <c r="M382" s="52"/>
      <c r="S382" s="151"/>
      <c r="U382" s="152"/>
      <c r="V382" s="23"/>
      <c r="W382" s="56"/>
      <c r="AA382" s="152"/>
      <c r="AC382" s="148" t="str">
        <f>Inventario!B382</f>
        <v>Arandela de presion 7/8"</v>
      </c>
      <c r="AD382" s="148" t="str">
        <f>Inventario!D382</f>
        <v>Arandela de presion 7/8"</v>
      </c>
      <c r="AE382" s="148" t="str">
        <f>Inventario!E382</f>
        <v>Herrajes</v>
      </c>
      <c r="AF382" s="148">
        <f>Inventario!F382</f>
        <v>0</v>
      </c>
      <c r="AG382" s="148" t="str">
        <f>Inventario!G382</f>
        <v>unidades</v>
      </c>
      <c r="AH382" s="149" t="str">
        <f>Inventario!S382</f>
        <v>0</v>
      </c>
      <c r="AI382" s="149">
        <f>Inventario!T382</f>
        <v>0</v>
      </c>
    </row>
    <row r="383" spans="1:35" s="22" customFormat="1" ht="15" customHeight="1" x14ac:dyDescent="0.25">
      <c r="A383" s="33">
        <v>1909289</v>
      </c>
      <c r="B383" s="24"/>
      <c r="C383" s="174" t="s">
        <v>763</v>
      </c>
      <c r="D383" s="98" t="str">
        <f t="shared" si="25"/>
        <v>Hilaza</v>
      </c>
      <c r="E383" s="33">
        <v>1909</v>
      </c>
      <c r="F383" s="98" t="str">
        <f t="shared" si="26"/>
        <v>Materiales Varios</v>
      </c>
      <c r="G383" s="98" t="str">
        <f t="shared" si="27"/>
        <v>lbs</v>
      </c>
      <c r="H383" s="30">
        <v>1</v>
      </c>
      <c r="I383" s="28">
        <f t="shared" si="28"/>
        <v>8.3409927745818973</v>
      </c>
      <c r="J383" s="28">
        <f t="shared" si="29"/>
        <v>8.3409927745818973</v>
      </c>
      <c r="L383" s="150">
        <v>43754</v>
      </c>
      <c r="M383" s="52"/>
      <c r="S383" s="151"/>
      <c r="U383" s="152"/>
      <c r="V383" s="23"/>
      <c r="W383" s="56"/>
      <c r="AA383" s="152"/>
      <c r="AC383" s="148" t="str">
        <f>Inventario!B383</f>
        <v>Grilletes 1-1/4"</v>
      </c>
      <c r="AD383" s="148" t="str">
        <f>Inventario!D383</f>
        <v>Grilletes 1-1/4"</v>
      </c>
      <c r="AE383" s="148" t="str">
        <f>Inventario!E383</f>
        <v>Herrajes</v>
      </c>
      <c r="AF383" s="148">
        <f>Inventario!F383</f>
        <v>0</v>
      </c>
      <c r="AG383" s="148" t="str">
        <f>Inventario!G383</f>
        <v>unidades</v>
      </c>
      <c r="AH383" s="149" t="str">
        <f>Inventario!S383</f>
        <v>0</v>
      </c>
      <c r="AI383" s="149">
        <f>Inventario!T383</f>
        <v>0</v>
      </c>
    </row>
    <row r="384" spans="1:35" s="22" customFormat="1" ht="15" customHeight="1" x14ac:dyDescent="0.25">
      <c r="A384" s="33">
        <v>1909293</v>
      </c>
      <c r="B384" s="24"/>
      <c r="C384" s="174" t="s">
        <v>1141</v>
      </c>
      <c r="D384" s="98" t="str">
        <f t="shared" si="25"/>
        <v>Kinepox 26</v>
      </c>
      <c r="E384" s="33">
        <v>1909</v>
      </c>
      <c r="F384" s="98" t="str">
        <f t="shared" si="26"/>
        <v>Pinturas y Quimicos</v>
      </c>
      <c r="G384" s="98" t="str">
        <f t="shared" si="27"/>
        <v>galon</v>
      </c>
      <c r="H384" s="30">
        <v>0.5</v>
      </c>
      <c r="I384" s="28">
        <f t="shared" si="28"/>
        <v>1121.8286513023957</v>
      </c>
      <c r="J384" s="28">
        <f t="shared" si="29"/>
        <v>560.91432565119783</v>
      </c>
      <c r="L384" s="150">
        <v>43754</v>
      </c>
      <c r="M384" s="52"/>
      <c r="S384" s="151"/>
      <c r="U384" s="152"/>
      <c r="V384" s="23"/>
      <c r="W384" s="56"/>
      <c r="AA384" s="152"/>
      <c r="AC384" s="148" t="str">
        <f>Inventario!B384</f>
        <v>Arandela de seguridad</v>
      </c>
      <c r="AD384" s="148" t="str">
        <f>Inventario!D384</f>
        <v>Arandela de seguridad</v>
      </c>
      <c r="AE384" s="148" t="str">
        <f>Inventario!E384</f>
        <v>Herrajes</v>
      </c>
      <c r="AF384" s="148">
        <f>Inventario!F384</f>
        <v>0</v>
      </c>
      <c r="AG384" s="148" t="str">
        <f>Inventario!G384</f>
        <v>unidades</v>
      </c>
      <c r="AH384" s="149" t="str">
        <f>Inventario!S384</f>
        <v>0</v>
      </c>
      <c r="AI384" s="149">
        <f>Inventario!T384</f>
        <v>0</v>
      </c>
    </row>
    <row r="385" spans="1:35" s="22" customFormat="1" ht="15" customHeight="1" x14ac:dyDescent="0.25">
      <c r="A385" s="33">
        <v>1909293</v>
      </c>
      <c r="B385" s="24"/>
      <c r="C385" s="174" t="s">
        <v>1142</v>
      </c>
      <c r="D385" s="98" t="str">
        <f t="shared" si="25"/>
        <v>Kinecure 626</v>
      </c>
      <c r="E385" s="33">
        <v>1909</v>
      </c>
      <c r="F385" s="98" t="str">
        <f t="shared" si="26"/>
        <v>Pinturas y Quimicos</v>
      </c>
      <c r="G385" s="98" t="str">
        <f t="shared" si="27"/>
        <v>1/4  de Galon</v>
      </c>
      <c r="H385" s="30">
        <v>1</v>
      </c>
      <c r="I385" s="28">
        <f t="shared" si="28"/>
        <v>954.09784499058458</v>
      </c>
      <c r="J385" s="28">
        <f t="shared" si="29"/>
        <v>954.09784499058458</v>
      </c>
      <c r="L385" s="150">
        <v>43754</v>
      </c>
      <c r="M385" s="52"/>
      <c r="S385" s="151"/>
      <c r="U385" s="152"/>
      <c r="V385" s="23"/>
      <c r="W385" s="56"/>
      <c r="AA385" s="152"/>
      <c r="AC385" s="148" t="str">
        <f>Inventario!B385</f>
        <v>Tensor gancho-argolla 5/16</v>
      </c>
      <c r="AD385" s="148" t="str">
        <f>Inventario!D385</f>
        <v>Tensor gancho-argolla 5/16</v>
      </c>
      <c r="AE385" s="148" t="str">
        <f>Inventario!E385</f>
        <v>Herrajes</v>
      </c>
      <c r="AF385" s="148">
        <f>Inventario!F385</f>
        <v>0</v>
      </c>
      <c r="AG385" s="148" t="str">
        <f>Inventario!G385</f>
        <v>unidades</v>
      </c>
      <c r="AH385" s="149" t="str">
        <f>Inventario!S385</f>
        <v>0</v>
      </c>
      <c r="AI385" s="149">
        <f>Inventario!T385</f>
        <v>0</v>
      </c>
    </row>
    <row r="386" spans="1:35" s="22" customFormat="1" ht="15" customHeight="1" x14ac:dyDescent="0.25">
      <c r="A386" s="33">
        <v>1909293</v>
      </c>
      <c r="B386" s="24"/>
      <c r="C386" s="174" t="s">
        <v>763</v>
      </c>
      <c r="D386" s="98" t="str">
        <f t="shared" si="25"/>
        <v>Hilaza</v>
      </c>
      <c r="E386" s="33">
        <v>1909</v>
      </c>
      <c r="F386" s="98" t="str">
        <f t="shared" si="26"/>
        <v>Materiales Varios</v>
      </c>
      <c r="G386" s="98" t="str">
        <f t="shared" si="27"/>
        <v>lbs</v>
      </c>
      <c r="H386" s="30">
        <v>1</v>
      </c>
      <c r="I386" s="28">
        <f t="shared" si="28"/>
        <v>8.3409927745818973</v>
      </c>
      <c r="J386" s="28">
        <f t="shared" si="29"/>
        <v>8.3409927745818973</v>
      </c>
      <c r="L386" s="150">
        <v>43754</v>
      </c>
      <c r="M386" s="52"/>
      <c r="S386" s="151"/>
      <c r="U386" s="152"/>
      <c r="V386" s="23"/>
      <c r="W386" s="56"/>
      <c r="AA386" s="152"/>
      <c r="AC386" s="148" t="str">
        <f>Inventario!B386</f>
        <v>Arandela 1"x5/8" (inox)</v>
      </c>
      <c r="AD386" s="148" t="str">
        <f>Inventario!D386</f>
        <v>Arandela 1"x5/8" (inox)</v>
      </c>
      <c r="AE386" s="148" t="str">
        <f>Inventario!E386</f>
        <v>Herrajes</v>
      </c>
      <c r="AF386" s="148">
        <f>Inventario!F386</f>
        <v>0</v>
      </c>
      <c r="AG386" s="148" t="str">
        <f>Inventario!G386</f>
        <v>unidades</v>
      </c>
      <c r="AH386" s="149" t="str">
        <f>Inventario!S386</f>
        <v>0</v>
      </c>
      <c r="AI386" s="149">
        <f>Inventario!T386</f>
        <v>0</v>
      </c>
    </row>
    <row r="387" spans="1:35" s="22" customFormat="1" ht="15" customHeight="1" x14ac:dyDescent="0.25">
      <c r="A387" s="33">
        <v>1909277</v>
      </c>
      <c r="B387" s="24"/>
      <c r="C387" s="174" t="s">
        <v>1111</v>
      </c>
      <c r="D387" s="98" t="str">
        <f t="shared" si="25"/>
        <v>Lamina de plywood corriente 1/2"</v>
      </c>
      <c r="E387" s="33">
        <v>1910</v>
      </c>
      <c r="F387" s="98" t="str">
        <f t="shared" si="26"/>
        <v>Plywood</v>
      </c>
      <c r="G387" s="98" t="str">
        <f t="shared" si="27"/>
        <v>unidades</v>
      </c>
      <c r="H387" s="30">
        <v>1</v>
      </c>
      <c r="I387" s="28">
        <f t="shared" si="28"/>
        <v>720.20353032603202</v>
      </c>
      <c r="J387" s="28">
        <f t="shared" si="29"/>
        <v>720.20353032603202</v>
      </c>
      <c r="L387" s="150">
        <v>43755</v>
      </c>
      <c r="M387" s="52"/>
      <c r="S387" s="151"/>
      <c r="U387" s="152"/>
      <c r="V387" s="23"/>
      <c r="W387" s="56"/>
      <c r="AA387" s="152"/>
      <c r="AC387" s="148" t="str">
        <f>Inventario!B387</f>
        <v>Tuerca de ojo 5/8" (inox)</v>
      </c>
      <c r="AD387" s="148" t="str">
        <f>Inventario!D387</f>
        <v>Tuerca de ojo 5/8" (inox)</v>
      </c>
      <c r="AE387" s="148" t="str">
        <f>Inventario!E387</f>
        <v>Herrajes</v>
      </c>
      <c r="AF387" s="148">
        <f>Inventario!F387</f>
        <v>0</v>
      </c>
      <c r="AG387" s="148" t="str">
        <f>Inventario!G387</f>
        <v>unidades</v>
      </c>
      <c r="AH387" s="149" t="str">
        <f>Inventario!S387</f>
        <v>0</v>
      </c>
      <c r="AI387" s="149">
        <f>Inventario!T387</f>
        <v>0</v>
      </c>
    </row>
    <row r="388" spans="1:35" s="22" customFormat="1" ht="15" customHeight="1" x14ac:dyDescent="0.25">
      <c r="A388" s="33">
        <v>1909277</v>
      </c>
      <c r="B388" s="24"/>
      <c r="C388" s="174" t="s">
        <v>1370</v>
      </c>
      <c r="D388" s="98" t="str">
        <f t="shared" si="25"/>
        <v>Lamina Plywood Corriente 3/4"</v>
      </c>
      <c r="E388" s="33">
        <v>1910</v>
      </c>
      <c r="F388" s="98" t="str">
        <f t="shared" si="26"/>
        <v>Plywood</v>
      </c>
      <c r="G388" s="98" t="str">
        <f t="shared" si="27"/>
        <v>unidades</v>
      </c>
      <c r="H388" s="30">
        <v>1</v>
      </c>
      <c r="I388" s="28">
        <f t="shared" si="28"/>
        <v>734.35711111111118</v>
      </c>
      <c r="J388" s="28">
        <f t="shared" si="29"/>
        <v>734.35711111111118</v>
      </c>
      <c r="L388" s="150">
        <v>43755</v>
      </c>
      <c r="M388" s="52"/>
      <c r="S388" s="151"/>
      <c r="U388" s="152"/>
      <c r="V388" s="23"/>
      <c r="W388" s="56"/>
      <c r="AA388" s="152"/>
      <c r="AC388" s="148" t="str">
        <f>Inventario!B388</f>
        <v>Tensor para cable 5/8" (inox)</v>
      </c>
      <c r="AD388" s="148" t="str">
        <f>Inventario!D388</f>
        <v>Tensor para cable 5/8" (inox)</v>
      </c>
      <c r="AE388" s="148" t="str">
        <f>Inventario!E388</f>
        <v>Herrajes</v>
      </c>
      <c r="AF388" s="148">
        <f>Inventario!F388</f>
        <v>0</v>
      </c>
      <c r="AG388" s="148" t="str">
        <f>Inventario!G388</f>
        <v>unidades</v>
      </c>
      <c r="AH388" s="149" t="str">
        <f>Inventario!S388</f>
        <v>0</v>
      </c>
      <c r="AI388" s="149">
        <f>Inventario!T388</f>
        <v>0</v>
      </c>
    </row>
    <row r="389" spans="1:35" s="22" customFormat="1" ht="15" customHeight="1" x14ac:dyDescent="0.25">
      <c r="A389" s="33" t="s">
        <v>2168</v>
      </c>
      <c r="B389" s="24"/>
      <c r="C389" s="174" t="s">
        <v>1773</v>
      </c>
      <c r="D389" s="98" t="str">
        <f t="shared" si="25"/>
        <v>Marcador Permanente</v>
      </c>
      <c r="E389" s="33">
        <v>1911</v>
      </c>
      <c r="F389" s="98" t="str">
        <f t="shared" si="26"/>
        <v>Materiales Varios</v>
      </c>
      <c r="G389" s="98" t="str">
        <f t="shared" si="27"/>
        <v>unidades</v>
      </c>
      <c r="H389" s="30">
        <v>27</v>
      </c>
      <c r="I389" s="28">
        <f t="shared" si="28"/>
        <v>12.317777777777778</v>
      </c>
      <c r="J389" s="28">
        <f t="shared" si="29"/>
        <v>332.58</v>
      </c>
      <c r="L389" s="150">
        <v>43755</v>
      </c>
      <c r="M389" s="52"/>
      <c r="S389" s="151"/>
      <c r="U389" s="152"/>
      <c r="V389" s="23"/>
      <c r="W389" s="56"/>
      <c r="AA389" s="152"/>
      <c r="AC389" s="148" t="str">
        <f>Inventario!B389</f>
        <v>Brida de 1 oreja de 1"</v>
      </c>
      <c r="AD389" s="148" t="str">
        <f>Inventario!D389</f>
        <v>Brida de 1 oreja de 1"</v>
      </c>
      <c r="AE389" s="148" t="str">
        <f>Inventario!E389</f>
        <v>Herrajes</v>
      </c>
      <c r="AF389" s="148">
        <f>Inventario!F389</f>
        <v>0</v>
      </c>
      <c r="AG389" s="148" t="str">
        <f>Inventario!G389</f>
        <v>unidades</v>
      </c>
      <c r="AH389" s="149" t="str">
        <f>Inventario!S389</f>
        <v>0</v>
      </c>
      <c r="AI389" s="149">
        <f>Inventario!T389</f>
        <v>0</v>
      </c>
    </row>
    <row r="390" spans="1:35" s="22" customFormat="1" ht="15" customHeight="1" x14ac:dyDescent="0.25">
      <c r="A390" s="33">
        <v>1909297</v>
      </c>
      <c r="B390" s="24"/>
      <c r="C390" s="174" t="s">
        <v>350</v>
      </c>
      <c r="D390" s="98" t="str">
        <f t="shared" ref="D390:D453" si="30">VLOOKUP($C390,$AC$6:$AI$2056,2,FALSE)</f>
        <v>Tornillo Phillips #8x1-1/4"</v>
      </c>
      <c r="E390" s="33">
        <v>1912</v>
      </c>
      <c r="F390" s="98" t="str">
        <f t="shared" ref="F390:F453" si="31">VLOOKUP($C390,$AC$6:$AI$2056,3,FALSE)</f>
        <v>Clavos y Tornillos</v>
      </c>
      <c r="G390" s="98" t="str">
        <f t="shared" ref="G390:G453" si="32">VLOOKUP($C390,$AC$6:$AI$2056,5,FALSE)</f>
        <v>unidades</v>
      </c>
      <c r="H390" s="30">
        <v>54</v>
      </c>
      <c r="I390" s="28">
        <f t="shared" ref="I390:I453" si="33">VLOOKUP($C390,$AC$6:$AI$2056,6,FALSE)</f>
        <v>7.1428571428571425E-2</v>
      </c>
      <c r="J390" s="28">
        <f t="shared" ref="J390:J450" si="34">+H390*I390</f>
        <v>3.8571428571428568</v>
      </c>
      <c r="L390" s="150">
        <v>43755</v>
      </c>
      <c r="M390" s="52"/>
      <c r="S390" s="151"/>
      <c r="U390" s="152"/>
      <c r="V390" s="23"/>
      <c r="W390" s="56"/>
      <c r="AA390" s="152"/>
      <c r="AC390" s="148" t="str">
        <f>Inventario!B390</f>
        <v>Brida de 1 oreja de 3/4"</v>
      </c>
      <c r="AD390" s="148" t="str">
        <f>Inventario!D390</f>
        <v>Brida de 1 oreja de 3/4"</v>
      </c>
      <c r="AE390" s="148" t="str">
        <f>Inventario!E390</f>
        <v>Herrajes</v>
      </c>
      <c r="AF390" s="148">
        <f>Inventario!F390</f>
        <v>0</v>
      </c>
      <c r="AG390" s="148" t="str">
        <f>Inventario!G390</f>
        <v>unidades</v>
      </c>
      <c r="AH390" s="149">
        <f>Inventario!S390</f>
        <v>10</v>
      </c>
      <c r="AI390" s="149">
        <f>Inventario!T390</f>
        <v>180</v>
      </c>
    </row>
    <row r="391" spans="1:35" s="22" customFormat="1" ht="15" customHeight="1" x14ac:dyDescent="0.25">
      <c r="A391" s="33">
        <v>1909297</v>
      </c>
      <c r="B391" s="24"/>
      <c r="C391" s="174" t="s">
        <v>1111</v>
      </c>
      <c r="D391" s="98" t="str">
        <f t="shared" si="30"/>
        <v>Lamina de plywood corriente 1/2"</v>
      </c>
      <c r="E391" s="33">
        <v>1912</v>
      </c>
      <c r="F391" s="98" t="str">
        <f t="shared" si="31"/>
        <v>Plywood</v>
      </c>
      <c r="G391" s="98" t="str">
        <f t="shared" si="32"/>
        <v>unidades</v>
      </c>
      <c r="H391" s="30">
        <v>1</v>
      </c>
      <c r="I391" s="28">
        <f t="shared" si="33"/>
        <v>720.20353032603202</v>
      </c>
      <c r="J391" s="28">
        <f t="shared" si="34"/>
        <v>720.20353032603202</v>
      </c>
      <c r="L391" s="150">
        <v>43755</v>
      </c>
      <c r="M391" s="52"/>
      <c r="S391" s="151"/>
      <c r="U391" s="152"/>
      <c r="V391" s="23"/>
      <c r="W391" s="56"/>
      <c r="AA391" s="152"/>
      <c r="AC391" s="148" t="str">
        <f>Inventario!B391</f>
        <v>Brida de 1 oreja de 1/2"</v>
      </c>
      <c r="AD391" s="148" t="str">
        <f>Inventario!D391</f>
        <v>Brida de 1 oreja de 1/2"</v>
      </c>
      <c r="AE391" s="148" t="str">
        <f>Inventario!E391</f>
        <v>Herrajes</v>
      </c>
      <c r="AF391" s="148">
        <f>Inventario!F391</f>
        <v>0</v>
      </c>
      <c r="AG391" s="148" t="str">
        <f>Inventario!G391</f>
        <v>unidades</v>
      </c>
      <c r="AH391" s="149">
        <f>Inventario!S391</f>
        <v>10</v>
      </c>
      <c r="AI391" s="149">
        <f>Inventario!T391</f>
        <v>130</v>
      </c>
    </row>
    <row r="392" spans="1:35" s="22" customFormat="1" ht="15" customHeight="1" x14ac:dyDescent="0.25">
      <c r="A392" s="33">
        <v>1909297</v>
      </c>
      <c r="B392" s="24"/>
      <c r="C392" s="174" t="s">
        <v>318</v>
      </c>
      <c r="D392" s="98" t="str">
        <f t="shared" si="30"/>
        <v>Tornillo Phillips #10 x 1-1/2"</v>
      </c>
      <c r="E392" s="33">
        <v>1912</v>
      </c>
      <c r="F392" s="98" t="str">
        <f t="shared" si="31"/>
        <v>Clavos y Tornillos</v>
      </c>
      <c r="G392" s="98" t="str">
        <f t="shared" si="32"/>
        <v>unidades</v>
      </c>
      <c r="H392" s="30">
        <v>50</v>
      </c>
      <c r="I392" s="28">
        <f t="shared" si="33"/>
        <v>0.6059237732757583</v>
      </c>
      <c r="J392" s="28">
        <f t="shared" si="34"/>
        <v>30.296188663787916</v>
      </c>
      <c r="L392" s="150">
        <v>43755</v>
      </c>
      <c r="M392" s="52"/>
      <c r="S392" s="151"/>
      <c r="U392" s="152"/>
      <c r="V392" s="23"/>
      <c r="W392" s="56"/>
      <c r="AA392" s="152"/>
      <c r="AC392" s="148" t="str">
        <f>Inventario!B392</f>
        <v>Brida de 1 oreja 1-1/2"</v>
      </c>
      <c r="AD392" s="148" t="str">
        <f>Inventario!D392</f>
        <v>Brida de 1 oreja 1-1/2"</v>
      </c>
      <c r="AE392" s="148" t="str">
        <f>Inventario!E392</f>
        <v>Herrajes</v>
      </c>
      <c r="AF392" s="148">
        <f>Inventario!F392</f>
        <v>0</v>
      </c>
      <c r="AG392" s="148" t="str">
        <f>Inventario!G392</f>
        <v>unidades</v>
      </c>
      <c r="AH392" s="149" t="str">
        <f>Inventario!S392</f>
        <v>0</v>
      </c>
      <c r="AI392" s="149">
        <f>Inventario!T392</f>
        <v>0</v>
      </c>
    </row>
    <row r="393" spans="1:35" s="22" customFormat="1" ht="15" customHeight="1" x14ac:dyDescent="0.25">
      <c r="A393" s="33">
        <v>1909297</v>
      </c>
      <c r="B393" s="24"/>
      <c r="C393" s="174" t="s">
        <v>376</v>
      </c>
      <c r="D393" s="98" t="str">
        <f t="shared" si="30"/>
        <v>Tornillo Phillips #10 x 2-1/2"</v>
      </c>
      <c r="E393" s="33">
        <v>1912</v>
      </c>
      <c r="F393" s="98" t="str">
        <f t="shared" si="31"/>
        <v>Clavos y Tornillos</v>
      </c>
      <c r="G393" s="98" t="str">
        <f t="shared" si="32"/>
        <v>unidades</v>
      </c>
      <c r="H393" s="30">
        <v>30</v>
      </c>
      <c r="I393" s="28">
        <f t="shared" si="33"/>
        <v>0.97315231557746362</v>
      </c>
      <c r="J393" s="28">
        <f t="shared" si="34"/>
        <v>29.194569467323909</v>
      </c>
      <c r="L393" s="150">
        <v>43755</v>
      </c>
      <c r="M393" s="52"/>
      <c r="S393" s="151"/>
      <c r="U393" s="152"/>
      <c r="V393" s="23"/>
      <c r="W393" s="56"/>
      <c r="AA393" s="152"/>
      <c r="AC393" s="148" t="str">
        <f>Inventario!B393</f>
        <v>Brida de 1 oreja de 1-1/4"</v>
      </c>
      <c r="AD393" s="148" t="str">
        <f>Inventario!D393</f>
        <v>Brida de 1 oreja de 1-1/4"</v>
      </c>
      <c r="AE393" s="148" t="str">
        <f>Inventario!E393</f>
        <v>Herrajes</v>
      </c>
      <c r="AF393" s="148">
        <f>Inventario!F393</f>
        <v>0</v>
      </c>
      <c r="AG393" s="148" t="str">
        <f>Inventario!G393</f>
        <v>unidades</v>
      </c>
      <c r="AH393" s="149">
        <f>Inventario!S393</f>
        <v>10</v>
      </c>
      <c r="AI393" s="149">
        <f>Inventario!T393</f>
        <v>180</v>
      </c>
    </row>
    <row r="394" spans="1:35" s="22" customFormat="1" ht="15" customHeight="1" x14ac:dyDescent="0.25">
      <c r="A394" s="33">
        <v>1908238</v>
      </c>
      <c r="B394" s="24"/>
      <c r="C394" s="174" t="s">
        <v>832</v>
      </c>
      <c r="D394" s="98" t="str">
        <f t="shared" si="30"/>
        <v>Naphtha (Diluyente) R1K3-1</v>
      </c>
      <c r="E394" s="33">
        <v>1913</v>
      </c>
      <c r="F394" s="98" t="str">
        <f t="shared" si="31"/>
        <v>Pinturas y Quimicos</v>
      </c>
      <c r="G394" s="98" t="str">
        <f t="shared" si="32"/>
        <v>galones</v>
      </c>
      <c r="H394" s="30">
        <v>1</v>
      </c>
      <c r="I394" s="28">
        <f t="shared" si="33"/>
        <v>353.12797874623732</v>
      </c>
      <c r="J394" s="28">
        <f t="shared" si="34"/>
        <v>353.12797874623732</v>
      </c>
      <c r="L394" s="150">
        <v>43755</v>
      </c>
      <c r="M394" s="52"/>
      <c r="S394" s="151"/>
      <c r="U394" s="152"/>
      <c r="V394" s="23"/>
      <c r="W394" s="56"/>
      <c r="AA394" s="152"/>
      <c r="AC394" s="148" t="str">
        <f>Inventario!B394</f>
        <v>Brida de 1 oreja de 2"</v>
      </c>
      <c r="AD394" s="148" t="str">
        <f>Inventario!D394</f>
        <v>Brida de 1 oreja de 2"</v>
      </c>
      <c r="AE394" s="148" t="str">
        <f>Inventario!E394</f>
        <v>Herrajes</v>
      </c>
      <c r="AF394" s="148">
        <f>Inventario!F394</f>
        <v>0</v>
      </c>
      <c r="AG394" s="148" t="str">
        <f>Inventario!G394</f>
        <v>unidades</v>
      </c>
      <c r="AH394" s="149" t="str">
        <f>Inventario!S394</f>
        <v>0</v>
      </c>
      <c r="AI394" s="149">
        <f>Inventario!T394</f>
        <v>0</v>
      </c>
    </row>
    <row r="395" spans="1:35" s="22" customFormat="1" ht="15" customHeight="1" x14ac:dyDescent="0.25">
      <c r="A395" s="33">
        <v>1908237</v>
      </c>
      <c r="B395" s="24"/>
      <c r="C395" s="174" t="s">
        <v>1495</v>
      </c>
      <c r="D395" s="98" t="str">
        <f t="shared" si="30"/>
        <v>Lamina de carton reciclado</v>
      </c>
      <c r="E395" s="33">
        <v>1914</v>
      </c>
      <c r="F395" s="98" t="str">
        <f t="shared" si="31"/>
        <v>Material Empaque</v>
      </c>
      <c r="G395" s="98" t="str">
        <f t="shared" si="32"/>
        <v>unidades</v>
      </c>
      <c r="H395" s="30">
        <v>16</v>
      </c>
      <c r="I395" s="28">
        <f t="shared" si="33"/>
        <v>20.259253559499786</v>
      </c>
      <c r="J395" s="28">
        <f t="shared" si="34"/>
        <v>324.14805695199658</v>
      </c>
      <c r="L395" s="150">
        <v>43755</v>
      </c>
      <c r="M395" s="52"/>
      <c r="S395" s="151"/>
      <c r="U395" s="152"/>
      <c r="V395" s="23"/>
      <c r="W395" s="56"/>
      <c r="AA395" s="152"/>
      <c r="AC395" s="148" t="str">
        <f>Inventario!B395</f>
        <v>Anclaje para piso 3/8" bolt3/4" drill</v>
      </c>
      <c r="AD395" s="148" t="str">
        <f>Inventario!D395</f>
        <v>Anclaje para piso 3/8" bolt3/4" drill</v>
      </c>
      <c r="AE395" s="148" t="str">
        <f>Inventario!E395</f>
        <v>Herrajes</v>
      </c>
      <c r="AF395" s="148">
        <f>Inventario!F395</f>
        <v>0</v>
      </c>
      <c r="AG395" s="148" t="str">
        <f>Inventario!G395</f>
        <v>unidades</v>
      </c>
      <c r="AH395" s="149" t="str">
        <f>Inventario!S395</f>
        <v>0</v>
      </c>
      <c r="AI395" s="149">
        <f>Inventario!T395</f>
        <v>0</v>
      </c>
    </row>
    <row r="396" spans="1:35" s="22" customFormat="1" ht="15" customHeight="1" x14ac:dyDescent="0.25">
      <c r="A396" s="33">
        <v>1908235</v>
      </c>
      <c r="B396" s="24"/>
      <c r="C396" s="174" t="s">
        <v>1495</v>
      </c>
      <c r="D396" s="98" t="str">
        <f t="shared" si="30"/>
        <v>Lamina de carton reciclado</v>
      </c>
      <c r="E396" s="33">
        <v>1914</v>
      </c>
      <c r="F396" s="98" t="str">
        <f t="shared" si="31"/>
        <v>Material Empaque</v>
      </c>
      <c r="G396" s="98" t="str">
        <f t="shared" si="32"/>
        <v>unidades</v>
      </c>
      <c r="H396" s="30">
        <v>16</v>
      </c>
      <c r="I396" s="28">
        <f t="shared" si="33"/>
        <v>20.259253559499786</v>
      </c>
      <c r="J396" s="28">
        <f t="shared" si="34"/>
        <v>324.14805695199658</v>
      </c>
      <c r="L396" s="150">
        <v>43755</v>
      </c>
      <c r="M396" s="52"/>
      <c r="S396" s="151"/>
      <c r="U396" s="152"/>
      <c r="V396" s="23"/>
      <c r="W396" s="56"/>
      <c r="AA396" s="152"/>
      <c r="AC396" s="148" t="str">
        <f>Inventario!B396</f>
        <v>Anclaje para piso 1/2" bolt 7/8" drill</v>
      </c>
      <c r="AD396" s="148" t="str">
        <f>Inventario!D396</f>
        <v>Anclaje para piso 1/2" bolt 7/8" drill</v>
      </c>
      <c r="AE396" s="148" t="str">
        <f>Inventario!E396</f>
        <v>Herrajes</v>
      </c>
      <c r="AF396" s="148">
        <f>Inventario!F396</f>
        <v>0</v>
      </c>
      <c r="AG396" s="148" t="str">
        <f>Inventario!G396</f>
        <v>unidades</v>
      </c>
      <c r="AH396" s="149" t="str">
        <f>Inventario!S396</f>
        <v>0</v>
      </c>
      <c r="AI396" s="149">
        <f>Inventario!T396</f>
        <v>0</v>
      </c>
    </row>
    <row r="397" spans="1:35" s="22" customFormat="1" ht="15" customHeight="1" x14ac:dyDescent="0.25">
      <c r="A397" s="33">
        <v>1908236</v>
      </c>
      <c r="B397" s="24"/>
      <c r="C397" s="174" t="s">
        <v>1495</v>
      </c>
      <c r="D397" s="98" t="str">
        <f t="shared" si="30"/>
        <v>Lamina de carton reciclado</v>
      </c>
      <c r="E397" s="33">
        <v>1914</v>
      </c>
      <c r="F397" s="98" t="str">
        <f t="shared" si="31"/>
        <v>Material Empaque</v>
      </c>
      <c r="G397" s="98" t="str">
        <f t="shared" si="32"/>
        <v>unidades</v>
      </c>
      <c r="H397" s="30">
        <v>32</v>
      </c>
      <c r="I397" s="28">
        <f t="shared" si="33"/>
        <v>20.259253559499786</v>
      </c>
      <c r="J397" s="28">
        <f t="shared" si="34"/>
        <v>648.29611390399316</v>
      </c>
      <c r="L397" s="150">
        <v>43755</v>
      </c>
      <c r="M397" s="52"/>
      <c r="S397" s="151"/>
      <c r="U397" s="152"/>
      <c r="V397" s="23"/>
      <c r="W397" s="56"/>
      <c r="AA397" s="152"/>
      <c r="AC397" s="148" t="str">
        <f>Inventario!B397</f>
        <v>Perno de Ojo 3/8"x5"</v>
      </c>
      <c r="AD397" s="148" t="str">
        <f>Inventario!D397</f>
        <v>Perno de Ojo 3/8"x5"</v>
      </c>
      <c r="AE397" s="148" t="str">
        <f>Inventario!E397</f>
        <v>Herrajes</v>
      </c>
      <c r="AF397" s="148">
        <f>Inventario!F397</f>
        <v>0</v>
      </c>
      <c r="AG397" s="148" t="str">
        <f>Inventario!G397</f>
        <v>unidades</v>
      </c>
      <c r="AH397" s="149" t="str">
        <f>Inventario!S397</f>
        <v>0</v>
      </c>
      <c r="AI397" s="149">
        <f>Inventario!T397</f>
        <v>0</v>
      </c>
    </row>
    <row r="398" spans="1:35" s="22" customFormat="1" ht="15" customHeight="1" x14ac:dyDescent="0.25">
      <c r="A398" s="33">
        <v>1099275</v>
      </c>
      <c r="B398" s="24"/>
      <c r="C398" s="174" t="s">
        <v>2115</v>
      </c>
      <c r="D398" s="98" t="str">
        <f t="shared" si="30"/>
        <v>Pegamento Adhesivo Poliuretano  Cuarto</v>
      </c>
      <c r="E398" s="33">
        <v>1915</v>
      </c>
      <c r="F398" s="98" t="str">
        <f t="shared" si="31"/>
        <v>Pinturas y Quimicos</v>
      </c>
      <c r="G398" s="98" t="str">
        <f t="shared" si="32"/>
        <v>1/4  de Galon</v>
      </c>
      <c r="H398" s="30">
        <v>1</v>
      </c>
      <c r="I398" s="28">
        <f t="shared" si="33"/>
        <v>333.69799999999998</v>
      </c>
      <c r="J398" s="28">
        <f t="shared" si="34"/>
        <v>333.69799999999998</v>
      </c>
      <c r="L398" s="150">
        <v>43755</v>
      </c>
      <c r="M398" s="52"/>
      <c r="S398" s="151"/>
      <c r="U398" s="152"/>
      <c r="V398" s="23"/>
      <c r="W398" s="56"/>
      <c r="AA398" s="152"/>
      <c r="AC398" s="148" t="str">
        <f>Inventario!B398</f>
        <v>Brida de presion de 1-3/4"</v>
      </c>
      <c r="AD398" s="148" t="str">
        <f>Inventario!D398</f>
        <v>Brida de presion de 1-3/4"</v>
      </c>
      <c r="AE398" s="148" t="str">
        <f>Inventario!E398</f>
        <v>Herrajes</v>
      </c>
      <c r="AF398" s="148">
        <f>Inventario!F398</f>
        <v>0</v>
      </c>
      <c r="AG398" s="148" t="str">
        <f>Inventario!G398</f>
        <v>unidades</v>
      </c>
      <c r="AH398" s="149" t="str">
        <f>Inventario!S398</f>
        <v>0</v>
      </c>
      <c r="AI398" s="149">
        <f>Inventario!T398</f>
        <v>0</v>
      </c>
    </row>
    <row r="399" spans="1:35" s="22" customFormat="1" ht="15" customHeight="1" x14ac:dyDescent="0.25">
      <c r="A399" s="33">
        <v>1908235</v>
      </c>
      <c r="B399" s="24"/>
      <c r="C399" s="174" t="s">
        <v>1833</v>
      </c>
      <c r="D399" s="98" t="str">
        <f t="shared" si="30"/>
        <v>Tubo Cuadrado 1"x1.20mm  x 6 mtrs</v>
      </c>
      <c r="E399" s="33">
        <v>1916</v>
      </c>
      <c r="F399" s="98" t="str">
        <f t="shared" si="31"/>
        <v>Metales</v>
      </c>
      <c r="G399" s="98" t="str">
        <f t="shared" si="32"/>
        <v>mts</v>
      </c>
      <c r="H399" s="30">
        <v>12</v>
      </c>
      <c r="I399" s="28">
        <f t="shared" si="33"/>
        <v>33.381895925925932</v>
      </c>
      <c r="J399" s="28">
        <f t="shared" si="34"/>
        <v>400.58275111111118</v>
      </c>
      <c r="L399" s="150">
        <v>43755</v>
      </c>
      <c r="M399" s="52"/>
      <c r="S399" s="151"/>
      <c r="U399" s="152"/>
      <c r="V399" s="23"/>
      <c r="W399" s="56"/>
      <c r="AA399" s="152"/>
      <c r="AC399" s="148" t="str">
        <f>Inventario!B399</f>
        <v>Brida de presion de 1-1/2"</v>
      </c>
      <c r="AD399" s="148" t="str">
        <f>Inventario!D399</f>
        <v>Brida de presion de 1-1/2"</v>
      </c>
      <c r="AE399" s="148" t="str">
        <f>Inventario!E399</f>
        <v>Herrajes</v>
      </c>
      <c r="AF399" s="148">
        <f>Inventario!F399</f>
        <v>0</v>
      </c>
      <c r="AG399" s="148" t="str">
        <f>Inventario!G399</f>
        <v>unidades</v>
      </c>
      <c r="AH399" s="149" t="str">
        <f>Inventario!S399</f>
        <v>0</v>
      </c>
      <c r="AI399" s="149">
        <f>Inventario!T399</f>
        <v>0</v>
      </c>
    </row>
    <row r="400" spans="1:35" s="22" customFormat="1" ht="15" customHeight="1" x14ac:dyDescent="0.25">
      <c r="A400" s="33">
        <v>1908235</v>
      </c>
      <c r="B400" s="24"/>
      <c r="C400" s="24" t="s">
        <v>1834</v>
      </c>
      <c r="D400" s="98" t="str">
        <f t="shared" si="30"/>
        <v>Tubo Rectangular 1"x2"x1.20mm x 6mtrs</v>
      </c>
      <c r="E400" s="33">
        <v>1916</v>
      </c>
      <c r="F400" s="98" t="str">
        <f t="shared" si="31"/>
        <v>Metales</v>
      </c>
      <c r="G400" s="98" t="str">
        <f t="shared" si="32"/>
        <v>mts</v>
      </c>
      <c r="H400" s="30">
        <v>6</v>
      </c>
      <c r="I400" s="28">
        <f t="shared" si="33"/>
        <v>49.951108000000005</v>
      </c>
      <c r="J400" s="28">
        <f t="shared" si="34"/>
        <v>299.70664800000003</v>
      </c>
      <c r="L400" s="150">
        <v>43755</v>
      </c>
      <c r="M400" s="52"/>
      <c r="S400" s="151"/>
      <c r="U400" s="152"/>
      <c r="V400" s="23"/>
      <c r="W400" s="56"/>
      <c r="AA400" s="152"/>
      <c r="AC400" s="148" t="str">
        <f>Inventario!B400</f>
        <v>Nudo para cable 5/8</v>
      </c>
      <c r="AD400" s="148" t="str">
        <f>Inventario!D400</f>
        <v>Nudo para cable 5/8</v>
      </c>
      <c r="AE400" s="148" t="str">
        <f>Inventario!E400</f>
        <v>Herrajes</v>
      </c>
      <c r="AF400" s="148">
        <f>Inventario!F400</f>
        <v>0</v>
      </c>
      <c r="AG400" s="148" t="str">
        <f>Inventario!G400</f>
        <v>unidades</v>
      </c>
      <c r="AH400" s="149" t="str">
        <f>Inventario!S400</f>
        <v>0</v>
      </c>
      <c r="AI400" s="149">
        <f>Inventario!T400</f>
        <v>0</v>
      </c>
    </row>
    <row r="401" spans="1:35" s="22" customFormat="1" ht="15" customHeight="1" x14ac:dyDescent="0.25">
      <c r="A401" s="33">
        <v>1908235</v>
      </c>
      <c r="B401" s="24"/>
      <c r="C401" s="174" t="s">
        <v>1835</v>
      </c>
      <c r="D401" s="98" t="str">
        <f t="shared" si="30"/>
        <v xml:space="preserve">Angular 1"x 1/8" x 6mtrs </v>
      </c>
      <c r="E401" s="33">
        <v>1916</v>
      </c>
      <c r="F401" s="98" t="str">
        <f t="shared" si="31"/>
        <v>Metales</v>
      </c>
      <c r="G401" s="98" t="str">
        <f t="shared" si="32"/>
        <v>mts</v>
      </c>
      <c r="H401" s="30">
        <v>6</v>
      </c>
      <c r="I401" s="28">
        <f t="shared" si="33"/>
        <v>36.995934651685403</v>
      </c>
      <c r="J401" s="28">
        <f t="shared" si="34"/>
        <v>221.97560791011242</v>
      </c>
      <c r="L401" s="150">
        <v>43755</v>
      </c>
      <c r="M401" s="52"/>
      <c r="S401" s="151"/>
      <c r="U401" s="152"/>
      <c r="V401" s="23"/>
      <c r="W401" s="56"/>
      <c r="AA401" s="152"/>
      <c r="AC401" s="148" t="str">
        <f>Inventario!B401</f>
        <v>Brida de 1 oreja de 12mm</v>
      </c>
      <c r="AD401" s="148" t="str">
        <f>Inventario!D401</f>
        <v>Brida de 1 oreja de 12mm</v>
      </c>
      <c r="AE401" s="148" t="str">
        <f>Inventario!E401</f>
        <v>Herrajes</v>
      </c>
      <c r="AF401" s="148">
        <f>Inventario!F401</f>
        <v>0</v>
      </c>
      <c r="AG401" s="148" t="str">
        <f>Inventario!G401</f>
        <v>unidades</v>
      </c>
      <c r="AH401" s="149" t="str">
        <f>Inventario!S401</f>
        <v>0</v>
      </c>
      <c r="AI401" s="149">
        <f>Inventario!T401</f>
        <v>0</v>
      </c>
    </row>
    <row r="402" spans="1:35" s="22" customFormat="1" ht="15" customHeight="1" x14ac:dyDescent="0.25">
      <c r="A402" s="33" t="s">
        <v>2163</v>
      </c>
      <c r="B402" s="24"/>
      <c r="C402" s="174" t="s">
        <v>1919</v>
      </c>
      <c r="D402" s="98" t="str">
        <f t="shared" si="30"/>
        <v>Disco Corte Metal  7"x 1/16"x 7/8"</v>
      </c>
      <c r="E402" s="33">
        <v>1917</v>
      </c>
      <c r="F402" s="98" t="str">
        <f t="shared" si="31"/>
        <v>Abrasivos</v>
      </c>
      <c r="G402" s="98" t="str">
        <f t="shared" si="32"/>
        <v>unidades</v>
      </c>
      <c r="H402" s="30">
        <v>10</v>
      </c>
      <c r="I402" s="28">
        <f t="shared" si="33"/>
        <v>52.558333333333337</v>
      </c>
      <c r="J402" s="28">
        <f t="shared" si="34"/>
        <v>525.58333333333337</v>
      </c>
      <c r="K402" s="22" t="s">
        <v>2164</v>
      </c>
      <c r="L402" s="150">
        <v>43756</v>
      </c>
      <c r="M402" s="52"/>
      <c r="S402" s="151"/>
      <c r="U402" s="152"/>
      <c r="V402" s="23"/>
      <c r="W402" s="56"/>
      <c r="AA402" s="152"/>
      <c r="AC402" s="148" t="str">
        <f>Inventario!B402</f>
        <v>Soporte Metalico Superior Derecho</v>
      </c>
      <c r="AD402" s="148" t="str">
        <f>Inventario!D402</f>
        <v>Soporte Metalico Superior Derecho</v>
      </c>
      <c r="AE402" s="148" t="str">
        <f>Inventario!E402</f>
        <v>Herrajes</v>
      </c>
      <c r="AF402" s="148">
        <f>Inventario!F402</f>
        <v>0</v>
      </c>
      <c r="AG402" s="148" t="str">
        <f>Inventario!G402</f>
        <v>unidades</v>
      </c>
      <c r="AH402" s="149" t="str">
        <f>Inventario!S402</f>
        <v>0</v>
      </c>
      <c r="AI402" s="149">
        <f>Inventario!T402</f>
        <v>0</v>
      </c>
    </row>
    <row r="403" spans="1:35" s="22" customFormat="1" ht="15" customHeight="1" x14ac:dyDescent="0.25">
      <c r="A403" s="33">
        <v>1908231</v>
      </c>
      <c r="B403" s="24"/>
      <c r="C403" s="174" t="s">
        <v>2223</v>
      </c>
      <c r="D403" s="98" t="str">
        <f t="shared" si="30"/>
        <v>Varilla Roscada 3/8" INOX</v>
      </c>
      <c r="E403" s="33">
        <v>1918</v>
      </c>
      <c r="F403" s="98" t="str">
        <f t="shared" si="31"/>
        <v>Metales</v>
      </c>
      <c r="G403" s="98" t="str">
        <f t="shared" si="32"/>
        <v>mts</v>
      </c>
      <c r="H403" s="30">
        <v>5.4</v>
      </c>
      <c r="I403" s="28">
        <f t="shared" si="33"/>
        <v>273.70744680851061</v>
      </c>
      <c r="J403" s="28">
        <f t="shared" si="34"/>
        <v>1478.0202127659575</v>
      </c>
      <c r="L403" s="150">
        <v>43756</v>
      </c>
      <c r="M403" s="52"/>
      <c r="S403" s="151"/>
      <c r="U403" s="152"/>
      <c r="V403" s="23"/>
      <c r="W403" s="56"/>
      <c r="AA403" s="152"/>
      <c r="AC403" s="148" t="str">
        <f>Inventario!B403</f>
        <v>Soporte Metalico Superior Izquierdo</v>
      </c>
      <c r="AD403" s="148" t="str">
        <f>Inventario!D403</f>
        <v>Soporte Metalico Superior Izquierdo</v>
      </c>
      <c r="AE403" s="148" t="str">
        <f>Inventario!E403</f>
        <v>Herrajes</v>
      </c>
      <c r="AF403" s="148">
        <f>Inventario!F403</f>
        <v>0</v>
      </c>
      <c r="AG403" s="148" t="str">
        <f>Inventario!G403</f>
        <v>unidades</v>
      </c>
      <c r="AH403" s="149" t="str">
        <f>Inventario!S403</f>
        <v>0</v>
      </c>
      <c r="AI403" s="149">
        <f>Inventario!T403</f>
        <v>0</v>
      </c>
    </row>
    <row r="404" spans="1:35" s="22" customFormat="1" ht="15" customHeight="1" x14ac:dyDescent="0.25">
      <c r="A404" s="33">
        <v>1908231</v>
      </c>
      <c r="B404" s="24"/>
      <c r="C404" s="174" t="s">
        <v>520</v>
      </c>
      <c r="D404" s="98" t="str">
        <f t="shared" si="30"/>
        <v>Arandela 3/8"</v>
      </c>
      <c r="E404" s="33">
        <v>1918</v>
      </c>
      <c r="F404" s="98" t="str">
        <f t="shared" si="31"/>
        <v>Herrajes</v>
      </c>
      <c r="G404" s="98" t="str">
        <f t="shared" si="32"/>
        <v>unidades</v>
      </c>
      <c r="H404" s="30">
        <v>144</v>
      </c>
      <c r="I404" s="28">
        <f t="shared" si="33"/>
        <v>0.99197920742272661</v>
      </c>
      <c r="J404" s="28">
        <f t="shared" si="34"/>
        <v>142.84500586887262</v>
      </c>
      <c r="L404" s="150">
        <v>43756</v>
      </c>
      <c r="M404" s="52"/>
      <c r="S404" s="151"/>
      <c r="U404" s="152"/>
      <c r="V404" s="23"/>
      <c r="W404" s="56"/>
      <c r="AA404" s="152"/>
      <c r="AC404" s="148" t="str">
        <f>Inventario!B404</f>
        <v>Angular Izquierdo</v>
      </c>
      <c r="AD404" s="148" t="str">
        <f>Inventario!D404</f>
        <v>Angular Izquierdo</v>
      </c>
      <c r="AE404" s="148" t="str">
        <f>Inventario!E404</f>
        <v>Herrajes</v>
      </c>
      <c r="AF404" s="148">
        <f>Inventario!F404</f>
        <v>0</v>
      </c>
      <c r="AG404" s="148" t="str">
        <f>Inventario!G404</f>
        <v>unidades</v>
      </c>
      <c r="AH404" s="149" t="str">
        <f>Inventario!S404</f>
        <v>0</v>
      </c>
      <c r="AI404" s="149">
        <f>Inventario!T404</f>
        <v>0</v>
      </c>
    </row>
    <row r="405" spans="1:35" s="22" customFormat="1" ht="15" customHeight="1" x14ac:dyDescent="0.25">
      <c r="A405" s="33">
        <v>1908231</v>
      </c>
      <c r="B405" s="24"/>
      <c r="C405" s="174" t="s">
        <v>527</v>
      </c>
      <c r="D405" s="98" t="str">
        <f t="shared" si="30"/>
        <v>Tuerca 3/8"</v>
      </c>
      <c r="E405" s="33">
        <v>1918</v>
      </c>
      <c r="F405" s="98" t="str">
        <f t="shared" si="31"/>
        <v>Herrajes</v>
      </c>
      <c r="G405" s="98" t="str">
        <f t="shared" si="32"/>
        <v>unidades</v>
      </c>
      <c r="H405" s="30">
        <v>144</v>
      </c>
      <c r="I405" s="28">
        <f t="shared" si="33"/>
        <v>1.96</v>
      </c>
      <c r="J405" s="28">
        <f t="shared" si="34"/>
        <v>282.24</v>
      </c>
      <c r="L405" s="150">
        <v>43756</v>
      </c>
      <c r="M405" s="52"/>
      <c r="S405" s="151"/>
      <c r="U405" s="152"/>
      <c r="V405" s="23"/>
      <c r="W405" s="56"/>
      <c r="AA405" s="152"/>
      <c r="AC405" s="148" t="str">
        <f>Inventario!B405</f>
        <v>Angular Derecho</v>
      </c>
      <c r="AD405" s="148" t="str">
        <f>Inventario!D405</f>
        <v>Angular Derecho</v>
      </c>
      <c r="AE405" s="148" t="str">
        <f>Inventario!E405</f>
        <v>Herrajes</v>
      </c>
      <c r="AF405" s="148">
        <f>Inventario!F405</f>
        <v>0</v>
      </c>
      <c r="AG405" s="148" t="str">
        <f>Inventario!G405</f>
        <v>unidades</v>
      </c>
      <c r="AH405" s="149" t="str">
        <f>Inventario!S405</f>
        <v>0</v>
      </c>
      <c r="AI405" s="149">
        <f>Inventario!T405</f>
        <v>0</v>
      </c>
    </row>
    <row r="406" spans="1:35" s="22" customFormat="1" ht="15" customHeight="1" x14ac:dyDescent="0.25">
      <c r="A406" s="33" t="s">
        <v>772</v>
      </c>
      <c r="B406" s="24"/>
      <c r="C406" s="174" t="s">
        <v>2224</v>
      </c>
      <c r="D406" s="98" t="str">
        <f t="shared" si="30"/>
        <v>Cautin Electrico</v>
      </c>
      <c r="E406" s="33">
        <v>1919</v>
      </c>
      <c r="F406" s="98" t="str">
        <f t="shared" si="31"/>
        <v>Material Electrico</v>
      </c>
      <c r="G406" s="98" t="str">
        <f t="shared" si="32"/>
        <v>unidades</v>
      </c>
      <c r="H406" s="30">
        <v>1</v>
      </c>
      <c r="I406" s="28">
        <f t="shared" si="33"/>
        <v>250.04</v>
      </c>
      <c r="J406" s="28">
        <f t="shared" si="34"/>
        <v>250.04</v>
      </c>
      <c r="L406" s="150">
        <v>43756</v>
      </c>
      <c r="M406" s="52"/>
      <c r="S406" s="151"/>
      <c r="U406" s="152"/>
      <c r="V406" s="23"/>
      <c r="W406" s="56"/>
      <c r="AA406" s="152"/>
      <c r="AC406" s="148" t="str">
        <f>Inventario!B406</f>
        <v>Angular Repisa larga derecha</v>
      </c>
      <c r="AD406" s="148" t="str">
        <f>Inventario!D406</f>
        <v>Angular Repisa larga derecha</v>
      </c>
      <c r="AE406" s="148" t="str">
        <f>Inventario!E406</f>
        <v>Herrajes</v>
      </c>
      <c r="AF406" s="148">
        <f>Inventario!F406</f>
        <v>0</v>
      </c>
      <c r="AG406" s="148" t="str">
        <f>Inventario!G406</f>
        <v>unidades</v>
      </c>
      <c r="AH406" s="149" t="str">
        <f>Inventario!S406</f>
        <v>0</v>
      </c>
      <c r="AI406" s="149">
        <f>Inventario!T406</f>
        <v>0</v>
      </c>
    </row>
    <row r="407" spans="1:35" s="22" customFormat="1" ht="15" customHeight="1" x14ac:dyDescent="0.25">
      <c r="A407" s="33" t="s">
        <v>772</v>
      </c>
      <c r="B407" s="24"/>
      <c r="C407" s="174" t="s">
        <v>1909</v>
      </c>
      <c r="D407" s="98" t="str">
        <f t="shared" si="30"/>
        <v>Piedra Esmeril 150*25*32  AG0M</v>
      </c>
      <c r="E407" s="33">
        <v>1919</v>
      </c>
      <c r="F407" s="98" t="str">
        <f t="shared" si="31"/>
        <v>Repuestos y Partes</v>
      </c>
      <c r="G407" s="98" t="str">
        <f t="shared" si="32"/>
        <v>unidades</v>
      </c>
      <c r="H407" s="30">
        <v>1</v>
      </c>
      <c r="I407" s="28">
        <f t="shared" si="33"/>
        <v>280.19333333333333</v>
      </c>
      <c r="J407" s="28">
        <f t="shared" si="34"/>
        <v>280.19333333333333</v>
      </c>
      <c r="L407" s="150">
        <v>43756</v>
      </c>
      <c r="M407" s="52"/>
      <c r="S407" s="151"/>
      <c r="U407" s="152"/>
      <c r="V407" s="23"/>
      <c r="W407" s="56"/>
      <c r="AA407" s="152"/>
      <c r="AC407" s="148" t="str">
        <f>Inventario!B407</f>
        <v>Angular Repisa larga izquierda</v>
      </c>
      <c r="AD407" s="148" t="str">
        <f>Inventario!D407</f>
        <v>Angular Repisa larga izquierda</v>
      </c>
      <c r="AE407" s="148" t="str">
        <f>Inventario!E407</f>
        <v>Herrajes</v>
      </c>
      <c r="AF407" s="148">
        <f>Inventario!F407</f>
        <v>0</v>
      </c>
      <c r="AG407" s="148" t="str">
        <f>Inventario!G407</f>
        <v>unidades</v>
      </c>
      <c r="AH407" s="149" t="str">
        <f>Inventario!S407</f>
        <v>0</v>
      </c>
      <c r="AI407" s="149">
        <f>Inventario!T407</f>
        <v>0</v>
      </c>
    </row>
    <row r="408" spans="1:35" s="22" customFormat="1" ht="15" customHeight="1" x14ac:dyDescent="0.25">
      <c r="A408" s="33" t="s">
        <v>772</v>
      </c>
      <c r="B408" s="24"/>
      <c r="C408" s="174" t="s">
        <v>1909</v>
      </c>
      <c r="D408" s="98" t="str">
        <f t="shared" si="30"/>
        <v>Piedra Esmeril 150*25*32  AG0M</v>
      </c>
      <c r="E408" s="33">
        <v>1919</v>
      </c>
      <c r="F408" s="98" t="str">
        <f t="shared" si="31"/>
        <v>Repuestos y Partes</v>
      </c>
      <c r="G408" s="98" t="str">
        <f t="shared" si="32"/>
        <v>unidades</v>
      </c>
      <c r="H408" s="30">
        <v>1</v>
      </c>
      <c r="I408" s="28">
        <f t="shared" si="33"/>
        <v>280.19333333333333</v>
      </c>
      <c r="J408" s="28">
        <f t="shared" si="34"/>
        <v>280.19333333333333</v>
      </c>
      <c r="L408" s="150">
        <v>43756</v>
      </c>
      <c r="M408" s="52"/>
      <c r="S408" s="151"/>
      <c r="U408" s="152"/>
      <c r="V408" s="23"/>
      <c r="W408" s="56"/>
      <c r="AA408" s="152"/>
      <c r="AC408" s="148" t="str">
        <f>Inventario!B408</f>
        <v>Arandela de presion 1/4"</v>
      </c>
      <c r="AD408" s="148" t="str">
        <f>Inventario!D408</f>
        <v>Arandela de presion 1/4"</v>
      </c>
      <c r="AE408" s="148" t="str">
        <f>Inventario!E408</f>
        <v>Herrajes</v>
      </c>
      <c r="AF408" s="148">
        <f>Inventario!F408</f>
        <v>0</v>
      </c>
      <c r="AG408" s="148" t="str">
        <f>Inventario!G408</f>
        <v>unidades</v>
      </c>
      <c r="AH408" s="149" t="str">
        <f>Inventario!S408</f>
        <v>0</v>
      </c>
      <c r="AI408" s="149">
        <f>Inventario!T408</f>
        <v>0</v>
      </c>
    </row>
    <row r="409" spans="1:35" s="22" customFormat="1" ht="15" customHeight="1" x14ac:dyDescent="0.25">
      <c r="A409" s="33" t="s">
        <v>772</v>
      </c>
      <c r="B409" s="24"/>
      <c r="C409" s="174" t="s">
        <v>1947</v>
      </c>
      <c r="D409" s="98" t="str">
        <f t="shared" si="30"/>
        <v>Pintura en Spray</v>
      </c>
      <c r="E409" s="33">
        <v>1919</v>
      </c>
      <c r="F409" s="98" t="str">
        <f t="shared" si="31"/>
        <v>Pinturas y Quimicos</v>
      </c>
      <c r="G409" s="98" t="str">
        <f t="shared" si="32"/>
        <v>unidades</v>
      </c>
      <c r="H409" s="30">
        <v>4</v>
      </c>
      <c r="I409" s="28">
        <f t="shared" si="33"/>
        <v>73.878999999999991</v>
      </c>
      <c r="J409" s="28">
        <f t="shared" si="34"/>
        <v>295.51599999999996</v>
      </c>
      <c r="L409" s="150">
        <v>43756</v>
      </c>
      <c r="M409" s="52"/>
      <c r="S409" s="151"/>
      <c r="U409" s="152"/>
      <c r="V409" s="23"/>
      <c r="W409" s="56"/>
      <c r="AA409" s="152"/>
      <c r="AC409" s="148" t="str">
        <f>Inventario!B409</f>
        <v>Tornillo de anclaje 1/2" x 4-3/4"</v>
      </c>
      <c r="AD409" s="148" t="str">
        <f>Inventario!D409</f>
        <v>Tornillo de anclaje 1/2" x 4-3/4"</v>
      </c>
      <c r="AE409" s="148" t="str">
        <f>Inventario!E409</f>
        <v>Herrajes</v>
      </c>
      <c r="AF409" s="148">
        <f>Inventario!F409</f>
        <v>0</v>
      </c>
      <c r="AG409" s="148" t="str">
        <f>Inventario!G409</f>
        <v>unidades</v>
      </c>
      <c r="AH409" s="149" t="str">
        <f>Inventario!S409</f>
        <v>0</v>
      </c>
      <c r="AI409" s="149">
        <f>Inventario!T409</f>
        <v>0</v>
      </c>
    </row>
    <row r="410" spans="1:35" s="22" customFormat="1" ht="15" customHeight="1" x14ac:dyDescent="0.25">
      <c r="A410" s="33" t="s">
        <v>772</v>
      </c>
      <c r="B410" s="24"/>
      <c r="C410" s="174" t="s">
        <v>1924</v>
      </c>
      <c r="D410" s="98" t="str">
        <f t="shared" si="30"/>
        <v xml:space="preserve">Fresa Metalica Forma L </v>
      </c>
      <c r="E410" s="33">
        <v>1919</v>
      </c>
      <c r="F410" s="98" t="str">
        <f t="shared" si="31"/>
        <v>Herramienta</v>
      </c>
      <c r="G410" s="98" t="str">
        <f t="shared" si="32"/>
        <v>unidades</v>
      </c>
      <c r="H410" s="30">
        <v>6</v>
      </c>
      <c r="I410" s="28">
        <f t="shared" si="33"/>
        <v>235.23000000000002</v>
      </c>
      <c r="J410" s="28">
        <f t="shared" si="34"/>
        <v>1411.38</v>
      </c>
      <c r="L410" s="150">
        <v>43756</v>
      </c>
      <c r="M410" s="52"/>
      <c r="S410" s="151"/>
      <c r="U410" s="152"/>
      <c r="V410" s="23"/>
      <c r="W410" s="56"/>
      <c r="AA410" s="152"/>
      <c r="AC410" s="148" t="str">
        <f>Inventario!B410</f>
        <v>Goloso de techo de 1"</v>
      </c>
      <c r="AD410" s="148" t="str">
        <f>Inventario!D410</f>
        <v>Goloso de techo de 1"</v>
      </c>
      <c r="AE410" s="148" t="str">
        <f>Inventario!E410</f>
        <v>Herrajes</v>
      </c>
      <c r="AF410" s="148">
        <f>Inventario!F410</f>
        <v>0</v>
      </c>
      <c r="AG410" s="148" t="str">
        <f>Inventario!G410</f>
        <v>unidades</v>
      </c>
      <c r="AH410" s="149" t="str">
        <f>Inventario!S410</f>
        <v>0</v>
      </c>
      <c r="AI410" s="149">
        <f>Inventario!T410</f>
        <v>0</v>
      </c>
    </row>
    <row r="411" spans="1:35" s="22" customFormat="1" ht="15" customHeight="1" x14ac:dyDescent="0.25">
      <c r="A411" s="33">
        <v>1909268</v>
      </c>
      <c r="B411" s="24"/>
      <c r="C411" s="174" t="s">
        <v>350</v>
      </c>
      <c r="D411" s="98" t="str">
        <f t="shared" si="30"/>
        <v>Tornillo Phillips #8x1-1/4"</v>
      </c>
      <c r="E411" s="33">
        <v>1920</v>
      </c>
      <c r="F411" s="98" t="str">
        <f t="shared" si="31"/>
        <v>Clavos y Tornillos</v>
      </c>
      <c r="G411" s="98" t="str">
        <f t="shared" si="32"/>
        <v>unidades</v>
      </c>
      <c r="H411" s="30">
        <v>32</v>
      </c>
      <c r="I411" s="28">
        <f t="shared" si="33"/>
        <v>7.1428571428571425E-2</v>
      </c>
      <c r="J411" s="28">
        <f t="shared" si="34"/>
        <v>2.2857142857142856</v>
      </c>
      <c r="L411" s="150">
        <v>43756</v>
      </c>
      <c r="M411" s="52"/>
      <c r="S411" s="151"/>
      <c r="U411" s="152"/>
      <c r="V411" s="23"/>
      <c r="W411" s="56"/>
      <c r="AA411" s="152"/>
      <c r="AC411" s="148" t="str">
        <f>Inventario!B411</f>
        <v>Tornillo Phillips flathead #6-5/8"</v>
      </c>
      <c r="AD411" s="148" t="str">
        <f>Inventario!D411</f>
        <v>Tornillo Phillips flathead #6-5/8"</v>
      </c>
      <c r="AE411" s="148" t="str">
        <f>Inventario!E411</f>
        <v>Herrajes</v>
      </c>
      <c r="AF411" s="148">
        <f>Inventario!F411</f>
        <v>0</v>
      </c>
      <c r="AG411" s="148" t="str">
        <f>Inventario!G411</f>
        <v>unidades</v>
      </c>
      <c r="AH411" s="149" t="str">
        <f>Inventario!S411</f>
        <v>0</v>
      </c>
      <c r="AI411" s="149">
        <f>Inventario!T411</f>
        <v>0</v>
      </c>
    </row>
    <row r="412" spans="1:35" s="22" customFormat="1" ht="15" customHeight="1" x14ac:dyDescent="0.25">
      <c r="A412" s="33">
        <v>1909268</v>
      </c>
      <c r="B412" s="24"/>
      <c r="C412" s="174" t="s">
        <v>1109</v>
      </c>
      <c r="D412" s="98" t="str">
        <f t="shared" si="30"/>
        <v>Tornillo cabeza cuadrada #8x1-5/8"</v>
      </c>
      <c r="E412" s="33">
        <v>1920</v>
      </c>
      <c r="F412" s="98" t="str">
        <f t="shared" si="31"/>
        <v>Clavos y Tornillos</v>
      </c>
      <c r="G412" s="98" t="str">
        <f t="shared" si="32"/>
        <v>unidades</v>
      </c>
      <c r="H412" s="30">
        <v>103</v>
      </c>
      <c r="I412" s="28">
        <f t="shared" si="33"/>
        <v>1.3399999999999999</v>
      </c>
      <c r="J412" s="28">
        <f t="shared" si="34"/>
        <v>138.01999999999998</v>
      </c>
      <c r="L412" s="150">
        <v>43756</v>
      </c>
      <c r="M412" s="52"/>
      <c r="S412" s="151"/>
      <c r="U412" s="152"/>
      <c r="V412" s="23"/>
      <c r="W412" s="56"/>
      <c r="AA412" s="152"/>
      <c r="AC412" s="148" t="str">
        <f>Inventario!B412</f>
        <v>Goloso de techo 6"</v>
      </c>
      <c r="AD412" s="148" t="str">
        <f>Inventario!D412</f>
        <v>Goloso de techo 6"</v>
      </c>
      <c r="AE412" s="148" t="str">
        <f>Inventario!E412</f>
        <v>Herrajes</v>
      </c>
      <c r="AF412" s="148">
        <f>Inventario!F412</f>
        <v>0</v>
      </c>
      <c r="AG412" s="148" t="str">
        <f>Inventario!G412</f>
        <v>unidades</v>
      </c>
      <c r="AH412" s="149" t="str">
        <f>Inventario!S412</f>
        <v>0</v>
      </c>
      <c r="AI412" s="149">
        <f>Inventario!T412</f>
        <v>0</v>
      </c>
    </row>
    <row r="413" spans="1:35" s="22" customFormat="1" ht="15" customHeight="1" x14ac:dyDescent="0.25">
      <c r="A413" s="33">
        <v>1906179</v>
      </c>
      <c r="B413" s="24"/>
      <c r="C413" s="174" t="s">
        <v>1055</v>
      </c>
      <c r="D413" s="98" t="str">
        <f t="shared" si="30"/>
        <v>Tinte para medera Wengue SW  Galon A48NSA17-1</v>
      </c>
      <c r="E413" s="33">
        <v>1921</v>
      </c>
      <c r="F413" s="98" t="str">
        <f t="shared" si="31"/>
        <v>Pinturas y Quimicos</v>
      </c>
      <c r="G413" s="98" t="str">
        <f t="shared" si="32"/>
        <v>galon</v>
      </c>
      <c r="H413" s="30">
        <v>1</v>
      </c>
      <c r="I413" s="28">
        <f t="shared" si="33"/>
        <v>929.57404444444444</v>
      </c>
      <c r="J413" s="28">
        <f>+H413*I413</f>
        <v>929.57404444444444</v>
      </c>
      <c r="L413" s="150">
        <v>43756</v>
      </c>
      <c r="M413" s="52"/>
      <c r="S413" s="151"/>
      <c r="U413" s="152"/>
      <c r="V413" s="23"/>
      <c r="W413" s="56"/>
      <c r="AA413" s="152"/>
      <c r="AC413" s="148" t="str">
        <f>Inventario!B413</f>
        <v>Perno Hexagonal de 7"</v>
      </c>
      <c r="AD413" s="148" t="str">
        <f>Inventario!D413</f>
        <v>Perno Hexagonal de 7"</v>
      </c>
      <c r="AE413" s="148" t="str">
        <f>Inventario!E413</f>
        <v>Herrajes</v>
      </c>
      <c r="AF413" s="148">
        <f>Inventario!F413</f>
        <v>0</v>
      </c>
      <c r="AG413" s="148" t="str">
        <f>Inventario!G413</f>
        <v>unidades</v>
      </c>
      <c r="AH413" s="149" t="str">
        <f>Inventario!S413</f>
        <v>0</v>
      </c>
      <c r="AI413" s="149">
        <f>Inventario!T413</f>
        <v>0</v>
      </c>
    </row>
    <row r="414" spans="1:35" s="22" customFormat="1" ht="15" customHeight="1" x14ac:dyDescent="0.25">
      <c r="A414" s="33">
        <v>1906179</v>
      </c>
      <c r="B414" s="24"/>
      <c r="C414" s="174" t="s">
        <v>832</v>
      </c>
      <c r="D414" s="98" t="str">
        <f t="shared" si="30"/>
        <v>Naphtha (Diluyente) R1K3-1</v>
      </c>
      <c r="E414" s="33">
        <v>1921</v>
      </c>
      <c r="F414" s="98" t="str">
        <f t="shared" si="31"/>
        <v>Pinturas y Quimicos</v>
      </c>
      <c r="G414" s="98" t="str">
        <f t="shared" si="32"/>
        <v>galones</v>
      </c>
      <c r="H414" s="30">
        <v>1</v>
      </c>
      <c r="I414" s="28">
        <f t="shared" si="33"/>
        <v>353.12797874623732</v>
      </c>
      <c r="J414" s="28">
        <f t="shared" si="34"/>
        <v>353.12797874623732</v>
      </c>
      <c r="L414" s="150">
        <v>43756</v>
      </c>
      <c r="M414" s="52"/>
      <c r="S414" s="151"/>
      <c r="U414" s="152"/>
      <c r="V414" s="23"/>
      <c r="W414" s="56"/>
      <c r="AA414" s="152"/>
      <c r="AC414" s="148" t="str">
        <f>Inventario!B414</f>
        <v>Perno Hexagonal de 4"</v>
      </c>
      <c r="AD414" s="148" t="str">
        <f>Inventario!D414</f>
        <v>Perno Hexagonal de 4"</v>
      </c>
      <c r="AE414" s="148" t="str">
        <f>Inventario!E414</f>
        <v>Herrajes</v>
      </c>
      <c r="AF414" s="148">
        <f>Inventario!F414</f>
        <v>0</v>
      </c>
      <c r="AG414" s="148" t="str">
        <f>Inventario!G414</f>
        <v>unidades</v>
      </c>
      <c r="AH414" s="149">
        <f>Inventario!S414</f>
        <v>20</v>
      </c>
      <c r="AI414" s="149">
        <f>Inventario!T414</f>
        <v>860</v>
      </c>
    </row>
    <row r="415" spans="1:35" s="22" customFormat="1" ht="15" customHeight="1" x14ac:dyDescent="0.25">
      <c r="A415" s="33">
        <v>1906179</v>
      </c>
      <c r="B415" s="24"/>
      <c r="C415" s="174" t="s">
        <v>1845</v>
      </c>
      <c r="D415" s="98" t="str">
        <f t="shared" si="30"/>
        <v>Barniz Poliuretano Exterior Mate V82FSA4-1</v>
      </c>
      <c r="E415" s="33">
        <v>1921</v>
      </c>
      <c r="F415" s="98" t="str">
        <f t="shared" si="31"/>
        <v>Pinturas y Quimicos</v>
      </c>
      <c r="G415" s="98" t="str">
        <f t="shared" si="32"/>
        <v>galon</v>
      </c>
      <c r="H415" s="30">
        <v>1</v>
      </c>
      <c r="I415" s="28">
        <f t="shared" si="33"/>
        <v>1218.0038200000001</v>
      </c>
      <c r="J415" s="28">
        <f t="shared" si="34"/>
        <v>1218.0038200000001</v>
      </c>
      <c r="L415" s="150">
        <v>43756</v>
      </c>
      <c r="M415" s="52"/>
      <c r="S415" s="151"/>
      <c r="U415" s="152"/>
      <c r="V415" s="23"/>
      <c r="W415" s="56"/>
      <c r="AA415" s="152"/>
      <c r="AC415" s="148" t="str">
        <f>Inventario!B415</f>
        <v>Goloso Hexagonal con arandela 3/8"x4"</v>
      </c>
      <c r="AD415" s="148" t="str">
        <f>Inventario!D415</f>
        <v>Goloso Hexagonal con arandela 3/8"x4"</v>
      </c>
      <c r="AE415" s="148" t="str">
        <f>Inventario!E415</f>
        <v>Herrajes</v>
      </c>
      <c r="AF415" s="148">
        <f>Inventario!F415</f>
        <v>0</v>
      </c>
      <c r="AG415" s="148" t="str">
        <f>Inventario!G415</f>
        <v>unidades</v>
      </c>
      <c r="AH415" s="149" t="str">
        <f>Inventario!S415</f>
        <v>0</v>
      </c>
      <c r="AI415" s="149">
        <f>Inventario!T415</f>
        <v>0</v>
      </c>
    </row>
    <row r="416" spans="1:35" s="22" customFormat="1" ht="15" customHeight="1" x14ac:dyDescent="0.25">
      <c r="A416" s="33">
        <v>1906179</v>
      </c>
      <c r="B416" s="24"/>
      <c r="C416" s="174" t="s">
        <v>273</v>
      </c>
      <c r="D416" s="98" t="str">
        <f t="shared" si="30"/>
        <v>Lija pliego 9"x11" grano #320</v>
      </c>
      <c r="E416" s="33">
        <v>1921</v>
      </c>
      <c r="F416" s="98" t="str">
        <f t="shared" si="31"/>
        <v>Abrasivos</v>
      </c>
      <c r="G416" s="98" t="str">
        <f t="shared" si="32"/>
        <v>unidades</v>
      </c>
      <c r="H416" s="30">
        <v>3</v>
      </c>
      <c r="I416" s="28">
        <f t="shared" si="33"/>
        <v>9.25</v>
      </c>
      <c r="J416" s="28">
        <f t="shared" si="34"/>
        <v>27.75</v>
      </c>
      <c r="L416" s="150">
        <v>43756</v>
      </c>
      <c r="M416" s="52"/>
      <c r="S416" s="151"/>
      <c r="U416" s="152"/>
      <c r="V416" s="23"/>
      <c r="W416" s="56"/>
      <c r="AA416" s="152"/>
      <c r="AC416" s="148" t="str">
        <f>Inventario!B416</f>
        <v>Perno Allen 7/16" x 2"</v>
      </c>
      <c r="AD416" s="148" t="str">
        <f>Inventario!D416</f>
        <v>Perno Allen 7/16" x 2"</v>
      </c>
      <c r="AE416" s="148" t="str">
        <f>Inventario!E416</f>
        <v>Herrajes</v>
      </c>
      <c r="AF416" s="148">
        <f>Inventario!F416</f>
        <v>0</v>
      </c>
      <c r="AG416" s="148" t="str">
        <f>Inventario!G416</f>
        <v>unidades</v>
      </c>
      <c r="AH416" s="149" t="str">
        <f>Inventario!S416</f>
        <v>0</v>
      </c>
      <c r="AI416" s="149">
        <f>Inventario!T416</f>
        <v>0</v>
      </c>
    </row>
    <row r="417" spans="1:35" s="22" customFormat="1" ht="15" customHeight="1" x14ac:dyDescent="0.25">
      <c r="A417" s="33">
        <v>1906179</v>
      </c>
      <c r="B417" s="24"/>
      <c r="C417" s="174" t="s">
        <v>962</v>
      </c>
      <c r="D417" s="98" t="str">
        <f t="shared" si="30"/>
        <v>Esponja Fina 2604</v>
      </c>
      <c r="E417" s="33">
        <v>1921</v>
      </c>
      <c r="F417" s="98" t="str">
        <f t="shared" si="31"/>
        <v>Abrasivos</v>
      </c>
      <c r="G417" s="98" t="str">
        <f t="shared" si="32"/>
        <v>unidades</v>
      </c>
      <c r="H417" s="30">
        <v>3</v>
      </c>
      <c r="I417" s="28">
        <f t="shared" si="33"/>
        <v>59.308164563835533</v>
      </c>
      <c r="J417" s="28">
        <f t="shared" si="34"/>
        <v>177.9244936915066</v>
      </c>
      <c r="L417" s="150">
        <v>43756</v>
      </c>
      <c r="M417" s="52"/>
      <c r="S417" s="151"/>
      <c r="U417" s="152"/>
      <c r="V417" s="23"/>
      <c r="W417" s="56"/>
      <c r="AA417" s="152"/>
      <c r="AC417" s="148" t="str">
        <f>Inventario!B417</f>
        <v>Prisionero Suizo</v>
      </c>
      <c r="AD417" s="148" t="str">
        <f>Inventario!D417</f>
        <v>Prisionero Suizo</v>
      </c>
      <c r="AE417" s="148" t="str">
        <f>Inventario!E417</f>
        <v>Herrajes</v>
      </c>
      <c r="AF417" s="148">
        <f>Inventario!F417</f>
        <v>0</v>
      </c>
      <c r="AG417" s="148" t="str">
        <f>Inventario!G417</f>
        <v>unidades</v>
      </c>
      <c r="AH417" s="149" t="str">
        <f>Inventario!S417</f>
        <v>0</v>
      </c>
      <c r="AI417" s="149">
        <f>Inventario!T417</f>
        <v>0</v>
      </c>
    </row>
    <row r="418" spans="1:35" s="22" customFormat="1" ht="15" customHeight="1" x14ac:dyDescent="0.25">
      <c r="A418" s="33">
        <v>1906179</v>
      </c>
      <c r="B418" s="24"/>
      <c r="C418" s="174" t="s">
        <v>244</v>
      </c>
      <c r="D418" s="98" t="str">
        <f t="shared" si="30"/>
        <v>Esponja Microfina</v>
      </c>
      <c r="E418" s="33">
        <v>1921</v>
      </c>
      <c r="F418" s="98" t="str">
        <f t="shared" si="31"/>
        <v>Abrasivos</v>
      </c>
      <c r="G418" s="98" t="str">
        <f t="shared" si="32"/>
        <v>unidades</v>
      </c>
      <c r="H418" s="30">
        <v>3</v>
      </c>
      <c r="I418" s="28">
        <f t="shared" si="33"/>
        <v>27.6</v>
      </c>
      <c r="J418" s="28">
        <f t="shared" si="34"/>
        <v>82.800000000000011</v>
      </c>
      <c r="L418" s="150">
        <v>43756</v>
      </c>
      <c r="M418" s="52"/>
      <c r="S418" s="151"/>
      <c r="U418" s="152"/>
      <c r="V418" s="23"/>
      <c r="W418" s="56"/>
      <c r="AA418" s="152"/>
      <c r="AC418" s="148" t="str">
        <f>Inventario!B418</f>
        <v>Perno Hexagonal 1/2" x 1-3/4"</v>
      </c>
      <c r="AD418" s="148" t="str">
        <f>Inventario!D418</f>
        <v>Perno Hexagonal 1/2" x 1-3/4"</v>
      </c>
      <c r="AE418" s="148" t="str">
        <f>Inventario!E418</f>
        <v>Herrajes</v>
      </c>
      <c r="AF418" s="148">
        <f>Inventario!F418</f>
        <v>0</v>
      </c>
      <c r="AG418" s="148" t="str">
        <f>Inventario!G418</f>
        <v>unidades</v>
      </c>
      <c r="AH418" s="149" t="str">
        <f>Inventario!S418</f>
        <v>0</v>
      </c>
      <c r="AI418" s="149">
        <f>Inventario!T418</f>
        <v>0</v>
      </c>
    </row>
    <row r="419" spans="1:35" s="22" customFormat="1" ht="15" customHeight="1" x14ac:dyDescent="0.25">
      <c r="A419" s="33">
        <v>1906179</v>
      </c>
      <c r="B419" s="24"/>
      <c r="C419" s="174" t="s">
        <v>763</v>
      </c>
      <c r="D419" s="98" t="str">
        <f t="shared" si="30"/>
        <v>Hilaza</v>
      </c>
      <c r="E419" s="33">
        <v>1921</v>
      </c>
      <c r="F419" s="98" t="str">
        <f t="shared" si="31"/>
        <v>Materiales Varios</v>
      </c>
      <c r="G419" s="98" t="str">
        <f t="shared" si="32"/>
        <v>lbs</v>
      </c>
      <c r="H419" s="30">
        <v>5</v>
      </c>
      <c r="I419" s="28">
        <f t="shared" si="33"/>
        <v>8.3409927745818973</v>
      </c>
      <c r="J419" s="28">
        <f t="shared" si="34"/>
        <v>41.704963872909488</v>
      </c>
      <c r="L419" s="150">
        <v>43756</v>
      </c>
      <c r="M419" s="52"/>
      <c r="S419" s="151"/>
      <c r="U419" s="152"/>
      <c r="V419" s="23"/>
      <c r="W419" s="56"/>
      <c r="AA419" s="152"/>
      <c r="AC419" s="148" t="str">
        <f>Inventario!B419</f>
        <v>Goloso para techo 5/16" x 1"</v>
      </c>
      <c r="AD419" s="148" t="str">
        <f>Inventario!D419</f>
        <v>Goloso para techo 5/16" x 1"</v>
      </c>
      <c r="AE419" s="148" t="str">
        <f>Inventario!E419</f>
        <v>Herrajes</v>
      </c>
      <c r="AF419" s="148">
        <f>Inventario!F419</f>
        <v>0</v>
      </c>
      <c r="AG419" s="148" t="str">
        <f>Inventario!G419</f>
        <v>unidades</v>
      </c>
      <c r="AH419" s="149" t="str">
        <f>Inventario!S419</f>
        <v>0</v>
      </c>
      <c r="AI419" s="149">
        <f>Inventario!T419</f>
        <v>0</v>
      </c>
    </row>
    <row r="420" spans="1:35" s="22" customFormat="1" ht="15" customHeight="1" x14ac:dyDescent="0.25">
      <c r="A420" s="33">
        <v>1906178</v>
      </c>
      <c r="B420" s="24"/>
      <c r="C420" s="174" t="s">
        <v>1870</v>
      </c>
      <c r="D420" s="98" t="str">
        <f t="shared" si="30"/>
        <v xml:space="preserve">Heavy duty leveler legs w/locks nuts </v>
      </c>
      <c r="E420" s="33">
        <v>1922</v>
      </c>
      <c r="F420" s="98" t="str">
        <f t="shared" si="31"/>
        <v>Herrajes</v>
      </c>
      <c r="G420" s="98" t="str">
        <f t="shared" si="32"/>
        <v>unidades</v>
      </c>
      <c r="H420" s="30">
        <v>16</v>
      </c>
      <c r="I420" s="28">
        <f t="shared" si="33"/>
        <v>209.0428125</v>
      </c>
      <c r="J420" s="28">
        <f t="shared" si="34"/>
        <v>3344.6849999999999</v>
      </c>
      <c r="L420" s="150">
        <v>43756</v>
      </c>
      <c r="M420" s="52"/>
      <c r="S420" s="151"/>
      <c r="U420" s="152"/>
      <c r="V420" s="23"/>
      <c r="W420" s="56"/>
      <c r="AA420" s="152"/>
      <c r="AC420" s="148" t="str">
        <f>Inventario!B420</f>
        <v>Perno Hexagonal 5/8" x 3-1/2"</v>
      </c>
      <c r="AD420" s="148" t="str">
        <f>Inventario!D420</f>
        <v>Perno Hexagonal 5/8" x 3-1/2"</v>
      </c>
      <c r="AE420" s="148" t="str">
        <f>Inventario!E420</f>
        <v>Herrajes</v>
      </c>
      <c r="AF420" s="148">
        <f>Inventario!F420</f>
        <v>0</v>
      </c>
      <c r="AG420" s="148" t="str">
        <f>Inventario!G420</f>
        <v>unidades</v>
      </c>
      <c r="AH420" s="149" t="str">
        <f>Inventario!S420</f>
        <v>0</v>
      </c>
      <c r="AI420" s="149">
        <f>Inventario!T420</f>
        <v>0</v>
      </c>
    </row>
    <row r="421" spans="1:35" s="22" customFormat="1" ht="15" customHeight="1" x14ac:dyDescent="0.25">
      <c r="A421" s="33">
        <v>1909279</v>
      </c>
      <c r="B421" s="24"/>
      <c r="C421" s="174" t="s">
        <v>1141</v>
      </c>
      <c r="D421" s="98" t="str">
        <f t="shared" si="30"/>
        <v>Kinepox 26</v>
      </c>
      <c r="E421" s="33">
        <v>1923</v>
      </c>
      <c r="F421" s="98" t="str">
        <f t="shared" si="31"/>
        <v>Pinturas y Quimicos</v>
      </c>
      <c r="G421" s="98" t="str">
        <f t="shared" si="32"/>
        <v>galon</v>
      </c>
      <c r="H421" s="30">
        <v>1</v>
      </c>
      <c r="I421" s="28">
        <f t="shared" si="33"/>
        <v>1121.8286513023957</v>
      </c>
      <c r="J421" s="28">
        <f t="shared" si="34"/>
        <v>1121.8286513023957</v>
      </c>
      <c r="L421" s="150">
        <v>43756</v>
      </c>
      <c r="M421" s="52"/>
      <c r="S421" s="151"/>
      <c r="U421" s="152"/>
      <c r="V421" s="23"/>
      <c r="W421" s="56"/>
      <c r="AA421" s="152"/>
      <c r="AC421" s="148" t="str">
        <f>Inventario!B421</f>
        <v>Perno Hexagonal 1"x7"</v>
      </c>
      <c r="AD421" s="148" t="str">
        <f>Inventario!D421</f>
        <v>Perno Hexagonal 1"x7"</v>
      </c>
      <c r="AE421" s="148" t="str">
        <f>Inventario!E421</f>
        <v>Herrajes</v>
      </c>
      <c r="AF421" s="148">
        <f>Inventario!F421</f>
        <v>0</v>
      </c>
      <c r="AG421" s="148" t="str">
        <f>Inventario!G421</f>
        <v>unidades</v>
      </c>
      <c r="AH421" s="149" t="str">
        <f>Inventario!S421</f>
        <v>0</v>
      </c>
      <c r="AI421" s="149">
        <f>Inventario!T421</f>
        <v>0</v>
      </c>
    </row>
    <row r="422" spans="1:35" s="22" customFormat="1" ht="15" customHeight="1" x14ac:dyDescent="0.25">
      <c r="A422" s="33">
        <v>1909279</v>
      </c>
      <c r="B422" s="24"/>
      <c r="C422" s="174" t="s">
        <v>1142</v>
      </c>
      <c r="D422" s="98" t="str">
        <f t="shared" si="30"/>
        <v>Kinecure 626</v>
      </c>
      <c r="E422" s="33">
        <v>1923</v>
      </c>
      <c r="F422" s="98" t="str">
        <f t="shared" si="31"/>
        <v>Pinturas y Quimicos</v>
      </c>
      <c r="G422" s="98" t="str">
        <f t="shared" si="32"/>
        <v>1/4  de Galon</v>
      </c>
      <c r="H422" s="30">
        <v>2</v>
      </c>
      <c r="I422" s="28">
        <f t="shared" si="33"/>
        <v>954.09784499058458</v>
      </c>
      <c r="J422" s="28">
        <f t="shared" si="34"/>
        <v>1908.1956899811692</v>
      </c>
      <c r="L422" s="150">
        <v>43756</v>
      </c>
      <c r="M422" s="52"/>
      <c r="S422" s="151"/>
      <c r="U422" s="152"/>
      <c r="V422" s="23"/>
      <c r="W422" s="56"/>
      <c r="AA422" s="152"/>
      <c r="AC422" s="148" t="str">
        <f>Inventario!B422</f>
        <v>Perno coche 1/2" x 5"</v>
      </c>
      <c r="AD422" s="148" t="str">
        <f>Inventario!D422</f>
        <v>Perno coche 1/2" x 5"</v>
      </c>
      <c r="AE422" s="148" t="str">
        <f>Inventario!E422</f>
        <v>Herrajes</v>
      </c>
      <c r="AF422" s="148">
        <f>Inventario!F422</f>
        <v>0</v>
      </c>
      <c r="AG422" s="148" t="str">
        <f>Inventario!G422</f>
        <v>unidades</v>
      </c>
      <c r="AH422" s="149" t="str">
        <f>Inventario!S422</f>
        <v>0</v>
      </c>
      <c r="AI422" s="149">
        <f>Inventario!T422</f>
        <v>0</v>
      </c>
    </row>
    <row r="423" spans="1:35" s="22" customFormat="1" ht="15" customHeight="1" x14ac:dyDescent="0.25">
      <c r="A423" s="33" t="s">
        <v>2101</v>
      </c>
      <c r="B423" s="24"/>
      <c r="C423" s="174" t="s">
        <v>2249</v>
      </c>
      <c r="D423" s="98" t="str">
        <f t="shared" si="30"/>
        <v>Filtros Plastico Para Pistola De Gravedad</v>
      </c>
      <c r="E423" s="33">
        <v>1924</v>
      </c>
      <c r="F423" s="98" t="str">
        <f t="shared" si="31"/>
        <v>Repuestos y Partes</v>
      </c>
      <c r="G423" s="98" t="str">
        <f t="shared" si="32"/>
        <v>unidades</v>
      </c>
      <c r="H423" s="30">
        <v>6</v>
      </c>
      <c r="I423" s="28">
        <f t="shared" si="33"/>
        <v>54.838333333333331</v>
      </c>
      <c r="J423" s="28">
        <f t="shared" si="34"/>
        <v>329.03</v>
      </c>
      <c r="L423" s="150">
        <v>43759</v>
      </c>
      <c r="M423" s="52"/>
      <c r="S423" s="151"/>
      <c r="U423" s="152"/>
      <c r="V423" s="23"/>
      <c r="W423" s="56"/>
      <c r="AA423" s="152"/>
      <c r="AC423" s="148" t="str">
        <f>Inventario!B423</f>
        <v>Perno Knapp punta espada 5/8" x 3-1/2"</v>
      </c>
      <c r="AD423" s="148" t="str">
        <f>Inventario!D423</f>
        <v>Perno Knapp punta espada 5/8" x 3-1/2"</v>
      </c>
      <c r="AE423" s="148" t="str">
        <f>Inventario!E423</f>
        <v>Herrajes</v>
      </c>
      <c r="AF423" s="148">
        <f>Inventario!F423</f>
        <v>0</v>
      </c>
      <c r="AG423" s="148" t="str">
        <f>Inventario!G423</f>
        <v>unidades</v>
      </c>
      <c r="AH423" s="149" t="str">
        <f>Inventario!S423</f>
        <v>0</v>
      </c>
      <c r="AI423" s="149">
        <f>Inventario!T423</f>
        <v>0</v>
      </c>
    </row>
    <row r="424" spans="1:35" s="22" customFormat="1" ht="15" customHeight="1" x14ac:dyDescent="0.25">
      <c r="A424" s="33" t="s">
        <v>2101</v>
      </c>
      <c r="B424" s="24"/>
      <c r="C424" s="174" t="s">
        <v>1229</v>
      </c>
      <c r="D424" s="98" t="str">
        <f t="shared" si="30"/>
        <v>Pinceles #2</v>
      </c>
      <c r="E424" s="33">
        <v>1925</v>
      </c>
      <c r="F424" s="98" t="str">
        <f t="shared" si="31"/>
        <v>Materiales Varios</v>
      </c>
      <c r="G424" s="98" t="str">
        <f t="shared" si="32"/>
        <v>unidades</v>
      </c>
      <c r="H424" s="30">
        <v>1</v>
      </c>
      <c r="I424" s="28">
        <f t="shared" si="33"/>
        <v>5.7299999999999995</v>
      </c>
      <c r="J424" s="28">
        <f t="shared" si="34"/>
        <v>5.7299999999999995</v>
      </c>
      <c r="L424" s="150">
        <v>43759</v>
      </c>
      <c r="M424" s="52"/>
      <c r="S424" s="151"/>
      <c r="U424" s="152"/>
      <c r="V424" s="23"/>
      <c r="W424" s="56"/>
      <c r="AA424" s="152"/>
      <c r="AC424" s="148" t="str">
        <f>Inventario!B424</f>
        <v>Perno Hexagonal 7/16" x 3"</v>
      </c>
      <c r="AD424" s="148" t="str">
        <f>Inventario!D424</f>
        <v>Perno Hexagonal 7/16" x 3"</v>
      </c>
      <c r="AE424" s="148" t="str">
        <f>Inventario!E424</f>
        <v>Herrajes</v>
      </c>
      <c r="AF424" s="148">
        <f>Inventario!F424</f>
        <v>0</v>
      </c>
      <c r="AG424" s="148" t="str">
        <f>Inventario!G424</f>
        <v>unidades</v>
      </c>
      <c r="AH424" s="149" t="str">
        <f>Inventario!S424</f>
        <v>0</v>
      </c>
      <c r="AI424" s="149">
        <f>Inventario!T424</f>
        <v>0</v>
      </c>
    </row>
    <row r="425" spans="1:35" s="22" customFormat="1" ht="15" customHeight="1" x14ac:dyDescent="0.25">
      <c r="A425" s="33">
        <v>1909298</v>
      </c>
      <c r="B425" s="24"/>
      <c r="C425" s="174" t="s">
        <v>458</v>
      </c>
      <c r="D425" s="98" t="str">
        <f t="shared" si="30"/>
        <v>Riel de madera de 15"</v>
      </c>
      <c r="E425" s="33">
        <v>1926</v>
      </c>
      <c r="F425" s="98" t="str">
        <f t="shared" si="31"/>
        <v>Herrajes</v>
      </c>
      <c r="G425" s="98" t="str">
        <f t="shared" si="32"/>
        <v>unidades</v>
      </c>
      <c r="H425" s="30">
        <v>4</v>
      </c>
      <c r="I425" s="28" t="str">
        <f t="shared" si="33"/>
        <v>0</v>
      </c>
      <c r="J425" s="28">
        <f t="shared" si="34"/>
        <v>0</v>
      </c>
      <c r="L425" s="150">
        <v>43759</v>
      </c>
      <c r="M425" s="52"/>
      <c r="S425" s="151"/>
      <c r="U425" s="152"/>
      <c r="V425" s="23"/>
      <c r="W425" s="56"/>
      <c r="AA425" s="152"/>
      <c r="AC425" s="148" t="str">
        <f>Inventario!B425</f>
        <v>Perno Hexagonal 2-1/2" x 4-1/2"</v>
      </c>
      <c r="AD425" s="148" t="str">
        <f>Inventario!D425</f>
        <v>Perno Hexagonal 2-1/2" x 4-1/2"</v>
      </c>
      <c r="AE425" s="148" t="str">
        <f>Inventario!E425</f>
        <v>Herrajes</v>
      </c>
      <c r="AF425" s="148">
        <f>Inventario!F425</f>
        <v>0</v>
      </c>
      <c r="AG425" s="148" t="str">
        <f>Inventario!G425</f>
        <v>unidades</v>
      </c>
      <c r="AH425" s="149" t="str">
        <f>Inventario!S425</f>
        <v>0</v>
      </c>
      <c r="AI425" s="149">
        <f>Inventario!T425</f>
        <v>0</v>
      </c>
    </row>
    <row r="426" spans="1:35" s="22" customFormat="1" ht="15" customHeight="1" x14ac:dyDescent="0.25">
      <c r="A426" s="33">
        <v>1910300</v>
      </c>
      <c r="B426" s="24"/>
      <c r="C426" s="174" t="s">
        <v>1195</v>
      </c>
      <c r="D426" s="98" t="str">
        <f t="shared" si="30"/>
        <v>Duro tint negro cuarto</v>
      </c>
      <c r="E426" s="33">
        <v>1927</v>
      </c>
      <c r="F426" s="98" t="str">
        <f t="shared" si="31"/>
        <v>Pinturas y Quimicos</v>
      </c>
      <c r="G426" s="98" t="str">
        <f t="shared" si="32"/>
        <v>1/4  de Galon</v>
      </c>
      <c r="H426" s="30">
        <v>3</v>
      </c>
      <c r="I426" s="28">
        <f t="shared" si="33"/>
        <v>395.55</v>
      </c>
      <c r="J426" s="28">
        <f t="shared" si="34"/>
        <v>1186.6500000000001</v>
      </c>
      <c r="L426" s="150">
        <v>43759</v>
      </c>
      <c r="M426" s="52"/>
      <c r="S426" s="151"/>
      <c r="U426" s="152"/>
      <c r="V426" s="23"/>
      <c r="W426" s="56"/>
      <c r="AA426" s="152"/>
      <c r="AC426" s="148" t="str">
        <f>Inventario!B426</f>
        <v>Llave Allen 1/8"</v>
      </c>
      <c r="AD426" s="148" t="str">
        <f>Inventario!D426</f>
        <v>Llave Allen 1/8"</v>
      </c>
      <c r="AE426" s="148" t="str">
        <f>Inventario!E426</f>
        <v>Herrajes</v>
      </c>
      <c r="AF426" s="148">
        <f>Inventario!F426</f>
        <v>0</v>
      </c>
      <c r="AG426" s="148" t="str">
        <f>Inventario!G426</f>
        <v>unidades</v>
      </c>
      <c r="AH426" s="149" t="str">
        <f>Inventario!S426</f>
        <v>0</v>
      </c>
      <c r="AI426" s="149">
        <f>Inventario!T426</f>
        <v>0</v>
      </c>
    </row>
    <row r="427" spans="1:35" s="22" customFormat="1" ht="15" customHeight="1" x14ac:dyDescent="0.25">
      <c r="A427" s="33">
        <v>1910300</v>
      </c>
      <c r="B427" s="24"/>
      <c r="C427" s="174" t="s">
        <v>1471</v>
      </c>
      <c r="D427" s="98" t="str">
        <f t="shared" si="30"/>
        <v>Acabado mate para exteriores transparente Sur galon</v>
      </c>
      <c r="E427" s="33">
        <v>1927</v>
      </c>
      <c r="F427" s="98" t="str">
        <f t="shared" si="31"/>
        <v>Pinturas y Quimicos</v>
      </c>
      <c r="G427" s="98" t="str">
        <f t="shared" si="32"/>
        <v>galon</v>
      </c>
      <c r="H427" s="30">
        <v>1</v>
      </c>
      <c r="I427" s="28">
        <f t="shared" si="33"/>
        <v>1679.6750745194777</v>
      </c>
      <c r="J427" s="28">
        <f t="shared" si="34"/>
        <v>1679.6750745194777</v>
      </c>
      <c r="L427" s="150">
        <v>43759</v>
      </c>
      <c r="M427" s="52"/>
      <c r="S427" s="151"/>
      <c r="U427" s="152"/>
      <c r="V427" s="23"/>
      <c r="W427" s="56"/>
      <c r="AA427" s="152"/>
      <c r="AC427" s="148" t="str">
        <f>Inventario!B427</f>
        <v>Perno Hexagonal 5/8"x 3"</v>
      </c>
      <c r="AD427" s="148" t="str">
        <f>Inventario!D427</f>
        <v>Perno Hexagonal 5/8"x 3"</v>
      </c>
      <c r="AE427" s="148" t="str">
        <f>Inventario!E427</f>
        <v>Herrajes</v>
      </c>
      <c r="AF427" s="148">
        <f>Inventario!F427</f>
        <v>0</v>
      </c>
      <c r="AG427" s="148" t="str">
        <f>Inventario!G427</f>
        <v>unidades</v>
      </c>
      <c r="AH427" s="149" t="str">
        <f>Inventario!S427</f>
        <v>0</v>
      </c>
      <c r="AI427" s="149">
        <f>Inventario!T427</f>
        <v>0</v>
      </c>
    </row>
    <row r="428" spans="1:35" s="22" customFormat="1" ht="15" customHeight="1" x14ac:dyDescent="0.25">
      <c r="A428" s="33">
        <v>1910300</v>
      </c>
      <c r="B428" s="24"/>
      <c r="C428" s="174" t="s">
        <v>1469</v>
      </c>
      <c r="D428" s="98" t="str">
        <f t="shared" si="30"/>
        <v>Fondo Lijable para exteriores transparente Sur galon</v>
      </c>
      <c r="E428" s="33">
        <v>1927</v>
      </c>
      <c r="F428" s="98" t="str">
        <f t="shared" si="31"/>
        <v>Pinturas y Quimicos</v>
      </c>
      <c r="G428" s="98" t="str">
        <f t="shared" si="32"/>
        <v>galon</v>
      </c>
      <c r="H428" s="30">
        <v>1</v>
      </c>
      <c r="I428" s="28">
        <f t="shared" si="33"/>
        <v>1168.5237037037039</v>
      </c>
      <c r="J428" s="28">
        <f t="shared" si="34"/>
        <v>1168.5237037037039</v>
      </c>
      <c r="L428" s="150">
        <v>43759</v>
      </c>
      <c r="M428" s="52"/>
      <c r="S428" s="151"/>
      <c r="U428" s="152"/>
      <c r="V428" s="23"/>
      <c r="W428" s="56"/>
      <c r="AA428" s="152"/>
      <c r="AC428" s="148" t="str">
        <f>Inventario!B428</f>
        <v>Llave Allen 3/32"</v>
      </c>
      <c r="AD428" s="148" t="str">
        <f>Inventario!D428</f>
        <v>Llave Allen 3/32"</v>
      </c>
      <c r="AE428" s="148" t="str">
        <f>Inventario!E428</f>
        <v>Herrajes</v>
      </c>
      <c r="AF428" s="148">
        <f>Inventario!F428</f>
        <v>0</v>
      </c>
      <c r="AG428" s="148" t="str">
        <f>Inventario!G428</f>
        <v>unidades</v>
      </c>
      <c r="AH428" s="149" t="str">
        <f>Inventario!S428</f>
        <v>0</v>
      </c>
      <c r="AI428" s="149">
        <f>Inventario!T428</f>
        <v>0</v>
      </c>
    </row>
    <row r="429" spans="1:35" s="22" customFormat="1" ht="15" customHeight="1" x14ac:dyDescent="0.25">
      <c r="A429" s="33">
        <v>1910300</v>
      </c>
      <c r="B429" s="24"/>
      <c r="C429" s="174" t="s">
        <v>1454</v>
      </c>
      <c r="D429" s="98" t="str">
        <f t="shared" si="30"/>
        <v>Componente B 730  Sur galon</v>
      </c>
      <c r="E429" s="33">
        <v>1927</v>
      </c>
      <c r="F429" s="98" t="str">
        <f t="shared" si="31"/>
        <v>Pinturas y Quimicos</v>
      </c>
      <c r="G429" s="98" t="str">
        <f t="shared" si="32"/>
        <v>galon</v>
      </c>
      <c r="H429" s="30">
        <v>1</v>
      </c>
      <c r="I429" s="28">
        <f t="shared" si="33"/>
        <v>1495.2345966803473</v>
      </c>
      <c r="J429" s="28">
        <f t="shared" si="34"/>
        <v>1495.2345966803473</v>
      </c>
      <c r="L429" s="150">
        <v>43759</v>
      </c>
      <c r="M429" s="52"/>
      <c r="S429" s="151"/>
      <c r="U429" s="152"/>
      <c r="V429" s="23"/>
      <c r="W429" s="56"/>
      <c r="AA429" s="152"/>
      <c r="AC429" s="148" t="str">
        <f>Inventario!B429</f>
        <v>Perno Hexagonal #1 x 8"</v>
      </c>
      <c r="AD429" s="148" t="str">
        <f>Inventario!D429</f>
        <v>Perno Hexagonal #1 x 8"</v>
      </c>
      <c r="AE429" s="148" t="str">
        <f>Inventario!E429</f>
        <v>Herrajes</v>
      </c>
      <c r="AF429" s="148">
        <f>Inventario!F429</f>
        <v>0</v>
      </c>
      <c r="AG429" s="148" t="str">
        <f>Inventario!G429</f>
        <v>unidades</v>
      </c>
      <c r="AH429" s="149" t="str">
        <f>Inventario!S429</f>
        <v>0</v>
      </c>
      <c r="AI429" s="149">
        <f>Inventario!T429</f>
        <v>0</v>
      </c>
    </row>
    <row r="430" spans="1:35" s="22" customFormat="1" ht="15" customHeight="1" x14ac:dyDescent="0.25">
      <c r="A430" s="33">
        <v>1910300</v>
      </c>
      <c r="B430" s="24"/>
      <c r="C430" s="174" t="s">
        <v>1455</v>
      </c>
      <c r="D430" s="98" t="str">
        <f t="shared" si="30"/>
        <v>Diluyente 411 Sur galon</v>
      </c>
      <c r="E430" s="33">
        <v>1927</v>
      </c>
      <c r="F430" s="98" t="str">
        <f t="shared" si="31"/>
        <v>Pinturas y Quimicos</v>
      </c>
      <c r="G430" s="98" t="str">
        <f t="shared" si="32"/>
        <v>galon</v>
      </c>
      <c r="H430" s="30">
        <v>2</v>
      </c>
      <c r="I430" s="28">
        <f t="shared" si="33"/>
        <v>731.27924945994175</v>
      </c>
      <c r="J430" s="28">
        <f t="shared" si="34"/>
        <v>1462.5584989198835</v>
      </c>
      <c r="L430" s="150">
        <v>43759</v>
      </c>
      <c r="M430" s="52"/>
      <c r="S430" s="151"/>
      <c r="U430" s="152"/>
      <c r="V430" s="23"/>
      <c r="W430" s="56"/>
      <c r="AA430" s="152"/>
      <c r="AC430" s="148" t="str">
        <f>Inventario!B430</f>
        <v>Perno Hexagonal 3/4" x 8"</v>
      </c>
      <c r="AD430" s="148" t="str">
        <f>Inventario!D430</f>
        <v>Perno Hexagonal 3/4" x 8"</v>
      </c>
      <c r="AE430" s="148" t="str">
        <f>Inventario!E430</f>
        <v>Herrajes</v>
      </c>
      <c r="AF430" s="148">
        <f>Inventario!F430</f>
        <v>0</v>
      </c>
      <c r="AG430" s="148" t="str">
        <f>Inventario!G430</f>
        <v>unidades</v>
      </c>
      <c r="AH430" s="149" t="str">
        <f>Inventario!S430</f>
        <v>0</v>
      </c>
      <c r="AI430" s="149">
        <f>Inventario!T430</f>
        <v>0</v>
      </c>
    </row>
    <row r="431" spans="1:35" s="22" customFormat="1" ht="15" customHeight="1" x14ac:dyDescent="0.25">
      <c r="A431" s="33">
        <v>1910300</v>
      </c>
      <c r="B431" s="24"/>
      <c r="C431" s="174" t="s">
        <v>273</v>
      </c>
      <c r="D431" s="98" t="str">
        <f t="shared" si="30"/>
        <v>Lija pliego 9"x11" grano #320</v>
      </c>
      <c r="E431" s="33">
        <v>1927</v>
      </c>
      <c r="F431" s="98" t="str">
        <f t="shared" si="31"/>
        <v>Abrasivos</v>
      </c>
      <c r="G431" s="98" t="str">
        <f t="shared" si="32"/>
        <v>unidades</v>
      </c>
      <c r="H431" s="30">
        <v>3</v>
      </c>
      <c r="I431" s="28">
        <f t="shared" si="33"/>
        <v>9.25</v>
      </c>
      <c r="J431" s="28">
        <f t="shared" si="34"/>
        <v>27.75</v>
      </c>
      <c r="L431" s="150">
        <v>43759</v>
      </c>
      <c r="M431" s="52"/>
      <c r="S431" s="151"/>
      <c r="U431" s="152"/>
      <c r="V431" s="23"/>
      <c r="W431" s="56"/>
      <c r="AA431" s="152"/>
      <c r="AC431" s="148" t="str">
        <f>Inventario!B431</f>
        <v>Perno Knapp 3/8" x 2"</v>
      </c>
      <c r="AD431" s="148" t="str">
        <f>Inventario!D431</f>
        <v>Perno Knapp 3/8" x 2"</v>
      </c>
      <c r="AE431" s="148" t="str">
        <f>Inventario!E431</f>
        <v>Herrajes</v>
      </c>
      <c r="AF431" s="148">
        <f>Inventario!F431</f>
        <v>0</v>
      </c>
      <c r="AG431" s="148" t="str">
        <f>Inventario!G431</f>
        <v>unidades</v>
      </c>
      <c r="AH431" s="149" t="str">
        <f>Inventario!S431</f>
        <v>0</v>
      </c>
      <c r="AI431" s="149">
        <f>Inventario!T431</f>
        <v>0</v>
      </c>
    </row>
    <row r="432" spans="1:35" s="22" customFormat="1" ht="15" customHeight="1" x14ac:dyDescent="0.25">
      <c r="A432" s="33">
        <v>1910300</v>
      </c>
      <c r="B432" s="24"/>
      <c r="C432" s="174" t="s">
        <v>962</v>
      </c>
      <c r="D432" s="98" t="str">
        <f t="shared" si="30"/>
        <v>Esponja Fina 2604</v>
      </c>
      <c r="E432" s="33">
        <v>1927</v>
      </c>
      <c r="F432" s="98" t="str">
        <f t="shared" si="31"/>
        <v>Abrasivos</v>
      </c>
      <c r="G432" s="98" t="str">
        <f t="shared" si="32"/>
        <v>unidades</v>
      </c>
      <c r="H432" s="30">
        <v>3</v>
      </c>
      <c r="I432" s="28">
        <f t="shared" si="33"/>
        <v>59.308164563835533</v>
      </c>
      <c r="J432" s="28">
        <f t="shared" si="34"/>
        <v>177.9244936915066</v>
      </c>
      <c r="L432" s="150">
        <v>43759</v>
      </c>
      <c r="M432" s="52"/>
      <c r="S432" s="151"/>
      <c r="U432" s="152"/>
      <c r="V432" s="23"/>
      <c r="W432" s="56"/>
      <c r="AA432" s="152"/>
      <c r="AC432" s="148" t="str">
        <f>Inventario!B432</f>
        <v>Perno Knapp 7/16 x 2"</v>
      </c>
      <c r="AD432" s="148" t="str">
        <f>Inventario!D432</f>
        <v>Perno Knapp 7/16 x 2"</v>
      </c>
      <c r="AE432" s="148" t="str">
        <f>Inventario!E432</f>
        <v>Herrajes</v>
      </c>
      <c r="AF432" s="148">
        <f>Inventario!F432</f>
        <v>0</v>
      </c>
      <c r="AG432" s="148" t="str">
        <f>Inventario!G432</f>
        <v>unidades</v>
      </c>
      <c r="AH432" s="149" t="str">
        <f>Inventario!S432</f>
        <v>0</v>
      </c>
      <c r="AI432" s="149">
        <f>Inventario!T432</f>
        <v>0</v>
      </c>
    </row>
    <row r="433" spans="1:35" s="22" customFormat="1" ht="15" customHeight="1" x14ac:dyDescent="0.25">
      <c r="A433" s="33">
        <v>1910300</v>
      </c>
      <c r="B433" s="24"/>
      <c r="C433" s="174" t="s">
        <v>244</v>
      </c>
      <c r="D433" s="98" t="str">
        <f t="shared" si="30"/>
        <v>Esponja Microfina</v>
      </c>
      <c r="E433" s="33">
        <v>1927</v>
      </c>
      <c r="F433" s="98" t="str">
        <f t="shared" si="31"/>
        <v>Abrasivos</v>
      </c>
      <c r="G433" s="98" t="str">
        <f t="shared" si="32"/>
        <v>unidades</v>
      </c>
      <c r="H433" s="30">
        <v>3</v>
      </c>
      <c r="I433" s="28">
        <f t="shared" si="33"/>
        <v>27.6</v>
      </c>
      <c r="J433" s="28">
        <f t="shared" si="34"/>
        <v>82.800000000000011</v>
      </c>
      <c r="L433" s="150">
        <v>43759</v>
      </c>
      <c r="M433" s="52"/>
      <c r="S433" s="151"/>
      <c r="U433" s="152"/>
      <c r="V433" s="23"/>
      <c r="W433" s="56"/>
      <c r="AA433" s="152"/>
      <c r="AC433" s="148" t="str">
        <f>Inventario!B433</f>
        <v>Tapa Protectora para bisagra</v>
      </c>
      <c r="AD433" s="148" t="str">
        <f>Inventario!D433</f>
        <v>Tapa Protectora para bisagra</v>
      </c>
      <c r="AE433" s="148" t="str">
        <f>Inventario!E433</f>
        <v>Herrajes</v>
      </c>
      <c r="AF433" s="148">
        <f>Inventario!F433</f>
        <v>0</v>
      </c>
      <c r="AG433" s="148" t="str">
        <f>Inventario!G433</f>
        <v>unidades</v>
      </c>
      <c r="AH433" s="149" t="str">
        <f>Inventario!S433</f>
        <v>0</v>
      </c>
      <c r="AI433" s="149">
        <f>Inventario!T433</f>
        <v>0</v>
      </c>
    </row>
    <row r="434" spans="1:35" s="22" customFormat="1" ht="15" customHeight="1" x14ac:dyDescent="0.25">
      <c r="A434" s="33">
        <v>1910300</v>
      </c>
      <c r="B434" s="24"/>
      <c r="C434" s="174" t="s">
        <v>763</v>
      </c>
      <c r="D434" s="98" t="str">
        <f t="shared" si="30"/>
        <v>Hilaza</v>
      </c>
      <c r="E434" s="33">
        <v>1927</v>
      </c>
      <c r="F434" s="98" t="str">
        <f t="shared" si="31"/>
        <v>Materiales Varios</v>
      </c>
      <c r="G434" s="98" t="str">
        <f t="shared" si="32"/>
        <v>lbs</v>
      </c>
      <c r="H434" s="30">
        <v>6</v>
      </c>
      <c r="I434" s="28">
        <f t="shared" si="33"/>
        <v>8.3409927745818973</v>
      </c>
      <c r="J434" s="28">
        <f t="shared" si="34"/>
        <v>50.04595664749138</v>
      </c>
      <c r="L434" s="150">
        <v>43759</v>
      </c>
      <c r="M434" s="52"/>
      <c r="S434" s="151"/>
      <c r="U434" s="152"/>
      <c r="V434" s="23"/>
      <c r="W434" s="56"/>
      <c r="AA434" s="152"/>
      <c r="AC434" s="148" t="str">
        <f>Inventario!B434</f>
        <v>Tapa protectora para brida</v>
      </c>
      <c r="AD434" s="148" t="str">
        <f>Inventario!D434</f>
        <v>Tapa protectora para brida</v>
      </c>
      <c r="AE434" s="148" t="str">
        <f>Inventario!E434</f>
        <v>Herrajes</v>
      </c>
      <c r="AF434" s="148">
        <f>Inventario!F434</f>
        <v>0</v>
      </c>
      <c r="AG434" s="148" t="str">
        <f>Inventario!G434</f>
        <v>unidades</v>
      </c>
      <c r="AH434" s="149" t="str">
        <f>Inventario!S434</f>
        <v>0</v>
      </c>
      <c r="AI434" s="149">
        <f>Inventario!T434</f>
        <v>0</v>
      </c>
    </row>
    <row r="435" spans="1:35" s="22" customFormat="1" ht="15" customHeight="1" x14ac:dyDescent="0.25">
      <c r="A435" s="33">
        <v>1910299</v>
      </c>
      <c r="B435" s="24"/>
      <c r="C435" s="174" t="s">
        <v>1474</v>
      </c>
      <c r="D435" s="98" t="str">
        <f t="shared" si="30"/>
        <v>Duro tint negro galon</v>
      </c>
      <c r="E435" s="33">
        <v>1928</v>
      </c>
      <c r="F435" s="98" t="str">
        <f t="shared" si="31"/>
        <v>Pinturas y Quimicos</v>
      </c>
      <c r="G435" s="98" t="str">
        <f t="shared" si="32"/>
        <v>galon</v>
      </c>
      <c r="H435" s="30">
        <v>1</v>
      </c>
      <c r="I435" s="28">
        <f t="shared" si="33"/>
        <v>1298.1939153439153</v>
      </c>
      <c r="J435" s="28">
        <f t="shared" si="34"/>
        <v>1298.1939153439153</v>
      </c>
      <c r="L435" s="150">
        <v>43759</v>
      </c>
      <c r="M435" s="52"/>
      <c r="S435" s="151"/>
      <c r="U435" s="152"/>
      <c r="V435" s="23"/>
      <c r="W435" s="56"/>
      <c r="AA435" s="152"/>
      <c r="AC435" s="148" t="str">
        <f>Inventario!B435</f>
        <v>Placa de montaje cruciforme</v>
      </c>
      <c r="AD435" s="148" t="str">
        <f>Inventario!D435</f>
        <v>Placa de montaje cruciforme</v>
      </c>
      <c r="AE435" s="148" t="str">
        <f>Inventario!E435</f>
        <v>Herrajes</v>
      </c>
      <c r="AF435" s="148">
        <f>Inventario!F435</f>
        <v>0</v>
      </c>
      <c r="AG435" s="148" t="str">
        <f>Inventario!G435</f>
        <v>unidades</v>
      </c>
      <c r="AH435" s="149" t="str">
        <f>Inventario!S435</f>
        <v>0</v>
      </c>
      <c r="AI435" s="149">
        <f>Inventario!T435</f>
        <v>0</v>
      </c>
    </row>
    <row r="436" spans="1:35" s="22" customFormat="1" ht="15" customHeight="1" x14ac:dyDescent="0.25">
      <c r="A436" s="33">
        <v>1910299</v>
      </c>
      <c r="B436" s="24"/>
      <c r="C436" s="174" t="s">
        <v>1471</v>
      </c>
      <c r="D436" s="98" t="str">
        <f t="shared" si="30"/>
        <v>Acabado mate para exteriores transparente Sur galon</v>
      </c>
      <c r="E436" s="33">
        <v>1928</v>
      </c>
      <c r="F436" s="98" t="str">
        <f t="shared" si="31"/>
        <v>Pinturas y Quimicos</v>
      </c>
      <c r="G436" s="98" t="str">
        <f t="shared" si="32"/>
        <v>galon</v>
      </c>
      <c r="H436" s="30">
        <v>1</v>
      </c>
      <c r="I436" s="28">
        <f t="shared" si="33"/>
        <v>1679.6750745194777</v>
      </c>
      <c r="J436" s="28">
        <f t="shared" si="34"/>
        <v>1679.6750745194777</v>
      </c>
      <c r="L436" s="150">
        <v>43759</v>
      </c>
      <c r="M436" s="52"/>
      <c r="S436" s="151"/>
      <c r="U436" s="152"/>
      <c r="V436" s="23"/>
      <c r="W436" s="56"/>
      <c r="AA436" s="152"/>
      <c r="AC436" s="148" t="str">
        <f>Inventario!B436</f>
        <v>Perno Hexagonal 5/8" x 4"</v>
      </c>
      <c r="AD436" s="148" t="str">
        <f>Inventario!D436</f>
        <v>Perno Hexagonal 5/8" x 4"</v>
      </c>
      <c r="AE436" s="148" t="str">
        <f>Inventario!E436</f>
        <v>Herrajes</v>
      </c>
      <c r="AF436" s="148">
        <f>Inventario!F436</f>
        <v>0</v>
      </c>
      <c r="AG436" s="148" t="str">
        <f>Inventario!G436</f>
        <v>unidades</v>
      </c>
      <c r="AH436" s="149" t="str">
        <f>Inventario!S436</f>
        <v>0</v>
      </c>
      <c r="AI436" s="149">
        <f>Inventario!T436</f>
        <v>0</v>
      </c>
    </row>
    <row r="437" spans="1:35" s="22" customFormat="1" ht="15" customHeight="1" x14ac:dyDescent="0.25">
      <c r="A437" s="33">
        <v>1910299</v>
      </c>
      <c r="B437" s="24"/>
      <c r="C437" s="174" t="s">
        <v>1469</v>
      </c>
      <c r="D437" s="98" t="str">
        <f t="shared" si="30"/>
        <v>Fondo Lijable para exteriores transparente Sur galon</v>
      </c>
      <c r="E437" s="33">
        <v>1928</v>
      </c>
      <c r="F437" s="98" t="str">
        <f t="shared" si="31"/>
        <v>Pinturas y Quimicos</v>
      </c>
      <c r="G437" s="98" t="str">
        <f t="shared" si="32"/>
        <v>galon</v>
      </c>
      <c r="H437" s="30">
        <v>1</v>
      </c>
      <c r="I437" s="28">
        <f t="shared" si="33"/>
        <v>1168.5237037037039</v>
      </c>
      <c r="J437" s="28">
        <f t="shared" si="34"/>
        <v>1168.5237037037039</v>
      </c>
      <c r="L437" s="150">
        <v>43759</v>
      </c>
      <c r="M437" s="52"/>
      <c r="S437" s="151"/>
      <c r="U437" s="152"/>
      <c r="V437" s="23"/>
      <c r="W437" s="56"/>
      <c r="AA437" s="152"/>
      <c r="AC437" s="148" t="str">
        <f>Inventario!B437</f>
        <v>Perno Hexagonal 3/4" x 5"</v>
      </c>
      <c r="AD437" s="148" t="str">
        <f>Inventario!D437</f>
        <v>Perno Hexagonal 3/4" x 5"</v>
      </c>
      <c r="AE437" s="148" t="str">
        <f>Inventario!E437</f>
        <v>Herrajes</v>
      </c>
      <c r="AF437" s="148">
        <f>Inventario!F437</f>
        <v>0</v>
      </c>
      <c r="AG437" s="148" t="str">
        <f>Inventario!G437</f>
        <v>unidades</v>
      </c>
      <c r="AH437" s="149" t="str">
        <f>Inventario!S437</f>
        <v>0</v>
      </c>
      <c r="AI437" s="149">
        <f>Inventario!T437</f>
        <v>0</v>
      </c>
    </row>
    <row r="438" spans="1:35" s="22" customFormat="1" ht="15" customHeight="1" x14ac:dyDescent="0.25">
      <c r="A438" s="33">
        <v>1910299</v>
      </c>
      <c r="B438" s="24"/>
      <c r="C438" s="174" t="s">
        <v>1454</v>
      </c>
      <c r="D438" s="98" t="str">
        <f t="shared" si="30"/>
        <v>Componente B 730  Sur galon</v>
      </c>
      <c r="E438" s="33">
        <v>1928</v>
      </c>
      <c r="F438" s="98" t="str">
        <f t="shared" si="31"/>
        <v>Pinturas y Quimicos</v>
      </c>
      <c r="G438" s="98" t="str">
        <f t="shared" si="32"/>
        <v>galon</v>
      </c>
      <c r="H438" s="30">
        <v>1</v>
      </c>
      <c r="I438" s="28">
        <f t="shared" si="33"/>
        <v>1495.2345966803473</v>
      </c>
      <c r="J438" s="28">
        <f t="shared" si="34"/>
        <v>1495.2345966803473</v>
      </c>
      <c r="L438" s="150">
        <v>43759</v>
      </c>
      <c r="M438" s="52"/>
      <c r="S438" s="151"/>
      <c r="U438" s="152"/>
      <c r="V438" s="23"/>
      <c r="W438" s="56"/>
      <c r="AA438" s="152"/>
      <c r="AC438" s="148" t="str">
        <f>Inventario!B438</f>
        <v>Perno Hexagonal de Nylon M10 x 80</v>
      </c>
      <c r="AD438" s="148" t="str">
        <f>Inventario!D438</f>
        <v>Perno Hexagonal de Nylon M10 x 80</v>
      </c>
      <c r="AE438" s="148" t="str">
        <f>Inventario!E438</f>
        <v>Herrajes</v>
      </c>
      <c r="AF438" s="148">
        <f>Inventario!F438</f>
        <v>0</v>
      </c>
      <c r="AG438" s="148" t="str">
        <f>Inventario!G438</f>
        <v>unidades</v>
      </c>
      <c r="AH438" s="149" t="str">
        <f>Inventario!S438</f>
        <v>0</v>
      </c>
      <c r="AI438" s="149">
        <f>Inventario!T438</f>
        <v>0</v>
      </c>
    </row>
    <row r="439" spans="1:35" s="22" customFormat="1" ht="15" customHeight="1" x14ac:dyDescent="0.25">
      <c r="A439" s="33">
        <v>1910299</v>
      </c>
      <c r="B439" s="24"/>
      <c r="C439" s="174" t="s">
        <v>1455</v>
      </c>
      <c r="D439" s="98" t="str">
        <f t="shared" si="30"/>
        <v>Diluyente 411 Sur galon</v>
      </c>
      <c r="E439" s="33">
        <v>1928</v>
      </c>
      <c r="F439" s="98" t="str">
        <f t="shared" si="31"/>
        <v>Pinturas y Quimicos</v>
      </c>
      <c r="G439" s="98" t="str">
        <f t="shared" si="32"/>
        <v>galon</v>
      </c>
      <c r="H439" s="30">
        <v>2</v>
      </c>
      <c r="I439" s="28">
        <f t="shared" si="33"/>
        <v>731.27924945994175</v>
      </c>
      <c r="J439" s="28">
        <f t="shared" si="34"/>
        <v>1462.5584989198835</v>
      </c>
      <c r="L439" s="150">
        <v>43759</v>
      </c>
      <c r="M439" s="52"/>
      <c r="S439" s="151"/>
      <c r="U439" s="152"/>
      <c r="V439" s="23"/>
      <c r="W439" s="56"/>
      <c r="AA439" s="152"/>
      <c r="AC439" s="148" t="str">
        <f>Inventario!B439</f>
        <v>Perno Hexagonal de Nylon M10 x 110</v>
      </c>
      <c r="AD439" s="148" t="str">
        <f>Inventario!D439</f>
        <v>Perno Hexagonal de Nylon M10 x 110</v>
      </c>
      <c r="AE439" s="148" t="str">
        <f>Inventario!E439</f>
        <v>Herrajes</v>
      </c>
      <c r="AF439" s="148">
        <f>Inventario!F439</f>
        <v>0</v>
      </c>
      <c r="AG439" s="148" t="str">
        <f>Inventario!G439</f>
        <v>unidades</v>
      </c>
      <c r="AH439" s="149" t="str">
        <f>Inventario!S439</f>
        <v>0</v>
      </c>
      <c r="AI439" s="149">
        <f>Inventario!T439</f>
        <v>0</v>
      </c>
    </row>
    <row r="440" spans="1:35" s="22" customFormat="1" ht="15" customHeight="1" x14ac:dyDescent="0.25">
      <c r="A440" s="33">
        <v>1910299</v>
      </c>
      <c r="B440" s="24"/>
      <c r="C440" s="174" t="s">
        <v>273</v>
      </c>
      <c r="D440" s="98" t="str">
        <f t="shared" si="30"/>
        <v>Lija pliego 9"x11" grano #320</v>
      </c>
      <c r="E440" s="33">
        <v>1928</v>
      </c>
      <c r="F440" s="98" t="str">
        <f t="shared" si="31"/>
        <v>Abrasivos</v>
      </c>
      <c r="G440" s="98" t="str">
        <f t="shared" si="32"/>
        <v>unidades</v>
      </c>
      <c r="H440" s="30">
        <v>8</v>
      </c>
      <c r="I440" s="28">
        <f t="shared" si="33"/>
        <v>9.25</v>
      </c>
      <c r="J440" s="28">
        <f t="shared" si="34"/>
        <v>74</v>
      </c>
      <c r="L440" s="150">
        <v>43759</v>
      </c>
      <c r="M440" s="52"/>
      <c r="S440" s="151"/>
      <c r="U440" s="152"/>
      <c r="V440" s="23"/>
      <c r="W440" s="56"/>
      <c r="AA440" s="152"/>
      <c r="AC440" s="148" t="str">
        <f>Inventario!B440</f>
        <v>Tuerca de Nylon 7/16</v>
      </c>
      <c r="AD440" s="148" t="str">
        <f>Inventario!D440</f>
        <v>Tuerca de Nylon 7/16</v>
      </c>
      <c r="AE440" s="148" t="str">
        <f>Inventario!E440</f>
        <v>Herrajes</v>
      </c>
      <c r="AF440" s="148">
        <f>Inventario!F440</f>
        <v>0</v>
      </c>
      <c r="AG440" s="148" t="str">
        <f>Inventario!G440</f>
        <v>unidades</v>
      </c>
      <c r="AH440" s="149">
        <f>Inventario!S440</f>
        <v>18.309999999999999</v>
      </c>
      <c r="AI440" s="149">
        <f>Inventario!T440</f>
        <v>183.1</v>
      </c>
    </row>
    <row r="441" spans="1:35" s="22" customFormat="1" ht="15" customHeight="1" x14ac:dyDescent="0.25">
      <c r="A441" s="33">
        <v>1910299</v>
      </c>
      <c r="B441" s="24"/>
      <c r="C441" s="174" t="s">
        <v>962</v>
      </c>
      <c r="D441" s="98" t="str">
        <f t="shared" si="30"/>
        <v>Esponja Fina 2604</v>
      </c>
      <c r="E441" s="33">
        <v>1928</v>
      </c>
      <c r="F441" s="98" t="str">
        <f t="shared" si="31"/>
        <v>Abrasivos</v>
      </c>
      <c r="G441" s="98" t="str">
        <f t="shared" si="32"/>
        <v>unidades</v>
      </c>
      <c r="H441" s="30">
        <v>8</v>
      </c>
      <c r="I441" s="28">
        <f t="shared" si="33"/>
        <v>59.308164563835533</v>
      </c>
      <c r="J441" s="28">
        <f t="shared" si="34"/>
        <v>474.46531651068426</v>
      </c>
      <c r="L441" s="150">
        <v>43759</v>
      </c>
      <c r="M441" s="52"/>
      <c r="S441" s="151"/>
      <c r="U441" s="152"/>
      <c r="V441" s="23"/>
      <c r="W441" s="56"/>
      <c r="AA441" s="152"/>
      <c r="AC441" s="148" t="str">
        <f>Inventario!B441</f>
        <v>Haladera de boton para gaveta 1-1/2"</v>
      </c>
      <c r="AD441" s="148" t="str">
        <f>Inventario!D441</f>
        <v>Haladera de boton para gaveta 1-1/2"</v>
      </c>
      <c r="AE441" s="148" t="str">
        <f>Inventario!E441</f>
        <v>Herrajes</v>
      </c>
      <c r="AF441" s="148">
        <f>Inventario!F441</f>
        <v>0</v>
      </c>
      <c r="AG441" s="148" t="str">
        <f>Inventario!G441</f>
        <v>unidades</v>
      </c>
      <c r="AH441" s="149" t="str">
        <f>Inventario!S441</f>
        <v>0</v>
      </c>
      <c r="AI441" s="149">
        <f>Inventario!T441</f>
        <v>0</v>
      </c>
    </row>
    <row r="442" spans="1:35" s="22" customFormat="1" ht="15" customHeight="1" x14ac:dyDescent="0.25">
      <c r="A442" s="33">
        <v>1910299</v>
      </c>
      <c r="B442" s="24"/>
      <c r="C442" s="174" t="s">
        <v>244</v>
      </c>
      <c r="D442" s="98" t="str">
        <f t="shared" si="30"/>
        <v>Esponja Microfina</v>
      </c>
      <c r="E442" s="33">
        <v>1928</v>
      </c>
      <c r="F442" s="98" t="str">
        <f t="shared" si="31"/>
        <v>Abrasivos</v>
      </c>
      <c r="G442" s="98" t="str">
        <f t="shared" si="32"/>
        <v>unidades</v>
      </c>
      <c r="H442" s="30">
        <v>8</v>
      </c>
      <c r="I442" s="28">
        <f t="shared" si="33"/>
        <v>27.6</v>
      </c>
      <c r="J442" s="28">
        <f t="shared" si="34"/>
        <v>220.8</v>
      </c>
      <c r="L442" s="150">
        <v>43759</v>
      </c>
      <c r="M442" s="52"/>
      <c r="S442" s="151"/>
      <c r="U442" s="152"/>
      <c r="V442" s="23"/>
      <c r="W442" s="56"/>
      <c r="AA442" s="152"/>
      <c r="AC442" s="148" t="str">
        <f>Inventario!B442</f>
        <v>Haladera de boton para gaveta 2"</v>
      </c>
      <c r="AD442" s="148" t="str">
        <f>Inventario!D442</f>
        <v>Haladera de boton para gaveta 2"</v>
      </c>
      <c r="AE442" s="148" t="str">
        <f>Inventario!E442</f>
        <v>Herrajes</v>
      </c>
      <c r="AF442" s="148">
        <f>Inventario!F442</f>
        <v>0</v>
      </c>
      <c r="AG442" s="148" t="str">
        <f>Inventario!G442</f>
        <v>unidades</v>
      </c>
      <c r="AH442" s="149" t="str">
        <f>Inventario!S442</f>
        <v>0</v>
      </c>
      <c r="AI442" s="149">
        <f>Inventario!T442</f>
        <v>0</v>
      </c>
    </row>
    <row r="443" spans="1:35" s="22" customFormat="1" ht="15" customHeight="1" x14ac:dyDescent="0.25">
      <c r="A443" s="33">
        <v>1910299</v>
      </c>
      <c r="B443" s="24"/>
      <c r="C443" s="174" t="s">
        <v>763</v>
      </c>
      <c r="D443" s="98" t="str">
        <f t="shared" si="30"/>
        <v>Hilaza</v>
      </c>
      <c r="E443" s="33">
        <v>1928</v>
      </c>
      <c r="F443" s="98" t="str">
        <f t="shared" si="31"/>
        <v>Materiales Varios</v>
      </c>
      <c r="G443" s="98" t="str">
        <f t="shared" si="32"/>
        <v>lbs</v>
      </c>
      <c r="H443" s="30">
        <v>8</v>
      </c>
      <c r="I443" s="28">
        <f t="shared" si="33"/>
        <v>8.3409927745818973</v>
      </c>
      <c r="J443" s="28">
        <f t="shared" si="34"/>
        <v>66.727942196655178</v>
      </c>
      <c r="L443" s="150">
        <v>43759</v>
      </c>
      <c r="M443" s="52"/>
      <c r="S443" s="151"/>
      <c r="U443" s="152"/>
      <c r="V443" s="23"/>
      <c r="W443" s="56"/>
      <c r="AA443" s="152"/>
      <c r="AC443" s="148" t="str">
        <f>Inventario!B443</f>
        <v>Tapon de madera 1"</v>
      </c>
      <c r="AD443" s="148" t="str">
        <f>Inventario!D443</f>
        <v>Tapon de madera 1"</v>
      </c>
      <c r="AE443" s="148" t="str">
        <f>Inventario!E443</f>
        <v>Herrajes</v>
      </c>
      <c r="AF443" s="148">
        <f>Inventario!F443</f>
        <v>0</v>
      </c>
      <c r="AG443" s="148" t="str">
        <f>Inventario!G443</f>
        <v>unidades</v>
      </c>
      <c r="AH443" s="149" t="str">
        <f>Inventario!S443</f>
        <v>0</v>
      </c>
      <c r="AI443" s="149">
        <f>Inventario!T443</f>
        <v>0</v>
      </c>
    </row>
    <row r="444" spans="1:35" s="22" customFormat="1" ht="15" customHeight="1" x14ac:dyDescent="0.25">
      <c r="A444" s="33">
        <v>1908238</v>
      </c>
      <c r="B444" s="24"/>
      <c r="C444" s="174" t="s">
        <v>1182</v>
      </c>
      <c r="D444" s="98" t="str">
        <f t="shared" si="30"/>
        <v>Fondo Poliuretano Catalizado E65FSA5</v>
      </c>
      <c r="E444" s="33">
        <v>1929</v>
      </c>
      <c r="F444" s="98" t="str">
        <f t="shared" si="31"/>
        <v>Pinturas y Quimicos</v>
      </c>
      <c r="G444" s="98" t="str">
        <f t="shared" si="32"/>
        <v>galon</v>
      </c>
      <c r="H444" s="30">
        <v>1</v>
      </c>
      <c r="I444" s="28">
        <f t="shared" si="33"/>
        <v>1257.4670475207411</v>
      </c>
      <c r="J444" s="28">
        <f t="shared" si="34"/>
        <v>1257.4670475207411</v>
      </c>
      <c r="L444" s="150">
        <v>43759</v>
      </c>
      <c r="M444" s="52"/>
      <c r="S444" s="151"/>
      <c r="U444" s="152"/>
      <c r="V444" s="23"/>
      <c r="W444" s="56"/>
      <c r="AA444" s="152"/>
      <c r="AC444" s="148" t="str">
        <f>Inventario!B444</f>
        <v>Tapon de madera 2"</v>
      </c>
      <c r="AD444" s="148" t="str">
        <f>Inventario!D444</f>
        <v>Tapon de madera 2"</v>
      </c>
      <c r="AE444" s="148" t="str">
        <f>Inventario!E444</f>
        <v>Herrajes</v>
      </c>
      <c r="AF444" s="148">
        <f>Inventario!F444</f>
        <v>0</v>
      </c>
      <c r="AG444" s="148" t="str">
        <f>Inventario!G444</f>
        <v>unidades</v>
      </c>
      <c r="AH444" s="149" t="str">
        <f>Inventario!S444</f>
        <v>0</v>
      </c>
      <c r="AI444" s="149">
        <f>Inventario!T444</f>
        <v>0</v>
      </c>
    </row>
    <row r="445" spans="1:35" s="22" customFormat="1" ht="15" customHeight="1" x14ac:dyDescent="0.25">
      <c r="A445" s="33">
        <v>1908238</v>
      </c>
      <c r="B445" s="24"/>
      <c r="C445" s="174" t="s">
        <v>844</v>
      </c>
      <c r="D445" s="98" t="str">
        <f t="shared" si="30"/>
        <v>Catalizador poliuretano para interior V54VSA-2</v>
      </c>
      <c r="E445" s="33">
        <v>1929</v>
      </c>
      <c r="F445" s="98" t="str">
        <f t="shared" si="31"/>
        <v>Pinturas y Quimicos</v>
      </c>
      <c r="G445" s="98" t="str">
        <f t="shared" si="32"/>
        <v>cuartos</v>
      </c>
      <c r="H445" s="30">
        <v>2</v>
      </c>
      <c r="I445" s="28">
        <f t="shared" si="33"/>
        <v>364.45965864548003</v>
      </c>
      <c r="J445" s="28">
        <f t="shared" si="34"/>
        <v>728.91931729096007</v>
      </c>
      <c r="L445" s="150">
        <v>43759</v>
      </c>
      <c r="M445" s="52"/>
      <c r="S445" s="151"/>
      <c r="U445" s="152"/>
      <c r="V445" s="23"/>
      <c r="W445" s="56"/>
      <c r="AA445" s="152"/>
      <c r="AC445" s="148" t="str">
        <f>Inventario!B445</f>
        <v>Haladera de boton para gaveta 2-1/8"</v>
      </c>
      <c r="AD445" s="148" t="str">
        <f>Inventario!D445</f>
        <v>Haladera de boton para gaveta 2-1/8"</v>
      </c>
      <c r="AE445" s="148" t="str">
        <f>Inventario!E445</f>
        <v>Herrajes</v>
      </c>
      <c r="AF445" s="148">
        <f>Inventario!F445</f>
        <v>0</v>
      </c>
      <c r="AG445" s="148" t="str">
        <f>Inventario!G445</f>
        <v>unidades</v>
      </c>
      <c r="AH445" s="149" t="str">
        <f>Inventario!S445</f>
        <v>0</v>
      </c>
      <c r="AI445" s="149">
        <f>Inventario!T445</f>
        <v>0</v>
      </c>
    </row>
    <row r="446" spans="1:35" s="22" customFormat="1" ht="15" customHeight="1" x14ac:dyDescent="0.25">
      <c r="A446" s="33">
        <v>1908238</v>
      </c>
      <c r="B446" s="24"/>
      <c r="C446" s="174" t="s">
        <v>829</v>
      </c>
      <c r="D446" s="98" t="str">
        <f t="shared" si="30"/>
        <v>Thinner Poliuretano R8K5A5</v>
      </c>
      <c r="E446" s="33">
        <v>1929</v>
      </c>
      <c r="F446" s="98" t="str">
        <f t="shared" si="31"/>
        <v>Pinturas y Quimicos</v>
      </c>
      <c r="G446" s="98" t="str">
        <f t="shared" si="32"/>
        <v>galones</v>
      </c>
      <c r="H446" s="30">
        <v>1</v>
      </c>
      <c r="I446" s="28">
        <f t="shared" si="33"/>
        <v>603.11675000000002</v>
      </c>
      <c r="J446" s="28">
        <f t="shared" si="34"/>
        <v>603.11675000000002</v>
      </c>
      <c r="L446" s="150">
        <v>43759</v>
      </c>
      <c r="M446" s="52"/>
      <c r="S446" s="151"/>
      <c r="U446" s="152"/>
      <c r="V446" s="23"/>
      <c r="W446" s="56"/>
      <c r="AA446" s="152"/>
      <c r="AC446" s="148" t="str">
        <f>Inventario!B446</f>
        <v>Perno Allen 1/2" x 2"</v>
      </c>
      <c r="AD446" s="148" t="str">
        <f>Inventario!D446</f>
        <v>Perno Allen 1/2" x 2"</v>
      </c>
      <c r="AE446" s="148" t="str">
        <f>Inventario!E446</f>
        <v>Herrajes</v>
      </c>
      <c r="AF446" s="148">
        <f>Inventario!F446</f>
        <v>0</v>
      </c>
      <c r="AG446" s="148" t="str">
        <f>Inventario!G446</f>
        <v>unidades</v>
      </c>
      <c r="AH446" s="149">
        <f>Inventario!S446</f>
        <v>8</v>
      </c>
      <c r="AI446" s="149">
        <f>Inventario!T446</f>
        <v>240</v>
      </c>
    </row>
    <row r="447" spans="1:35" s="22" customFormat="1" ht="15" customHeight="1" x14ac:dyDescent="0.25">
      <c r="A447" s="33">
        <v>1907210</v>
      </c>
      <c r="B447" s="24"/>
      <c r="C447" s="174" t="s">
        <v>270</v>
      </c>
      <c r="D447" s="98" t="str">
        <f t="shared" si="30"/>
        <v>Lija disco stickit grano #120</v>
      </c>
      <c r="E447" s="33">
        <v>1930</v>
      </c>
      <c r="F447" s="98" t="str">
        <f t="shared" si="31"/>
        <v>Abrasivos</v>
      </c>
      <c r="G447" s="98" t="str">
        <f t="shared" si="32"/>
        <v>unidades</v>
      </c>
      <c r="H447" s="30">
        <v>6</v>
      </c>
      <c r="I447" s="28">
        <f t="shared" si="33"/>
        <v>9.84</v>
      </c>
      <c r="J447" s="28">
        <f t="shared" si="34"/>
        <v>59.04</v>
      </c>
      <c r="L447" s="150">
        <v>43759</v>
      </c>
      <c r="M447" s="52"/>
      <c r="S447" s="151"/>
      <c r="U447" s="152"/>
      <c r="V447" s="23"/>
      <c r="W447" s="56"/>
      <c r="AA447" s="152"/>
      <c r="AC447" s="148" t="str">
        <f>Inventario!B447</f>
        <v>Perno Coche 1/2" x 2"</v>
      </c>
      <c r="AD447" s="148" t="str">
        <f>Inventario!D447</f>
        <v>Perno Coche 1/2" x 2"</v>
      </c>
      <c r="AE447" s="148" t="str">
        <f>Inventario!E447</f>
        <v>Herrajes</v>
      </c>
      <c r="AF447" s="148">
        <f>Inventario!F447</f>
        <v>0</v>
      </c>
      <c r="AG447" s="148" t="str">
        <f>Inventario!G447</f>
        <v>unidades</v>
      </c>
      <c r="AH447" s="149" t="str">
        <f>Inventario!S447</f>
        <v>0</v>
      </c>
      <c r="AI447" s="149">
        <f>Inventario!T447</f>
        <v>0</v>
      </c>
    </row>
    <row r="448" spans="1:35" s="22" customFormat="1" ht="15" customHeight="1" x14ac:dyDescent="0.25">
      <c r="A448" s="33">
        <v>1907210</v>
      </c>
      <c r="B448" s="24"/>
      <c r="C448" s="174" t="s">
        <v>271</v>
      </c>
      <c r="D448" s="98" t="str">
        <f t="shared" si="30"/>
        <v>Lija disco stickit grano #150</v>
      </c>
      <c r="E448" s="33">
        <v>1930</v>
      </c>
      <c r="F448" s="98" t="str">
        <f t="shared" si="31"/>
        <v>Abrasivos</v>
      </c>
      <c r="G448" s="98" t="str">
        <f t="shared" si="32"/>
        <v>unidades</v>
      </c>
      <c r="H448" s="30">
        <v>6</v>
      </c>
      <c r="I448" s="28">
        <f t="shared" si="33"/>
        <v>8.5633386985421698</v>
      </c>
      <c r="J448" s="28">
        <f t="shared" si="34"/>
        <v>51.380032191253022</v>
      </c>
      <c r="L448" s="150">
        <v>43759</v>
      </c>
      <c r="M448" s="52"/>
      <c r="S448" s="151"/>
      <c r="U448" s="152"/>
      <c r="V448" s="23"/>
      <c r="W448" s="56"/>
      <c r="AA448" s="152"/>
      <c r="AC448" s="148" t="str">
        <f>Inventario!B448</f>
        <v xml:space="preserve">Perno Hexagonal 9/16 x 2-3/4" </v>
      </c>
      <c r="AD448" s="148" t="str">
        <f>Inventario!D448</f>
        <v xml:space="preserve">Perno Hexagonal 9/16 x 2-3/4" </v>
      </c>
      <c r="AE448" s="148" t="str">
        <f>Inventario!E448</f>
        <v>Herrajes</v>
      </c>
      <c r="AF448" s="148">
        <f>Inventario!F448</f>
        <v>0</v>
      </c>
      <c r="AG448" s="148" t="str">
        <f>Inventario!G448</f>
        <v>unidades</v>
      </c>
      <c r="AH448" s="149" t="str">
        <f>Inventario!S448</f>
        <v>0</v>
      </c>
      <c r="AI448" s="149">
        <f>Inventario!T448</f>
        <v>0</v>
      </c>
    </row>
    <row r="449" spans="1:35" s="22" customFormat="1" ht="15" customHeight="1" x14ac:dyDescent="0.25">
      <c r="A449" s="33">
        <v>1907210</v>
      </c>
      <c r="B449" s="24"/>
      <c r="C449" s="174" t="s">
        <v>272</v>
      </c>
      <c r="D449" s="98" t="str">
        <f t="shared" si="30"/>
        <v>Lija disco stickit grano #180</v>
      </c>
      <c r="E449" s="33">
        <v>1930</v>
      </c>
      <c r="F449" s="98" t="str">
        <f t="shared" si="31"/>
        <v>Abrasivos</v>
      </c>
      <c r="G449" s="98" t="str">
        <f t="shared" si="32"/>
        <v>unidades</v>
      </c>
      <c r="H449" s="30">
        <v>6</v>
      </c>
      <c r="I449" s="28">
        <f t="shared" si="33"/>
        <v>8.6001434481676746</v>
      </c>
      <c r="J449" s="28">
        <f t="shared" si="34"/>
        <v>51.600860689006048</v>
      </c>
      <c r="L449" s="150">
        <v>43759</v>
      </c>
      <c r="M449" s="52"/>
      <c r="S449" s="151"/>
      <c r="U449" s="152"/>
      <c r="V449" s="23"/>
      <c r="W449" s="56"/>
      <c r="AA449" s="152"/>
      <c r="AC449" s="148" t="str">
        <f>Inventario!B449</f>
        <v>Goloso con arandela integrada 5/16 x 1-1/4"</v>
      </c>
      <c r="AD449" s="148" t="str">
        <f>Inventario!D449</f>
        <v>Goloso con arandela integrada 5/16 x 1-1/4"</v>
      </c>
      <c r="AE449" s="148" t="str">
        <f>Inventario!E449</f>
        <v>Herrajes</v>
      </c>
      <c r="AF449" s="148">
        <f>Inventario!F449</f>
        <v>0</v>
      </c>
      <c r="AG449" s="148" t="str">
        <f>Inventario!G449</f>
        <v>unidades</v>
      </c>
      <c r="AH449" s="149" t="str">
        <f>Inventario!S449</f>
        <v>0</v>
      </c>
      <c r="AI449" s="149">
        <f>Inventario!T449</f>
        <v>0</v>
      </c>
    </row>
    <row r="450" spans="1:35" s="22" customFormat="1" ht="15" customHeight="1" x14ac:dyDescent="0.25">
      <c r="A450" s="33">
        <v>1907210</v>
      </c>
      <c r="B450" s="24"/>
      <c r="C450" s="174" t="s">
        <v>2052</v>
      </c>
      <c r="D450" s="98" t="str">
        <f t="shared" si="30"/>
        <v>Pega loca</v>
      </c>
      <c r="E450" s="33">
        <v>1930</v>
      </c>
      <c r="F450" s="98" t="str">
        <f t="shared" si="31"/>
        <v>Materiales Varios</v>
      </c>
      <c r="G450" s="98" t="str">
        <f t="shared" si="32"/>
        <v>unidades</v>
      </c>
      <c r="H450" s="30">
        <v>6</v>
      </c>
      <c r="I450" s="28">
        <f t="shared" si="33"/>
        <v>2.5189030306852507</v>
      </c>
      <c r="J450" s="28">
        <f t="shared" si="34"/>
        <v>15.113418184111504</v>
      </c>
      <c r="L450" s="150">
        <v>43759</v>
      </c>
      <c r="M450" s="52"/>
      <c r="S450" s="151"/>
      <c r="U450" s="152"/>
      <c r="V450" s="23"/>
      <c r="W450" s="56"/>
      <c r="AA450" s="152"/>
      <c r="AC450" s="148" t="str">
        <f>Inventario!B450</f>
        <v>Inserto 1/4"-20 x 3/4"</v>
      </c>
      <c r="AD450" s="148" t="str">
        <f>Inventario!D450</f>
        <v>Inserto 1/4"-20 x 3/4"</v>
      </c>
      <c r="AE450" s="148" t="str">
        <f>Inventario!E450</f>
        <v>Herrajes</v>
      </c>
      <c r="AF450" s="148">
        <f>Inventario!F450</f>
        <v>0</v>
      </c>
      <c r="AG450" s="148" t="str">
        <f>Inventario!G450</f>
        <v>unidades</v>
      </c>
      <c r="AH450" s="149">
        <f>Inventario!S450</f>
        <v>5.79</v>
      </c>
      <c r="AI450" s="149">
        <f>Inventario!T450</f>
        <v>1059.57</v>
      </c>
    </row>
    <row r="451" spans="1:35" s="22" customFormat="1" ht="15" customHeight="1" x14ac:dyDescent="0.25">
      <c r="A451" s="33">
        <v>1908259</v>
      </c>
      <c r="B451" s="24"/>
      <c r="C451" s="174" t="s">
        <v>270</v>
      </c>
      <c r="D451" s="98" t="str">
        <f t="shared" si="30"/>
        <v>Lija disco stickit grano #120</v>
      </c>
      <c r="E451" s="33">
        <v>1930</v>
      </c>
      <c r="F451" s="98" t="str">
        <f t="shared" si="31"/>
        <v>Abrasivos</v>
      </c>
      <c r="G451" s="98" t="str">
        <f t="shared" si="32"/>
        <v>unidades</v>
      </c>
      <c r="H451" s="30">
        <v>8</v>
      </c>
      <c r="I451" s="28">
        <f t="shared" si="33"/>
        <v>9.84</v>
      </c>
      <c r="J451" s="28">
        <f t="shared" ref="J451:J460" si="35">+H451*I451</f>
        <v>78.72</v>
      </c>
      <c r="L451" s="150">
        <v>43759</v>
      </c>
      <c r="M451" s="52"/>
      <c r="S451" s="151"/>
      <c r="U451" s="152"/>
      <c r="V451" s="23"/>
      <c r="W451" s="56"/>
      <c r="AA451" s="152"/>
      <c r="AC451" s="148" t="str">
        <f>Inventario!B451</f>
        <v>Perno Knapp 3/16" x 1-7/8"</v>
      </c>
      <c r="AD451" s="148" t="str">
        <f>Inventario!D451</f>
        <v>Perno Knapp 3/16" x 1-7/8"</v>
      </c>
      <c r="AE451" s="148" t="str">
        <f>Inventario!E451</f>
        <v>Herrajes</v>
      </c>
      <c r="AF451" s="148">
        <f>Inventario!F451</f>
        <v>0</v>
      </c>
      <c r="AG451" s="148" t="str">
        <f>Inventario!G451</f>
        <v>unidades</v>
      </c>
      <c r="AH451" s="149" t="str">
        <f>Inventario!S451</f>
        <v>0</v>
      </c>
      <c r="AI451" s="149">
        <f>Inventario!T451</f>
        <v>0</v>
      </c>
    </row>
    <row r="452" spans="1:35" s="22" customFormat="1" ht="15" customHeight="1" x14ac:dyDescent="0.25">
      <c r="A452" s="33">
        <v>1908259</v>
      </c>
      <c r="B452" s="24"/>
      <c r="C452" s="174" t="s">
        <v>271</v>
      </c>
      <c r="D452" s="98" t="str">
        <f t="shared" si="30"/>
        <v>Lija disco stickit grano #150</v>
      </c>
      <c r="E452" s="33">
        <v>1930</v>
      </c>
      <c r="F452" s="98" t="str">
        <f t="shared" si="31"/>
        <v>Abrasivos</v>
      </c>
      <c r="G452" s="98" t="str">
        <f t="shared" si="32"/>
        <v>unidades</v>
      </c>
      <c r="H452" s="30">
        <v>8</v>
      </c>
      <c r="I452" s="28">
        <f t="shared" si="33"/>
        <v>8.5633386985421698</v>
      </c>
      <c r="J452" s="28">
        <f t="shared" si="35"/>
        <v>68.506709588337358</v>
      </c>
      <c r="L452" s="150">
        <v>43759</v>
      </c>
      <c r="M452" s="52"/>
      <c r="S452" s="151"/>
      <c r="U452" s="152"/>
      <c r="V452" s="23"/>
      <c r="W452" s="56"/>
      <c r="AA452" s="152"/>
      <c r="AC452" s="148" t="str">
        <f>Inventario!B452</f>
        <v>Perno Hexagonal 7/16" x 2"</v>
      </c>
      <c r="AD452" s="148" t="str">
        <f>Inventario!D452</f>
        <v>Perno Hexagonal 7/16" x 2"</v>
      </c>
      <c r="AE452" s="148" t="str">
        <f>Inventario!E452</f>
        <v>Herrajes</v>
      </c>
      <c r="AF452" s="148">
        <f>Inventario!F452</f>
        <v>0</v>
      </c>
      <c r="AG452" s="148" t="str">
        <f>Inventario!G452</f>
        <v>unidades</v>
      </c>
      <c r="AH452" s="149" t="str">
        <f>Inventario!S452</f>
        <v>0</v>
      </c>
      <c r="AI452" s="149">
        <f>Inventario!T452</f>
        <v>0</v>
      </c>
    </row>
    <row r="453" spans="1:35" s="22" customFormat="1" ht="15" customHeight="1" x14ac:dyDescent="0.25">
      <c r="A453" s="33">
        <v>1908259</v>
      </c>
      <c r="B453" s="24"/>
      <c r="C453" s="174" t="s">
        <v>272</v>
      </c>
      <c r="D453" s="98" t="str">
        <f t="shared" si="30"/>
        <v>Lija disco stickit grano #180</v>
      </c>
      <c r="E453" s="33">
        <v>1930</v>
      </c>
      <c r="F453" s="98" t="str">
        <f t="shared" si="31"/>
        <v>Abrasivos</v>
      </c>
      <c r="G453" s="98" t="str">
        <f t="shared" si="32"/>
        <v>unidades</v>
      </c>
      <c r="H453" s="30">
        <v>8</v>
      </c>
      <c r="I453" s="28">
        <f t="shared" si="33"/>
        <v>8.6001434481676746</v>
      </c>
      <c r="J453" s="28">
        <f t="shared" si="35"/>
        <v>68.801147585341397</v>
      </c>
      <c r="L453" s="150">
        <v>43759</v>
      </c>
      <c r="M453" s="52"/>
      <c r="S453" s="151"/>
      <c r="U453" s="152"/>
      <c r="V453" s="23"/>
      <c r="W453" s="56"/>
      <c r="AA453" s="152"/>
      <c r="AC453" s="148" t="str">
        <f>Inventario!B453</f>
        <v>Cap nuts 1/4"</v>
      </c>
      <c r="AD453" s="148" t="str">
        <f>Inventario!D453</f>
        <v>Cap nuts 1/4"</v>
      </c>
      <c r="AE453" s="148" t="str">
        <f>Inventario!E453</f>
        <v>Herrajes</v>
      </c>
      <c r="AF453" s="148">
        <f>Inventario!F453</f>
        <v>0</v>
      </c>
      <c r="AG453" s="148" t="str">
        <f>Inventario!G453</f>
        <v>unidades</v>
      </c>
      <c r="AH453" s="149" t="str">
        <f>Inventario!S453</f>
        <v>0</v>
      </c>
      <c r="AI453" s="149">
        <f>Inventario!T453</f>
        <v>0</v>
      </c>
    </row>
    <row r="454" spans="1:35" s="22" customFormat="1" ht="15" customHeight="1" x14ac:dyDescent="0.25">
      <c r="A454" s="33">
        <v>1908259</v>
      </c>
      <c r="B454" s="24"/>
      <c r="C454" s="174" t="s">
        <v>2052</v>
      </c>
      <c r="D454" s="98" t="str">
        <f t="shared" ref="D454:D517" si="36">VLOOKUP($C454,$AC$6:$AI$2056,2,FALSE)</f>
        <v>Pega loca</v>
      </c>
      <c r="E454" s="33">
        <v>1930</v>
      </c>
      <c r="F454" s="98" t="str">
        <f t="shared" ref="F454:F517" si="37">VLOOKUP($C454,$AC$6:$AI$2056,3,FALSE)</f>
        <v>Materiales Varios</v>
      </c>
      <c r="G454" s="98" t="str">
        <f t="shared" ref="G454:G517" si="38">VLOOKUP($C454,$AC$6:$AI$2056,5,FALSE)</f>
        <v>unidades</v>
      </c>
      <c r="H454" s="30">
        <v>8</v>
      </c>
      <c r="I454" s="28">
        <f t="shared" ref="I454:I517" si="39">VLOOKUP($C454,$AC$6:$AI$2056,6,FALSE)</f>
        <v>2.5189030306852507</v>
      </c>
      <c r="J454" s="28">
        <f t="shared" si="35"/>
        <v>20.151224245482005</v>
      </c>
      <c r="L454" s="150">
        <v>43759</v>
      </c>
      <c r="M454" s="52"/>
      <c r="S454" s="151"/>
      <c r="U454" s="152"/>
      <c r="V454" s="23"/>
      <c r="W454" s="56"/>
      <c r="AA454" s="152"/>
      <c r="AC454" s="148" t="str">
        <f>Inventario!B454</f>
        <v>Perno Hexagonal 1/2" x 4"</v>
      </c>
      <c r="AD454" s="148" t="str">
        <f>Inventario!D454</f>
        <v>Perno Hexagonal 1/2" x 4"</v>
      </c>
      <c r="AE454" s="148" t="str">
        <f>Inventario!E454</f>
        <v>Herrajes</v>
      </c>
      <c r="AF454" s="148">
        <f>Inventario!F454</f>
        <v>0</v>
      </c>
      <c r="AG454" s="148" t="str">
        <f>Inventario!G454</f>
        <v>unidades</v>
      </c>
      <c r="AH454" s="149" t="str">
        <f>Inventario!S454</f>
        <v>0</v>
      </c>
      <c r="AI454" s="149">
        <f>Inventario!T454</f>
        <v>0</v>
      </c>
    </row>
    <row r="455" spans="1:35" s="22" customFormat="1" ht="15" customHeight="1" x14ac:dyDescent="0.25">
      <c r="A455" s="33">
        <v>1909275</v>
      </c>
      <c r="B455" s="24"/>
      <c r="C455" s="174" t="s">
        <v>270</v>
      </c>
      <c r="D455" s="98" t="str">
        <f t="shared" si="36"/>
        <v>Lija disco stickit grano #120</v>
      </c>
      <c r="E455" s="33">
        <v>1931</v>
      </c>
      <c r="F455" s="98" t="str">
        <f t="shared" si="37"/>
        <v>Abrasivos</v>
      </c>
      <c r="G455" s="98" t="str">
        <f t="shared" si="38"/>
        <v>unidades</v>
      </c>
      <c r="H455" s="30">
        <v>24</v>
      </c>
      <c r="I455" s="28">
        <f t="shared" si="39"/>
        <v>9.84</v>
      </c>
      <c r="J455" s="28">
        <f t="shared" si="35"/>
        <v>236.16</v>
      </c>
      <c r="L455" s="150">
        <v>43759</v>
      </c>
      <c r="M455" s="52"/>
      <c r="S455" s="151"/>
      <c r="U455" s="152"/>
      <c r="V455" s="23"/>
      <c r="W455" s="56"/>
      <c r="AA455" s="152"/>
      <c r="AC455" s="148" t="str">
        <f>Inventario!B455</f>
        <v>Perno Hexagonal 1/2 x 1-1/2"</v>
      </c>
      <c r="AD455" s="148" t="str">
        <f>Inventario!D455</f>
        <v>Perno Hexagonal 1/2 x 1-1/2"</v>
      </c>
      <c r="AE455" s="148" t="str">
        <f>Inventario!E455</f>
        <v>Herrajes</v>
      </c>
      <c r="AF455" s="148">
        <f>Inventario!F455</f>
        <v>0</v>
      </c>
      <c r="AG455" s="148" t="str">
        <f>Inventario!G455</f>
        <v>unidades</v>
      </c>
      <c r="AH455" s="149" t="str">
        <f>Inventario!S455</f>
        <v>0</v>
      </c>
      <c r="AI455" s="149">
        <f>Inventario!T455</f>
        <v>0</v>
      </c>
    </row>
    <row r="456" spans="1:35" s="22" customFormat="1" ht="15" customHeight="1" x14ac:dyDescent="0.25">
      <c r="A456" s="33">
        <v>1909275</v>
      </c>
      <c r="B456" s="24"/>
      <c r="C456" s="174" t="s">
        <v>271</v>
      </c>
      <c r="D456" s="98" t="str">
        <f t="shared" si="36"/>
        <v>Lija disco stickit grano #150</v>
      </c>
      <c r="E456" s="33">
        <v>1931</v>
      </c>
      <c r="F456" s="98" t="str">
        <f t="shared" si="37"/>
        <v>Abrasivos</v>
      </c>
      <c r="G456" s="98" t="str">
        <f t="shared" si="38"/>
        <v>unidades</v>
      </c>
      <c r="H456" s="30">
        <v>24</v>
      </c>
      <c r="I456" s="28">
        <f t="shared" si="39"/>
        <v>8.5633386985421698</v>
      </c>
      <c r="J456" s="28">
        <f t="shared" si="35"/>
        <v>205.52012876501209</v>
      </c>
      <c r="L456" s="150">
        <v>43759</v>
      </c>
      <c r="M456" s="52"/>
      <c r="S456" s="151"/>
      <c r="U456" s="152"/>
      <c r="V456" s="23"/>
      <c r="W456" s="56"/>
      <c r="AA456" s="152"/>
      <c r="AC456" s="148" t="str">
        <f>Inventario!B456</f>
        <v>Perno de expansion 3/8" x 3-3/4"</v>
      </c>
      <c r="AD456" s="148" t="str">
        <f>Inventario!D456</f>
        <v>Perno de expansion 3/8" x 3-3/4"</v>
      </c>
      <c r="AE456" s="148" t="str">
        <f>Inventario!E456</f>
        <v>Herrajes</v>
      </c>
      <c r="AF456" s="148">
        <f>Inventario!F456</f>
        <v>0</v>
      </c>
      <c r="AG456" s="148" t="str">
        <f>Inventario!G456</f>
        <v>unidades</v>
      </c>
      <c r="AH456" s="149" t="str">
        <f>Inventario!S456</f>
        <v>0</v>
      </c>
      <c r="AI456" s="149">
        <f>Inventario!T456</f>
        <v>0</v>
      </c>
    </row>
    <row r="457" spans="1:35" s="22" customFormat="1" ht="15" customHeight="1" x14ac:dyDescent="0.25">
      <c r="A457" s="33">
        <v>1909275</v>
      </c>
      <c r="B457" s="24"/>
      <c r="C457" s="174" t="s">
        <v>272</v>
      </c>
      <c r="D457" s="98" t="str">
        <f t="shared" si="36"/>
        <v>Lija disco stickit grano #180</v>
      </c>
      <c r="E457" s="33">
        <v>1931</v>
      </c>
      <c r="F457" s="98" t="str">
        <f t="shared" si="37"/>
        <v>Abrasivos</v>
      </c>
      <c r="G457" s="98" t="str">
        <f t="shared" si="38"/>
        <v>unidades</v>
      </c>
      <c r="H457" s="30">
        <v>24</v>
      </c>
      <c r="I457" s="28">
        <f t="shared" si="39"/>
        <v>8.6001434481676746</v>
      </c>
      <c r="J457" s="28">
        <f t="shared" si="35"/>
        <v>206.40344275602419</v>
      </c>
      <c r="L457" s="150">
        <v>43759</v>
      </c>
      <c r="M457" s="52"/>
      <c r="S457" s="151"/>
      <c r="U457" s="152"/>
      <c r="V457" s="23"/>
      <c r="W457" s="56"/>
      <c r="AA457" s="152"/>
      <c r="AC457" s="148" t="str">
        <f>Inventario!B457</f>
        <v>Perno de anclaje 5/8" x 3-3/4"</v>
      </c>
      <c r="AD457" s="148" t="str">
        <f>Inventario!D457</f>
        <v>Perno de anclaje 5/8" x 3-3/4"</v>
      </c>
      <c r="AE457" s="148" t="str">
        <f>Inventario!E457</f>
        <v>Herrajes</v>
      </c>
      <c r="AF457" s="148">
        <f>Inventario!F457</f>
        <v>0</v>
      </c>
      <c r="AG457" s="148" t="str">
        <f>Inventario!G457</f>
        <v>unidades</v>
      </c>
      <c r="AH457" s="149" t="str">
        <f>Inventario!S457</f>
        <v>0</v>
      </c>
      <c r="AI457" s="149">
        <f>Inventario!T457</f>
        <v>0</v>
      </c>
    </row>
    <row r="458" spans="1:35" s="22" customFormat="1" ht="15" customHeight="1" x14ac:dyDescent="0.25">
      <c r="A458" s="33">
        <v>1909274</v>
      </c>
      <c r="B458" s="24"/>
      <c r="C458" s="174" t="s">
        <v>270</v>
      </c>
      <c r="D458" s="98" t="str">
        <f t="shared" si="36"/>
        <v>Lija disco stickit grano #120</v>
      </c>
      <c r="E458" s="33">
        <v>1931</v>
      </c>
      <c r="F458" s="98" t="str">
        <f t="shared" si="37"/>
        <v>Abrasivos</v>
      </c>
      <c r="G458" s="98" t="str">
        <f t="shared" si="38"/>
        <v>unidades</v>
      </c>
      <c r="H458" s="30">
        <v>24</v>
      </c>
      <c r="I458" s="28">
        <f t="shared" si="39"/>
        <v>9.84</v>
      </c>
      <c r="J458" s="28">
        <f t="shared" si="35"/>
        <v>236.16</v>
      </c>
      <c r="L458" s="150">
        <v>43759</v>
      </c>
      <c r="M458" s="52"/>
      <c r="S458" s="151"/>
      <c r="U458" s="152"/>
      <c r="V458" s="23"/>
      <c r="W458" s="56"/>
      <c r="AA458" s="152"/>
      <c r="AC458" s="148" t="str">
        <f>Inventario!B458</f>
        <v>Perno Hexagonal 1/2" x 2-3/8"</v>
      </c>
      <c r="AD458" s="148" t="str">
        <f>Inventario!D458</f>
        <v>Perno Hexagonal 1/2" x 2-3/8"</v>
      </c>
      <c r="AE458" s="148" t="str">
        <f>Inventario!E458</f>
        <v>Herrajes</v>
      </c>
      <c r="AF458" s="148">
        <f>Inventario!F458</f>
        <v>0</v>
      </c>
      <c r="AG458" s="148" t="str">
        <f>Inventario!G458</f>
        <v>unidades</v>
      </c>
      <c r="AH458" s="149" t="str">
        <f>Inventario!S458</f>
        <v>0</v>
      </c>
      <c r="AI458" s="149">
        <f>Inventario!T458</f>
        <v>0</v>
      </c>
    </row>
    <row r="459" spans="1:35" s="22" customFormat="1" ht="15" customHeight="1" x14ac:dyDescent="0.25">
      <c r="A459" s="33">
        <v>1909274</v>
      </c>
      <c r="B459" s="24"/>
      <c r="C459" s="174" t="s">
        <v>271</v>
      </c>
      <c r="D459" s="98" t="str">
        <f t="shared" si="36"/>
        <v>Lija disco stickit grano #150</v>
      </c>
      <c r="E459" s="33">
        <v>1931</v>
      </c>
      <c r="F459" s="98" t="str">
        <f t="shared" si="37"/>
        <v>Abrasivos</v>
      </c>
      <c r="G459" s="98" t="str">
        <f t="shared" si="38"/>
        <v>unidades</v>
      </c>
      <c r="H459" s="30">
        <v>24</v>
      </c>
      <c r="I459" s="28">
        <f t="shared" si="39"/>
        <v>8.5633386985421698</v>
      </c>
      <c r="J459" s="28">
        <f t="shared" si="35"/>
        <v>205.52012876501209</v>
      </c>
      <c r="L459" s="150">
        <v>43759</v>
      </c>
      <c r="M459" s="52"/>
      <c r="S459" s="151"/>
      <c r="U459" s="152"/>
      <c r="V459" s="23"/>
      <c r="W459" s="56"/>
      <c r="AA459" s="152"/>
      <c r="AC459" s="148" t="str">
        <f>Inventario!B459</f>
        <v>Goloso hexagonal punta broca 3/8" x 1"</v>
      </c>
      <c r="AD459" s="148" t="str">
        <f>Inventario!D459</f>
        <v>Goloso hexagonal punta broca 3/8" x 1"</v>
      </c>
      <c r="AE459" s="148" t="str">
        <f>Inventario!E459</f>
        <v>Herrajes</v>
      </c>
      <c r="AF459" s="148">
        <f>Inventario!F459</f>
        <v>0</v>
      </c>
      <c r="AG459" s="148" t="str">
        <f>Inventario!G459</f>
        <v>unidades</v>
      </c>
      <c r="AH459" s="149">
        <f>Inventario!S459</f>
        <v>14</v>
      </c>
      <c r="AI459" s="149">
        <f>Inventario!T459</f>
        <v>490</v>
      </c>
    </row>
    <row r="460" spans="1:35" s="22" customFormat="1" ht="15" customHeight="1" x14ac:dyDescent="0.25">
      <c r="A460" s="33">
        <v>1909274</v>
      </c>
      <c r="B460" s="24"/>
      <c r="C460" s="174" t="s">
        <v>272</v>
      </c>
      <c r="D460" s="98" t="str">
        <f t="shared" si="36"/>
        <v>Lija disco stickit grano #180</v>
      </c>
      <c r="E460" s="33">
        <v>1931</v>
      </c>
      <c r="F460" s="98" t="str">
        <f t="shared" si="37"/>
        <v>Abrasivos</v>
      </c>
      <c r="G460" s="98" t="str">
        <f t="shared" si="38"/>
        <v>unidades</v>
      </c>
      <c r="H460" s="30">
        <v>24</v>
      </c>
      <c r="I460" s="28">
        <f t="shared" si="39"/>
        <v>8.6001434481676746</v>
      </c>
      <c r="J460" s="28">
        <f t="shared" si="35"/>
        <v>206.40344275602419</v>
      </c>
      <c r="L460" s="150">
        <v>43759</v>
      </c>
      <c r="M460" s="52"/>
      <c r="S460" s="151"/>
      <c r="U460" s="152"/>
      <c r="V460" s="23"/>
      <c r="W460" s="56"/>
      <c r="AA460" s="152"/>
      <c r="AC460" s="148" t="str">
        <f>Inventario!B460</f>
        <v>Goloso hexagonal punta broca 3/8" x 2"</v>
      </c>
      <c r="AD460" s="148" t="str">
        <f>Inventario!D460</f>
        <v>Goloso hexagonal punta broca 3/8" x 2"</v>
      </c>
      <c r="AE460" s="148" t="str">
        <f>Inventario!E460</f>
        <v>Herrajes</v>
      </c>
      <c r="AF460" s="148">
        <f>Inventario!F460</f>
        <v>0</v>
      </c>
      <c r="AG460" s="148" t="str">
        <f>Inventario!G460</f>
        <v>unidades</v>
      </c>
      <c r="AH460" s="149">
        <f>Inventario!S460</f>
        <v>14</v>
      </c>
      <c r="AI460" s="149">
        <f>Inventario!T460</f>
        <v>1820</v>
      </c>
    </row>
    <row r="461" spans="1:35" s="22" customFormat="1" ht="15" customHeight="1" x14ac:dyDescent="0.25">
      <c r="A461" s="33">
        <v>1908238</v>
      </c>
      <c r="B461" s="24"/>
      <c r="C461" s="174" t="s">
        <v>270</v>
      </c>
      <c r="D461" s="98" t="str">
        <f t="shared" si="36"/>
        <v>Lija disco stickit grano #120</v>
      </c>
      <c r="E461" s="33">
        <v>1932</v>
      </c>
      <c r="F461" s="98" t="str">
        <f t="shared" si="37"/>
        <v>Abrasivos</v>
      </c>
      <c r="G461" s="98" t="str">
        <f t="shared" si="38"/>
        <v>unidades</v>
      </c>
      <c r="H461" s="30">
        <v>21</v>
      </c>
      <c r="I461" s="28">
        <f t="shared" si="39"/>
        <v>9.84</v>
      </c>
      <c r="J461" s="28">
        <f t="shared" ref="J461:J524" si="40">+H461*I461</f>
        <v>206.64</v>
      </c>
      <c r="L461" s="150">
        <v>43759</v>
      </c>
      <c r="M461" s="52"/>
      <c r="S461" s="151"/>
      <c r="U461" s="152"/>
      <c r="V461" s="23"/>
      <c r="W461" s="56"/>
      <c r="AA461" s="152"/>
      <c r="AC461" s="148" t="str">
        <f>Inventario!B461</f>
        <v>Perno Hexagonal 1/2" x 2"</v>
      </c>
      <c r="AD461" s="148" t="str">
        <f>Inventario!D461</f>
        <v>Perno Hexagonal 1/2" x 2"</v>
      </c>
      <c r="AE461" s="148" t="str">
        <f>Inventario!E461</f>
        <v>Herrajes</v>
      </c>
      <c r="AF461" s="148">
        <f>Inventario!F461</f>
        <v>0</v>
      </c>
      <c r="AG461" s="148" t="str">
        <f>Inventario!G461</f>
        <v>unidades</v>
      </c>
      <c r="AH461" s="149" t="str">
        <f>Inventario!S461</f>
        <v>0</v>
      </c>
      <c r="AI461" s="149">
        <f>Inventario!T461</f>
        <v>0</v>
      </c>
    </row>
    <row r="462" spans="1:35" s="22" customFormat="1" ht="15" customHeight="1" x14ac:dyDescent="0.25">
      <c r="A462" s="33">
        <v>1908238</v>
      </c>
      <c r="B462" s="24"/>
      <c r="C462" s="174" t="s">
        <v>271</v>
      </c>
      <c r="D462" s="98" t="str">
        <f t="shared" si="36"/>
        <v>Lija disco stickit grano #150</v>
      </c>
      <c r="E462" s="33">
        <v>1932</v>
      </c>
      <c r="F462" s="98" t="str">
        <f t="shared" si="37"/>
        <v>Abrasivos</v>
      </c>
      <c r="G462" s="98" t="str">
        <f t="shared" si="38"/>
        <v>unidades</v>
      </c>
      <c r="H462" s="30">
        <v>21</v>
      </c>
      <c r="I462" s="28">
        <f t="shared" si="39"/>
        <v>8.5633386985421698</v>
      </c>
      <c r="J462" s="28">
        <f t="shared" si="40"/>
        <v>179.83011266938556</v>
      </c>
      <c r="L462" s="150">
        <v>43759</v>
      </c>
      <c r="M462" s="52"/>
      <c r="S462" s="151"/>
      <c r="U462" s="152"/>
      <c r="V462" s="23"/>
      <c r="W462" s="56"/>
      <c r="AA462" s="152"/>
      <c r="AC462" s="148" t="str">
        <f>Inventario!B462</f>
        <v>nudo para cable 1/2"</v>
      </c>
      <c r="AD462" s="148" t="str">
        <f>Inventario!D462</f>
        <v>nudo para cable 1/2"</v>
      </c>
      <c r="AE462" s="148" t="str">
        <f>Inventario!E462</f>
        <v>Herrajes</v>
      </c>
      <c r="AF462" s="148">
        <f>Inventario!F462</f>
        <v>0</v>
      </c>
      <c r="AG462" s="148" t="str">
        <f>Inventario!G462</f>
        <v>unidades</v>
      </c>
      <c r="AH462" s="149" t="str">
        <f>Inventario!S462</f>
        <v>0</v>
      </c>
      <c r="AI462" s="149">
        <f>Inventario!T462</f>
        <v>0</v>
      </c>
    </row>
    <row r="463" spans="1:35" s="22" customFormat="1" ht="15" customHeight="1" x14ac:dyDescent="0.25">
      <c r="A463" s="33">
        <v>1908238</v>
      </c>
      <c r="B463" s="24"/>
      <c r="C463" s="174" t="s">
        <v>272</v>
      </c>
      <c r="D463" s="98" t="str">
        <f t="shared" si="36"/>
        <v>Lija disco stickit grano #180</v>
      </c>
      <c r="E463" s="33">
        <v>1932</v>
      </c>
      <c r="F463" s="98" t="str">
        <f t="shared" si="37"/>
        <v>Abrasivos</v>
      </c>
      <c r="G463" s="98" t="str">
        <f t="shared" si="38"/>
        <v>unidades</v>
      </c>
      <c r="H463" s="30">
        <v>21</v>
      </c>
      <c r="I463" s="28">
        <f t="shared" si="39"/>
        <v>8.6001434481676746</v>
      </c>
      <c r="J463" s="28">
        <f t="shared" si="40"/>
        <v>180.60301241152118</v>
      </c>
      <c r="L463" s="150">
        <v>43759</v>
      </c>
      <c r="M463" s="52"/>
      <c r="S463" s="151"/>
      <c r="U463" s="152"/>
      <c r="V463" s="23"/>
      <c r="W463" s="56"/>
      <c r="AA463" s="152"/>
      <c r="AC463" s="148" t="str">
        <f>Inventario!B463</f>
        <v>nudo para cable 3/8"</v>
      </c>
      <c r="AD463" s="148" t="str">
        <f>Inventario!D463</f>
        <v>nudo para cable 3/8"</v>
      </c>
      <c r="AE463" s="148" t="str">
        <f>Inventario!E463</f>
        <v>Herrajes</v>
      </c>
      <c r="AF463" s="148">
        <f>Inventario!F463</f>
        <v>0</v>
      </c>
      <c r="AG463" s="148" t="str">
        <f>Inventario!G463</f>
        <v>unidades</v>
      </c>
      <c r="AH463" s="149" t="str">
        <f>Inventario!S463</f>
        <v>0</v>
      </c>
      <c r="AI463" s="149">
        <f>Inventario!T463</f>
        <v>0</v>
      </c>
    </row>
    <row r="464" spans="1:35" s="22" customFormat="1" ht="15" customHeight="1" x14ac:dyDescent="0.25">
      <c r="A464" s="33">
        <v>1908238</v>
      </c>
      <c r="B464" s="24"/>
      <c r="C464" s="174" t="s">
        <v>2052</v>
      </c>
      <c r="D464" s="98" t="str">
        <f t="shared" si="36"/>
        <v>Pega loca</v>
      </c>
      <c r="E464" s="33">
        <v>1932</v>
      </c>
      <c r="F464" s="98" t="str">
        <f t="shared" si="37"/>
        <v>Materiales Varios</v>
      </c>
      <c r="G464" s="98" t="str">
        <f t="shared" si="38"/>
        <v>unidades</v>
      </c>
      <c r="H464" s="30">
        <v>24</v>
      </c>
      <c r="I464" s="28">
        <f t="shared" si="39"/>
        <v>2.5189030306852507</v>
      </c>
      <c r="J464" s="28">
        <f t="shared" si="40"/>
        <v>60.453672736446016</v>
      </c>
      <c r="L464" s="150">
        <v>43759</v>
      </c>
      <c r="M464" s="52"/>
      <c r="S464" s="151"/>
      <c r="U464" s="152"/>
      <c r="V464" s="23"/>
      <c r="W464" s="56"/>
      <c r="AA464" s="152"/>
      <c r="AC464" s="148" t="str">
        <f>Inventario!B464</f>
        <v>Perno Hexagonal 7/16" x 7"</v>
      </c>
      <c r="AD464" s="148" t="str">
        <f>Inventario!D464</f>
        <v>Perno Hexagonal 7/16" x 7"</v>
      </c>
      <c r="AE464" s="148" t="str">
        <f>Inventario!E464</f>
        <v>Herrajes</v>
      </c>
      <c r="AF464" s="148">
        <f>Inventario!F464</f>
        <v>0</v>
      </c>
      <c r="AG464" s="148" t="str">
        <f>Inventario!G464</f>
        <v>unidades</v>
      </c>
      <c r="AH464" s="149" t="str">
        <f>Inventario!S464</f>
        <v>0</v>
      </c>
      <c r="AI464" s="149">
        <f>Inventario!T464</f>
        <v>0</v>
      </c>
    </row>
    <row r="465" spans="1:35" s="22" customFormat="1" ht="15" customHeight="1" x14ac:dyDescent="0.25">
      <c r="A465" s="33">
        <v>1910300</v>
      </c>
      <c r="B465" s="24"/>
      <c r="C465" s="174" t="s">
        <v>270</v>
      </c>
      <c r="D465" s="98" t="str">
        <f t="shared" si="36"/>
        <v>Lija disco stickit grano #120</v>
      </c>
      <c r="E465" s="33">
        <v>1932</v>
      </c>
      <c r="F465" s="98" t="str">
        <f t="shared" si="37"/>
        <v>Abrasivos</v>
      </c>
      <c r="G465" s="98" t="str">
        <f t="shared" si="38"/>
        <v>unidades</v>
      </c>
      <c r="H465" s="30">
        <v>10</v>
      </c>
      <c r="I465" s="28">
        <f t="shared" si="39"/>
        <v>9.84</v>
      </c>
      <c r="J465" s="28">
        <f t="shared" si="40"/>
        <v>98.4</v>
      </c>
      <c r="L465" s="150">
        <v>43759</v>
      </c>
      <c r="M465" s="52"/>
      <c r="S465" s="151"/>
      <c r="U465" s="152"/>
      <c r="V465" s="23"/>
      <c r="W465" s="56"/>
      <c r="AA465" s="152"/>
      <c r="AC465" s="148" t="str">
        <f>Inventario!B465</f>
        <v>Perno Hexagonal 1/2" x 6"</v>
      </c>
      <c r="AD465" s="148" t="str">
        <f>Inventario!D465</f>
        <v>Perno Hexagonal 1/2" x 6"</v>
      </c>
      <c r="AE465" s="148" t="str">
        <f>Inventario!E465</f>
        <v>Herrajes</v>
      </c>
      <c r="AF465" s="148">
        <f>Inventario!F465</f>
        <v>0</v>
      </c>
      <c r="AG465" s="148" t="str">
        <f>Inventario!G465</f>
        <v>unidades</v>
      </c>
      <c r="AH465" s="149">
        <f>Inventario!S465</f>
        <v>8</v>
      </c>
      <c r="AI465" s="149">
        <f>Inventario!T465</f>
        <v>480</v>
      </c>
    </row>
    <row r="466" spans="1:35" s="22" customFormat="1" ht="15" customHeight="1" x14ac:dyDescent="0.25">
      <c r="A466" s="33">
        <v>1910300</v>
      </c>
      <c r="B466" s="24"/>
      <c r="C466" s="174" t="s">
        <v>271</v>
      </c>
      <c r="D466" s="98" t="str">
        <f t="shared" si="36"/>
        <v>Lija disco stickit grano #150</v>
      </c>
      <c r="E466" s="33">
        <v>1932</v>
      </c>
      <c r="F466" s="98" t="str">
        <f t="shared" si="37"/>
        <v>Abrasivos</v>
      </c>
      <c r="G466" s="98" t="str">
        <f t="shared" si="38"/>
        <v>unidades</v>
      </c>
      <c r="H466" s="30">
        <v>10</v>
      </c>
      <c r="I466" s="28">
        <f t="shared" si="39"/>
        <v>8.5633386985421698</v>
      </c>
      <c r="J466" s="28">
        <f t="shared" si="40"/>
        <v>85.633386985421694</v>
      </c>
      <c r="L466" s="150">
        <v>43759</v>
      </c>
      <c r="M466" s="52"/>
      <c r="S466" s="151"/>
      <c r="U466" s="152"/>
      <c r="V466" s="23"/>
      <c r="W466" s="56"/>
      <c r="AA466" s="152"/>
      <c r="AC466" s="148" t="str">
        <f>Inventario!B466</f>
        <v>Ruedas 6" x 5/8" (diam interno)</v>
      </c>
      <c r="AD466" s="148" t="str">
        <f>Inventario!D466</f>
        <v>Ruedas 6" x 5/8" (diam interno)</v>
      </c>
      <c r="AE466" s="148" t="str">
        <f>Inventario!E466</f>
        <v>Herrajes</v>
      </c>
      <c r="AF466" s="148">
        <f>Inventario!F466</f>
        <v>0</v>
      </c>
      <c r="AG466" s="148" t="str">
        <f>Inventario!G466</f>
        <v>unidades</v>
      </c>
      <c r="AH466" s="149" t="str">
        <f>Inventario!S466</f>
        <v>0</v>
      </c>
      <c r="AI466" s="149">
        <f>Inventario!T466</f>
        <v>0</v>
      </c>
    </row>
    <row r="467" spans="1:35" s="22" customFormat="1" ht="15" customHeight="1" x14ac:dyDescent="0.25">
      <c r="A467" s="33">
        <v>1910300</v>
      </c>
      <c r="B467" s="24"/>
      <c r="C467" s="174" t="s">
        <v>272</v>
      </c>
      <c r="D467" s="98" t="str">
        <f t="shared" si="36"/>
        <v>Lija disco stickit grano #180</v>
      </c>
      <c r="E467" s="33">
        <v>1932</v>
      </c>
      <c r="F467" s="98" t="str">
        <f t="shared" si="37"/>
        <v>Abrasivos</v>
      </c>
      <c r="G467" s="98" t="str">
        <f t="shared" si="38"/>
        <v>unidades</v>
      </c>
      <c r="H467" s="30">
        <v>10</v>
      </c>
      <c r="I467" s="28">
        <f t="shared" si="39"/>
        <v>8.6001434481676746</v>
      </c>
      <c r="J467" s="28">
        <f t="shared" si="40"/>
        <v>86.001434481676739</v>
      </c>
      <c r="L467" s="150">
        <v>43759</v>
      </c>
      <c r="M467" s="52"/>
      <c r="S467" s="151"/>
      <c r="U467" s="152"/>
      <c r="V467" s="23"/>
      <c r="W467" s="56"/>
      <c r="AA467" s="152"/>
      <c r="AC467" s="148" t="str">
        <f>Inventario!B467</f>
        <v>Perno Hexagonal punta broca 3/8" x 4"</v>
      </c>
      <c r="AD467" s="148" t="str">
        <f>Inventario!D467</f>
        <v>Perno Hexagonal punta broca 3/8" x 4"</v>
      </c>
      <c r="AE467" s="148" t="str">
        <f>Inventario!E467</f>
        <v>Herrajes</v>
      </c>
      <c r="AF467" s="148">
        <f>Inventario!F467</f>
        <v>0</v>
      </c>
      <c r="AG467" s="148" t="str">
        <f>Inventario!G467</f>
        <v>unidades</v>
      </c>
      <c r="AH467" s="149" t="str">
        <f>Inventario!S467</f>
        <v>0</v>
      </c>
      <c r="AI467" s="149">
        <f>Inventario!T467</f>
        <v>0</v>
      </c>
    </row>
    <row r="468" spans="1:35" s="22" customFormat="1" ht="15" customHeight="1" x14ac:dyDescent="0.25">
      <c r="A468" s="33">
        <v>1910300</v>
      </c>
      <c r="B468" s="24"/>
      <c r="C468" s="174" t="s">
        <v>2052</v>
      </c>
      <c r="D468" s="98" t="str">
        <f t="shared" si="36"/>
        <v>Pega loca</v>
      </c>
      <c r="E468" s="33">
        <v>1932</v>
      </c>
      <c r="F468" s="98" t="str">
        <f t="shared" si="37"/>
        <v>Materiales Varios</v>
      </c>
      <c r="G468" s="98" t="str">
        <f t="shared" si="38"/>
        <v>unidades</v>
      </c>
      <c r="H468" s="30">
        <v>10</v>
      </c>
      <c r="I468" s="28">
        <f t="shared" si="39"/>
        <v>2.5189030306852507</v>
      </c>
      <c r="J468" s="28">
        <f t="shared" si="40"/>
        <v>25.189030306852509</v>
      </c>
      <c r="L468" s="150">
        <v>43759</v>
      </c>
      <c r="M468" s="52"/>
      <c r="S468" s="151"/>
      <c r="U468" s="152"/>
      <c r="V468" s="23"/>
      <c r="W468" s="56"/>
      <c r="AA468" s="152"/>
      <c r="AC468" s="148" t="str">
        <f>Inventario!B468</f>
        <v>Perno Hexagonal 5/8" x 6"</v>
      </c>
      <c r="AD468" s="148" t="str">
        <f>Inventario!D468</f>
        <v>Perno Hexagonal 5/8" x 6"</v>
      </c>
      <c r="AE468" s="148" t="str">
        <f>Inventario!E468</f>
        <v>Herrajes</v>
      </c>
      <c r="AF468" s="148">
        <f>Inventario!F468</f>
        <v>0</v>
      </c>
      <c r="AG468" s="148" t="str">
        <f>Inventario!G468</f>
        <v>unidades</v>
      </c>
      <c r="AH468" s="149" t="str">
        <f>Inventario!S468</f>
        <v>0</v>
      </c>
      <c r="AI468" s="149">
        <f>Inventario!T468</f>
        <v>0</v>
      </c>
    </row>
    <row r="469" spans="1:35" s="22" customFormat="1" ht="15" customHeight="1" x14ac:dyDescent="0.25">
      <c r="A469" s="33">
        <v>1909299</v>
      </c>
      <c r="B469" s="24"/>
      <c r="C469" s="174" t="s">
        <v>270</v>
      </c>
      <c r="D469" s="98" t="str">
        <f t="shared" si="36"/>
        <v>Lija disco stickit grano #120</v>
      </c>
      <c r="E469" s="33">
        <v>1932</v>
      </c>
      <c r="F469" s="98" t="str">
        <f t="shared" si="37"/>
        <v>Abrasivos</v>
      </c>
      <c r="G469" s="98" t="str">
        <f t="shared" si="38"/>
        <v>unidades</v>
      </c>
      <c r="H469" s="30">
        <v>8</v>
      </c>
      <c r="I469" s="28">
        <f t="shared" si="39"/>
        <v>9.84</v>
      </c>
      <c r="J469" s="28">
        <f t="shared" si="40"/>
        <v>78.72</v>
      </c>
      <c r="L469" s="150">
        <v>43759</v>
      </c>
      <c r="M469" s="52"/>
      <c r="S469" s="151"/>
      <c r="U469" s="152"/>
      <c r="V469" s="23"/>
      <c r="W469" s="56"/>
      <c r="AA469" s="152"/>
      <c r="AC469" s="148" t="str">
        <f>Inventario!B469</f>
        <v>Perno Knapp 3/8" x 2"</v>
      </c>
      <c r="AD469" s="148" t="str">
        <f>Inventario!D469</f>
        <v>Perno Knapp 3/8" x 2"</v>
      </c>
      <c r="AE469" s="148" t="str">
        <f>Inventario!E469</f>
        <v>Herrajes</v>
      </c>
      <c r="AF469" s="148">
        <f>Inventario!F469</f>
        <v>0</v>
      </c>
      <c r="AG469" s="148" t="str">
        <f>Inventario!G469</f>
        <v>unidades</v>
      </c>
      <c r="AH469" s="149" t="str">
        <f>Inventario!S469</f>
        <v>0</v>
      </c>
      <c r="AI469" s="149">
        <f>Inventario!T469</f>
        <v>0</v>
      </c>
    </row>
    <row r="470" spans="1:35" s="22" customFormat="1" ht="15" customHeight="1" x14ac:dyDescent="0.25">
      <c r="A470" s="33">
        <v>1909299</v>
      </c>
      <c r="B470" s="24"/>
      <c r="C470" s="174" t="s">
        <v>271</v>
      </c>
      <c r="D470" s="98" t="str">
        <f t="shared" si="36"/>
        <v>Lija disco stickit grano #150</v>
      </c>
      <c r="E470" s="33">
        <v>1932</v>
      </c>
      <c r="F470" s="98" t="str">
        <f t="shared" si="37"/>
        <v>Abrasivos</v>
      </c>
      <c r="G470" s="98" t="str">
        <f t="shared" si="38"/>
        <v>unidades</v>
      </c>
      <c r="H470" s="30">
        <v>8</v>
      </c>
      <c r="I470" s="28">
        <f t="shared" si="39"/>
        <v>8.5633386985421698</v>
      </c>
      <c r="J470" s="28">
        <f t="shared" si="40"/>
        <v>68.506709588337358</v>
      </c>
      <c r="L470" s="150">
        <v>43759</v>
      </c>
      <c r="M470" s="52"/>
      <c r="S470" s="151"/>
      <c r="U470" s="152"/>
      <c r="V470" s="23"/>
      <c r="W470" s="56"/>
      <c r="AA470" s="152"/>
      <c r="AC470" s="148" t="str">
        <f>Inventario!B470</f>
        <v>Perno Allen Hierro Negro 5/8" x 1-3/4"</v>
      </c>
      <c r="AD470" s="148" t="str">
        <f>Inventario!D470</f>
        <v>Perno Allen Hierro Negro 5/8" x 1-3/4"</v>
      </c>
      <c r="AE470" s="148" t="str">
        <f>Inventario!E470</f>
        <v>Herrajes</v>
      </c>
      <c r="AF470" s="148">
        <f>Inventario!F470</f>
        <v>0</v>
      </c>
      <c r="AG470" s="148" t="str">
        <f>Inventario!G470</f>
        <v>unidades</v>
      </c>
      <c r="AH470" s="149" t="str">
        <f>Inventario!S470</f>
        <v>0</v>
      </c>
      <c r="AI470" s="149">
        <f>Inventario!T470</f>
        <v>0</v>
      </c>
    </row>
    <row r="471" spans="1:35" s="22" customFormat="1" ht="15" customHeight="1" x14ac:dyDescent="0.25">
      <c r="A471" s="33">
        <v>1909299</v>
      </c>
      <c r="B471" s="24"/>
      <c r="C471" s="174" t="s">
        <v>272</v>
      </c>
      <c r="D471" s="98" t="str">
        <f t="shared" si="36"/>
        <v>Lija disco stickit grano #180</v>
      </c>
      <c r="E471" s="33">
        <v>1932</v>
      </c>
      <c r="F471" s="98" t="str">
        <f t="shared" si="37"/>
        <v>Abrasivos</v>
      </c>
      <c r="G471" s="98" t="str">
        <f t="shared" si="38"/>
        <v>unidades</v>
      </c>
      <c r="H471" s="30">
        <v>8</v>
      </c>
      <c r="I471" s="28">
        <f t="shared" si="39"/>
        <v>8.6001434481676746</v>
      </c>
      <c r="J471" s="28">
        <f t="shared" si="40"/>
        <v>68.801147585341397</v>
      </c>
      <c r="L471" s="150">
        <v>43759</v>
      </c>
      <c r="M471" s="52"/>
      <c r="S471" s="151"/>
      <c r="U471" s="152"/>
      <c r="V471" s="23"/>
      <c r="W471" s="56"/>
      <c r="AA471" s="152"/>
      <c r="AC471" s="148" t="str">
        <f>Inventario!B471</f>
        <v>Perno knapp 3/8" x 1-7/8"</v>
      </c>
      <c r="AD471" s="148" t="str">
        <f>Inventario!D471</f>
        <v>Perno knapp 3/8" x 1-7/8"</v>
      </c>
      <c r="AE471" s="148" t="str">
        <f>Inventario!E471</f>
        <v>Herrajes</v>
      </c>
      <c r="AF471" s="148">
        <f>Inventario!F471</f>
        <v>0</v>
      </c>
      <c r="AG471" s="148" t="str">
        <f>Inventario!G471</f>
        <v>unidades</v>
      </c>
      <c r="AH471" s="149" t="str">
        <f>Inventario!S471</f>
        <v>0</v>
      </c>
      <c r="AI471" s="149">
        <f>Inventario!T471</f>
        <v>0</v>
      </c>
    </row>
    <row r="472" spans="1:35" s="22" customFormat="1" ht="15" customHeight="1" x14ac:dyDescent="0.25">
      <c r="A472" s="33">
        <v>1909299</v>
      </c>
      <c r="B472" s="24"/>
      <c r="C472" s="174" t="s">
        <v>2052</v>
      </c>
      <c r="D472" s="98" t="str">
        <f t="shared" si="36"/>
        <v>Pega loca</v>
      </c>
      <c r="E472" s="33">
        <v>1932</v>
      </c>
      <c r="F472" s="98" t="str">
        <f t="shared" si="37"/>
        <v>Materiales Varios</v>
      </c>
      <c r="G472" s="98" t="str">
        <f t="shared" si="38"/>
        <v>unidades</v>
      </c>
      <c r="H472" s="30">
        <v>8</v>
      </c>
      <c r="I472" s="28">
        <f t="shared" si="39"/>
        <v>2.5189030306852507</v>
      </c>
      <c r="J472" s="28">
        <f t="shared" si="40"/>
        <v>20.151224245482005</v>
      </c>
      <c r="L472" s="150">
        <v>43759</v>
      </c>
      <c r="M472" s="52"/>
      <c r="S472" s="151"/>
      <c r="U472" s="152"/>
      <c r="V472" s="23"/>
      <c r="W472" s="56"/>
      <c r="AA472" s="152"/>
      <c r="AC472" s="148" t="str">
        <f>Inventario!B472</f>
        <v>Perno Hexagonal 1/2" x 3"</v>
      </c>
      <c r="AD472" s="148" t="str">
        <f>Inventario!D472</f>
        <v>Perno Hexagonal 1/2" x 3"</v>
      </c>
      <c r="AE472" s="148" t="str">
        <f>Inventario!E472</f>
        <v>Herrajes</v>
      </c>
      <c r="AF472" s="148">
        <f>Inventario!F472</f>
        <v>0</v>
      </c>
      <c r="AG472" s="148" t="str">
        <f>Inventario!G472</f>
        <v>unidades</v>
      </c>
      <c r="AH472" s="149">
        <f>Inventario!S472</f>
        <v>8</v>
      </c>
      <c r="AI472" s="149">
        <f>Inventario!T472</f>
        <v>16</v>
      </c>
    </row>
    <row r="473" spans="1:35" s="22" customFormat="1" ht="15" customHeight="1" x14ac:dyDescent="0.25">
      <c r="A473" s="33">
        <v>1909277</v>
      </c>
      <c r="B473" s="24"/>
      <c r="C473" s="174" t="s">
        <v>366</v>
      </c>
      <c r="D473" s="98" t="str">
        <f t="shared" si="36"/>
        <v>Tornillo Phillips Flat head #7x 3/4"</v>
      </c>
      <c r="E473" s="33">
        <v>1933</v>
      </c>
      <c r="F473" s="98" t="str">
        <f t="shared" si="37"/>
        <v>Clavos y Tornillos</v>
      </c>
      <c r="G473" s="98" t="str">
        <f t="shared" si="38"/>
        <v>unidades</v>
      </c>
      <c r="H473" s="30">
        <v>108</v>
      </c>
      <c r="I473" s="28">
        <f t="shared" si="39"/>
        <v>1.96</v>
      </c>
      <c r="J473" s="28">
        <f t="shared" si="40"/>
        <v>211.68</v>
      </c>
      <c r="L473" s="150">
        <v>43759</v>
      </c>
      <c r="M473" s="52"/>
      <c r="S473" s="151"/>
      <c r="U473" s="152"/>
      <c r="V473" s="23"/>
      <c r="W473" s="56"/>
      <c r="AA473" s="152"/>
      <c r="AC473" s="148" t="str">
        <f>Inventario!B473</f>
        <v>Perno de expansion 1/4" x 1-3/4"</v>
      </c>
      <c r="AD473" s="148" t="str">
        <f>Inventario!D473</f>
        <v>Perno de expansion 1/4" x 1-3/4"</v>
      </c>
      <c r="AE473" s="148" t="str">
        <f>Inventario!E473</f>
        <v>Herrajes</v>
      </c>
      <c r="AF473" s="148">
        <f>Inventario!F473</f>
        <v>0</v>
      </c>
      <c r="AG473" s="148" t="str">
        <f>Inventario!G473</f>
        <v>unidades</v>
      </c>
      <c r="AH473" s="149">
        <f>Inventario!S473</f>
        <v>80</v>
      </c>
      <c r="AI473" s="149">
        <f>Inventario!T473</f>
        <v>3520</v>
      </c>
    </row>
    <row r="474" spans="1:35" s="22" customFormat="1" ht="15" customHeight="1" x14ac:dyDescent="0.25">
      <c r="A474" s="33">
        <v>1909277</v>
      </c>
      <c r="B474" s="24"/>
      <c r="C474" s="174" t="s">
        <v>1236</v>
      </c>
      <c r="D474" s="98" t="str">
        <f t="shared" si="36"/>
        <v>Inserto 1/4-20X15mm SLT DRIVE ZN</v>
      </c>
      <c r="E474" s="33">
        <v>1934</v>
      </c>
      <c r="F474" s="98" t="str">
        <f t="shared" si="37"/>
        <v>Herrajes</v>
      </c>
      <c r="G474" s="98" t="str">
        <f t="shared" si="38"/>
        <v>unidades</v>
      </c>
      <c r="H474" s="30">
        <v>72</v>
      </c>
      <c r="I474" s="28">
        <f t="shared" si="39"/>
        <v>1.00972</v>
      </c>
      <c r="J474" s="28">
        <f t="shared" si="40"/>
        <v>72.699839999999995</v>
      </c>
      <c r="L474" s="150">
        <v>43759</v>
      </c>
      <c r="M474" s="52"/>
      <c r="S474" s="151"/>
      <c r="U474" s="152"/>
      <c r="V474" s="23"/>
      <c r="W474" s="56"/>
      <c r="AA474" s="152"/>
      <c r="AC474" s="148" t="str">
        <f>Inventario!B474</f>
        <v>Perno hexagonal 3/4" x 3"</v>
      </c>
      <c r="AD474" s="148" t="str">
        <f>Inventario!D474</f>
        <v>Perno hexagonal 3/4" x 3"</v>
      </c>
      <c r="AE474" s="148" t="str">
        <f>Inventario!E474</f>
        <v>Herrajes</v>
      </c>
      <c r="AF474" s="148">
        <f>Inventario!F474</f>
        <v>0</v>
      </c>
      <c r="AG474" s="148" t="str">
        <f>Inventario!G474</f>
        <v>unidades</v>
      </c>
      <c r="AH474" s="149" t="str">
        <f>Inventario!S474</f>
        <v>0</v>
      </c>
      <c r="AI474" s="149">
        <f>Inventario!T474</f>
        <v>0</v>
      </c>
    </row>
    <row r="475" spans="1:35" s="22" customFormat="1" ht="15" customHeight="1" x14ac:dyDescent="0.25">
      <c r="A475" s="33" t="s">
        <v>2075</v>
      </c>
      <c r="B475" s="24"/>
      <c r="C475" s="174" t="s">
        <v>1066</v>
      </c>
      <c r="D475" s="98" t="str">
        <f t="shared" si="36"/>
        <v xml:space="preserve">Mascarilla desechable </v>
      </c>
      <c r="E475" s="33">
        <v>1935</v>
      </c>
      <c r="F475" s="98" t="str">
        <f t="shared" si="37"/>
        <v>EPP</v>
      </c>
      <c r="G475" s="98" t="str">
        <f t="shared" si="38"/>
        <v>unidades</v>
      </c>
      <c r="H475" s="30">
        <v>6</v>
      </c>
      <c r="I475" s="28">
        <f t="shared" si="39"/>
        <v>25.974529986969912</v>
      </c>
      <c r="J475" s="28">
        <f t="shared" si="40"/>
        <v>155.84717992181947</v>
      </c>
      <c r="L475" s="150">
        <v>43759</v>
      </c>
      <c r="M475" s="52"/>
      <c r="S475" s="151"/>
      <c r="U475" s="152"/>
      <c r="V475" s="23"/>
      <c r="W475" s="56"/>
      <c r="AA475" s="152"/>
      <c r="AC475" s="148" t="str">
        <f>Inventario!B475</f>
        <v>Perno Hexagonal 7/16 x 7"</v>
      </c>
      <c r="AD475" s="148" t="str">
        <f>Inventario!D475</f>
        <v>Perno Hexagonal 7/16 x 7"</v>
      </c>
      <c r="AE475" s="148" t="str">
        <f>Inventario!E475</f>
        <v>Herrajes</v>
      </c>
      <c r="AF475" s="148">
        <f>Inventario!F475</f>
        <v>0</v>
      </c>
      <c r="AG475" s="148" t="str">
        <f>Inventario!G475</f>
        <v>unidades</v>
      </c>
      <c r="AH475" s="149" t="str">
        <f>Inventario!S475</f>
        <v>0</v>
      </c>
      <c r="AI475" s="149">
        <f>Inventario!T475</f>
        <v>0</v>
      </c>
    </row>
    <row r="476" spans="1:35" s="22" customFormat="1" ht="15" customHeight="1" x14ac:dyDescent="0.25">
      <c r="A476" s="33">
        <v>1903059</v>
      </c>
      <c r="B476" s="24"/>
      <c r="C476" s="174" t="s">
        <v>868</v>
      </c>
      <c r="D476" s="98" t="str">
        <f t="shared" si="36"/>
        <v>Pegamento EZ-1|</v>
      </c>
      <c r="E476" s="33">
        <v>1936</v>
      </c>
      <c r="F476" s="98" t="str">
        <f t="shared" si="37"/>
        <v>Pinturas y Quimicos</v>
      </c>
      <c r="G476" s="98" t="str">
        <f t="shared" si="38"/>
        <v>lts</v>
      </c>
      <c r="H476" s="30">
        <v>36</v>
      </c>
      <c r="I476" s="28">
        <f t="shared" si="39"/>
        <v>151.04332292298756</v>
      </c>
      <c r="J476" s="28">
        <f t="shared" si="40"/>
        <v>5437.5596252275518</v>
      </c>
      <c r="L476" s="150">
        <v>43759</v>
      </c>
      <c r="M476" s="52"/>
      <c r="S476" s="151"/>
      <c r="U476" s="152"/>
      <c r="V476" s="23"/>
      <c r="W476" s="56"/>
      <c r="AA476" s="152"/>
      <c r="AC476" s="148" t="str">
        <f>Inventario!B476</f>
        <v>Perno Hexagonal 9/16 x 4-1/2"</v>
      </c>
      <c r="AD476" s="148" t="str">
        <f>Inventario!D476</f>
        <v>Perno Hexagonal 9/16 x 4-1/2"</v>
      </c>
      <c r="AE476" s="148" t="str">
        <f>Inventario!E476</f>
        <v>Herrajes</v>
      </c>
      <c r="AF476" s="148">
        <f>Inventario!F476</f>
        <v>0</v>
      </c>
      <c r="AG476" s="148" t="str">
        <f>Inventario!G476</f>
        <v>unidades</v>
      </c>
      <c r="AH476" s="149" t="str">
        <f>Inventario!S476</f>
        <v>0</v>
      </c>
      <c r="AI476" s="149">
        <f>Inventario!T476</f>
        <v>0</v>
      </c>
    </row>
    <row r="477" spans="1:35" s="22" customFormat="1" ht="15" customHeight="1" x14ac:dyDescent="0.25">
      <c r="A477" s="33" t="s">
        <v>772</v>
      </c>
      <c r="B477" s="24"/>
      <c r="C477" s="174" t="s">
        <v>1193</v>
      </c>
      <c r="D477" s="98" t="str">
        <f t="shared" si="36"/>
        <v>Disco Desbaste Metal 7x1/4x7/8</v>
      </c>
      <c r="E477" s="33">
        <v>1937</v>
      </c>
      <c r="F477" s="98" t="str">
        <f t="shared" si="37"/>
        <v>Abrasivos</v>
      </c>
      <c r="G477" s="98" t="str">
        <f t="shared" si="38"/>
        <v>unidades</v>
      </c>
      <c r="H477" s="30">
        <v>10</v>
      </c>
      <c r="I477" s="28">
        <f t="shared" si="39"/>
        <v>52.64</v>
      </c>
      <c r="J477" s="28">
        <f t="shared" si="40"/>
        <v>526.4</v>
      </c>
      <c r="L477" s="150">
        <v>43759</v>
      </c>
      <c r="M477" s="52"/>
      <c r="S477" s="151"/>
      <c r="U477" s="152"/>
      <c r="V477" s="23"/>
      <c r="W477" s="56"/>
      <c r="AA477" s="152"/>
      <c r="AC477" s="148" t="str">
        <f>Inventario!B477</f>
        <v>Perno Hexagonal 5/8 x 3"</v>
      </c>
      <c r="AD477" s="148" t="str">
        <f>Inventario!D477</f>
        <v>Perno Hexagonal 5/8 x 3"</v>
      </c>
      <c r="AE477" s="148" t="str">
        <f>Inventario!E477</f>
        <v>Herrajes</v>
      </c>
      <c r="AF477" s="148">
        <f>Inventario!F477</f>
        <v>0</v>
      </c>
      <c r="AG477" s="148" t="str">
        <f>Inventario!G477</f>
        <v>unidades</v>
      </c>
      <c r="AH477" s="149" t="str">
        <f>Inventario!S477</f>
        <v>0</v>
      </c>
      <c r="AI477" s="149">
        <f>Inventario!T477</f>
        <v>0</v>
      </c>
    </row>
    <row r="478" spans="1:35" s="22" customFormat="1" ht="15" customHeight="1" x14ac:dyDescent="0.25">
      <c r="A478" s="33" t="s">
        <v>2074</v>
      </c>
      <c r="B478" s="24"/>
      <c r="C478" s="174" t="s">
        <v>371</v>
      </c>
      <c r="D478" s="98" t="str">
        <f t="shared" si="36"/>
        <v>Tornillo Panhead acabado negro #6x3/4"</v>
      </c>
      <c r="E478" s="33">
        <v>1938</v>
      </c>
      <c r="F478" s="98" t="str">
        <f t="shared" si="37"/>
        <v>Clavos y Tornillos</v>
      </c>
      <c r="G478" s="98" t="str">
        <f t="shared" si="38"/>
        <v>unidades</v>
      </c>
      <c r="H478" s="30">
        <v>50</v>
      </c>
      <c r="I478" s="28" t="str">
        <f t="shared" si="39"/>
        <v>0</v>
      </c>
      <c r="J478" s="28">
        <f t="shared" si="40"/>
        <v>0</v>
      </c>
      <c r="L478" s="150">
        <v>43760</v>
      </c>
      <c r="M478" s="52"/>
      <c r="S478" s="151"/>
      <c r="U478" s="152"/>
      <c r="V478" s="23"/>
      <c r="W478" s="56"/>
      <c r="AA478" s="152"/>
      <c r="AC478" s="148" t="str">
        <f>Inventario!B478</f>
        <v>Perno Hexagonal 3/4" x 6"</v>
      </c>
      <c r="AD478" s="148" t="str">
        <f>Inventario!D478</f>
        <v>Perno Hexagonal 3/4" x 6"</v>
      </c>
      <c r="AE478" s="148" t="str">
        <f>Inventario!E478</f>
        <v>Herrajes</v>
      </c>
      <c r="AF478" s="148">
        <f>Inventario!F478</f>
        <v>0</v>
      </c>
      <c r="AG478" s="148" t="str">
        <f>Inventario!G478</f>
        <v>unidades</v>
      </c>
      <c r="AH478" s="149" t="str">
        <f>Inventario!S478</f>
        <v>0</v>
      </c>
      <c r="AI478" s="149">
        <f>Inventario!T478</f>
        <v>0</v>
      </c>
    </row>
    <row r="479" spans="1:35" s="22" customFormat="1" ht="15" customHeight="1" x14ac:dyDescent="0.25">
      <c r="A479" s="33">
        <v>1909274</v>
      </c>
      <c r="B479" s="24"/>
      <c r="C479" s="174" t="s">
        <v>1141</v>
      </c>
      <c r="D479" s="98" t="str">
        <f t="shared" si="36"/>
        <v>Kinepox 26</v>
      </c>
      <c r="E479" s="33">
        <v>1939</v>
      </c>
      <c r="F479" s="98" t="str">
        <f t="shared" si="37"/>
        <v>Pinturas y Quimicos</v>
      </c>
      <c r="G479" s="98" t="str">
        <f t="shared" si="38"/>
        <v>galon</v>
      </c>
      <c r="H479" s="30">
        <v>1</v>
      </c>
      <c r="I479" s="28">
        <f t="shared" si="39"/>
        <v>1121.8286513023957</v>
      </c>
      <c r="J479" s="28">
        <f t="shared" si="40"/>
        <v>1121.8286513023957</v>
      </c>
      <c r="L479" s="150">
        <v>43760</v>
      </c>
      <c r="M479" s="52"/>
      <c r="S479" s="151"/>
      <c r="U479" s="152"/>
      <c r="V479" s="23"/>
      <c r="W479" s="56"/>
      <c r="AA479" s="152"/>
      <c r="AC479" s="148" t="str">
        <f>Inventario!B479</f>
        <v>Perno Coche 3/4" x 3-1/2"</v>
      </c>
      <c r="AD479" s="148" t="str">
        <f>Inventario!D479</f>
        <v>Perno Coche 3/4" x 3-1/2"</v>
      </c>
      <c r="AE479" s="148" t="str">
        <f>Inventario!E479</f>
        <v>Herrajes</v>
      </c>
      <c r="AF479" s="148">
        <f>Inventario!F479</f>
        <v>0</v>
      </c>
      <c r="AG479" s="148" t="str">
        <f>Inventario!G479</f>
        <v>unidades</v>
      </c>
      <c r="AH479" s="149" t="str">
        <f>Inventario!S479</f>
        <v>0</v>
      </c>
      <c r="AI479" s="149">
        <f>Inventario!T479</f>
        <v>0</v>
      </c>
    </row>
    <row r="480" spans="1:35" s="22" customFormat="1" ht="15" customHeight="1" x14ac:dyDescent="0.25">
      <c r="A480" s="33">
        <v>1909274</v>
      </c>
      <c r="B480" s="24"/>
      <c r="C480" s="174" t="s">
        <v>1142</v>
      </c>
      <c r="D480" s="98" t="str">
        <f t="shared" si="36"/>
        <v>Kinecure 626</v>
      </c>
      <c r="E480" s="33">
        <v>1939</v>
      </c>
      <c r="F480" s="98" t="str">
        <f t="shared" si="37"/>
        <v>Pinturas y Quimicos</v>
      </c>
      <c r="G480" s="98" t="str">
        <f t="shared" si="38"/>
        <v>1/4  de Galon</v>
      </c>
      <c r="H480" s="30">
        <v>2</v>
      </c>
      <c r="I480" s="28">
        <f t="shared" si="39"/>
        <v>954.09784499058458</v>
      </c>
      <c r="J480" s="28">
        <f t="shared" si="40"/>
        <v>1908.1956899811692</v>
      </c>
      <c r="L480" s="150">
        <v>43760</v>
      </c>
      <c r="M480" s="52"/>
      <c r="S480" s="151"/>
      <c r="U480" s="152"/>
      <c r="V480" s="23"/>
      <c r="W480" s="56"/>
      <c r="AA480" s="152"/>
      <c r="AC480" s="148" t="str">
        <f>Inventario!B480</f>
        <v>Perno Hexagonal 3/4" x 3"</v>
      </c>
      <c r="AD480" s="148" t="str">
        <f>Inventario!D480</f>
        <v>Perno Hexagonal 3/4" x 3"</v>
      </c>
      <c r="AE480" s="148" t="str">
        <f>Inventario!E480</f>
        <v>Herrajes</v>
      </c>
      <c r="AF480" s="148">
        <f>Inventario!F480</f>
        <v>0</v>
      </c>
      <c r="AG480" s="148" t="str">
        <f>Inventario!G480</f>
        <v>unidades</v>
      </c>
      <c r="AH480" s="149" t="str">
        <f>Inventario!S480</f>
        <v>0</v>
      </c>
      <c r="AI480" s="149">
        <f>Inventario!T480</f>
        <v>0</v>
      </c>
    </row>
    <row r="481" spans="1:35" s="22" customFormat="1" ht="15" customHeight="1" x14ac:dyDescent="0.25">
      <c r="A481" s="33">
        <v>1909274</v>
      </c>
      <c r="B481" s="24"/>
      <c r="C481" s="174" t="s">
        <v>1112</v>
      </c>
      <c r="D481" s="98" t="str">
        <f t="shared" si="36"/>
        <v>Masking Tape Verde 3/4"</v>
      </c>
      <c r="E481" s="33">
        <v>1939</v>
      </c>
      <c r="F481" s="98" t="str">
        <f t="shared" si="37"/>
        <v>Materiales Varios</v>
      </c>
      <c r="G481" s="98" t="str">
        <f t="shared" si="38"/>
        <v>unidades</v>
      </c>
      <c r="H481" s="30">
        <v>1</v>
      </c>
      <c r="I481" s="28">
        <f t="shared" si="39"/>
        <v>100</v>
      </c>
      <c r="J481" s="28">
        <f t="shared" si="40"/>
        <v>100</v>
      </c>
      <c r="L481" s="150">
        <v>43760</v>
      </c>
      <c r="M481" s="52"/>
      <c r="S481" s="151"/>
      <c r="U481" s="152"/>
      <c r="V481" s="23"/>
      <c r="W481" s="56"/>
      <c r="AA481" s="152"/>
      <c r="AC481" s="148" t="str">
        <f>Inventario!B481</f>
        <v>Perno Hexagonal 5/8" x 4"</v>
      </c>
      <c r="AD481" s="148" t="str">
        <f>Inventario!D481</f>
        <v>Perno Hexagonal 5/8" x 4"</v>
      </c>
      <c r="AE481" s="148" t="str">
        <f>Inventario!E481</f>
        <v>Herrajes</v>
      </c>
      <c r="AF481" s="148">
        <f>Inventario!F481</f>
        <v>0</v>
      </c>
      <c r="AG481" s="148" t="str">
        <f>Inventario!G481</f>
        <v>unidades</v>
      </c>
      <c r="AH481" s="149" t="str">
        <f>Inventario!S481</f>
        <v>0</v>
      </c>
      <c r="AI481" s="149">
        <f>Inventario!T481</f>
        <v>0</v>
      </c>
    </row>
    <row r="482" spans="1:35" s="22" customFormat="1" ht="15" customHeight="1" x14ac:dyDescent="0.25">
      <c r="A482" s="33">
        <v>1909274</v>
      </c>
      <c r="B482" s="24"/>
      <c r="C482" s="174" t="s">
        <v>834</v>
      </c>
      <c r="D482" s="98" t="str">
        <f t="shared" si="36"/>
        <v>Thinner Acrilico</v>
      </c>
      <c r="E482" s="33">
        <v>1939</v>
      </c>
      <c r="F482" s="98" t="str">
        <f t="shared" si="37"/>
        <v>Pinturas y Quimicos</v>
      </c>
      <c r="G482" s="98" t="str">
        <f t="shared" si="38"/>
        <v>galones</v>
      </c>
      <c r="H482" s="30">
        <v>1</v>
      </c>
      <c r="I482" s="28">
        <f t="shared" si="39"/>
        <v>171.05991780538329</v>
      </c>
      <c r="J482" s="28">
        <f t="shared" si="40"/>
        <v>171.05991780538329</v>
      </c>
      <c r="L482" s="150">
        <v>43760</v>
      </c>
      <c r="M482" s="52"/>
      <c r="S482" s="151"/>
      <c r="U482" s="152"/>
      <c r="V482" s="23"/>
      <c r="W482" s="56"/>
      <c r="AA482" s="152"/>
      <c r="AC482" s="148" t="str">
        <f>Inventario!B482</f>
        <v>Goloso para techo 1/4" x 1"</v>
      </c>
      <c r="AD482" s="148" t="str">
        <f>Inventario!D482</f>
        <v>Goloso para techo 1/4" x 1"</v>
      </c>
      <c r="AE482" s="148" t="str">
        <f>Inventario!E482</f>
        <v>Herrajes</v>
      </c>
      <c r="AF482" s="148">
        <f>Inventario!F482</f>
        <v>0</v>
      </c>
      <c r="AG482" s="148" t="str">
        <f>Inventario!G482</f>
        <v>unidades</v>
      </c>
      <c r="AH482" s="149">
        <f>Inventario!S482</f>
        <v>1.6899999999999997</v>
      </c>
      <c r="AI482" s="149">
        <f>Inventario!T482</f>
        <v>1073.1499999999999</v>
      </c>
    </row>
    <row r="483" spans="1:35" s="22" customFormat="1" ht="15" customHeight="1" x14ac:dyDescent="0.25">
      <c r="A483" s="33">
        <v>1909278</v>
      </c>
      <c r="B483" s="24"/>
      <c r="C483" s="174" t="s">
        <v>318</v>
      </c>
      <c r="D483" s="98" t="str">
        <f t="shared" si="36"/>
        <v>Tornillo Phillips #10 x 1-1/2"</v>
      </c>
      <c r="E483" s="33">
        <v>1940</v>
      </c>
      <c r="F483" s="98" t="str">
        <f t="shared" si="37"/>
        <v>Clavos y Tornillos</v>
      </c>
      <c r="G483" s="98" t="str">
        <f t="shared" si="38"/>
        <v>unidades</v>
      </c>
      <c r="H483" s="30">
        <v>50</v>
      </c>
      <c r="I483" s="28">
        <f t="shared" si="39"/>
        <v>0.6059237732757583</v>
      </c>
      <c r="J483" s="28">
        <f t="shared" si="40"/>
        <v>30.296188663787916</v>
      </c>
      <c r="L483" s="150">
        <v>43760</v>
      </c>
      <c r="M483" s="52"/>
      <c r="S483" s="151"/>
      <c r="U483" s="152"/>
      <c r="V483" s="23"/>
      <c r="W483" s="56"/>
      <c r="AA483" s="152"/>
      <c r="AC483" s="148" t="str">
        <f>Inventario!B483</f>
        <v>Tapa junta 2-1/2"</v>
      </c>
      <c r="AD483" s="148" t="str">
        <f>Inventario!D483</f>
        <v>Tapa junta 2-1/2"</v>
      </c>
      <c r="AE483" s="148" t="str">
        <f>Inventario!E483</f>
        <v>Herrajes</v>
      </c>
      <c r="AF483" s="148">
        <f>Inventario!F483</f>
        <v>0</v>
      </c>
      <c r="AG483" s="148" t="str">
        <f>Inventario!G483</f>
        <v>unidades</v>
      </c>
      <c r="AH483" s="149" t="str">
        <f>Inventario!S483</f>
        <v>0</v>
      </c>
      <c r="AI483" s="149">
        <f>Inventario!T483</f>
        <v>0</v>
      </c>
    </row>
    <row r="484" spans="1:35" s="22" customFormat="1" ht="15" customHeight="1" x14ac:dyDescent="0.25">
      <c r="A484" s="33">
        <v>1909278</v>
      </c>
      <c r="B484" s="24"/>
      <c r="C484" s="174" t="s">
        <v>1141</v>
      </c>
      <c r="D484" s="98" t="str">
        <f t="shared" si="36"/>
        <v>Kinepox 26</v>
      </c>
      <c r="E484" s="33">
        <v>1940</v>
      </c>
      <c r="F484" s="98" t="str">
        <f t="shared" si="37"/>
        <v>Pinturas y Quimicos</v>
      </c>
      <c r="G484" s="98" t="str">
        <f t="shared" si="38"/>
        <v>galon</v>
      </c>
      <c r="H484" s="30">
        <v>1</v>
      </c>
      <c r="I484" s="28">
        <f t="shared" si="39"/>
        <v>1121.8286513023957</v>
      </c>
      <c r="J484" s="28">
        <f t="shared" si="40"/>
        <v>1121.8286513023957</v>
      </c>
      <c r="L484" s="150">
        <v>43760</v>
      </c>
      <c r="M484" s="52"/>
      <c r="S484" s="151"/>
      <c r="U484" s="152"/>
      <c r="V484" s="23"/>
      <c r="W484" s="56"/>
      <c r="AA484" s="152"/>
      <c r="AC484" s="148" t="str">
        <f>Inventario!B484</f>
        <v>Insertos 3/8"-16x1-1/4"</v>
      </c>
      <c r="AD484" s="148" t="str">
        <f>Inventario!D484</f>
        <v>Insertos 3/8"-16x1-1/4"</v>
      </c>
      <c r="AE484" s="148" t="str">
        <f>Inventario!E484</f>
        <v>Herrajes</v>
      </c>
      <c r="AF484" s="148">
        <f>Inventario!F484</f>
        <v>0</v>
      </c>
      <c r="AG484" s="148" t="str">
        <f>Inventario!G484</f>
        <v>unidades</v>
      </c>
      <c r="AH484" s="149">
        <f>Inventario!S484</f>
        <v>2</v>
      </c>
      <c r="AI484" s="149">
        <f>Inventario!T484</f>
        <v>184</v>
      </c>
    </row>
    <row r="485" spans="1:35" s="22" customFormat="1" ht="15" customHeight="1" x14ac:dyDescent="0.25">
      <c r="A485" s="33">
        <v>1909278</v>
      </c>
      <c r="B485" s="24"/>
      <c r="C485" s="174" t="s">
        <v>1142</v>
      </c>
      <c r="D485" s="98" t="str">
        <f t="shared" si="36"/>
        <v>Kinecure 626</v>
      </c>
      <c r="E485" s="33">
        <v>1940</v>
      </c>
      <c r="F485" s="98" t="str">
        <f t="shared" si="37"/>
        <v>Pinturas y Quimicos</v>
      </c>
      <c r="G485" s="98" t="str">
        <f t="shared" si="38"/>
        <v>1/4  de Galon</v>
      </c>
      <c r="H485" s="30">
        <v>2</v>
      </c>
      <c r="I485" s="28">
        <f t="shared" si="39"/>
        <v>954.09784499058458</v>
      </c>
      <c r="J485" s="28">
        <f t="shared" si="40"/>
        <v>1908.1956899811692</v>
      </c>
      <c r="L485" s="150">
        <v>43760</v>
      </c>
      <c r="M485" s="52"/>
      <c r="S485" s="151"/>
      <c r="U485" s="152"/>
      <c r="V485" s="23"/>
      <c r="W485" s="56"/>
      <c r="AA485" s="152"/>
      <c r="AC485" s="148" t="str">
        <f>Inventario!B485</f>
        <v>Perno Slotted 1/4" x 1-1/8"</v>
      </c>
      <c r="AD485" s="148" t="str">
        <f>Inventario!D485</f>
        <v>Perno Slotted 1/4" x 1-1/8"</v>
      </c>
      <c r="AE485" s="148" t="str">
        <f>Inventario!E485</f>
        <v>Herrajes</v>
      </c>
      <c r="AF485" s="148">
        <f>Inventario!F485</f>
        <v>0</v>
      </c>
      <c r="AG485" s="148" t="str">
        <f>Inventario!G485</f>
        <v>unidades</v>
      </c>
      <c r="AH485" s="149" t="str">
        <f>Inventario!S485</f>
        <v>0</v>
      </c>
      <c r="AI485" s="149">
        <f>Inventario!T485</f>
        <v>0</v>
      </c>
    </row>
    <row r="486" spans="1:35" s="22" customFormat="1" ht="15" customHeight="1" x14ac:dyDescent="0.25">
      <c r="A486" s="33">
        <v>1907210</v>
      </c>
      <c r="B486" s="24"/>
      <c r="C486" s="174" t="s">
        <v>2052</v>
      </c>
      <c r="D486" s="98" t="str">
        <f t="shared" si="36"/>
        <v>Pega loca</v>
      </c>
      <c r="E486" s="33">
        <v>1941</v>
      </c>
      <c r="F486" s="98" t="str">
        <f t="shared" si="37"/>
        <v>Materiales Varios</v>
      </c>
      <c r="G486" s="98" t="str">
        <f t="shared" si="38"/>
        <v>unidades</v>
      </c>
      <c r="H486" s="30">
        <v>12</v>
      </c>
      <c r="I486" s="28">
        <f t="shared" si="39"/>
        <v>2.5189030306852507</v>
      </c>
      <c r="J486" s="28">
        <f t="shared" si="40"/>
        <v>30.226836368223008</v>
      </c>
      <c r="L486" s="150">
        <v>43760</v>
      </c>
      <c r="M486" s="52"/>
      <c r="S486" s="151"/>
      <c r="U486" s="152"/>
      <c r="V486" s="23"/>
      <c r="W486" s="56"/>
      <c r="AA486" s="152"/>
      <c r="AC486" s="148" t="str">
        <f>Inventario!B486</f>
        <v>Perno Hexagonal 1/2" x 3-1/2"</v>
      </c>
      <c r="AD486" s="148" t="str">
        <f>Inventario!D486</f>
        <v>Perno Hexagonal 1/2" x 3-1/2"</v>
      </c>
      <c r="AE486" s="148" t="str">
        <f>Inventario!E486</f>
        <v>Herrajes</v>
      </c>
      <c r="AF486" s="148">
        <f>Inventario!F486</f>
        <v>0</v>
      </c>
      <c r="AG486" s="148" t="str">
        <f>Inventario!G486</f>
        <v>unidades</v>
      </c>
      <c r="AH486" s="149" t="str">
        <f>Inventario!S486</f>
        <v>0</v>
      </c>
      <c r="AI486" s="149">
        <f>Inventario!T486</f>
        <v>0</v>
      </c>
    </row>
    <row r="487" spans="1:35" s="22" customFormat="1" ht="15" customHeight="1" x14ac:dyDescent="0.25">
      <c r="A487" s="33">
        <v>1908238</v>
      </c>
      <c r="B487" s="24"/>
      <c r="C487" s="174" t="s">
        <v>2052</v>
      </c>
      <c r="D487" s="98" t="str">
        <f t="shared" si="36"/>
        <v>Pega loca</v>
      </c>
      <c r="E487" s="33">
        <v>1942</v>
      </c>
      <c r="F487" s="98" t="str">
        <f t="shared" si="37"/>
        <v>Materiales Varios</v>
      </c>
      <c r="G487" s="98" t="str">
        <f t="shared" si="38"/>
        <v>unidades</v>
      </c>
      <c r="H487" s="30">
        <v>16</v>
      </c>
      <c r="I487" s="28">
        <f t="shared" si="39"/>
        <v>2.5189030306852507</v>
      </c>
      <c r="J487" s="28">
        <f t="shared" si="40"/>
        <v>40.302448490964011</v>
      </c>
      <c r="L487" s="150">
        <v>43760</v>
      </c>
      <c r="M487" s="52"/>
      <c r="S487" s="151"/>
      <c r="U487" s="152"/>
      <c r="V487" s="23"/>
      <c r="W487" s="56"/>
      <c r="AA487" s="152"/>
      <c r="AC487" s="148" t="str">
        <f>Inventario!B487</f>
        <v>Bisagra Escondida SOSS 100 13 x 44.5 mm</v>
      </c>
      <c r="AD487" s="148" t="str">
        <f>Inventario!D487</f>
        <v>Bisagra Escondida SOSS 100 13 x 44.5 mm</v>
      </c>
      <c r="AE487" s="148" t="str">
        <f>Inventario!E487</f>
        <v>Herrajes</v>
      </c>
      <c r="AF487" s="148">
        <f>Inventario!F487</f>
        <v>0</v>
      </c>
      <c r="AG487" s="148" t="str">
        <f>Inventario!G487</f>
        <v>unidades</v>
      </c>
      <c r="AH487" s="149" t="str">
        <f>Inventario!S487</f>
        <v>0</v>
      </c>
      <c r="AI487" s="149">
        <f>Inventario!T487</f>
        <v>0</v>
      </c>
    </row>
    <row r="488" spans="1:35" s="22" customFormat="1" ht="15" customHeight="1" x14ac:dyDescent="0.25">
      <c r="A488" s="33" t="s">
        <v>2102</v>
      </c>
      <c r="B488" s="24"/>
      <c r="C488" s="174" t="s">
        <v>2238</v>
      </c>
      <c r="D488" s="98" t="str">
        <f t="shared" si="36"/>
        <v>Tubo Negro 3/4" Ced 40 x 6mts</v>
      </c>
      <c r="E488" s="33">
        <v>1943</v>
      </c>
      <c r="F488" s="98" t="str">
        <f t="shared" si="37"/>
        <v>Metales</v>
      </c>
      <c r="G488" s="98" t="str">
        <f t="shared" si="38"/>
        <v>mts</v>
      </c>
      <c r="H488" s="30">
        <v>36</v>
      </c>
      <c r="I488" s="28">
        <f t="shared" si="39"/>
        <v>86.666666666666671</v>
      </c>
      <c r="J488" s="28">
        <f t="shared" si="40"/>
        <v>3120</v>
      </c>
      <c r="L488" s="150">
        <v>43760</v>
      </c>
      <c r="M488" s="52"/>
      <c r="S488" s="151"/>
      <c r="U488" s="152"/>
      <c r="V488" s="23"/>
      <c r="W488" s="56"/>
      <c r="AA488" s="152"/>
      <c r="AC488" s="148" t="str">
        <f>Inventario!B488</f>
        <v>Perno Panhead Phillips #8 x 3"</v>
      </c>
      <c r="AD488" s="148" t="str">
        <f>Inventario!D488</f>
        <v>Perno Panhead Phillips #8 x 3"</v>
      </c>
      <c r="AE488" s="148" t="str">
        <f>Inventario!E488</f>
        <v>Herrajes</v>
      </c>
      <c r="AF488" s="148">
        <f>Inventario!F488</f>
        <v>0</v>
      </c>
      <c r="AG488" s="148" t="str">
        <f>Inventario!G488</f>
        <v>unidades</v>
      </c>
      <c r="AH488" s="149" t="str">
        <f>Inventario!S488</f>
        <v>0</v>
      </c>
      <c r="AI488" s="149">
        <f>Inventario!T488</f>
        <v>0</v>
      </c>
    </row>
    <row r="489" spans="1:35" s="22" customFormat="1" ht="15" customHeight="1" x14ac:dyDescent="0.25">
      <c r="A489" s="33" t="s">
        <v>2102</v>
      </c>
      <c r="B489" s="24"/>
      <c r="C489" s="174" t="s">
        <v>2212</v>
      </c>
      <c r="D489" s="98" t="str">
        <f t="shared" si="36"/>
        <v>Sargento</v>
      </c>
      <c r="E489" s="33">
        <v>1943</v>
      </c>
      <c r="F489" s="98" t="str">
        <f t="shared" si="37"/>
        <v>Materiales Varios</v>
      </c>
      <c r="G489" s="98" t="str">
        <f t="shared" si="38"/>
        <v>unidades</v>
      </c>
      <c r="H489" s="30">
        <v>22</v>
      </c>
      <c r="I489" s="28">
        <f t="shared" si="39"/>
        <v>417.0322727272727</v>
      </c>
      <c r="J489" s="28">
        <f t="shared" si="40"/>
        <v>9174.7099999999991</v>
      </c>
      <c r="L489" s="150">
        <v>43760</v>
      </c>
      <c r="M489" s="52"/>
      <c r="S489" s="151"/>
      <c r="U489" s="152"/>
      <c r="V489" s="23"/>
      <c r="W489" s="56"/>
      <c r="AA489" s="152"/>
      <c r="AC489" s="148" t="str">
        <f>Inventario!B489</f>
        <v>Esparragos 2" x 1/4"</v>
      </c>
      <c r="AD489" s="148" t="str">
        <f>Inventario!D489</f>
        <v>Esparragos 2" x 1/8"</v>
      </c>
      <c r="AE489" s="148" t="str">
        <f>Inventario!E489</f>
        <v>Herrajes</v>
      </c>
      <c r="AF489" s="148">
        <f>Inventario!F489</f>
        <v>0</v>
      </c>
      <c r="AG489" s="148" t="str">
        <f>Inventario!G489</f>
        <v>unidades</v>
      </c>
      <c r="AH489" s="149">
        <f>Inventario!S489</f>
        <v>36</v>
      </c>
      <c r="AI489" s="149">
        <f>Inventario!T489</f>
        <v>153864</v>
      </c>
    </row>
    <row r="490" spans="1:35" s="22" customFormat="1" ht="15" customHeight="1" x14ac:dyDescent="0.25">
      <c r="A490" s="33">
        <v>1909298</v>
      </c>
      <c r="B490" s="24"/>
      <c r="C490" s="174" t="s">
        <v>350</v>
      </c>
      <c r="D490" s="98" t="str">
        <f t="shared" si="36"/>
        <v>Tornillo Phillips #8x1-1/4"</v>
      </c>
      <c r="E490" s="33">
        <v>1944</v>
      </c>
      <c r="F490" s="98" t="str">
        <f t="shared" si="37"/>
        <v>Clavos y Tornillos</v>
      </c>
      <c r="G490" s="98" t="str">
        <f t="shared" si="38"/>
        <v>unidades</v>
      </c>
      <c r="H490" s="30">
        <v>20</v>
      </c>
      <c r="I490" s="28">
        <f t="shared" si="39"/>
        <v>7.1428571428571425E-2</v>
      </c>
      <c r="J490" s="28">
        <f t="shared" si="40"/>
        <v>1.4285714285714284</v>
      </c>
      <c r="L490" s="150">
        <v>43760</v>
      </c>
      <c r="M490" s="52"/>
      <c r="S490" s="151"/>
      <c r="U490" s="152"/>
      <c r="V490" s="23"/>
      <c r="W490" s="56"/>
      <c r="AA490" s="152"/>
      <c r="AC490" s="148" t="str">
        <f>Inventario!B490</f>
        <v>Esparragos 4" x 3/8"</v>
      </c>
      <c r="AD490" s="148" t="str">
        <f>Inventario!D490</f>
        <v>Esparragos 4" x 1/4"</v>
      </c>
      <c r="AE490" s="148" t="str">
        <f>Inventario!E490</f>
        <v>Herrajes</v>
      </c>
      <c r="AF490" s="148">
        <f>Inventario!F490</f>
        <v>0</v>
      </c>
      <c r="AG490" s="148" t="str">
        <f>Inventario!G490</f>
        <v>unidades</v>
      </c>
      <c r="AH490" s="149">
        <f>Inventario!S490</f>
        <v>36</v>
      </c>
      <c r="AI490" s="149">
        <f>Inventario!T490</f>
        <v>39024</v>
      </c>
    </row>
    <row r="491" spans="1:35" s="22" customFormat="1" ht="15" customHeight="1" x14ac:dyDescent="0.25">
      <c r="A491" s="33">
        <v>1909298</v>
      </c>
      <c r="B491" s="24"/>
      <c r="C491" s="174" t="s">
        <v>428</v>
      </c>
      <c r="D491" s="98" t="str">
        <f t="shared" si="36"/>
        <v>Tornillo Phillips #10 x 2"</v>
      </c>
      <c r="E491" s="33">
        <v>1944</v>
      </c>
      <c r="F491" s="98" t="str">
        <f t="shared" si="37"/>
        <v>Clavos y Tornillos</v>
      </c>
      <c r="G491" s="98" t="str">
        <f t="shared" si="38"/>
        <v>unidades</v>
      </c>
      <c r="H491" s="30">
        <v>16</v>
      </c>
      <c r="I491" s="28">
        <f t="shared" si="39"/>
        <v>0.56864978902953589</v>
      </c>
      <c r="J491" s="28">
        <f t="shared" si="40"/>
        <v>9.0983966244725742</v>
      </c>
      <c r="L491" s="150">
        <v>43760</v>
      </c>
      <c r="M491" s="52"/>
      <c r="S491" s="151"/>
      <c r="U491" s="152"/>
      <c r="V491" s="23"/>
      <c r="W491" s="56"/>
      <c r="AA491" s="152"/>
      <c r="AC491" s="148" t="str">
        <f>Inventario!B491</f>
        <v>Tornillo Phillips flathead bronce #10 x 1-1/2"</v>
      </c>
      <c r="AD491" s="148" t="str">
        <f>Inventario!D491</f>
        <v>Tornillo Phillips flathead bronce #10 x 1-1/2"</v>
      </c>
      <c r="AE491" s="148" t="str">
        <f>Inventario!E491</f>
        <v>Herrajes</v>
      </c>
      <c r="AF491" s="148">
        <f>Inventario!F491</f>
        <v>0</v>
      </c>
      <c r="AG491" s="148" t="str">
        <f>Inventario!G491</f>
        <v>unidades</v>
      </c>
      <c r="AH491" s="149" t="str">
        <f>Inventario!S491</f>
        <v>0</v>
      </c>
      <c r="AI491" s="149">
        <f>Inventario!T491</f>
        <v>0</v>
      </c>
    </row>
    <row r="492" spans="1:35" s="22" customFormat="1" ht="15" customHeight="1" x14ac:dyDescent="0.25">
      <c r="A492" s="33">
        <v>1909298</v>
      </c>
      <c r="B492" s="24"/>
      <c r="C492" s="174" t="s">
        <v>366</v>
      </c>
      <c r="D492" s="98" t="str">
        <f t="shared" si="36"/>
        <v>Tornillo Phillips Flat head #7x 3/4"</v>
      </c>
      <c r="E492" s="33">
        <v>1944</v>
      </c>
      <c r="F492" s="98" t="str">
        <f t="shared" si="37"/>
        <v>Clavos y Tornillos</v>
      </c>
      <c r="G492" s="98" t="str">
        <f t="shared" si="38"/>
        <v>unidades</v>
      </c>
      <c r="H492" s="30">
        <v>24</v>
      </c>
      <c r="I492" s="28">
        <f t="shared" si="39"/>
        <v>1.96</v>
      </c>
      <c r="J492" s="28">
        <f t="shared" si="40"/>
        <v>47.04</v>
      </c>
      <c r="L492" s="150">
        <v>43760</v>
      </c>
      <c r="M492" s="52"/>
      <c r="S492" s="151"/>
      <c r="U492" s="152"/>
      <c r="V492" s="23"/>
      <c r="W492" s="56"/>
      <c r="AA492" s="152"/>
      <c r="AC492" s="148" t="str">
        <f>Inventario!B492</f>
        <v>Nivelador base nylon 1-1/8" x 1-1/8" con su nuez uña 3/8"</v>
      </c>
      <c r="AD492" s="148" t="str">
        <f>Inventario!D492</f>
        <v>Nivelador base nylon 1-1/8" x 1-1/8" con su nuez uña 3/8"</v>
      </c>
      <c r="AE492" s="148" t="str">
        <f>Inventario!E492</f>
        <v>Herrajes</v>
      </c>
      <c r="AF492" s="148">
        <f>Inventario!F492</f>
        <v>0</v>
      </c>
      <c r="AG492" s="148" t="str">
        <f>Inventario!G492</f>
        <v>unidades</v>
      </c>
      <c r="AH492" s="149" t="str">
        <f>Inventario!S492</f>
        <v>0</v>
      </c>
      <c r="AI492" s="149">
        <f>Inventario!T492</f>
        <v>0</v>
      </c>
    </row>
    <row r="493" spans="1:35" s="22" customFormat="1" ht="15" customHeight="1" x14ac:dyDescent="0.25">
      <c r="A493" s="33">
        <v>1909298</v>
      </c>
      <c r="B493" s="24"/>
      <c r="C493" s="174" t="s">
        <v>363</v>
      </c>
      <c r="D493" s="98" t="str">
        <f t="shared" si="36"/>
        <v>Tornillo Phillips Flathead #8x1"</v>
      </c>
      <c r="E493" s="33">
        <v>1944</v>
      </c>
      <c r="F493" s="98" t="str">
        <f t="shared" si="37"/>
        <v>Clavos y Tornillos</v>
      </c>
      <c r="G493" s="98" t="str">
        <f t="shared" si="38"/>
        <v>unidades</v>
      </c>
      <c r="H493" s="30">
        <v>24</v>
      </c>
      <c r="I493" s="28" t="str">
        <f t="shared" si="39"/>
        <v>0</v>
      </c>
      <c r="J493" s="28">
        <f t="shared" si="40"/>
        <v>0</v>
      </c>
      <c r="L493" s="150">
        <v>43760</v>
      </c>
      <c r="M493" s="52"/>
      <c r="S493" s="151"/>
      <c r="U493" s="152"/>
      <c r="V493" s="23"/>
      <c r="W493" s="56"/>
      <c r="AA493" s="152"/>
      <c r="AC493" s="148" t="str">
        <f>Inventario!B493</f>
        <v>Push latch (7266486)</v>
      </c>
      <c r="AD493" s="148" t="str">
        <f>Inventario!D493</f>
        <v>Push latch (7266486)</v>
      </c>
      <c r="AE493" s="148" t="str">
        <f>Inventario!E493</f>
        <v>Herrajes</v>
      </c>
      <c r="AF493" s="148">
        <f>Inventario!F493</f>
        <v>0</v>
      </c>
      <c r="AG493" s="148" t="str">
        <f>Inventario!G493</f>
        <v>unidades</v>
      </c>
      <c r="AH493" s="149">
        <f>Inventario!S493</f>
        <v>35</v>
      </c>
      <c r="AI493" s="149">
        <f>Inventario!T493</f>
        <v>35</v>
      </c>
    </row>
    <row r="494" spans="1:35" s="22" customFormat="1" ht="15" customHeight="1" x14ac:dyDescent="0.25">
      <c r="A494" s="33">
        <v>1909298</v>
      </c>
      <c r="B494" s="24"/>
      <c r="C494" s="174" t="s">
        <v>353</v>
      </c>
      <c r="D494" s="98" t="str">
        <f t="shared" si="36"/>
        <v>Tornillo panhead #7x 5/8"</v>
      </c>
      <c r="E494" s="33">
        <v>1944</v>
      </c>
      <c r="F494" s="98" t="str">
        <f t="shared" si="37"/>
        <v>Clavos y Tornillos</v>
      </c>
      <c r="G494" s="98" t="str">
        <f t="shared" si="38"/>
        <v>unidades</v>
      </c>
      <c r="H494" s="30">
        <v>28</v>
      </c>
      <c r="I494" s="28">
        <f t="shared" si="39"/>
        <v>1.5</v>
      </c>
      <c r="J494" s="28">
        <f t="shared" si="40"/>
        <v>42</v>
      </c>
      <c r="L494" s="150">
        <v>43760</v>
      </c>
      <c r="M494" s="52"/>
      <c r="S494" s="151"/>
      <c r="U494" s="152"/>
      <c r="V494" s="23"/>
      <c r="W494" s="56"/>
      <c r="AA494" s="152"/>
      <c r="AC494" s="148" t="str">
        <f>Inventario!B494</f>
        <v>Double Magnetic catch 2x3/4"</v>
      </c>
      <c r="AD494" s="148" t="str">
        <f>Inventario!D494</f>
        <v>Double Magnetic catch 2x3/4"</v>
      </c>
      <c r="AE494" s="148" t="str">
        <f>Inventario!E494</f>
        <v>Herrajes</v>
      </c>
      <c r="AF494" s="148">
        <f>Inventario!F494</f>
        <v>0</v>
      </c>
      <c r="AG494" s="148" t="str">
        <f>Inventario!G494</f>
        <v>unidades</v>
      </c>
      <c r="AH494" s="149" t="str">
        <f>Inventario!S494</f>
        <v>0</v>
      </c>
      <c r="AI494" s="149">
        <f>Inventario!T494</f>
        <v>0</v>
      </c>
    </row>
    <row r="495" spans="1:35" s="22" customFormat="1" ht="15" customHeight="1" x14ac:dyDescent="0.25">
      <c r="A495" s="33" t="s">
        <v>2102</v>
      </c>
      <c r="B495" s="24"/>
      <c r="C495" s="174" t="s">
        <v>1547</v>
      </c>
      <c r="D495" s="98" t="str">
        <f t="shared" si="36"/>
        <v>Mazo de Hule</v>
      </c>
      <c r="E495" s="33">
        <v>1945</v>
      </c>
      <c r="F495" s="98" t="str">
        <f t="shared" si="37"/>
        <v>Herramienta</v>
      </c>
      <c r="G495" s="98" t="str">
        <f t="shared" si="38"/>
        <v>unidades</v>
      </c>
      <c r="H495" s="30">
        <v>1</v>
      </c>
      <c r="I495" s="28">
        <f t="shared" si="39"/>
        <v>103.95250000000001</v>
      </c>
      <c r="J495" s="28">
        <f t="shared" si="40"/>
        <v>103.95250000000001</v>
      </c>
      <c r="L495" s="150">
        <v>43760</v>
      </c>
      <c r="M495" s="52"/>
      <c r="S495" s="151"/>
      <c r="U495" s="152"/>
      <c r="V495" s="23"/>
      <c r="W495" s="56"/>
      <c r="AA495" s="152"/>
      <c r="AC495" s="148" t="str">
        <f>Inventario!B495</f>
        <v>Arandela de 1/4"</v>
      </c>
      <c r="AD495" s="148" t="str">
        <f>Inventario!D495</f>
        <v>Arandela de 1/4"</v>
      </c>
      <c r="AE495" s="148" t="str">
        <f>Inventario!E495</f>
        <v>Herrajes</v>
      </c>
      <c r="AF495" s="148">
        <f>Inventario!F495</f>
        <v>0</v>
      </c>
      <c r="AG495" s="148" t="str">
        <f>Inventario!G495</f>
        <v>unidades</v>
      </c>
      <c r="AH495" s="149">
        <f>Inventario!S495</f>
        <v>0.34750759878419452</v>
      </c>
      <c r="AI495" s="149">
        <f>Inventario!T495</f>
        <v>87.57191489361702</v>
      </c>
    </row>
    <row r="496" spans="1:35" s="22" customFormat="1" ht="15" customHeight="1" x14ac:dyDescent="0.25">
      <c r="A496" s="33" t="s">
        <v>2102</v>
      </c>
      <c r="B496" s="24"/>
      <c r="C496" s="174" t="s">
        <v>1118</v>
      </c>
      <c r="D496" s="98" t="str">
        <f t="shared" si="36"/>
        <v xml:space="preserve">Martillo </v>
      </c>
      <c r="E496" s="33">
        <v>1945</v>
      </c>
      <c r="F496" s="98" t="str">
        <f t="shared" si="37"/>
        <v>Repuestos y Partes</v>
      </c>
      <c r="G496" s="98" t="str">
        <f t="shared" si="38"/>
        <v>unidades</v>
      </c>
      <c r="H496" s="30">
        <v>1</v>
      </c>
      <c r="I496" s="28">
        <f t="shared" si="39"/>
        <v>212.66222222222223</v>
      </c>
      <c r="J496" s="28">
        <f t="shared" si="40"/>
        <v>212.66222222222223</v>
      </c>
      <c r="L496" s="150">
        <v>43760</v>
      </c>
      <c r="M496" s="52"/>
      <c r="S496" s="151"/>
      <c r="U496" s="152"/>
      <c r="V496" s="23"/>
      <c r="W496" s="56"/>
      <c r="AA496" s="152"/>
      <c r="AC496" s="148" t="str">
        <f>Inventario!B496</f>
        <v>Arandela de 1/4" INOX</v>
      </c>
      <c r="AD496" s="148" t="str">
        <f>Inventario!D496</f>
        <v>Arandela de 1/4" INOX</v>
      </c>
      <c r="AE496" s="148" t="str">
        <f>Inventario!E496</f>
        <v>Herrajes</v>
      </c>
      <c r="AF496" s="148">
        <f>Inventario!F496</f>
        <v>0</v>
      </c>
      <c r="AG496" s="148" t="str">
        <f>Inventario!G496</f>
        <v>unidades</v>
      </c>
      <c r="AH496" s="149">
        <f>Inventario!S496</f>
        <v>1.7744311377245507</v>
      </c>
      <c r="AI496" s="149">
        <f>Inventario!T496</f>
        <v>592.66</v>
      </c>
    </row>
    <row r="497" spans="1:35" s="22" customFormat="1" ht="15" customHeight="1" x14ac:dyDescent="0.25">
      <c r="A497" s="33" t="s">
        <v>2162</v>
      </c>
      <c r="B497" s="24"/>
      <c r="C497" s="174" t="s">
        <v>1112</v>
      </c>
      <c r="D497" s="98" t="str">
        <f t="shared" si="36"/>
        <v>Masking Tape Verde 3/4"</v>
      </c>
      <c r="E497" s="33">
        <v>1946</v>
      </c>
      <c r="F497" s="98" t="str">
        <f t="shared" si="37"/>
        <v>Materiales Varios</v>
      </c>
      <c r="G497" s="98" t="str">
        <f t="shared" si="38"/>
        <v>unidades</v>
      </c>
      <c r="H497" s="30">
        <v>4</v>
      </c>
      <c r="I497" s="28">
        <f t="shared" si="39"/>
        <v>100</v>
      </c>
      <c r="J497" s="28">
        <f t="shared" si="40"/>
        <v>400</v>
      </c>
      <c r="L497" s="150">
        <v>43760</v>
      </c>
      <c r="M497" s="52"/>
      <c r="S497" s="151"/>
      <c r="U497" s="152"/>
      <c r="V497" s="23"/>
      <c r="W497" s="56"/>
      <c r="AA497" s="152"/>
      <c r="AC497" s="148" t="str">
        <f>Inventario!B497</f>
        <v>Arandela de 1/8"</v>
      </c>
      <c r="AD497" s="148" t="str">
        <f>Inventario!D497</f>
        <v>Arandela de 1/8"</v>
      </c>
      <c r="AE497" s="148" t="str">
        <f>Inventario!E497</f>
        <v>Herrajes</v>
      </c>
      <c r="AF497" s="148">
        <f>Inventario!F497</f>
        <v>0</v>
      </c>
      <c r="AG497" s="148" t="str">
        <f>Inventario!G497</f>
        <v>unidades</v>
      </c>
      <c r="AH497" s="149" t="str">
        <f>Inventario!S497</f>
        <v>0</v>
      </c>
      <c r="AI497" s="149">
        <f>Inventario!T497</f>
        <v>0</v>
      </c>
    </row>
    <row r="498" spans="1:35" s="22" customFormat="1" ht="15" customHeight="1" x14ac:dyDescent="0.25">
      <c r="A498" s="33">
        <v>1906178</v>
      </c>
      <c r="B498" s="24"/>
      <c r="C498" s="174" t="s">
        <v>1117</v>
      </c>
      <c r="D498" s="98" t="str">
        <f t="shared" si="36"/>
        <v>Brocha 2"</v>
      </c>
      <c r="E498" s="33">
        <v>1947</v>
      </c>
      <c r="F498" s="98" t="str">
        <f t="shared" si="37"/>
        <v>Materiales Varios</v>
      </c>
      <c r="G498" s="98" t="str">
        <f t="shared" si="38"/>
        <v>unidades</v>
      </c>
      <c r="H498" s="30">
        <v>2</v>
      </c>
      <c r="I498" s="28">
        <f t="shared" si="39"/>
        <v>34.002499999999998</v>
      </c>
      <c r="J498" s="28">
        <f t="shared" si="40"/>
        <v>68.004999999999995</v>
      </c>
      <c r="L498" s="150">
        <v>43760</v>
      </c>
      <c r="M498" s="52"/>
      <c r="S498" s="151"/>
      <c r="U498" s="152"/>
      <c r="V498" s="23"/>
      <c r="W498" s="56"/>
      <c r="AA498" s="152"/>
      <c r="AC498" s="148" t="str">
        <f>Inventario!B498</f>
        <v>Insertos 5/16 x 3/4"</v>
      </c>
      <c r="AD498" s="148" t="str">
        <f>Inventario!D498</f>
        <v>Insertos 5/16 x 3/4"</v>
      </c>
      <c r="AE498" s="148" t="str">
        <f>Inventario!E498</f>
        <v>Herrajes</v>
      </c>
      <c r="AF498" s="148">
        <f>Inventario!F498</f>
        <v>0</v>
      </c>
      <c r="AG498" s="148" t="str">
        <f>Inventario!G498</f>
        <v>unidades</v>
      </c>
      <c r="AH498" s="149" t="str">
        <f>Inventario!S498</f>
        <v>0</v>
      </c>
      <c r="AI498" s="149">
        <f>Inventario!T498</f>
        <v>0</v>
      </c>
    </row>
    <row r="499" spans="1:35" s="22" customFormat="1" ht="15" customHeight="1" x14ac:dyDescent="0.25">
      <c r="A499" s="33">
        <v>1906178</v>
      </c>
      <c r="B499" s="24"/>
      <c r="C499" s="174" t="s">
        <v>770</v>
      </c>
      <c r="D499" s="98" t="str">
        <f t="shared" si="36"/>
        <v>Pinceles #4</v>
      </c>
      <c r="E499" s="33">
        <v>1947</v>
      </c>
      <c r="F499" s="98" t="str">
        <f t="shared" si="37"/>
        <v>Materiales Varios</v>
      </c>
      <c r="G499" s="98" t="str">
        <f t="shared" si="38"/>
        <v>unidades</v>
      </c>
      <c r="H499" s="30">
        <v>3</v>
      </c>
      <c r="I499" s="28">
        <f t="shared" si="39"/>
        <v>5.7754545454545454</v>
      </c>
      <c r="J499" s="28">
        <f t="shared" si="40"/>
        <v>17.326363636363638</v>
      </c>
      <c r="L499" s="150">
        <v>43760</v>
      </c>
      <c r="M499" s="52"/>
      <c r="S499" s="151"/>
      <c r="U499" s="152"/>
      <c r="V499" s="23"/>
      <c r="W499" s="56"/>
      <c r="AA499" s="152"/>
      <c r="AC499" s="148" t="str">
        <f>Inventario!B499</f>
        <v>Inserto de 1/4" x 3/8"</v>
      </c>
      <c r="AD499" s="148" t="str">
        <f>Inventario!D499</f>
        <v>Inserto de 1/4" x 3/8"</v>
      </c>
      <c r="AE499" s="148" t="str">
        <f>Inventario!E499</f>
        <v>Herrajes</v>
      </c>
      <c r="AF499" s="148">
        <f>Inventario!F499</f>
        <v>0</v>
      </c>
      <c r="AG499" s="148" t="str">
        <f>Inventario!G499</f>
        <v>unidades</v>
      </c>
      <c r="AH499" s="149">
        <f>Inventario!S499</f>
        <v>5.79</v>
      </c>
      <c r="AI499" s="149">
        <f>Inventario!T499</f>
        <v>3213.45</v>
      </c>
    </row>
    <row r="500" spans="1:35" s="22" customFormat="1" ht="15" customHeight="1" x14ac:dyDescent="0.25">
      <c r="A500" s="33" t="s">
        <v>2163</v>
      </c>
      <c r="B500" s="24"/>
      <c r="C500" s="174" t="s">
        <v>1138</v>
      </c>
      <c r="D500" s="98" t="str">
        <f t="shared" si="36"/>
        <v>Platos para Orbital</v>
      </c>
      <c r="E500" s="33">
        <v>1948</v>
      </c>
      <c r="F500" s="98" t="str">
        <f t="shared" si="37"/>
        <v>Repuestos y Partes</v>
      </c>
      <c r="G500" s="98" t="str">
        <f t="shared" si="38"/>
        <v>unidades</v>
      </c>
      <c r="H500" s="30">
        <v>7</v>
      </c>
      <c r="I500" s="28">
        <f t="shared" si="39"/>
        <v>327.63117283950618</v>
      </c>
      <c r="J500" s="28">
        <f t="shared" si="40"/>
        <v>2293.4182098765432</v>
      </c>
      <c r="K500" s="22" t="s">
        <v>2164</v>
      </c>
      <c r="L500" s="150">
        <v>43759</v>
      </c>
      <c r="M500" s="52"/>
      <c r="S500" s="151"/>
      <c r="U500" s="152"/>
      <c r="V500" s="23"/>
      <c r="W500" s="56"/>
      <c r="AA500" s="152"/>
      <c r="AC500" s="148" t="str">
        <f>Inventario!B500</f>
        <v>Herraje para armar cama</v>
      </c>
      <c r="AD500" s="148" t="str">
        <f>Inventario!D500</f>
        <v>Herraje para armar cama</v>
      </c>
      <c r="AE500" s="148" t="str">
        <f>Inventario!E500</f>
        <v>Herrajes</v>
      </c>
      <c r="AF500" s="148">
        <f>Inventario!F500</f>
        <v>0</v>
      </c>
      <c r="AG500" s="148" t="str">
        <f>Inventario!G500</f>
        <v>unidades</v>
      </c>
      <c r="AH500" s="149" t="str">
        <f>Inventario!S500</f>
        <v>0</v>
      </c>
      <c r="AI500" s="149">
        <f>Inventario!T500</f>
        <v>0</v>
      </c>
    </row>
    <row r="501" spans="1:35" s="22" customFormat="1" ht="15" customHeight="1" x14ac:dyDescent="0.25">
      <c r="A501" s="33" t="s">
        <v>772</v>
      </c>
      <c r="B501" s="24"/>
      <c r="C501" s="174" t="s">
        <v>1144</v>
      </c>
      <c r="D501" s="98" t="str">
        <f t="shared" si="36"/>
        <v>Guantes Latex</v>
      </c>
      <c r="E501" s="33">
        <v>1949</v>
      </c>
      <c r="F501" s="98" t="str">
        <f t="shared" si="37"/>
        <v>EPP</v>
      </c>
      <c r="G501" s="98" t="str">
        <f t="shared" si="38"/>
        <v>par</v>
      </c>
      <c r="H501" s="30">
        <v>5</v>
      </c>
      <c r="I501" s="28">
        <f t="shared" si="39"/>
        <v>5.081967213114754</v>
      </c>
      <c r="J501" s="28">
        <f t="shared" si="40"/>
        <v>25.409836065573771</v>
      </c>
      <c r="L501" s="150">
        <v>43761</v>
      </c>
      <c r="M501" s="52"/>
      <c r="S501" s="151"/>
      <c r="U501" s="152"/>
      <c r="V501" s="23"/>
      <c r="W501" s="56"/>
      <c r="AA501" s="152"/>
      <c r="AC501" s="148" t="str">
        <f>Inventario!B501</f>
        <v>Bisagra 2"x 1-1/2"</v>
      </c>
      <c r="AD501" s="148" t="str">
        <f>Inventario!D501</f>
        <v>Bisagra 2"x 1-1/2"</v>
      </c>
      <c r="AE501" s="148" t="str">
        <f>Inventario!E501</f>
        <v>Herrajes</v>
      </c>
      <c r="AF501" s="148">
        <f>Inventario!F501</f>
        <v>0</v>
      </c>
      <c r="AG501" s="148" t="str">
        <f>Inventario!G501</f>
        <v>unidades</v>
      </c>
      <c r="AH501" s="149" t="str">
        <f>Inventario!S501</f>
        <v>0</v>
      </c>
      <c r="AI501" s="149">
        <f>Inventario!T501</f>
        <v>0</v>
      </c>
    </row>
    <row r="502" spans="1:35" s="22" customFormat="1" ht="15" customHeight="1" x14ac:dyDescent="0.25">
      <c r="A502" s="33">
        <v>1909269</v>
      </c>
      <c r="B502" s="24"/>
      <c r="C502" s="174" t="s">
        <v>376</v>
      </c>
      <c r="D502" s="98" t="str">
        <f t="shared" si="36"/>
        <v>Tornillo Phillips #10 x 2-1/2"</v>
      </c>
      <c r="E502" s="33">
        <v>1950</v>
      </c>
      <c r="F502" s="98" t="str">
        <f t="shared" si="37"/>
        <v>Clavos y Tornillos</v>
      </c>
      <c r="G502" s="98" t="str">
        <f t="shared" si="38"/>
        <v>unidades</v>
      </c>
      <c r="H502" s="30">
        <v>150</v>
      </c>
      <c r="I502" s="28">
        <f t="shared" si="39"/>
        <v>0.97315231557746362</v>
      </c>
      <c r="J502" s="28">
        <f t="shared" si="40"/>
        <v>145.97284733661954</v>
      </c>
      <c r="L502" s="150">
        <v>43761</v>
      </c>
      <c r="M502" s="52"/>
      <c r="S502" s="151"/>
      <c r="U502" s="152"/>
      <c r="V502" s="23"/>
      <c r="W502" s="56"/>
      <c r="AA502" s="152"/>
      <c r="AC502" s="148" t="str">
        <f>Inventario!B502</f>
        <v xml:space="preserve">Tuerca de 1/4" </v>
      </c>
      <c r="AD502" s="148" t="str">
        <f>Inventario!D502</f>
        <v xml:space="preserve">Tuerca de 1/4" </v>
      </c>
      <c r="AE502" s="148" t="str">
        <f>Inventario!E502</f>
        <v>Herrajes</v>
      </c>
      <c r="AF502" s="148">
        <f>Inventario!F502</f>
        <v>0</v>
      </c>
      <c r="AG502" s="148" t="str">
        <f>Inventario!G502</f>
        <v>unidades</v>
      </c>
      <c r="AH502" s="149">
        <f>Inventario!S502</f>
        <v>0.48192660550458716</v>
      </c>
      <c r="AI502" s="149">
        <f>Inventario!T502</f>
        <v>142.16834862385321</v>
      </c>
    </row>
    <row r="503" spans="1:35" s="22" customFormat="1" ht="15" customHeight="1" x14ac:dyDescent="0.25">
      <c r="A503" s="33">
        <v>1909269</v>
      </c>
      <c r="B503" s="24"/>
      <c r="C503" s="174" t="s">
        <v>318</v>
      </c>
      <c r="D503" s="98" t="str">
        <f t="shared" si="36"/>
        <v>Tornillo Phillips #10 x 1-1/2"</v>
      </c>
      <c r="E503" s="33">
        <v>1950</v>
      </c>
      <c r="F503" s="98" t="str">
        <f t="shared" si="37"/>
        <v>Clavos y Tornillos</v>
      </c>
      <c r="G503" s="98" t="str">
        <f t="shared" si="38"/>
        <v>unidades</v>
      </c>
      <c r="H503" s="30">
        <v>60</v>
      </c>
      <c r="I503" s="28">
        <f t="shared" si="39"/>
        <v>0.6059237732757583</v>
      </c>
      <c r="J503" s="28">
        <f t="shared" si="40"/>
        <v>36.355426396545496</v>
      </c>
      <c r="L503" s="150">
        <v>43761</v>
      </c>
      <c r="M503" s="52"/>
      <c r="S503" s="151"/>
      <c r="U503" s="152"/>
      <c r="V503" s="23"/>
      <c r="W503" s="56"/>
      <c r="AA503" s="152"/>
      <c r="AC503" s="148" t="str">
        <f>Inventario!B503</f>
        <v>Perno Hexagonal 1/4"x 1-1/2"</v>
      </c>
      <c r="AD503" s="148" t="str">
        <f>Inventario!D503</f>
        <v>Perno Hexagonal 1/4"x 1-1/2"</v>
      </c>
      <c r="AE503" s="148" t="str">
        <f>Inventario!E503</f>
        <v>Herrajes</v>
      </c>
      <c r="AF503" s="148">
        <f>Inventario!F503</f>
        <v>0</v>
      </c>
      <c r="AG503" s="148" t="str">
        <f>Inventario!G503</f>
        <v>unidades</v>
      </c>
      <c r="AH503" s="149" t="str">
        <f>Inventario!S503</f>
        <v>0</v>
      </c>
      <c r="AI503" s="149">
        <f>Inventario!T503</f>
        <v>0</v>
      </c>
    </row>
    <row r="504" spans="1:35" s="22" customFormat="1" ht="15" customHeight="1" x14ac:dyDescent="0.25">
      <c r="A504" s="33">
        <v>1909269</v>
      </c>
      <c r="B504" s="24"/>
      <c r="C504" s="174" t="s">
        <v>320</v>
      </c>
      <c r="D504" s="98" t="str">
        <f t="shared" si="36"/>
        <v>Tornillo Phillips #10x 1"</v>
      </c>
      <c r="E504" s="33">
        <v>1951</v>
      </c>
      <c r="F504" s="98" t="str">
        <f t="shared" si="37"/>
        <v>Clavos y Tornillos</v>
      </c>
      <c r="G504" s="98" t="str">
        <f t="shared" si="38"/>
        <v>unidades</v>
      </c>
      <c r="H504" s="30">
        <v>50</v>
      </c>
      <c r="I504" s="28">
        <f t="shared" si="39"/>
        <v>0.75750800996796008</v>
      </c>
      <c r="J504" s="28">
        <f t="shared" si="40"/>
        <v>37.875400498398001</v>
      </c>
      <c r="L504" s="150">
        <v>43761</v>
      </c>
      <c r="M504" s="52"/>
      <c r="S504" s="151"/>
      <c r="U504" s="152"/>
      <c r="V504" s="23"/>
      <c r="W504" s="56"/>
      <c r="AA504" s="152"/>
      <c r="AC504" s="148" t="str">
        <f>Inventario!B504</f>
        <v>Perno Hexagonal 1/4"x 1-1/2" INOX</v>
      </c>
      <c r="AD504" s="148" t="str">
        <f>Inventario!D504</f>
        <v>Perno Hexagonal 1/4"x 1-1/2" INOX</v>
      </c>
      <c r="AE504" s="148" t="str">
        <f>Inventario!E504</f>
        <v>Herrajes</v>
      </c>
      <c r="AF504" s="148">
        <f>Inventario!F504</f>
        <v>0</v>
      </c>
      <c r="AG504" s="148" t="str">
        <f>Inventario!G504</f>
        <v>unidades</v>
      </c>
      <c r="AH504" s="149">
        <f>Inventario!S504</f>
        <v>10.719999999999999</v>
      </c>
      <c r="AI504" s="149">
        <f>Inventario!T504</f>
        <v>1929.6</v>
      </c>
    </row>
    <row r="505" spans="1:35" s="22" customFormat="1" ht="15" customHeight="1" x14ac:dyDescent="0.25">
      <c r="A505" s="33">
        <v>1906140</v>
      </c>
      <c r="B505" s="24"/>
      <c r="C505" s="174" t="s">
        <v>461</v>
      </c>
      <c r="D505" s="98" t="str">
        <f t="shared" si="36"/>
        <v>Bisagra medio canto</v>
      </c>
      <c r="E505" s="33">
        <v>1952</v>
      </c>
      <c r="F505" s="98" t="str">
        <f t="shared" si="37"/>
        <v>Herrajes</v>
      </c>
      <c r="G505" s="98" t="str">
        <f t="shared" si="38"/>
        <v>unidades</v>
      </c>
      <c r="H505" s="30">
        <v>46</v>
      </c>
      <c r="I505" s="28">
        <f t="shared" si="39"/>
        <v>56.49</v>
      </c>
      <c r="J505" s="28">
        <f t="shared" si="40"/>
        <v>2598.54</v>
      </c>
      <c r="L505" s="150">
        <v>43761</v>
      </c>
      <c r="M505" s="52"/>
      <c r="S505" s="151"/>
      <c r="U505" s="152"/>
      <c r="V505" s="23"/>
      <c r="W505" s="56"/>
      <c r="AA505" s="152"/>
      <c r="AC505" s="148" t="str">
        <f>Inventario!B505</f>
        <v>Inserto 1/4-20X15mm SLT DRIVE ZN</v>
      </c>
      <c r="AD505" s="148" t="str">
        <f>Inventario!D505</f>
        <v>Inserto 1/4-20X15mm SLT DRIVE ZN</v>
      </c>
      <c r="AE505" s="148" t="str">
        <f>Inventario!E505</f>
        <v>Herrajes</v>
      </c>
      <c r="AF505" s="148" t="str">
        <f>Inventario!F505</f>
        <v>IB142015SD(3056)</v>
      </c>
      <c r="AG505" s="148" t="str">
        <f>Inventario!G505</f>
        <v>unidades</v>
      </c>
      <c r="AH505" s="149">
        <f>Inventario!S505</f>
        <v>1.00972</v>
      </c>
      <c r="AI505" s="149">
        <f>Inventario!T505</f>
        <v>889.56331999999998</v>
      </c>
    </row>
    <row r="506" spans="1:35" s="22" customFormat="1" ht="15" customHeight="1" x14ac:dyDescent="0.25">
      <c r="A506" s="33">
        <v>1906140</v>
      </c>
      <c r="B506" s="24"/>
      <c r="C506" s="174" t="s">
        <v>366</v>
      </c>
      <c r="D506" s="98" t="str">
        <f t="shared" si="36"/>
        <v>Tornillo Phillips Flat head #7x 3/4"</v>
      </c>
      <c r="E506" s="33">
        <v>1952</v>
      </c>
      <c r="F506" s="98" t="str">
        <f t="shared" si="37"/>
        <v>Clavos y Tornillos</v>
      </c>
      <c r="G506" s="98" t="str">
        <f t="shared" si="38"/>
        <v>unidades</v>
      </c>
      <c r="H506" s="30">
        <v>200</v>
      </c>
      <c r="I506" s="28">
        <f t="shared" si="39"/>
        <v>1.96</v>
      </c>
      <c r="J506" s="28">
        <f t="shared" si="40"/>
        <v>392</v>
      </c>
      <c r="L506" s="150">
        <v>43761</v>
      </c>
      <c r="M506" s="52"/>
      <c r="S506" s="151"/>
      <c r="U506" s="152"/>
      <c r="V506" s="23"/>
      <c r="W506" s="56"/>
      <c r="AA506" s="152"/>
      <c r="AC506" s="148" t="str">
        <f>Inventario!B506</f>
        <v xml:space="preserve">NO-MORTISE BED RAIL BRACKETS </v>
      </c>
      <c r="AD506" s="148" t="str">
        <f>Inventario!D506</f>
        <v xml:space="preserve">NO-MORTISE BED RAIL BRACKETS </v>
      </c>
      <c r="AE506" s="148" t="str">
        <f>Inventario!E506</f>
        <v>Herrajes</v>
      </c>
      <c r="AF506" s="148" t="str">
        <f>Inventario!F506</f>
        <v>PAQUETE</v>
      </c>
      <c r="AG506" s="148" t="str">
        <f>Inventario!G506</f>
        <v>unidades</v>
      </c>
      <c r="AH506" s="149">
        <f>Inventario!S506</f>
        <v>730.5478571428572</v>
      </c>
      <c r="AI506" s="149">
        <f>Inventario!T506</f>
        <v>7305.4785714285717</v>
      </c>
    </row>
    <row r="507" spans="1:35" s="22" customFormat="1" ht="15" customHeight="1" x14ac:dyDescent="0.25">
      <c r="A507" s="33">
        <v>1906140</v>
      </c>
      <c r="B507" s="24"/>
      <c r="C507" s="174" t="s">
        <v>1110</v>
      </c>
      <c r="D507" s="98" t="str">
        <f t="shared" si="36"/>
        <v>Tornillo cabeza cuadrada #8 x1-1/4"</v>
      </c>
      <c r="E507" s="33">
        <v>1952</v>
      </c>
      <c r="F507" s="98" t="str">
        <f t="shared" si="37"/>
        <v>Clavos y Tornillos</v>
      </c>
      <c r="G507" s="98" t="str">
        <f t="shared" si="38"/>
        <v>unidades</v>
      </c>
      <c r="H507" s="30">
        <v>100</v>
      </c>
      <c r="I507" s="28">
        <f t="shared" si="39"/>
        <v>1.59</v>
      </c>
      <c r="J507" s="28">
        <f t="shared" si="40"/>
        <v>159</v>
      </c>
      <c r="L507" s="150">
        <v>43761</v>
      </c>
      <c r="M507" s="52"/>
      <c r="S507" s="151"/>
      <c r="U507" s="152"/>
      <c r="V507" s="23"/>
      <c r="W507" s="56"/>
      <c r="AA507" s="152"/>
      <c r="AC507" s="148" t="str">
        <f>Inventario!B507</f>
        <v>Inserto t-Nut 1/4"-20x10mm</v>
      </c>
      <c r="AD507" s="148" t="str">
        <f>Inventario!D507</f>
        <v>Inserto t-Nut 1/4"-20x10mm</v>
      </c>
      <c r="AE507" s="148" t="str">
        <f>Inventario!E507</f>
        <v>Herrajes</v>
      </c>
      <c r="AF507" s="148" t="str">
        <f>Inventario!F507</f>
        <v>031-05-968</v>
      </c>
      <c r="AG507" s="148" t="str">
        <f>Inventario!G507</f>
        <v>unidades</v>
      </c>
      <c r="AH507" s="149">
        <f>Inventario!S507</f>
        <v>2.1645714285714286</v>
      </c>
      <c r="AI507" s="149">
        <f>Inventario!T507</f>
        <v>121.21600000000001</v>
      </c>
    </row>
    <row r="508" spans="1:35" s="22" customFormat="1" ht="15" customHeight="1" x14ac:dyDescent="0.25">
      <c r="A508" s="33" t="s">
        <v>772</v>
      </c>
      <c r="B508" s="24"/>
      <c r="C508" s="174" t="s">
        <v>1144</v>
      </c>
      <c r="D508" s="98" t="str">
        <f t="shared" si="36"/>
        <v>Guantes Latex</v>
      </c>
      <c r="E508" s="33">
        <v>1953</v>
      </c>
      <c r="F508" s="98" t="str">
        <f t="shared" si="37"/>
        <v>EPP</v>
      </c>
      <c r="G508" s="98" t="str">
        <f t="shared" si="38"/>
        <v>par</v>
      </c>
      <c r="H508" s="30">
        <v>16</v>
      </c>
      <c r="I508" s="28">
        <f t="shared" si="39"/>
        <v>5.081967213114754</v>
      </c>
      <c r="J508" s="28">
        <f t="shared" si="40"/>
        <v>81.311475409836063</v>
      </c>
      <c r="L508" s="150">
        <v>43761</v>
      </c>
      <c r="M508" s="52"/>
      <c r="S508" s="151"/>
      <c r="U508" s="152"/>
      <c r="V508" s="23"/>
      <c r="W508" s="56"/>
      <c r="AA508" s="152"/>
      <c r="AC508" s="148" t="str">
        <f>Inventario!B508</f>
        <v>Way ajustable Clips for salice concealed underm</v>
      </c>
      <c r="AD508" s="148" t="str">
        <f>Inventario!D508</f>
        <v>Way ajustable Clips for salice concealed underm</v>
      </c>
      <c r="AE508" s="148" t="str">
        <f>Inventario!E508</f>
        <v>Herrajes</v>
      </c>
      <c r="AF508" s="148" t="str">
        <f>Inventario!F508</f>
        <v>421-23-001</v>
      </c>
      <c r="AG508" s="148" t="str">
        <f>Inventario!G508</f>
        <v>unidades</v>
      </c>
      <c r="AH508" s="149" t="str">
        <f>Inventario!S508</f>
        <v>0</v>
      </c>
      <c r="AI508" s="149">
        <f>Inventario!T508</f>
        <v>0</v>
      </c>
    </row>
    <row r="509" spans="1:35" s="22" customFormat="1" ht="15" customHeight="1" x14ac:dyDescent="0.25">
      <c r="A509" s="33" t="s">
        <v>772</v>
      </c>
      <c r="B509" s="24"/>
      <c r="C509" s="174" t="s">
        <v>310</v>
      </c>
      <c r="D509" s="98" t="str">
        <f t="shared" si="36"/>
        <v>Paste Fino Rojo Fandeli</v>
      </c>
      <c r="E509" s="33">
        <v>1953</v>
      </c>
      <c r="F509" s="98" t="str">
        <f t="shared" si="37"/>
        <v>Abrasivos</v>
      </c>
      <c r="G509" s="98" t="str">
        <f t="shared" si="38"/>
        <v>unidades</v>
      </c>
      <c r="H509" s="30">
        <v>30</v>
      </c>
      <c r="I509" s="28">
        <f t="shared" si="39"/>
        <v>30</v>
      </c>
      <c r="J509" s="28">
        <f t="shared" si="40"/>
        <v>900</v>
      </c>
      <c r="L509" s="150">
        <v>43761</v>
      </c>
      <c r="M509" s="52"/>
      <c r="S509" s="151"/>
      <c r="U509" s="152"/>
      <c r="V509" s="23"/>
      <c r="W509" s="56"/>
      <c r="AA509" s="152"/>
      <c r="AC509" s="148" t="str">
        <f>Inventario!B509</f>
        <v>Salice Concealed Undermount Slide A7555/381 (RIEL 18")</v>
      </c>
      <c r="AD509" s="148" t="str">
        <f>Inventario!D509</f>
        <v>Salice Concealed Undermount Slide A7555/381 (RIEL 18")</v>
      </c>
      <c r="AE509" s="148" t="str">
        <f>Inventario!E509</f>
        <v>Herrajes</v>
      </c>
      <c r="AF509" s="148" t="str">
        <f>Inventario!F509</f>
        <v>433-17-745</v>
      </c>
      <c r="AG509" s="148" t="str">
        <f>Inventario!G509</f>
        <v>unidades</v>
      </c>
      <c r="AH509" s="149" t="str">
        <f>Inventario!S509</f>
        <v>0</v>
      </c>
      <c r="AI509" s="149">
        <f>Inventario!T509</f>
        <v>0</v>
      </c>
    </row>
    <row r="510" spans="1:35" s="22" customFormat="1" ht="15" customHeight="1" x14ac:dyDescent="0.25">
      <c r="A510" s="33">
        <v>1909278</v>
      </c>
      <c r="B510" s="24"/>
      <c r="C510" s="174" t="s">
        <v>1144</v>
      </c>
      <c r="D510" s="98" t="str">
        <f t="shared" si="36"/>
        <v>Guantes Latex</v>
      </c>
      <c r="E510" s="33">
        <v>1954</v>
      </c>
      <c r="F510" s="98" t="str">
        <f t="shared" si="37"/>
        <v>EPP</v>
      </c>
      <c r="G510" s="98" t="str">
        <f t="shared" si="38"/>
        <v>par</v>
      </c>
      <c r="H510" s="30">
        <v>8</v>
      </c>
      <c r="I510" s="28">
        <f t="shared" si="39"/>
        <v>5.081967213114754</v>
      </c>
      <c r="J510" s="28">
        <f t="shared" si="40"/>
        <v>40.655737704918032</v>
      </c>
      <c r="L510" s="150">
        <v>43761</v>
      </c>
      <c r="M510" s="52"/>
      <c r="S510" s="151"/>
      <c r="U510" s="152"/>
      <c r="V510" s="23"/>
      <c r="W510" s="56"/>
      <c r="AA510" s="152"/>
      <c r="AC510" s="148" t="str">
        <f>Inventario!B510</f>
        <v>Nivelador 1/4"-20mm x 22mm</v>
      </c>
      <c r="AD510" s="148" t="str">
        <f>Inventario!D510</f>
        <v>Nivelador 1/4"-20mm x 22mm</v>
      </c>
      <c r="AE510" s="148" t="str">
        <f>Inventario!E510</f>
        <v>Herrajes</v>
      </c>
      <c r="AF510" s="148" t="str">
        <f>Inventario!F510</f>
        <v>651-04-332</v>
      </c>
      <c r="AG510" s="148" t="str">
        <f>Inventario!G510</f>
        <v>unidades</v>
      </c>
      <c r="AH510" s="149">
        <f>Inventario!S510</f>
        <v>3.3590399999999998</v>
      </c>
      <c r="AI510" s="149">
        <f>Inventario!T510</f>
        <v>2942.5190399999997</v>
      </c>
    </row>
    <row r="511" spans="1:35" s="22" customFormat="1" ht="15" customHeight="1" x14ac:dyDescent="0.25">
      <c r="A511" s="33">
        <v>1910300</v>
      </c>
      <c r="B511" s="24"/>
      <c r="C511" s="174" t="s">
        <v>1495</v>
      </c>
      <c r="D511" s="98" t="str">
        <f t="shared" si="36"/>
        <v>Lamina de carton reciclado</v>
      </c>
      <c r="E511" s="33">
        <v>1955</v>
      </c>
      <c r="F511" s="98" t="str">
        <f t="shared" si="37"/>
        <v>Material Empaque</v>
      </c>
      <c r="G511" s="98" t="str">
        <f t="shared" si="38"/>
        <v>unidades</v>
      </c>
      <c r="H511" s="30">
        <v>9</v>
      </c>
      <c r="I511" s="28">
        <f t="shared" si="39"/>
        <v>20.259253559499786</v>
      </c>
      <c r="J511" s="28">
        <f t="shared" si="40"/>
        <v>182.33328203549809</v>
      </c>
      <c r="L511" s="150">
        <v>43761</v>
      </c>
      <c r="M511" s="52"/>
      <c r="S511" s="151"/>
      <c r="U511" s="152"/>
      <c r="V511" s="23"/>
      <c r="W511" s="56"/>
      <c r="AA511" s="152"/>
      <c r="AC511" s="148" t="str">
        <f>Inventario!B511</f>
        <v>Magnetic Catch,with strike plastic black 4-5kg</v>
      </c>
      <c r="AD511" s="148" t="str">
        <f>Inventario!D511</f>
        <v>Magnetic Catch,with strike plastic black 4-5kg</v>
      </c>
      <c r="AE511" s="148" t="str">
        <f>Inventario!E511</f>
        <v>Herrajes</v>
      </c>
      <c r="AF511" s="148" t="str">
        <f>Inventario!F511</f>
        <v>246-29-301</v>
      </c>
      <c r="AG511" s="148" t="str">
        <f>Inventario!G511</f>
        <v>unidades</v>
      </c>
      <c r="AH511" s="149">
        <f>Inventario!S511</f>
        <v>32.184750000000001</v>
      </c>
      <c r="AI511" s="149">
        <f>Inventario!T511</f>
        <v>611.51025000000004</v>
      </c>
    </row>
    <row r="512" spans="1:35" s="22" customFormat="1" ht="15" customHeight="1" x14ac:dyDescent="0.25">
      <c r="A512" s="33">
        <v>1910300</v>
      </c>
      <c r="B512" s="24"/>
      <c r="C512" s="174" t="s">
        <v>967</v>
      </c>
      <c r="D512" s="98" t="str">
        <f t="shared" si="36"/>
        <v>Tape Oscuro 2"x 110 yadas</v>
      </c>
      <c r="E512" s="33">
        <v>1955</v>
      </c>
      <c r="F512" s="98" t="str">
        <f t="shared" si="37"/>
        <v>Material Empaque</v>
      </c>
      <c r="G512" s="98" t="str">
        <f t="shared" si="38"/>
        <v>unidades</v>
      </c>
      <c r="H512" s="30">
        <v>2</v>
      </c>
      <c r="I512" s="28">
        <f t="shared" si="39"/>
        <v>48.261992235692681</v>
      </c>
      <c r="J512" s="28">
        <f t="shared" si="40"/>
        <v>96.523984471385361</v>
      </c>
      <c r="L512" s="150">
        <v>43761</v>
      </c>
      <c r="M512" s="52"/>
      <c r="S512" s="151"/>
      <c r="U512" s="152"/>
      <c r="V512" s="23"/>
      <c r="W512" s="56"/>
      <c r="AA512" s="152"/>
      <c r="AC512" s="148" t="str">
        <f>Inventario!B512</f>
        <v>Tapa para bisagra (covercap , for hinge arm, plast)</v>
      </c>
      <c r="AD512" s="148" t="str">
        <f>Inventario!D512</f>
        <v>Tapa para bisagra (covercap , for hinge arm, plast)</v>
      </c>
      <c r="AE512" s="148" t="str">
        <f>Inventario!E512</f>
        <v>Herrajes</v>
      </c>
      <c r="AF512" s="148" t="str">
        <f>Inventario!F512</f>
        <v>329-18-308</v>
      </c>
      <c r="AG512" s="148" t="str">
        <f>Inventario!G512</f>
        <v>unidades</v>
      </c>
      <c r="AH512" s="149">
        <f>Inventario!S512</f>
        <v>1.4464999999999999</v>
      </c>
      <c r="AI512" s="149">
        <f>Inventario!T512</f>
        <v>37.608999999999995</v>
      </c>
    </row>
    <row r="513" spans="1:35" s="22" customFormat="1" ht="15" customHeight="1" x14ac:dyDescent="0.25">
      <c r="A513" s="33">
        <v>1910300</v>
      </c>
      <c r="B513" s="24"/>
      <c r="C513" s="174" t="s">
        <v>701</v>
      </c>
      <c r="D513" s="98" t="str">
        <f t="shared" si="36"/>
        <v>Empaletizador</v>
      </c>
      <c r="E513" s="33">
        <v>1955</v>
      </c>
      <c r="F513" s="98" t="str">
        <f t="shared" si="37"/>
        <v>Material Empaque</v>
      </c>
      <c r="G513" s="98" t="str">
        <f t="shared" si="38"/>
        <v>Rollo</v>
      </c>
      <c r="H513" s="30">
        <v>2</v>
      </c>
      <c r="I513" s="28">
        <f t="shared" si="39"/>
        <v>309.91669880851032</v>
      </c>
      <c r="J513" s="28">
        <f t="shared" si="40"/>
        <v>619.83339761702064</v>
      </c>
      <c r="L513" s="150">
        <v>43761</v>
      </c>
      <c r="M513" s="52"/>
      <c r="S513" s="151"/>
      <c r="U513" s="152"/>
      <c r="V513" s="23"/>
      <c r="W513" s="56"/>
      <c r="AA513" s="152"/>
      <c r="AC513" s="148" t="str">
        <f>Inventario!B513</f>
        <v xml:space="preserve">Bisagra medio canto 105 grados </v>
      </c>
      <c r="AD513" s="148" t="str">
        <f>Inventario!D513</f>
        <v xml:space="preserve">Bisagra medio canto 105 grados </v>
      </c>
      <c r="AE513" s="148" t="str">
        <f>Inventario!E513</f>
        <v>Herrajes</v>
      </c>
      <c r="AF513" s="148" t="str">
        <f>Inventario!F513</f>
        <v>329-28-441</v>
      </c>
      <c r="AG513" s="148" t="str">
        <f>Inventario!G513</f>
        <v>unidades</v>
      </c>
      <c r="AH513" s="149" t="str">
        <f>Inventario!S513</f>
        <v>0</v>
      </c>
      <c r="AI513" s="149">
        <f>Inventario!T513</f>
        <v>0</v>
      </c>
    </row>
    <row r="514" spans="1:35" s="22" customFormat="1" ht="15" customHeight="1" x14ac:dyDescent="0.25">
      <c r="A514" s="33">
        <v>1910299</v>
      </c>
      <c r="B514" s="24"/>
      <c r="C514" s="174" t="s">
        <v>1495</v>
      </c>
      <c r="D514" s="98" t="str">
        <f t="shared" si="36"/>
        <v>Lamina de carton reciclado</v>
      </c>
      <c r="E514" s="33">
        <v>1956</v>
      </c>
      <c r="F514" s="98" t="str">
        <f t="shared" si="37"/>
        <v>Material Empaque</v>
      </c>
      <c r="G514" s="98" t="str">
        <f t="shared" si="38"/>
        <v>unidades</v>
      </c>
      <c r="H514" s="30">
        <v>11</v>
      </c>
      <c r="I514" s="28">
        <f t="shared" si="39"/>
        <v>20.259253559499786</v>
      </c>
      <c r="J514" s="28">
        <f t="shared" si="40"/>
        <v>222.85178915449765</v>
      </c>
      <c r="L514" s="150">
        <v>43761</v>
      </c>
      <c r="M514" s="52"/>
      <c r="S514" s="151"/>
      <c r="U514" s="152"/>
      <c r="V514" s="23"/>
      <c r="W514" s="56"/>
      <c r="AA514" s="152"/>
      <c r="AC514" s="148" t="str">
        <f>Inventario!B514</f>
        <v xml:space="preserve">Bisagra 105 grados . Cierre suave </v>
      </c>
      <c r="AD514" s="148" t="str">
        <f>Inventario!D514</f>
        <v xml:space="preserve">Bisagra 105 grados . Cierre suave </v>
      </c>
      <c r="AE514" s="148" t="str">
        <f>Inventario!E514</f>
        <v>Herrajes</v>
      </c>
      <c r="AF514" s="148" t="str">
        <f>Inventario!F514</f>
        <v>329-28-403</v>
      </c>
      <c r="AG514" s="148" t="str">
        <f>Inventario!G514</f>
        <v>unidades</v>
      </c>
      <c r="AH514" s="149">
        <f>Inventario!S514</f>
        <v>39.582999999999998</v>
      </c>
      <c r="AI514" s="149">
        <f>Inventario!T514</f>
        <v>237.49799999999999</v>
      </c>
    </row>
    <row r="515" spans="1:35" s="22" customFormat="1" ht="15" customHeight="1" x14ac:dyDescent="0.25">
      <c r="A515" s="33">
        <v>1910299</v>
      </c>
      <c r="B515" s="24"/>
      <c r="C515" s="174" t="s">
        <v>967</v>
      </c>
      <c r="D515" s="98" t="str">
        <f t="shared" si="36"/>
        <v>Tape Oscuro 2"x 110 yadas</v>
      </c>
      <c r="E515" s="33">
        <v>1956</v>
      </c>
      <c r="F515" s="98" t="str">
        <f t="shared" si="37"/>
        <v>Material Empaque</v>
      </c>
      <c r="G515" s="98" t="str">
        <f t="shared" si="38"/>
        <v>unidades</v>
      </c>
      <c r="H515" s="30">
        <v>3</v>
      </c>
      <c r="I515" s="28">
        <f t="shared" si="39"/>
        <v>48.261992235692681</v>
      </c>
      <c r="J515" s="28">
        <f t="shared" si="40"/>
        <v>144.78597670707805</v>
      </c>
      <c r="L515" s="150">
        <v>43761</v>
      </c>
      <c r="M515" s="52"/>
      <c r="S515" s="151"/>
      <c r="U515" s="152"/>
      <c r="V515" s="23"/>
      <c r="W515" s="56"/>
      <c r="AA515" s="152"/>
      <c r="AC515" s="148" t="str">
        <f>Inventario!B515</f>
        <v xml:space="preserve">Bisagra 94 grados </v>
      </c>
      <c r="AD515" s="148" t="str">
        <f>Inventario!D515</f>
        <v xml:space="preserve">Bisagra 94 grados </v>
      </c>
      <c r="AE515" s="148" t="str">
        <f>Inventario!E515</f>
        <v>Herrajes</v>
      </c>
      <c r="AF515" s="148" t="str">
        <f>Inventario!F515</f>
        <v>329-31-013</v>
      </c>
      <c r="AG515" s="148" t="str">
        <f>Inventario!G515</f>
        <v>unidades</v>
      </c>
      <c r="AH515" s="149">
        <f>Inventario!S515</f>
        <v>75.467999999999989</v>
      </c>
      <c r="AI515" s="149">
        <f>Inventario!T515</f>
        <v>301.87199999999996</v>
      </c>
    </row>
    <row r="516" spans="1:35" s="22" customFormat="1" ht="15" customHeight="1" x14ac:dyDescent="0.25">
      <c r="A516" s="33">
        <v>1910299</v>
      </c>
      <c r="B516" s="24"/>
      <c r="C516" s="174" t="s">
        <v>701</v>
      </c>
      <c r="D516" s="98" t="str">
        <f t="shared" si="36"/>
        <v>Empaletizador</v>
      </c>
      <c r="E516" s="33">
        <v>1956</v>
      </c>
      <c r="F516" s="98" t="str">
        <f t="shared" si="37"/>
        <v>Material Empaque</v>
      </c>
      <c r="G516" s="98" t="str">
        <f t="shared" si="38"/>
        <v>Rollo</v>
      </c>
      <c r="H516" s="30">
        <v>3</v>
      </c>
      <c r="I516" s="28">
        <f t="shared" si="39"/>
        <v>309.91669880851032</v>
      </c>
      <c r="J516" s="28">
        <f t="shared" si="40"/>
        <v>929.75009642553096</v>
      </c>
      <c r="L516" s="150">
        <v>43761</v>
      </c>
      <c r="M516" s="52"/>
      <c r="S516" s="151"/>
      <c r="U516" s="152"/>
      <c r="V516" s="23"/>
      <c r="W516" s="56"/>
      <c r="AA516" s="152"/>
      <c r="AC516" s="148" t="str">
        <f>Inventario!B516</f>
        <v>Salice S2XX85H9 Covercap , for hinge cup flange3</v>
      </c>
      <c r="AD516" s="148" t="str">
        <f>Inventario!D516</f>
        <v>Salice S2XX85H9 Covercap , for hinge cup flange3</v>
      </c>
      <c r="AE516" s="148" t="str">
        <f>Inventario!E516</f>
        <v>Herrajes</v>
      </c>
      <c r="AF516" s="148" t="str">
        <f>Inventario!F516</f>
        <v>329-32-530</v>
      </c>
      <c r="AG516" s="148" t="str">
        <f>Inventario!G516</f>
        <v>unidades</v>
      </c>
      <c r="AH516" s="149">
        <f>Inventario!S516</f>
        <v>4.4393333333333338</v>
      </c>
      <c r="AI516" s="149">
        <f>Inventario!T516</f>
        <v>88.786666666666676</v>
      </c>
    </row>
    <row r="517" spans="1:35" s="22" customFormat="1" ht="15" customHeight="1" x14ac:dyDescent="0.25">
      <c r="A517" s="33" t="s">
        <v>2074</v>
      </c>
      <c r="B517" s="24"/>
      <c r="C517" s="174" t="s">
        <v>349</v>
      </c>
      <c r="D517" s="98" t="str">
        <f t="shared" si="36"/>
        <v>Tornillo gypsum #8 x 1-1/4"</v>
      </c>
      <c r="E517" s="33">
        <v>1957</v>
      </c>
      <c r="F517" s="98" t="str">
        <f t="shared" si="37"/>
        <v>Clavos y Tornillos</v>
      </c>
      <c r="G517" s="98" t="str">
        <f t="shared" si="38"/>
        <v>unidades</v>
      </c>
      <c r="H517" s="30">
        <v>50</v>
      </c>
      <c r="I517" s="28">
        <f t="shared" si="39"/>
        <v>1.06</v>
      </c>
      <c r="J517" s="28">
        <f t="shared" si="40"/>
        <v>53</v>
      </c>
      <c r="L517" s="150">
        <v>43761</v>
      </c>
      <c r="M517" s="52"/>
      <c r="S517" s="151"/>
      <c r="U517" s="152"/>
      <c r="V517" s="23"/>
      <c r="W517" s="56"/>
      <c r="AA517" s="152"/>
      <c r="AC517" s="148" t="str">
        <f>Inventario!B517</f>
        <v>Bisagra 0MM (Montaje para bisagra)</v>
      </c>
      <c r="AD517" s="148" t="str">
        <f>Inventario!D517</f>
        <v>Bisagra 0MM (Montaje para bisagra)</v>
      </c>
      <c r="AE517" s="148" t="str">
        <f>Inventario!E517</f>
        <v>Herrajes</v>
      </c>
      <c r="AF517" s="148" t="str">
        <f>Inventario!F517</f>
        <v>329-71-500</v>
      </c>
      <c r="AG517" s="148" t="str">
        <f>Inventario!G517</f>
        <v>unidades</v>
      </c>
      <c r="AH517" s="149">
        <f>Inventario!S517</f>
        <v>27.079666666666661</v>
      </c>
      <c r="AI517" s="149">
        <f>Inventario!T517</f>
        <v>541.59333333333325</v>
      </c>
    </row>
    <row r="518" spans="1:35" s="22" customFormat="1" ht="15" customHeight="1" x14ac:dyDescent="0.25">
      <c r="A518" s="33">
        <v>1908234</v>
      </c>
      <c r="B518" s="24"/>
      <c r="C518" s="174" t="s">
        <v>366</v>
      </c>
      <c r="D518" s="98" t="str">
        <f t="shared" ref="D518:D581" si="41">VLOOKUP($C518,$AC$6:$AI$2056,2,FALSE)</f>
        <v>Tornillo Phillips Flat head #7x 3/4"</v>
      </c>
      <c r="E518" s="33">
        <v>1958</v>
      </c>
      <c r="F518" s="98" t="str">
        <f t="shared" ref="F518:F581" si="42">VLOOKUP($C518,$AC$6:$AI$2056,3,FALSE)</f>
        <v>Clavos y Tornillos</v>
      </c>
      <c r="G518" s="98" t="str">
        <f t="shared" ref="G518:G581" si="43">VLOOKUP($C518,$AC$6:$AI$2056,5,FALSE)</f>
        <v>unidades</v>
      </c>
      <c r="H518" s="30">
        <v>100</v>
      </c>
      <c r="I518" s="28">
        <f t="shared" ref="I518:I581" si="44">VLOOKUP($C518,$AC$6:$AI$2056,6,FALSE)</f>
        <v>1.96</v>
      </c>
      <c r="J518" s="28">
        <f t="shared" si="40"/>
        <v>196</v>
      </c>
      <c r="L518" s="150">
        <v>43761</v>
      </c>
      <c r="M518" s="52"/>
      <c r="S518" s="151"/>
      <c r="U518" s="152"/>
      <c r="V518" s="23"/>
      <c r="W518" s="56"/>
      <c r="AA518" s="152"/>
      <c r="AC518" s="148" t="str">
        <f>Inventario!B518</f>
        <v>Bisagra oculta 25mm x 118 mm</v>
      </c>
      <c r="AD518" s="148" t="str">
        <f>Inventario!D518</f>
        <v>Bisagra oculta 25mm x 118 mm</v>
      </c>
      <c r="AE518" s="148" t="str">
        <f>Inventario!E518</f>
        <v>Herrajes</v>
      </c>
      <c r="AF518" s="148" t="str">
        <f>Inventario!F518</f>
        <v>341-07-763</v>
      </c>
      <c r="AG518" s="148" t="str">
        <f>Inventario!G518</f>
        <v>unidades</v>
      </c>
      <c r="AH518" s="149" t="str">
        <f>Inventario!S518</f>
        <v>0</v>
      </c>
      <c r="AI518" s="149">
        <f>Inventario!T518</f>
        <v>0</v>
      </c>
    </row>
    <row r="519" spans="1:35" s="22" customFormat="1" ht="15" customHeight="1" x14ac:dyDescent="0.25">
      <c r="A519" s="33">
        <v>1908234</v>
      </c>
      <c r="B519" s="24"/>
      <c r="C519" s="174" t="s">
        <v>318</v>
      </c>
      <c r="D519" s="98" t="str">
        <f t="shared" si="41"/>
        <v>Tornillo Phillips #10 x 1-1/2"</v>
      </c>
      <c r="E519" s="33">
        <v>1958</v>
      </c>
      <c r="F519" s="98" t="str">
        <f t="shared" si="42"/>
        <v>Clavos y Tornillos</v>
      </c>
      <c r="G519" s="98" t="str">
        <f t="shared" si="43"/>
        <v>unidades</v>
      </c>
      <c r="H519" s="30">
        <v>50</v>
      </c>
      <c r="I519" s="28">
        <f t="shared" si="44"/>
        <v>0.6059237732757583</v>
      </c>
      <c r="J519" s="28">
        <f t="shared" si="40"/>
        <v>30.296188663787916</v>
      </c>
      <c r="L519" s="150">
        <v>43761</v>
      </c>
      <c r="M519" s="52"/>
      <c r="S519" s="151"/>
      <c r="U519" s="152"/>
      <c r="V519" s="23"/>
      <c r="W519" s="56"/>
      <c r="AA519" s="152"/>
      <c r="AC519" s="148" t="str">
        <f>Inventario!B519</f>
        <v>Tubo para armario 8 pies</v>
      </c>
      <c r="AD519" s="148" t="str">
        <f>Inventario!D519</f>
        <v>Tubo para armario 8 pies</v>
      </c>
      <c r="AE519" s="148" t="str">
        <f>Inventario!E519</f>
        <v>Herrajes</v>
      </c>
      <c r="AF519" s="148" t="str">
        <f>Inventario!F519</f>
        <v>801-42-600</v>
      </c>
      <c r="AG519" s="148" t="str">
        <f>Inventario!G519</f>
        <v>unidades</v>
      </c>
      <c r="AH519" s="149">
        <f>Inventario!S519</f>
        <v>804.98666666666668</v>
      </c>
      <c r="AI519" s="149">
        <f>Inventario!T519</f>
        <v>6439.8933333333334</v>
      </c>
    </row>
    <row r="520" spans="1:35" s="22" customFormat="1" ht="15" customHeight="1" x14ac:dyDescent="0.25">
      <c r="A520" s="33" t="s">
        <v>772</v>
      </c>
      <c r="B520" s="24"/>
      <c r="C520" s="174" t="s">
        <v>270</v>
      </c>
      <c r="D520" s="98" t="str">
        <f t="shared" si="41"/>
        <v>Lija disco stickit grano #120</v>
      </c>
      <c r="E520" s="33">
        <v>1959</v>
      </c>
      <c r="F520" s="98" t="str">
        <f t="shared" si="42"/>
        <v>Abrasivos</v>
      </c>
      <c r="G520" s="98" t="str">
        <f t="shared" si="43"/>
        <v>unidades</v>
      </c>
      <c r="H520" s="30">
        <v>100</v>
      </c>
      <c r="I520" s="28">
        <f t="shared" si="44"/>
        <v>9.84</v>
      </c>
      <c r="J520" s="28">
        <f t="shared" si="40"/>
        <v>984</v>
      </c>
      <c r="L520" s="150">
        <v>43761</v>
      </c>
      <c r="M520" s="52"/>
      <c r="S520" s="151"/>
      <c r="U520" s="152"/>
      <c r="V520" s="23"/>
      <c r="W520" s="56"/>
      <c r="AA520" s="152"/>
      <c r="AC520" s="148" t="str">
        <f>Inventario!B520</f>
        <v>Soporte para tubo de armario</v>
      </c>
      <c r="AD520" s="148" t="str">
        <f>Inventario!D520</f>
        <v>Soporte para tubo de armario</v>
      </c>
      <c r="AE520" s="148" t="str">
        <f>Inventario!E520</f>
        <v>Herrajes</v>
      </c>
      <c r="AF520" s="148" t="str">
        <f>Inventario!F520</f>
        <v>803-56-600</v>
      </c>
      <c r="AG520" s="148" t="str">
        <f>Inventario!G520</f>
        <v>unidades</v>
      </c>
      <c r="AH520" s="149" t="str">
        <f>Inventario!S520</f>
        <v>0</v>
      </c>
      <c r="AI520" s="149">
        <f>Inventario!T520</f>
        <v>0</v>
      </c>
    </row>
    <row r="521" spans="1:35" s="22" customFormat="1" ht="15" customHeight="1" x14ac:dyDescent="0.25">
      <c r="A521" s="33">
        <v>1908238</v>
      </c>
      <c r="B521" s="24"/>
      <c r="C521" s="174" t="s">
        <v>763</v>
      </c>
      <c r="D521" s="98" t="str">
        <f t="shared" si="41"/>
        <v>Hilaza</v>
      </c>
      <c r="E521" s="33">
        <v>1960</v>
      </c>
      <c r="F521" s="98" t="str">
        <f t="shared" si="42"/>
        <v>Materiales Varios</v>
      </c>
      <c r="G521" s="98" t="str">
        <f t="shared" si="43"/>
        <v>lbs</v>
      </c>
      <c r="H521" s="30">
        <v>10</v>
      </c>
      <c r="I521" s="28">
        <f t="shared" si="44"/>
        <v>8.3409927745818973</v>
      </c>
      <c r="J521" s="28">
        <f t="shared" si="40"/>
        <v>83.409927745818976</v>
      </c>
      <c r="L521" s="150">
        <v>43761</v>
      </c>
      <c r="M521" s="52"/>
      <c r="S521" s="151"/>
      <c r="U521" s="152"/>
      <c r="V521" s="23"/>
      <c r="W521" s="56"/>
      <c r="AA521" s="152"/>
      <c r="AC521" s="148" t="str">
        <f>Inventario!B521</f>
        <v xml:space="preserve">Guia de piso </v>
      </c>
      <c r="AD521" s="148" t="str">
        <f>Inventario!D521</f>
        <v xml:space="preserve">Guia de piso </v>
      </c>
      <c r="AE521" s="148" t="str">
        <f>Inventario!E521</f>
        <v>Herrajes</v>
      </c>
      <c r="AF521" s="148" t="str">
        <f>Inventario!F521</f>
        <v>940-42-030</v>
      </c>
      <c r="AG521" s="148" t="str">
        <f>Inventario!G521</f>
        <v>unidades</v>
      </c>
      <c r="AH521" s="149" t="str">
        <f>Inventario!S521</f>
        <v>0</v>
      </c>
      <c r="AI521" s="149">
        <f>Inventario!T521</f>
        <v>0</v>
      </c>
    </row>
    <row r="522" spans="1:35" s="22" customFormat="1" ht="15" customHeight="1" x14ac:dyDescent="0.25">
      <c r="A522" s="33">
        <v>1909278</v>
      </c>
      <c r="B522" s="24"/>
      <c r="C522" s="174" t="s">
        <v>834</v>
      </c>
      <c r="D522" s="98" t="str">
        <f t="shared" si="41"/>
        <v>Thinner Acrilico</v>
      </c>
      <c r="E522" s="33">
        <v>1961</v>
      </c>
      <c r="F522" s="98" t="str">
        <f t="shared" si="42"/>
        <v>Pinturas y Quimicos</v>
      </c>
      <c r="G522" s="98" t="str">
        <f t="shared" si="43"/>
        <v>galones</v>
      </c>
      <c r="H522" s="30">
        <v>0.75</v>
      </c>
      <c r="I522" s="28">
        <f t="shared" si="44"/>
        <v>171.05991780538329</v>
      </c>
      <c r="J522" s="28">
        <f t="shared" si="40"/>
        <v>128.29493835403747</v>
      </c>
      <c r="L522" s="150">
        <v>43761</v>
      </c>
      <c r="M522" s="52"/>
      <c r="S522" s="151"/>
      <c r="U522" s="152"/>
      <c r="V522" s="23"/>
      <c r="W522" s="56"/>
      <c r="AA522" s="152"/>
      <c r="AC522" s="148" t="str">
        <f>Inventario!B522</f>
        <v>Herraje para puerta corrediza</v>
      </c>
      <c r="AD522" s="148" t="str">
        <f>Inventario!D522</f>
        <v>Herraje para puerta corrediza</v>
      </c>
      <c r="AE522" s="148" t="str">
        <f>Inventario!E522</f>
        <v>Herrajes</v>
      </c>
      <c r="AF522" s="148" t="str">
        <f>Inventario!F522</f>
        <v>940-43-117</v>
      </c>
      <c r="AG522" s="148" t="str">
        <f>Inventario!G522</f>
        <v>kits</v>
      </c>
      <c r="AH522" s="149" t="str">
        <f>Inventario!S522</f>
        <v>0</v>
      </c>
      <c r="AI522" s="149">
        <f>Inventario!T522</f>
        <v>0</v>
      </c>
    </row>
    <row r="523" spans="1:35" s="22" customFormat="1" ht="15" customHeight="1" x14ac:dyDescent="0.25">
      <c r="A523" s="33" t="s">
        <v>772</v>
      </c>
      <c r="B523" s="24"/>
      <c r="C523" s="174" t="s">
        <v>1144</v>
      </c>
      <c r="D523" s="98" t="str">
        <f t="shared" si="41"/>
        <v>Guantes Latex</v>
      </c>
      <c r="E523" s="33">
        <v>1962</v>
      </c>
      <c r="F523" s="98" t="str">
        <f t="shared" si="42"/>
        <v>EPP</v>
      </c>
      <c r="G523" s="98" t="str">
        <f t="shared" si="43"/>
        <v>par</v>
      </c>
      <c r="H523" s="30">
        <v>4</v>
      </c>
      <c r="I523" s="28">
        <f t="shared" si="44"/>
        <v>5.081967213114754</v>
      </c>
      <c r="J523" s="28">
        <f t="shared" si="40"/>
        <v>20.327868852459016</v>
      </c>
      <c r="L523" s="150">
        <v>43761</v>
      </c>
      <c r="M523" s="52"/>
      <c r="S523" s="151"/>
      <c r="U523" s="152"/>
      <c r="V523" s="23"/>
      <c r="W523" s="56"/>
      <c r="AA523" s="152"/>
      <c r="AC523" s="148" t="str">
        <f>Inventario!B523</f>
        <v xml:space="preserve">Riel para puerta </v>
      </c>
      <c r="AD523" s="148" t="str">
        <f>Inventario!D523</f>
        <v xml:space="preserve">Riel para puerta </v>
      </c>
      <c r="AE523" s="148" t="str">
        <f>Inventario!E523</f>
        <v>Herrajes</v>
      </c>
      <c r="AF523" s="148" t="str">
        <f>Inventario!F523</f>
        <v>940-43-961</v>
      </c>
      <c r="AG523" s="148" t="str">
        <f>Inventario!G523</f>
        <v>unidades</v>
      </c>
      <c r="AH523" s="149" t="str">
        <f>Inventario!S523</f>
        <v>0</v>
      </c>
      <c r="AI523" s="149">
        <f>Inventario!T523</f>
        <v>0</v>
      </c>
    </row>
    <row r="524" spans="1:35" s="22" customFormat="1" ht="15" customHeight="1" x14ac:dyDescent="0.25">
      <c r="A524" s="33" t="s">
        <v>772</v>
      </c>
      <c r="B524" s="24"/>
      <c r="C524" s="174" t="s">
        <v>1140</v>
      </c>
      <c r="D524" s="98" t="str">
        <f t="shared" si="41"/>
        <v>Lija disco stickit grano #320</v>
      </c>
      <c r="E524" s="33">
        <v>1962</v>
      </c>
      <c r="F524" s="98" t="str">
        <f t="shared" si="42"/>
        <v>Abrasivos</v>
      </c>
      <c r="G524" s="98" t="str">
        <f t="shared" si="43"/>
        <v>unidades</v>
      </c>
      <c r="H524" s="30">
        <v>10</v>
      </c>
      <c r="I524" s="28" t="str">
        <f t="shared" si="44"/>
        <v>0</v>
      </c>
      <c r="J524" s="28">
        <f t="shared" si="40"/>
        <v>0</v>
      </c>
      <c r="L524" s="150">
        <v>43761</v>
      </c>
      <c r="M524" s="52"/>
      <c r="S524" s="151"/>
      <c r="U524" s="152"/>
      <c r="V524" s="23"/>
      <c r="W524" s="56"/>
      <c r="AA524" s="152"/>
      <c r="AC524" s="148" t="str">
        <f>Inventario!B524</f>
        <v>Herraje p/puerta corrediza</v>
      </c>
      <c r="AD524" s="148" t="str">
        <f>Inventario!D524</f>
        <v>Herraje p/puerta corrediza</v>
      </c>
      <c r="AE524" s="148" t="str">
        <f>Inventario!E524</f>
        <v>Herrajes</v>
      </c>
      <c r="AF524" s="148" t="str">
        <f>Inventario!F524</f>
        <v>940-44-000</v>
      </c>
      <c r="AG524" s="148" t="str">
        <f>Inventario!G524</f>
        <v>kits</v>
      </c>
      <c r="AH524" s="149" t="str">
        <f>Inventario!S524</f>
        <v>0</v>
      </c>
      <c r="AI524" s="149">
        <f>Inventario!T524</f>
        <v>0</v>
      </c>
    </row>
    <row r="525" spans="1:35" s="22" customFormat="1" ht="15" customHeight="1" x14ac:dyDescent="0.25">
      <c r="A525" s="33" t="s">
        <v>772</v>
      </c>
      <c r="B525" s="24"/>
      <c r="C525" s="174" t="s">
        <v>1144</v>
      </c>
      <c r="D525" s="98" t="str">
        <f t="shared" si="41"/>
        <v>Guantes Latex</v>
      </c>
      <c r="E525" s="33">
        <v>1963</v>
      </c>
      <c r="F525" s="98" t="str">
        <f t="shared" si="42"/>
        <v>EPP</v>
      </c>
      <c r="G525" s="98" t="str">
        <f t="shared" si="43"/>
        <v>par</v>
      </c>
      <c r="H525" s="30">
        <v>4</v>
      </c>
      <c r="I525" s="28">
        <f t="shared" si="44"/>
        <v>5.081967213114754</v>
      </c>
      <c r="J525" s="28">
        <f>+H525*I525</f>
        <v>20.327868852459016</v>
      </c>
      <c r="L525" s="150">
        <v>43761</v>
      </c>
      <c r="M525" s="52"/>
      <c r="S525" s="151"/>
      <c r="U525" s="152"/>
      <c r="V525" s="23"/>
      <c r="W525" s="56"/>
      <c r="AA525" s="152"/>
      <c r="AC525" s="148" t="str">
        <f>Inventario!B525</f>
        <v xml:space="preserve">Perno cabeza plana 2" Centro Llave Allen </v>
      </c>
      <c r="AD525" s="148" t="str">
        <f>Inventario!D525</f>
        <v xml:space="preserve">Perno cabeza plana 2" Centro Llave Allen </v>
      </c>
      <c r="AE525" s="148" t="str">
        <f>Inventario!E525</f>
        <v>Herrajes</v>
      </c>
      <c r="AF525" s="148" t="str">
        <f>Inventario!F525</f>
        <v>HX2N142006</v>
      </c>
      <c r="AG525" s="148" t="str">
        <f>Inventario!G525</f>
        <v>unidades</v>
      </c>
      <c r="AH525" s="149" t="str">
        <f>Inventario!S525</f>
        <v>0</v>
      </c>
      <c r="AI525" s="149">
        <f>Inventario!T525</f>
        <v>0</v>
      </c>
    </row>
    <row r="526" spans="1:35" s="22" customFormat="1" ht="15" customHeight="1" x14ac:dyDescent="0.25">
      <c r="A526" s="33" t="s">
        <v>772</v>
      </c>
      <c r="B526" s="24"/>
      <c r="C526" s="174" t="s">
        <v>270</v>
      </c>
      <c r="D526" s="98" t="str">
        <f t="shared" si="41"/>
        <v>Lija disco stickit grano #120</v>
      </c>
      <c r="E526" s="33">
        <v>1963</v>
      </c>
      <c r="F526" s="98" t="str">
        <f t="shared" si="42"/>
        <v>Abrasivos</v>
      </c>
      <c r="G526" s="98" t="str">
        <f t="shared" si="43"/>
        <v>unidades</v>
      </c>
      <c r="H526" s="30">
        <v>10</v>
      </c>
      <c r="I526" s="28">
        <f t="shared" si="44"/>
        <v>9.84</v>
      </c>
      <c r="J526" s="28">
        <f t="shared" ref="J526:J574" si="45">+H526*I526</f>
        <v>98.4</v>
      </c>
      <c r="L526" s="150">
        <v>43761</v>
      </c>
      <c r="M526" s="52"/>
      <c r="S526" s="151"/>
      <c r="U526" s="152"/>
      <c r="V526" s="23"/>
      <c r="W526" s="56"/>
      <c r="AA526" s="152"/>
      <c r="AC526" s="148" t="str">
        <f>Inventario!B526</f>
        <v>Brida sin fin 7/16"a 1" Inox (11-25mm size 8)</v>
      </c>
      <c r="AD526" s="148" t="str">
        <f>Inventario!D526</f>
        <v>Brida sin fin 7/16"a 1" Inox (11-25mm size 8)</v>
      </c>
      <c r="AE526" s="148" t="str">
        <f>Inventario!E526</f>
        <v>Herrajes</v>
      </c>
      <c r="AF526" s="148">
        <f>Inventario!F526</f>
        <v>0</v>
      </c>
      <c r="AG526" s="148" t="str">
        <f>Inventario!G526</f>
        <v>unidades</v>
      </c>
      <c r="AH526" s="149" t="str">
        <f>Inventario!S526</f>
        <v>0</v>
      </c>
      <c r="AI526" s="149">
        <f>Inventario!T526</f>
        <v>0</v>
      </c>
    </row>
    <row r="527" spans="1:35" s="22" customFormat="1" ht="15" customHeight="1" x14ac:dyDescent="0.25">
      <c r="A527" s="33" t="s">
        <v>772</v>
      </c>
      <c r="B527" s="24"/>
      <c r="C527" s="174" t="s">
        <v>834</v>
      </c>
      <c r="D527" s="98" t="str">
        <f t="shared" si="41"/>
        <v>Thinner Acrilico</v>
      </c>
      <c r="E527" s="33">
        <v>1964</v>
      </c>
      <c r="F527" s="98" t="str">
        <f t="shared" si="42"/>
        <v>Pinturas y Quimicos</v>
      </c>
      <c r="G527" s="98" t="str">
        <f t="shared" si="43"/>
        <v>galones</v>
      </c>
      <c r="H527" s="30">
        <v>1</v>
      </c>
      <c r="I527" s="28">
        <f t="shared" si="44"/>
        <v>171.05991780538329</v>
      </c>
      <c r="J527" s="28">
        <f t="shared" si="45"/>
        <v>171.05991780538329</v>
      </c>
      <c r="L527" s="150">
        <v>43761</v>
      </c>
      <c r="M527" s="52"/>
      <c r="S527" s="151"/>
      <c r="U527" s="152"/>
      <c r="V527" s="23"/>
      <c r="W527" s="56"/>
      <c r="AA527" s="152"/>
      <c r="AC527" s="148" t="str">
        <f>Inventario!B527</f>
        <v xml:space="preserve">Brida sin fin 3/8"-5/8" AC.INOX </v>
      </c>
      <c r="AD527" s="148" t="str">
        <f>Inventario!D527</f>
        <v xml:space="preserve">Brida sin fin 3/8"-5/8" AC.INOX </v>
      </c>
      <c r="AE527" s="148" t="str">
        <f>Inventario!E527</f>
        <v>Herrajes</v>
      </c>
      <c r="AF527" s="148">
        <f>Inventario!F527</f>
        <v>0</v>
      </c>
      <c r="AG527" s="148" t="str">
        <f>Inventario!G527</f>
        <v>unidades</v>
      </c>
      <c r="AH527" s="149">
        <f>Inventario!S527</f>
        <v>6.39</v>
      </c>
      <c r="AI527" s="149">
        <f>Inventario!T527</f>
        <v>63.9</v>
      </c>
    </row>
    <row r="528" spans="1:35" s="22" customFormat="1" ht="15" customHeight="1" x14ac:dyDescent="0.25">
      <c r="A528" s="33">
        <v>1908253</v>
      </c>
      <c r="B528" s="24"/>
      <c r="C528" s="174" t="s">
        <v>1218</v>
      </c>
      <c r="D528" s="98" t="str">
        <f t="shared" si="41"/>
        <v>Lamina de plywood corriente 1/4"</v>
      </c>
      <c r="E528" s="33">
        <v>1965</v>
      </c>
      <c r="F528" s="98" t="str">
        <f t="shared" si="42"/>
        <v>Plywood</v>
      </c>
      <c r="G528" s="98" t="str">
        <f t="shared" si="43"/>
        <v>unidades</v>
      </c>
      <c r="H528" s="30">
        <v>1</v>
      </c>
      <c r="I528" s="28">
        <f t="shared" si="44"/>
        <v>393.62049999999999</v>
      </c>
      <c r="J528" s="28">
        <f t="shared" si="45"/>
        <v>393.62049999999999</v>
      </c>
      <c r="L528" s="150">
        <v>43761</v>
      </c>
      <c r="M528" s="52"/>
      <c r="S528" s="151"/>
      <c r="U528" s="152"/>
      <c r="V528" s="23"/>
      <c r="W528" s="56"/>
      <c r="AA528" s="152"/>
      <c r="AC528" s="148" t="str">
        <f>Inventario!B528</f>
        <v>Perno Conetor 1/4-20 type JCB-B</v>
      </c>
      <c r="AD528" s="148" t="str">
        <f>Inventario!D528</f>
        <v>Perno Conetor 1/4-20 type JCB-B</v>
      </c>
      <c r="AE528" s="148" t="str">
        <f>Inventario!E528</f>
        <v>Herrajes</v>
      </c>
      <c r="AF528" s="148">
        <f>Inventario!F528</f>
        <v>0</v>
      </c>
      <c r="AG528" s="148" t="str">
        <f>Inventario!G528</f>
        <v>unidades</v>
      </c>
      <c r="AH528" s="149" t="str">
        <f>Inventario!S528</f>
        <v>0</v>
      </c>
      <c r="AI528" s="149">
        <f>Inventario!T528</f>
        <v>0</v>
      </c>
    </row>
    <row r="529" spans="1:35" s="22" customFormat="1" ht="15" customHeight="1" x14ac:dyDescent="0.25">
      <c r="A529" s="33">
        <v>1909278</v>
      </c>
      <c r="B529" s="24"/>
      <c r="C529" s="174" t="s">
        <v>1111</v>
      </c>
      <c r="D529" s="98" t="str">
        <f t="shared" si="41"/>
        <v>Lamina de plywood corriente 1/2"</v>
      </c>
      <c r="E529" s="33">
        <v>1966</v>
      </c>
      <c r="F529" s="98" t="str">
        <f t="shared" si="42"/>
        <v>Plywood</v>
      </c>
      <c r="G529" s="98" t="str">
        <f t="shared" si="43"/>
        <v>unidades</v>
      </c>
      <c r="H529" s="30">
        <v>1</v>
      </c>
      <c r="I529" s="28">
        <f t="shared" si="44"/>
        <v>720.20353032603202</v>
      </c>
      <c r="J529" s="28">
        <f t="shared" si="45"/>
        <v>720.20353032603202</v>
      </c>
      <c r="L529" s="150">
        <v>43761</v>
      </c>
      <c r="M529" s="52"/>
      <c r="S529" s="151"/>
      <c r="U529" s="152"/>
      <c r="V529" s="23"/>
      <c r="W529" s="56"/>
      <c r="AA529" s="152"/>
      <c r="AC529" s="148" t="str">
        <f>Inventario!B529</f>
        <v>Tuerca conector hexagonal 1/4-20</v>
      </c>
      <c r="AD529" s="148" t="str">
        <f>Inventario!D529</f>
        <v>Tuerca conector hexagonal 1/4-20</v>
      </c>
      <c r="AE529" s="148" t="str">
        <f>Inventario!E529</f>
        <v>Herrajes</v>
      </c>
      <c r="AF529" s="148">
        <f>Inventario!F529</f>
        <v>0</v>
      </c>
      <c r="AG529" s="148" t="str">
        <f>Inventario!G529</f>
        <v>unidades</v>
      </c>
      <c r="AH529" s="149">
        <f>Inventario!S529</f>
        <v>8.8563529411764694</v>
      </c>
      <c r="AI529" s="149">
        <f>Inventario!T529</f>
        <v>611.08835294117637</v>
      </c>
    </row>
    <row r="530" spans="1:35" s="22" customFormat="1" ht="15" customHeight="1" x14ac:dyDescent="0.25">
      <c r="A530" s="33" t="s">
        <v>772</v>
      </c>
      <c r="B530" s="24"/>
      <c r="C530" s="174" t="s">
        <v>763</v>
      </c>
      <c r="D530" s="98" t="str">
        <f t="shared" si="41"/>
        <v>Hilaza</v>
      </c>
      <c r="E530" s="33">
        <v>1967</v>
      </c>
      <c r="F530" s="98" t="str">
        <f t="shared" si="42"/>
        <v>Materiales Varios</v>
      </c>
      <c r="G530" s="98" t="str">
        <f t="shared" si="43"/>
        <v>lbs</v>
      </c>
      <c r="H530" s="30">
        <v>10</v>
      </c>
      <c r="I530" s="28">
        <f t="shared" si="44"/>
        <v>8.3409927745818973</v>
      </c>
      <c r="J530" s="28">
        <f t="shared" si="45"/>
        <v>83.409927745818976</v>
      </c>
      <c r="L530" s="150">
        <v>43761</v>
      </c>
      <c r="M530" s="52"/>
      <c r="S530" s="151"/>
      <c r="U530" s="152"/>
      <c r="V530" s="23"/>
      <c r="W530" s="56"/>
      <c r="AA530" s="152"/>
      <c r="AC530" s="148" t="str">
        <f>Inventario!B530</f>
        <v>Tuerca Hex Galv 1/2"</v>
      </c>
      <c r="AD530" s="148" t="str">
        <f>Inventario!D530</f>
        <v>Tuerca Hex Galv 1/2"</v>
      </c>
      <c r="AE530" s="148" t="str">
        <f>Inventario!E530</f>
        <v>Herrajes</v>
      </c>
      <c r="AF530" s="148">
        <f>Inventario!F530</f>
        <v>0</v>
      </c>
      <c r="AG530" s="148" t="str">
        <f>Inventario!G530</f>
        <v>unidades</v>
      </c>
      <c r="AH530" s="149">
        <f>Inventario!S530</f>
        <v>1.7697769516728625</v>
      </c>
      <c r="AI530" s="149">
        <f>Inventario!T530</f>
        <v>467.22111524163569</v>
      </c>
    </row>
    <row r="531" spans="1:35" s="22" customFormat="1" ht="15" customHeight="1" x14ac:dyDescent="0.25">
      <c r="A531" s="33">
        <v>1909278</v>
      </c>
      <c r="B531" s="24"/>
      <c r="C531" s="174" t="s">
        <v>763</v>
      </c>
      <c r="D531" s="98" t="str">
        <f t="shared" si="41"/>
        <v>Hilaza</v>
      </c>
      <c r="E531" s="33">
        <v>1968</v>
      </c>
      <c r="F531" s="98" t="str">
        <f t="shared" si="42"/>
        <v>Materiales Varios</v>
      </c>
      <c r="G531" s="98" t="str">
        <f t="shared" si="43"/>
        <v>lbs</v>
      </c>
      <c r="H531" s="30">
        <v>5</v>
      </c>
      <c r="I531" s="28">
        <f t="shared" si="44"/>
        <v>8.3409927745818973</v>
      </c>
      <c r="J531" s="28">
        <f t="shared" si="45"/>
        <v>41.704963872909488</v>
      </c>
      <c r="L531" s="150">
        <v>43761</v>
      </c>
      <c r="M531" s="52"/>
      <c r="S531" s="151"/>
      <c r="U531" s="152"/>
      <c r="V531" s="23"/>
      <c r="W531" s="56"/>
      <c r="AA531" s="152"/>
      <c r="AC531" s="148" t="str">
        <f>Inventario!B531</f>
        <v>Arandela 5/8"Galv</v>
      </c>
      <c r="AD531" s="148" t="str">
        <f>Inventario!D531</f>
        <v>Arandela 5/8"Galv</v>
      </c>
      <c r="AE531" s="148" t="str">
        <f>Inventario!E531</f>
        <v>Herrajes</v>
      </c>
      <c r="AF531" s="148">
        <f>Inventario!F531</f>
        <v>0</v>
      </c>
      <c r="AG531" s="148" t="str">
        <f>Inventario!G531</f>
        <v>unidades</v>
      </c>
      <c r="AH531" s="149">
        <f>Inventario!S531</f>
        <v>3.54</v>
      </c>
      <c r="AI531" s="149">
        <f>Inventario!T531</f>
        <v>470.82</v>
      </c>
    </row>
    <row r="532" spans="1:35" s="22" customFormat="1" ht="15" customHeight="1" x14ac:dyDescent="0.25">
      <c r="A532" s="33">
        <v>1909278</v>
      </c>
      <c r="B532" s="24"/>
      <c r="C532" s="174" t="s">
        <v>1144</v>
      </c>
      <c r="D532" s="98" t="str">
        <f t="shared" si="41"/>
        <v>Guantes Latex</v>
      </c>
      <c r="E532" s="33">
        <v>1968</v>
      </c>
      <c r="F532" s="98" t="str">
        <f t="shared" si="42"/>
        <v>EPP</v>
      </c>
      <c r="G532" s="98" t="str">
        <f t="shared" si="43"/>
        <v>par</v>
      </c>
      <c r="H532" s="30">
        <v>6</v>
      </c>
      <c r="I532" s="28">
        <f t="shared" si="44"/>
        <v>5.081967213114754</v>
      </c>
      <c r="J532" s="28">
        <f t="shared" si="45"/>
        <v>30.491803278688522</v>
      </c>
      <c r="L532" s="150">
        <v>43761</v>
      </c>
      <c r="M532" s="52"/>
      <c r="S532" s="151"/>
      <c r="U532" s="152"/>
      <c r="V532" s="23"/>
      <c r="W532" s="56"/>
      <c r="AA532" s="152"/>
      <c r="AC532" s="148" t="str">
        <f>Inventario!B532</f>
        <v>Perno Hexagonal 1/4"x 2" Galv</v>
      </c>
      <c r="AD532" s="148" t="str">
        <f>Inventario!D532</f>
        <v>Perno Hexagonal 1/4"x 2" Galv</v>
      </c>
      <c r="AE532" s="148" t="str">
        <f>Inventario!E532</f>
        <v>Herrajes</v>
      </c>
      <c r="AF532" s="148">
        <f>Inventario!F532</f>
        <v>0</v>
      </c>
      <c r="AG532" s="148" t="str">
        <f>Inventario!G532</f>
        <v>unidades</v>
      </c>
      <c r="AH532" s="149">
        <f>Inventario!S532</f>
        <v>1.96</v>
      </c>
      <c r="AI532" s="149">
        <f>Inventario!T532</f>
        <v>386.12</v>
      </c>
    </row>
    <row r="533" spans="1:35" s="22" customFormat="1" ht="15" customHeight="1" x14ac:dyDescent="0.25">
      <c r="A533" s="33">
        <v>1909278</v>
      </c>
      <c r="B533" s="24"/>
      <c r="C533" s="174" t="s">
        <v>967</v>
      </c>
      <c r="D533" s="98" t="str">
        <f t="shared" si="41"/>
        <v>Tape Oscuro 2"x 110 yadas</v>
      </c>
      <c r="E533" s="33">
        <v>1969</v>
      </c>
      <c r="F533" s="98" t="str">
        <f t="shared" si="42"/>
        <v>Material Empaque</v>
      </c>
      <c r="G533" s="98" t="str">
        <f t="shared" si="43"/>
        <v>unidades</v>
      </c>
      <c r="H533" s="30">
        <v>2</v>
      </c>
      <c r="I533" s="28">
        <f t="shared" si="44"/>
        <v>48.261992235692681</v>
      </c>
      <c r="J533" s="28">
        <f t="shared" si="45"/>
        <v>96.523984471385361</v>
      </c>
      <c r="L533" s="150">
        <v>43761</v>
      </c>
      <c r="M533" s="52"/>
      <c r="S533" s="151"/>
      <c r="U533" s="152"/>
      <c r="V533" s="23"/>
      <c r="W533" s="56"/>
      <c r="AA533" s="152"/>
      <c r="AC533" s="148" t="str">
        <f>Inventario!B533</f>
        <v>Clips Para Deck</v>
      </c>
      <c r="AD533" s="148" t="str">
        <f>Inventario!D533</f>
        <v>Clips Para Deck</v>
      </c>
      <c r="AE533" s="148" t="str">
        <f>Inventario!E533</f>
        <v>Herrajes</v>
      </c>
      <c r="AF533" s="148">
        <f>Inventario!F533</f>
        <v>0</v>
      </c>
      <c r="AG533" s="148" t="str">
        <f>Inventario!G533</f>
        <v>unidades</v>
      </c>
      <c r="AH533" s="149">
        <f>Inventario!S533</f>
        <v>5.0137049999999999</v>
      </c>
      <c r="AI533" s="149">
        <f>Inventario!T533</f>
        <v>501.37049999999999</v>
      </c>
    </row>
    <row r="534" spans="1:35" s="22" customFormat="1" ht="15" customHeight="1" x14ac:dyDescent="0.25">
      <c r="A534" s="33">
        <v>1909278</v>
      </c>
      <c r="B534" s="24"/>
      <c r="C534" s="174" t="s">
        <v>318</v>
      </c>
      <c r="D534" s="98" t="str">
        <f t="shared" si="41"/>
        <v>Tornillo Phillips #10 x 1-1/2"</v>
      </c>
      <c r="E534" s="33">
        <v>1969</v>
      </c>
      <c r="F534" s="98" t="str">
        <f t="shared" si="42"/>
        <v>Clavos y Tornillos</v>
      </c>
      <c r="G534" s="98" t="str">
        <f t="shared" si="43"/>
        <v>unidades</v>
      </c>
      <c r="H534" s="30">
        <v>70</v>
      </c>
      <c r="I534" s="28">
        <f t="shared" si="44"/>
        <v>0.6059237732757583</v>
      </c>
      <c r="J534" s="28">
        <f t="shared" si="45"/>
        <v>42.414664129303084</v>
      </c>
      <c r="L534" s="150">
        <v>43761</v>
      </c>
      <c r="M534" s="52"/>
      <c r="S534" s="151"/>
      <c r="U534" s="152"/>
      <c r="V534" s="23"/>
      <c r="W534" s="56"/>
      <c r="AA534" s="152"/>
      <c r="AC534" s="148" t="str">
        <f>Inventario!B534</f>
        <v xml:space="preserve">Remaches de aluminio 1/4-20 </v>
      </c>
      <c r="AD534" s="148" t="str">
        <f>Inventario!D534</f>
        <v xml:space="preserve">Remaches de aluminio 1/4-20 </v>
      </c>
      <c r="AE534" s="148" t="str">
        <f>Inventario!E534</f>
        <v>Herrajes</v>
      </c>
      <c r="AF534" s="148">
        <f>Inventario!F534</f>
        <v>0</v>
      </c>
      <c r="AG534" s="148" t="str">
        <f>Inventario!G534</f>
        <v>unidades</v>
      </c>
      <c r="AH534" s="149">
        <f>Inventario!S534</f>
        <v>7.5075840531561457</v>
      </c>
      <c r="AI534" s="149">
        <f>Inventario!T534</f>
        <v>4519.5655999999999</v>
      </c>
    </row>
    <row r="535" spans="1:35" s="22" customFormat="1" ht="15" customHeight="1" x14ac:dyDescent="0.25">
      <c r="A535" s="33">
        <v>1909278</v>
      </c>
      <c r="B535" s="24"/>
      <c r="C535" s="174" t="s">
        <v>376</v>
      </c>
      <c r="D535" s="98" t="str">
        <f t="shared" si="41"/>
        <v>Tornillo Phillips #10 x 2-1/2"</v>
      </c>
      <c r="E535" s="33">
        <v>1969</v>
      </c>
      <c r="F535" s="98" t="str">
        <f t="shared" si="42"/>
        <v>Clavos y Tornillos</v>
      </c>
      <c r="G535" s="98" t="str">
        <f t="shared" si="43"/>
        <v>unidades</v>
      </c>
      <c r="H535" s="30">
        <v>30</v>
      </c>
      <c r="I535" s="28">
        <f t="shared" si="44"/>
        <v>0.97315231557746362</v>
      </c>
      <c r="J535" s="28">
        <f t="shared" si="45"/>
        <v>29.194569467323909</v>
      </c>
      <c r="L535" s="150">
        <v>43761</v>
      </c>
      <c r="M535" s="52"/>
      <c r="S535" s="151"/>
      <c r="U535" s="152"/>
      <c r="V535" s="23"/>
      <c r="W535" s="56"/>
      <c r="AA535" s="152"/>
      <c r="AC535" s="148" t="str">
        <f>Inventario!B535</f>
        <v xml:space="preserve">Cerradura Emtek 2114 Modern Rectangular </v>
      </c>
      <c r="AD535" s="148" t="str">
        <f>Inventario!D535</f>
        <v xml:space="preserve">Cerradura Emtek 2114 Modern Rectangular </v>
      </c>
      <c r="AE535" s="148" t="str">
        <f>Inventario!E535</f>
        <v>Herrajes</v>
      </c>
      <c r="AF535" s="148" t="str">
        <f>Inventario!F535</f>
        <v>EMTEK 2114</v>
      </c>
      <c r="AG535" s="148" t="str">
        <f>Inventario!G535</f>
        <v>unidades</v>
      </c>
      <c r="AH535" s="149" t="str">
        <f>Inventario!S535</f>
        <v>0</v>
      </c>
      <c r="AI535" s="149">
        <f>Inventario!T535</f>
        <v>0</v>
      </c>
    </row>
    <row r="536" spans="1:35" s="22" customFormat="1" ht="15" customHeight="1" x14ac:dyDescent="0.25">
      <c r="A536" s="33" t="s">
        <v>772</v>
      </c>
      <c r="B536" s="24"/>
      <c r="C536" s="174" t="s">
        <v>310</v>
      </c>
      <c r="D536" s="98" t="str">
        <f t="shared" si="41"/>
        <v>Paste Fino Rojo Fandeli</v>
      </c>
      <c r="E536" s="33">
        <v>1970</v>
      </c>
      <c r="F536" s="98" t="str">
        <f t="shared" si="42"/>
        <v>Abrasivos</v>
      </c>
      <c r="G536" s="98" t="str">
        <f t="shared" si="43"/>
        <v>unidades</v>
      </c>
      <c r="H536" s="30">
        <v>10</v>
      </c>
      <c r="I536" s="28">
        <f t="shared" si="44"/>
        <v>30</v>
      </c>
      <c r="J536" s="28">
        <f t="shared" si="45"/>
        <v>300</v>
      </c>
      <c r="L536" s="150">
        <v>43761</v>
      </c>
      <c r="M536" s="52"/>
      <c r="S536" s="151"/>
      <c r="U536" s="152"/>
      <c r="V536" s="23"/>
      <c r="W536" s="56"/>
      <c r="AA536" s="152"/>
      <c r="AC536" s="148" t="str">
        <f>Inventario!B536</f>
        <v xml:space="preserve">Bisagra 4x4 Emtek Solid Brass Square </v>
      </c>
      <c r="AD536" s="148" t="str">
        <f>Inventario!D536</f>
        <v xml:space="preserve">Bisagra 4x4 Emtek Solid Brass Square </v>
      </c>
      <c r="AE536" s="148" t="str">
        <f>Inventario!E536</f>
        <v>Herrajes</v>
      </c>
      <c r="AF536" s="148">
        <f>Inventario!F536</f>
        <v>3381</v>
      </c>
      <c r="AG536" s="148" t="str">
        <f>Inventario!G536</f>
        <v>unidades</v>
      </c>
      <c r="AH536" s="149">
        <f>Inventario!S536</f>
        <v>960.81124999999997</v>
      </c>
      <c r="AI536" s="149">
        <f>Inventario!T536</f>
        <v>1921.6224999999999</v>
      </c>
    </row>
    <row r="537" spans="1:35" s="22" customFormat="1" ht="15" customHeight="1" x14ac:dyDescent="0.25">
      <c r="A537" s="33">
        <v>1908253</v>
      </c>
      <c r="B537" s="24"/>
      <c r="C537" s="174" t="s">
        <v>366</v>
      </c>
      <c r="D537" s="98" t="str">
        <f t="shared" si="41"/>
        <v>Tornillo Phillips Flat head #7x 3/4"</v>
      </c>
      <c r="E537" s="33">
        <v>1971</v>
      </c>
      <c r="F537" s="98" t="str">
        <f t="shared" si="42"/>
        <v>Clavos y Tornillos</v>
      </c>
      <c r="G537" s="98" t="str">
        <f t="shared" si="43"/>
        <v>unidades</v>
      </c>
      <c r="H537" s="30">
        <v>70</v>
      </c>
      <c r="I537" s="28">
        <f t="shared" si="44"/>
        <v>1.96</v>
      </c>
      <c r="J537" s="28">
        <f t="shared" si="45"/>
        <v>137.19999999999999</v>
      </c>
      <c r="L537" s="150">
        <v>43761</v>
      </c>
      <c r="M537" s="102"/>
      <c r="S537" s="151"/>
      <c r="U537" s="152"/>
      <c r="V537" s="23"/>
      <c r="W537" s="56"/>
      <c r="AA537" s="152"/>
      <c r="AC537" s="148" t="str">
        <f>Inventario!B537</f>
        <v xml:space="preserve">Sujetador de puerta (Deltana magnetic stop &amp; catch) </v>
      </c>
      <c r="AD537" s="148" t="str">
        <f>Inventario!D537</f>
        <v xml:space="preserve">Sujetador de puerta (Deltana magnetic stop &amp; catch) </v>
      </c>
      <c r="AE537" s="148" t="str">
        <f>Inventario!E537</f>
        <v>Herrajes</v>
      </c>
      <c r="AF537" s="148" t="str">
        <f>Inventario!F537</f>
        <v>DSM125</v>
      </c>
      <c r="AG537" s="148" t="str">
        <f>Inventario!G537</f>
        <v>unidades</v>
      </c>
      <c r="AH537" s="149" t="str">
        <f>Inventario!S537</f>
        <v>0</v>
      </c>
      <c r="AI537" s="149">
        <f>Inventario!T537</f>
        <v>0</v>
      </c>
    </row>
    <row r="538" spans="1:35" s="22" customFormat="1" ht="15" customHeight="1" x14ac:dyDescent="0.25">
      <c r="A538" s="33" t="s">
        <v>2168</v>
      </c>
      <c r="B538" s="24"/>
      <c r="C538" s="174" t="s">
        <v>1709</v>
      </c>
      <c r="D538" s="98" t="str">
        <f t="shared" si="41"/>
        <v>Masking Tape Blanco 1"</v>
      </c>
      <c r="E538" s="33">
        <v>1972</v>
      </c>
      <c r="F538" s="98" t="str">
        <f t="shared" si="42"/>
        <v>Materiales Varios</v>
      </c>
      <c r="G538" s="98" t="str">
        <f t="shared" si="43"/>
        <v>unidades</v>
      </c>
      <c r="H538" s="30">
        <v>1</v>
      </c>
      <c r="I538" s="28">
        <f t="shared" si="44"/>
        <v>41.454281949934128</v>
      </c>
      <c r="J538" s="28">
        <f t="shared" si="45"/>
        <v>41.454281949934128</v>
      </c>
      <c r="L538" s="150">
        <v>43761</v>
      </c>
      <c r="M538" s="52"/>
      <c r="S538" s="151"/>
      <c r="U538" s="152"/>
      <c r="V538" s="23"/>
      <c r="W538" s="56"/>
      <c r="AA538" s="152"/>
      <c r="AC538" s="148" t="str">
        <f>Inventario!B538</f>
        <v xml:space="preserve">Colgador Emtek Modern Brass double robe hook </v>
      </c>
      <c r="AD538" s="148" t="str">
        <f>Inventario!D538</f>
        <v xml:space="preserve">Colgador Emtek Modern Brass double robe hook </v>
      </c>
      <c r="AE538" s="148" t="str">
        <f>Inventario!E538</f>
        <v>Herrajes</v>
      </c>
      <c r="AF538" s="148" t="str">
        <f>Inventario!F538</f>
        <v>SKU2804</v>
      </c>
      <c r="AG538" s="148" t="str">
        <f>Inventario!G538</f>
        <v>unidades</v>
      </c>
      <c r="AH538" s="149" t="str">
        <f>Inventario!S538</f>
        <v>0</v>
      </c>
      <c r="AI538" s="149">
        <f>Inventario!T538</f>
        <v>0</v>
      </c>
    </row>
    <row r="539" spans="1:35" s="22" customFormat="1" ht="15" customHeight="1" x14ac:dyDescent="0.25">
      <c r="A539" s="33">
        <v>1909274</v>
      </c>
      <c r="B539" s="24"/>
      <c r="C539" s="174" t="s">
        <v>967</v>
      </c>
      <c r="D539" s="98" t="str">
        <f t="shared" si="41"/>
        <v>Tape Oscuro 2"x 110 yadas</v>
      </c>
      <c r="E539" s="33">
        <v>1973</v>
      </c>
      <c r="F539" s="98" t="str">
        <f t="shared" si="42"/>
        <v>Material Empaque</v>
      </c>
      <c r="G539" s="98" t="str">
        <f t="shared" si="43"/>
        <v>unidades</v>
      </c>
      <c r="H539" s="30">
        <v>3</v>
      </c>
      <c r="I539" s="28">
        <f t="shared" si="44"/>
        <v>48.261992235692681</v>
      </c>
      <c r="J539" s="28">
        <f t="shared" si="45"/>
        <v>144.78597670707805</v>
      </c>
      <c r="L539" s="150">
        <v>43761</v>
      </c>
      <c r="M539" s="52"/>
      <c r="S539" s="151"/>
      <c r="U539" s="152"/>
      <c r="V539" s="23"/>
      <c r="W539" s="56"/>
      <c r="AA539" s="152"/>
      <c r="AC539" s="148" t="str">
        <f>Inventario!B539</f>
        <v xml:space="preserve">Sujetador de papel Higienico (Emtek modern brass paper holder) </v>
      </c>
      <c r="AD539" s="148" t="str">
        <f>Inventario!D539</f>
        <v xml:space="preserve">Sujetador de papel Higienico (Emtek modern brass paper holder) </v>
      </c>
      <c r="AE539" s="148" t="str">
        <f>Inventario!E539</f>
        <v>Herrajes</v>
      </c>
      <c r="AF539" s="148">
        <f>Inventario!F539</f>
        <v>0</v>
      </c>
      <c r="AG539" s="148" t="str">
        <f>Inventario!G539</f>
        <v>unidades</v>
      </c>
      <c r="AH539" s="149" t="str">
        <f>Inventario!S539</f>
        <v>0</v>
      </c>
      <c r="AI539" s="149">
        <f>Inventario!T539</f>
        <v>0</v>
      </c>
    </row>
    <row r="540" spans="1:35" s="22" customFormat="1" ht="15" customHeight="1" x14ac:dyDescent="0.25">
      <c r="A540" s="33">
        <v>1909274</v>
      </c>
      <c r="B540" s="24"/>
      <c r="C540" s="174" t="s">
        <v>701</v>
      </c>
      <c r="D540" s="98" t="str">
        <f t="shared" si="41"/>
        <v>Empaletizador</v>
      </c>
      <c r="E540" s="33">
        <v>9275</v>
      </c>
      <c r="F540" s="98" t="str">
        <f t="shared" si="42"/>
        <v>Material Empaque</v>
      </c>
      <c r="G540" s="98" t="str">
        <f t="shared" si="43"/>
        <v>Rollo</v>
      </c>
      <c r="H540" s="30">
        <v>5</v>
      </c>
      <c r="I540" s="28">
        <f t="shared" si="44"/>
        <v>309.91669880851032</v>
      </c>
      <c r="J540" s="28">
        <f t="shared" si="45"/>
        <v>1549.5834940425516</v>
      </c>
      <c r="L540" s="150">
        <v>43761</v>
      </c>
      <c r="M540" s="52"/>
      <c r="S540" s="151"/>
      <c r="U540" s="152"/>
      <c r="V540" s="23"/>
      <c r="W540" s="56"/>
      <c r="AA540" s="152"/>
      <c r="AC540" s="148" t="str">
        <f>Inventario!B540</f>
        <v xml:space="preserve">Colgador para toallas 18" Emtek </v>
      </c>
      <c r="AD540" s="148" t="str">
        <f>Inventario!D540</f>
        <v xml:space="preserve">Colgador para toallas 18" Emtek </v>
      </c>
      <c r="AE540" s="148" t="str">
        <f>Inventario!E540</f>
        <v>Herrajes</v>
      </c>
      <c r="AF540" s="148" t="str">
        <f>Inventario!F540</f>
        <v>28021-28024</v>
      </c>
      <c r="AG540" s="148" t="str">
        <f>Inventario!G540</f>
        <v>unidades</v>
      </c>
      <c r="AH540" s="149" t="str">
        <f>Inventario!S540</f>
        <v>0</v>
      </c>
      <c r="AI540" s="149">
        <f>Inventario!T540</f>
        <v>0</v>
      </c>
    </row>
    <row r="541" spans="1:35" s="22" customFormat="1" ht="15" customHeight="1" x14ac:dyDescent="0.25">
      <c r="A541" s="33">
        <v>1909274</v>
      </c>
      <c r="B541" s="24"/>
      <c r="C541" s="174" t="s">
        <v>1495</v>
      </c>
      <c r="D541" s="98" t="str">
        <f t="shared" si="41"/>
        <v>Lamina de carton reciclado</v>
      </c>
      <c r="E541" s="33">
        <v>1973</v>
      </c>
      <c r="F541" s="98" t="str">
        <f t="shared" si="42"/>
        <v>Material Empaque</v>
      </c>
      <c r="G541" s="98" t="str">
        <f t="shared" si="43"/>
        <v>unidades</v>
      </c>
      <c r="H541" s="30">
        <v>24</v>
      </c>
      <c r="I541" s="28">
        <f t="shared" si="44"/>
        <v>20.259253559499786</v>
      </c>
      <c r="J541" s="28">
        <f t="shared" si="45"/>
        <v>486.2220854279949</v>
      </c>
      <c r="L541" s="150">
        <v>43761</v>
      </c>
      <c r="M541" s="52"/>
      <c r="S541" s="151"/>
      <c r="U541" s="152"/>
      <c r="V541" s="23"/>
      <c r="W541" s="56"/>
      <c r="AA541" s="152"/>
      <c r="AC541" s="148" t="str">
        <f>Inventario!B541</f>
        <v xml:space="preserve">Colgador para toallas 30" Emtek </v>
      </c>
      <c r="AD541" s="148" t="str">
        <f>Inventario!D541</f>
        <v xml:space="preserve">Colgador para toallas 30" Emtek </v>
      </c>
      <c r="AE541" s="148" t="str">
        <f>Inventario!E541</f>
        <v>Herrajes</v>
      </c>
      <c r="AF541" s="148" t="str">
        <f>Inventario!F541</f>
        <v>SKU28021-28024</v>
      </c>
      <c r="AG541" s="148" t="str">
        <f>Inventario!G541</f>
        <v>unidades</v>
      </c>
      <c r="AH541" s="149" t="str">
        <f>Inventario!S541</f>
        <v>0</v>
      </c>
      <c r="AI541" s="149">
        <f>Inventario!T541</f>
        <v>0</v>
      </c>
    </row>
    <row r="542" spans="1:35" s="22" customFormat="1" ht="15" customHeight="1" x14ac:dyDescent="0.25">
      <c r="A542" s="33">
        <v>1906180</v>
      </c>
      <c r="B542" s="24"/>
      <c r="C542" s="174" t="s">
        <v>1086</v>
      </c>
      <c r="D542" s="98" t="str">
        <f t="shared" si="41"/>
        <v>Lamina de plywood corriente 3/8</v>
      </c>
      <c r="E542" s="33">
        <v>1974</v>
      </c>
      <c r="F542" s="98" t="str">
        <f t="shared" si="42"/>
        <v>Plywood</v>
      </c>
      <c r="G542" s="98" t="str">
        <f t="shared" si="43"/>
        <v>unidades</v>
      </c>
      <c r="H542" s="30">
        <v>3</v>
      </c>
      <c r="I542" s="28">
        <f t="shared" si="44"/>
        <v>419.80893621929181</v>
      </c>
      <c r="J542" s="28">
        <f t="shared" si="45"/>
        <v>1259.4268086578754</v>
      </c>
      <c r="L542" s="150">
        <v>43761</v>
      </c>
      <c r="M542" s="52"/>
      <c r="S542" s="151"/>
      <c r="U542" s="152"/>
      <c r="V542" s="23"/>
      <c r="W542" s="56"/>
      <c r="AA542" s="152"/>
      <c r="AC542" s="148" t="str">
        <f>Inventario!B542</f>
        <v xml:space="preserve">Palanca de puerta Emtek </v>
      </c>
      <c r="AD542" s="148" t="str">
        <f>Inventario!D542</f>
        <v xml:space="preserve">Palanca de puerta Emtek </v>
      </c>
      <c r="AE542" s="148" t="str">
        <f>Inventario!E542</f>
        <v>Herrajes</v>
      </c>
      <c r="AF542" s="148" t="str">
        <f>Inventario!F542</f>
        <v>HELIOS-HLO</v>
      </c>
      <c r="AG542" s="148" t="str">
        <f>Inventario!G542</f>
        <v>unidades</v>
      </c>
      <c r="AH542" s="149" t="str">
        <f>Inventario!S542</f>
        <v>0</v>
      </c>
      <c r="AI542" s="149">
        <f>Inventario!T542</f>
        <v>0</v>
      </c>
    </row>
    <row r="543" spans="1:35" s="22" customFormat="1" ht="15" customHeight="1" x14ac:dyDescent="0.25">
      <c r="A543" s="33">
        <v>1906180</v>
      </c>
      <c r="B543" s="24"/>
      <c r="C543" s="174" t="s">
        <v>965</v>
      </c>
      <c r="D543" s="98" t="str">
        <f t="shared" si="41"/>
        <v>Poroplast 3/4" x 24 "x 48</v>
      </c>
      <c r="E543" s="33">
        <v>1974</v>
      </c>
      <c r="F543" s="98" t="str">
        <f t="shared" si="42"/>
        <v>Material Empaque</v>
      </c>
      <c r="G543" s="98" t="str">
        <f t="shared" si="43"/>
        <v>unidades</v>
      </c>
      <c r="H543" s="30">
        <v>1</v>
      </c>
      <c r="I543" s="28">
        <f t="shared" si="44"/>
        <v>37.619213714285713</v>
      </c>
      <c r="J543" s="28">
        <f t="shared" si="45"/>
        <v>37.619213714285713</v>
      </c>
      <c r="L543" s="150">
        <v>43761</v>
      </c>
      <c r="M543" s="52"/>
      <c r="S543" s="151"/>
      <c r="U543" s="152"/>
      <c r="V543" s="23"/>
      <c r="W543" s="56"/>
      <c r="AA543" s="152"/>
      <c r="AC543" s="148" t="str">
        <f>Inventario!B543</f>
        <v>Bisagra Jako 4.5 x 4.5  C/Baleros Inox</v>
      </c>
      <c r="AD543" s="148" t="str">
        <f>Inventario!D543</f>
        <v>Bisagra Jako 4.5 x 4.5  C/Baleros Inox</v>
      </c>
      <c r="AE543" s="148" t="str">
        <f>Inventario!E543</f>
        <v>Herrajes</v>
      </c>
      <c r="AF543" s="148">
        <f>Inventario!F543</f>
        <v>0</v>
      </c>
      <c r="AG543" s="148" t="str">
        <f>Inventario!G543</f>
        <v>unidades</v>
      </c>
      <c r="AH543" s="149">
        <f>Inventario!S543</f>
        <v>265.99</v>
      </c>
      <c r="AI543" s="149">
        <f>Inventario!T543</f>
        <v>2127.92</v>
      </c>
    </row>
    <row r="544" spans="1:35" s="22" customFormat="1" ht="15" customHeight="1" x14ac:dyDescent="0.25">
      <c r="A544" s="33">
        <v>1906180</v>
      </c>
      <c r="B544" s="24"/>
      <c r="C544" s="174" t="s">
        <v>701</v>
      </c>
      <c r="D544" s="98" t="str">
        <f t="shared" si="41"/>
        <v>Empaletizador</v>
      </c>
      <c r="E544" s="33">
        <v>1974</v>
      </c>
      <c r="F544" s="98" t="str">
        <f t="shared" si="42"/>
        <v>Material Empaque</v>
      </c>
      <c r="G544" s="98" t="str">
        <f t="shared" si="43"/>
        <v>Rollo</v>
      </c>
      <c r="H544" s="30">
        <v>1</v>
      </c>
      <c r="I544" s="28">
        <f t="shared" si="44"/>
        <v>309.91669880851032</v>
      </c>
      <c r="J544" s="28">
        <f t="shared" si="45"/>
        <v>309.91669880851032</v>
      </c>
      <c r="L544" s="150">
        <v>43761</v>
      </c>
      <c r="M544" s="52"/>
      <c r="S544" s="151"/>
      <c r="U544" s="152"/>
      <c r="V544" s="23"/>
      <c r="W544" s="56"/>
      <c r="AA544" s="152"/>
      <c r="AC544" s="148" t="str">
        <f>Inventario!B544</f>
        <v>Nivelador M10x30mm</v>
      </c>
      <c r="AD544" s="148" t="str">
        <f>Inventario!D544</f>
        <v>Nivelador M10x30mm</v>
      </c>
      <c r="AE544" s="148" t="str">
        <f>Inventario!E544</f>
        <v>Herrajes</v>
      </c>
      <c r="AF544" s="148">
        <f>Inventario!F544</f>
        <v>0</v>
      </c>
      <c r="AG544" s="148" t="str">
        <f>Inventario!G544</f>
        <v>unidades</v>
      </c>
      <c r="AH544" s="149">
        <f>Inventario!S544</f>
        <v>23</v>
      </c>
      <c r="AI544" s="149">
        <f>Inventario!T544</f>
        <v>22632</v>
      </c>
    </row>
    <row r="545" spans="1:35" s="22" customFormat="1" ht="15" customHeight="1" x14ac:dyDescent="0.25">
      <c r="A545" s="33">
        <v>1906180</v>
      </c>
      <c r="B545" s="24"/>
      <c r="C545" s="174" t="s">
        <v>967</v>
      </c>
      <c r="D545" s="98" t="str">
        <f t="shared" si="41"/>
        <v>Tape Oscuro 2"x 110 yadas</v>
      </c>
      <c r="E545" s="33">
        <v>1974</v>
      </c>
      <c r="F545" s="98" t="str">
        <f t="shared" si="42"/>
        <v>Material Empaque</v>
      </c>
      <c r="G545" s="98" t="str">
        <f t="shared" si="43"/>
        <v>unidades</v>
      </c>
      <c r="H545" s="30">
        <v>1</v>
      </c>
      <c r="I545" s="28">
        <f t="shared" si="44"/>
        <v>48.261992235692681</v>
      </c>
      <c r="J545" s="28">
        <f t="shared" si="45"/>
        <v>48.261992235692681</v>
      </c>
      <c r="L545" s="150">
        <v>43761</v>
      </c>
      <c r="M545" s="52"/>
      <c r="S545" s="151"/>
      <c r="U545" s="152"/>
      <c r="V545" s="23"/>
      <c r="W545" s="56"/>
      <c r="AA545" s="152"/>
      <c r="AC545" s="148" t="str">
        <f>Inventario!B545</f>
        <v xml:space="preserve">Cable Reel 316SS 3/16"X200´, 1x19 </v>
      </c>
      <c r="AD545" s="148" t="str">
        <f>Inventario!D545</f>
        <v xml:space="preserve">Cable Reel 316SS 3/16"X200´, 1x19 </v>
      </c>
      <c r="AE545" s="148" t="str">
        <f>Inventario!E545</f>
        <v>Herrajes</v>
      </c>
      <c r="AF545" s="148">
        <f>Inventario!F545</f>
        <v>23015020</v>
      </c>
      <c r="AG545" s="148" t="str">
        <f>Inventario!G545</f>
        <v>unidades</v>
      </c>
      <c r="AH545" s="149" t="str">
        <f>Inventario!S545</f>
        <v>0</v>
      </c>
      <c r="AI545" s="149">
        <f>Inventario!T545</f>
        <v>0</v>
      </c>
    </row>
    <row r="546" spans="1:35" s="22" customFormat="1" ht="15" customHeight="1" x14ac:dyDescent="0.25">
      <c r="A546" s="33">
        <v>1909275</v>
      </c>
      <c r="B546" s="24"/>
      <c r="C546" s="174" t="s">
        <v>967</v>
      </c>
      <c r="D546" s="98" t="str">
        <f t="shared" si="41"/>
        <v>Tape Oscuro 2"x 110 yadas</v>
      </c>
      <c r="E546" s="33">
        <v>1975</v>
      </c>
      <c r="F546" s="98" t="str">
        <f t="shared" si="42"/>
        <v>Material Empaque</v>
      </c>
      <c r="G546" s="98" t="str">
        <f t="shared" si="43"/>
        <v>unidades</v>
      </c>
      <c r="H546" s="30">
        <v>6</v>
      </c>
      <c r="I546" s="28">
        <f t="shared" si="44"/>
        <v>48.261992235692681</v>
      </c>
      <c r="J546" s="28">
        <f t="shared" si="45"/>
        <v>289.5719534141561</v>
      </c>
      <c r="L546" s="150">
        <v>43761</v>
      </c>
      <c r="M546" s="52"/>
      <c r="S546" s="151"/>
      <c r="U546" s="152"/>
      <c r="V546" s="23"/>
      <c r="W546" s="56"/>
      <c r="AA546" s="152"/>
      <c r="AC546" s="148" t="str">
        <f>Inventario!B546</f>
        <v xml:space="preserve">Swageless Lag Stud 3/16"  SS </v>
      </c>
      <c r="AD546" s="148" t="str">
        <f>Inventario!D546</f>
        <v xml:space="preserve">Swageless Lag Stud 3/16"  SS </v>
      </c>
      <c r="AE546" s="148" t="str">
        <f>Inventario!E546</f>
        <v>Herrajes</v>
      </c>
      <c r="AF546" s="148">
        <f>Inventario!F546</f>
        <v>51632335</v>
      </c>
      <c r="AG546" s="148" t="str">
        <f>Inventario!G546</f>
        <v>unidades</v>
      </c>
      <c r="AH546" s="149" t="str">
        <f>Inventario!S546</f>
        <v>0</v>
      </c>
      <c r="AI546" s="149">
        <f>Inventario!T546</f>
        <v>0</v>
      </c>
    </row>
    <row r="547" spans="1:35" s="22" customFormat="1" ht="15" customHeight="1" x14ac:dyDescent="0.25">
      <c r="A547" s="33">
        <v>1909275</v>
      </c>
      <c r="B547" s="24"/>
      <c r="C547" s="174" t="s">
        <v>701</v>
      </c>
      <c r="D547" s="98" t="str">
        <f t="shared" si="41"/>
        <v>Empaletizador</v>
      </c>
      <c r="E547" s="33">
        <v>1975</v>
      </c>
      <c r="F547" s="98" t="str">
        <f t="shared" si="42"/>
        <v>Material Empaque</v>
      </c>
      <c r="G547" s="98" t="str">
        <f t="shared" si="43"/>
        <v>Rollo</v>
      </c>
      <c r="H547" s="30">
        <v>6</v>
      </c>
      <c r="I547" s="28">
        <f t="shared" si="44"/>
        <v>309.91669880851032</v>
      </c>
      <c r="J547" s="28">
        <f t="shared" si="45"/>
        <v>1859.5001928510619</v>
      </c>
      <c r="L547" s="150">
        <v>43761</v>
      </c>
      <c r="M547" s="52"/>
      <c r="S547" s="151"/>
      <c r="U547" s="152"/>
      <c r="V547" s="23"/>
      <c r="W547" s="56"/>
      <c r="AA547" s="152"/>
      <c r="AC547" s="148" t="str">
        <f>Inventario!B547</f>
        <v xml:space="preserve">Stud Receiver 1/4" SS </v>
      </c>
      <c r="AD547" s="148" t="str">
        <f>Inventario!D547</f>
        <v xml:space="preserve">Stud Receiver 1/4" SS </v>
      </c>
      <c r="AE547" s="148" t="str">
        <f>Inventario!E547</f>
        <v>Herrajes</v>
      </c>
      <c r="AF547" s="148">
        <f>Inventario!F547</f>
        <v>51630205</v>
      </c>
      <c r="AG547" s="148" t="str">
        <f>Inventario!G547</f>
        <v>unidades</v>
      </c>
      <c r="AH547" s="149" t="str">
        <f>Inventario!S547</f>
        <v>0</v>
      </c>
      <c r="AI547" s="149">
        <f>Inventario!T547</f>
        <v>0</v>
      </c>
    </row>
    <row r="548" spans="1:35" s="22" customFormat="1" ht="15" customHeight="1" x14ac:dyDescent="0.25">
      <c r="A548" s="33">
        <v>1909275</v>
      </c>
      <c r="B548" s="24"/>
      <c r="C548" s="174" t="s">
        <v>1495</v>
      </c>
      <c r="D548" s="98" t="str">
        <f t="shared" si="41"/>
        <v>Lamina de carton reciclado</v>
      </c>
      <c r="E548" s="33">
        <v>1975</v>
      </c>
      <c r="F548" s="98" t="str">
        <f t="shared" si="42"/>
        <v>Material Empaque</v>
      </c>
      <c r="G548" s="98" t="str">
        <f t="shared" si="43"/>
        <v>unidades</v>
      </c>
      <c r="H548" s="30">
        <v>36</v>
      </c>
      <c r="I548" s="28">
        <f t="shared" si="44"/>
        <v>20.259253559499786</v>
      </c>
      <c r="J548" s="28">
        <f t="shared" si="45"/>
        <v>729.33312814199235</v>
      </c>
      <c r="L548" s="150">
        <v>43761</v>
      </c>
      <c r="M548" s="52"/>
      <c r="S548" s="151"/>
      <c r="U548" s="152"/>
      <c r="V548" s="23"/>
      <c r="W548" s="56"/>
      <c r="AA548" s="152"/>
      <c r="AC548" s="148" t="str">
        <f>Inventario!B548</f>
        <v xml:space="preserve">Swageless stud 3/16", metric threads &amp; nuts SS </v>
      </c>
      <c r="AD548" s="148" t="str">
        <f>Inventario!D548</f>
        <v xml:space="preserve">Swageless stud 3/16", metric threads &amp; nuts SS </v>
      </c>
      <c r="AE548" s="148" t="str">
        <f>Inventario!E548</f>
        <v>Herrajes</v>
      </c>
      <c r="AF548" s="148">
        <f>Inventario!F548</f>
        <v>51632320</v>
      </c>
      <c r="AG548" s="148" t="str">
        <f>Inventario!G548</f>
        <v>unidades</v>
      </c>
      <c r="AH548" s="149" t="str">
        <f>Inventario!S548</f>
        <v>0</v>
      </c>
      <c r="AI548" s="149">
        <f>Inventario!T548</f>
        <v>0</v>
      </c>
    </row>
    <row r="549" spans="1:35" s="22" customFormat="1" ht="15" customHeight="1" x14ac:dyDescent="0.25">
      <c r="A549" s="33">
        <v>1909274</v>
      </c>
      <c r="B549" s="24"/>
      <c r="C549" s="174" t="s">
        <v>1345</v>
      </c>
      <c r="D549" s="98" t="str">
        <f t="shared" si="41"/>
        <v>N.O.S Base Coat Tranparente</v>
      </c>
      <c r="E549" s="33">
        <v>1976</v>
      </c>
      <c r="F549" s="98" t="str">
        <f t="shared" si="42"/>
        <v>Pinturas y Quimicos</v>
      </c>
      <c r="G549" s="98" t="str">
        <f t="shared" si="43"/>
        <v>unidades</v>
      </c>
      <c r="H549" s="30">
        <v>1</v>
      </c>
      <c r="I549" s="28">
        <f t="shared" si="44"/>
        <v>991.39133333333336</v>
      </c>
      <c r="J549" s="28">
        <f t="shared" si="45"/>
        <v>991.39133333333336</v>
      </c>
      <c r="L549" s="150">
        <v>43762</v>
      </c>
      <c r="M549" s="52"/>
      <c r="S549" s="151"/>
      <c r="U549" s="152"/>
      <c r="V549" s="23"/>
      <c r="W549" s="56"/>
      <c r="AA549" s="152"/>
      <c r="AC549" s="148" t="str">
        <f>Inventario!B549</f>
        <v xml:space="preserve">Coyote Clip (Pack 90) </v>
      </c>
      <c r="AD549" s="148" t="str">
        <f>Inventario!D549</f>
        <v xml:space="preserve">Coyote Clip (Pack 90) </v>
      </c>
      <c r="AE549" s="148" t="str">
        <f>Inventario!E549</f>
        <v>Herrajes</v>
      </c>
      <c r="AF549" s="148">
        <f>Inventario!F549</f>
        <v>5262</v>
      </c>
      <c r="AG549" s="148" t="str">
        <f>Inventario!G549</f>
        <v>unidades</v>
      </c>
      <c r="AH549" s="149">
        <f>Inventario!S549</f>
        <v>17.374000000000002</v>
      </c>
      <c r="AI549" s="149">
        <f>Inventario!T549</f>
        <v>1563.6600000000003</v>
      </c>
    </row>
    <row r="550" spans="1:35" s="22" customFormat="1" ht="15" customHeight="1" x14ac:dyDescent="0.25">
      <c r="A550" s="33">
        <v>1909274</v>
      </c>
      <c r="B550" s="24"/>
      <c r="C550" s="174" t="s">
        <v>1346</v>
      </c>
      <c r="D550" s="98" t="str">
        <f t="shared" si="41"/>
        <v>N.O.S Top Coat Finish</v>
      </c>
      <c r="E550" s="33">
        <v>1976</v>
      </c>
      <c r="F550" s="98" t="str">
        <f t="shared" si="42"/>
        <v>Pinturas y Quimicos</v>
      </c>
      <c r="G550" s="98" t="str">
        <f t="shared" si="43"/>
        <v>unidades</v>
      </c>
      <c r="H550" s="30">
        <v>1</v>
      </c>
      <c r="I550" s="28">
        <f t="shared" si="44"/>
        <v>1106.4122222222222</v>
      </c>
      <c r="J550" s="28">
        <f t="shared" si="45"/>
        <v>1106.4122222222222</v>
      </c>
      <c r="L550" s="150">
        <v>43762</v>
      </c>
      <c r="M550" s="52"/>
      <c r="S550" s="151"/>
      <c r="U550" s="152"/>
      <c r="V550" s="23"/>
      <c r="W550" s="56"/>
      <c r="AA550" s="152"/>
      <c r="AC550" s="148" t="str">
        <f>Inventario!B550</f>
        <v xml:space="preserve">Tiger claw TC-120 Hidden fasteners (Pack 90) </v>
      </c>
      <c r="AD550" s="148" t="str">
        <f>Inventario!D550</f>
        <v xml:space="preserve">Tiger claw TC-120 Hidden fasteners (Pack 90) </v>
      </c>
      <c r="AE550" s="148" t="str">
        <f>Inventario!E550</f>
        <v>Herrajes</v>
      </c>
      <c r="AF550" s="148">
        <f>Inventario!F550</f>
        <v>6174</v>
      </c>
      <c r="AG550" s="148" t="str">
        <f>Inventario!G550</f>
        <v>unidades</v>
      </c>
      <c r="AH550" s="149">
        <f>Inventario!S550</f>
        <v>26.265000000000001</v>
      </c>
      <c r="AI550" s="149">
        <f>Inventario!T550</f>
        <v>2363.85</v>
      </c>
    </row>
    <row r="551" spans="1:35" s="22" customFormat="1" ht="15" customHeight="1" x14ac:dyDescent="0.25">
      <c r="A551" s="33">
        <v>1909274</v>
      </c>
      <c r="B551" s="24"/>
      <c r="C551" s="174" t="s">
        <v>763</v>
      </c>
      <c r="D551" s="98" t="str">
        <f t="shared" si="41"/>
        <v>Hilaza</v>
      </c>
      <c r="E551" s="33">
        <v>1976</v>
      </c>
      <c r="F551" s="98" t="str">
        <f t="shared" si="42"/>
        <v>Materiales Varios</v>
      </c>
      <c r="G551" s="98" t="str">
        <f t="shared" si="43"/>
        <v>lbs</v>
      </c>
      <c r="H551" s="30">
        <v>10</v>
      </c>
      <c r="I551" s="28">
        <f t="shared" si="44"/>
        <v>8.3409927745818973</v>
      </c>
      <c r="J551" s="28">
        <f t="shared" si="45"/>
        <v>83.409927745818976</v>
      </c>
      <c r="L551" s="150">
        <v>43762</v>
      </c>
      <c r="M551" s="52"/>
      <c r="S551" s="151"/>
      <c r="U551" s="152"/>
      <c r="V551" s="23"/>
      <c r="W551" s="56"/>
      <c r="AA551" s="152"/>
      <c r="AC551" s="148" t="str">
        <f>Inventario!B551</f>
        <v xml:space="preserve">Stowaway Hidden fasteners (Pack 90) </v>
      </c>
      <c r="AD551" s="148" t="str">
        <f>Inventario!D551</f>
        <v xml:space="preserve">Stowaway Hidden fasteners (Pack 90) </v>
      </c>
      <c r="AE551" s="148" t="str">
        <f>Inventario!E551</f>
        <v>Herrajes</v>
      </c>
      <c r="AF551" s="148">
        <f>Inventario!F551</f>
        <v>6439</v>
      </c>
      <c r="AG551" s="148" t="str">
        <f>Inventario!G551</f>
        <v>unidades</v>
      </c>
      <c r="AH551" s="149">
        <f>Inventario!S551</f>
        <v>18.990555555555556</v>
      </c>
      <c r="AI551" s="149">
        <f>Inventario!T551</f>
        <v>1709.15</v>
      </c>
    </row>
    <row r="552" spans="1:35" s="22" customFormat="1" ht="15" customHeight="1" x14ac:dyDescent="0.25">
      <c r="A552" s="33">
        <v>1909274</v>
      </c>
      <c r="B552" s="24"/>
      <c r="C552" s="174" t="s">
        <v>962</v>
      </c>
      <c r="D552" s="98" t="str">
        <f t="shared" si="41"/>
        <v>Esponja Fina 2604</v>
      </c>
      <c r="E552" s="33">
        <v>1976</v>
      </c>
      <c r="F552" s="98" t="str">
        <f t="shared" si="42"/>
        <v>Abrasivos</v>
      </c>
      <c r="G552" s="98" t="str">
        <f t="shared" si="43"/>
        <v>unidades</v>
      </c>
      <c r="H552" s="30">
        <v>6</v>
      </c>
      <c r="I552" s="28">
        <f t="shared" si="44"/>
        <v>59.308164563835533</v>
      </c>
      <c r="J552" s="28">
        <f t="shared" si="45"/>
        <v>355.8489873830132</v>
      </c>
      <c r="L552" s="150">
        <v>43762</v>
      </c>
      <c r="M552" s="52"/>
      <c r="S552" s="151"/>
      <c r="U552" s="152"/>
      <c r="V552" s="23"/>
      <c r="W552" s="56"/>
      <c r="AA552" s="152"/>
      <c r="AC552" s="148" t="str">
        <f>Inventario!B552</f>
        <v xml:space="preserve">EB-TY Hidden Deck fastener (Pack 90) </v>
      </c>
      <c r="AD552" s="148" t="str">
        <f>Inventario!D552</f>
        <v xml:space="preserve">EB-TY Hidden Deck fastener (Pack 90) </v>
      </c>
      <c r="AE552" s="148" t="str">
        <f>Inventario!E552</f>
        <v>Herrajes</v>
      </c>
      <c r="AF552" s="148">
        <f>Inventario!F552</f>
        <v>5336</v>
      </c>
      <c r="AG552" s="148" t="str">
        <f>Inventario!G552</f>
        <v>unidades</v>
      </c>
      <c r="AH552" s="149">
        <f>Inventario!S552</f>
        <v>25.770514285714288</v>
      </c>
      <c r="AI552" s="149">
        <f>Inventario!T552</f>
        <v>4509.84</v>
      </c>
    </row>
    <row r="553" spans="1:35" s="22" customFormat="1" ht="15" customHeight="1" x14ac:dyDescent="0.25">
      <c r="A553" s="33">
        <v>1909274</v>
      </c>
      <c r="B553" s="24"/>
      <c r="C553" s="174" t="s">
        <v>244</v>
      </c>
      <c r="D553" s="98" t="str">
        <f t="shared" si="41"/>
        <v>Esponja Microfina</v>
      </c>
      <c r="E553" s="33">
        <v>1976</v>
      </c>
      <c r="F553" s="98" t="str">
        <f t="shared" si="42"/>
        <v>Abrasivos</v>
      </c>
      <c r="G553" s="98" t="str">
        <f t="shared" si="43"/>
        <v>unidades</v>
      </c>
      <c r="H553" s="30">
        <v>6</v>
      </c>
      <c r="I553" s="28">
        <f t="shared" si="44"/>
        <v>27.6</v>
      </c>
      <c r="J553" s="28">
        <f t="shared" si="45"/>
        <v>165.60000000000002</v>
      </c>
      <c r="L553" s="150">
        <v>43762</v>
      </c>
      <c r="M553" s="52"/>
      <c r="S553" s="151"/>
      <c r="U553" s="152"/>
      <c r="V553" s="23"/>
      <c r="W553" s="56"/>
      <c r="AA553" s="152"/>
      <c r="AC553" s="148" t="str">
        <f>Inventario!B553</f>
        <v xml:space="preserve">Heavy duty leveler legs w/locks nuts </v>
      </c>
      <c r="AD553" s="148" t="str">
        <f>Inventario!D553</f>
        <v xml:space="preserve">Heavy duty leveler legs w/locks nuts </v>
      </c>
      <c r="AE553" s="148" t="str">
        <f>Inventario!E553</f>
        <v>Herrajes</v>
      </c>
      <c r="AF553" s="148">
        <f>Inventario!F553</f>
        <v>0</v>
      </c>
      <c r="AG553" s="148" t="str">
        <f>Inventario!G553</f>
        <v>unidades</v>
      </c>
      <c r="AH553" s="149">
        <f>Inventario!S553</f>
        <v>209.0428125</v>
      </c>
      <c r="AI553" s="149">
        <f>Inventario!T553</f>
        <v>6689.37</v>
      </c>
    </row>
    <row r="554" spans="1:35" ht="15" customHeight="1" x14ac:dyDescent="0.25">
      <c r="A554" s="33" t="s">
        <v>772</v>
      </c>
      <c r="B554" s="24"/>
      <c r="C554" s="174" t="s">
        <v>2281</v>
      </c>
      <c r="D554" s="98" t="str">
        <f t="shared" si="41"/>
        <v xml:space="preserve">Unipar Removedor Diablo Sur Galon </v>
      </c>
      <c r="E554" s="33">
        <v>1977</v>
      </c>
      <c r="F554" s="98" t="str">
        <f t="shared" si="42"/>
        <v>Pinturas y Quimicos</v>
      </c>
      <c r="G554" s="98" t="str">
        <f t="shared" si="43"/>
        <v>galon</v>
      </c>
      <c r="H554" s="30">
        <v>1</v>
      </c>
      <c r="I554" s="28">
        <f t="shared" si="44"/>
        <v>1027.4000000000001</v>
      </c>
      <c r="J554" s="28">
        <f t="shared" si="45"/>
        <v>1027.4000000000001</v>
      </c>
      <c r="K554" s="22"/>
      <c r="L554" s="150">
        <v>43762</v>
      </c>
      <c r="V554" s="4"/>
      <c r="AA554" s="134"/>
      <c r="AC554" s="148" t="str">
        <f>Inventario!B554</f>
        <v xml:space="preserve">Cerradura Electronica </v>
      </c>
      <c r="AD554" s="148" t="str">
        <f>Inventario!D554</f>
        <v xml:space="preserve">Cerradura Electronica </v>
      </c>
      <c r="AE554" s="148" t="str">
        <f>Inventario!E554</f>
        <v>Herrajes</v>
      </c>
      <c r="AF554" s="148">
        <f>Inventario!F554</f>
        <v>0</v>
      </c>
      <c r="AG554" s="148" t="str">
        <f>Inventario!G554</f>
        <v>unidades</v>
      </c>
      <c r="AH554" s="149" t="str">
        <f>Inventario!S554</f>
        <v>0</v>
      </c>
      <c r="AI554" s="149">
        <f>Inventario!T554</f>
        <v>0</v>
      </c>
    </row>
    <row r="555" spans="1:35" ht="15" customHeight="1" x14ac:dyDescent="0.25">
      <c r="A555" s="33" t="s">
        <v>772</v>
      </c>
      <c r="B555" s="24"/>
      <c r="C555" s="174" t="s">
        <v>1117</v>
      </c>
      <c r="D555" s="98" t="str">
        <f t="shared" si="41"/>
        <v>Brocha 2"</v>
      </c>
      <c r="E555" s="33">
        <v>1977</v>
      </c>
      <c r="F555" s="98" t="str">
        <f t="shared" si="42"/>
        <v>Materiales Varios</v>
      </c>
      <c r="G555" s="98" t="str">
        <f t="shared" si="43"/>
        <v>unidades</v>
      </c>
      <c r="H555" s="30">
        <v>2</v>
      </c>
      <c r="I555" s="28">
        <f t="shared" si="44"/>
        <v>34.002499999999998</v>
      </c>
      <c r="J555" s="28">
        <f t="shared" si="45"/>
        <v>68.004999999999995</v>
      </c>
      <c r="K555" s="22"/>
      <c r="L555" s="150">
        <v>43762</v>
      </c>
      <c r="V555" s="4"/>
      <c r="AA555" s="134"/>
      <c r="AC555" s="148" t="str">
        <f>Inventario!B555</f>
        <v xml:space="preserve">Ahorrador de energia RFID </v>
      </c>
      <c r="AD555" s="148" t="str">
        <f>Inventario!D555</f>
        <v xml:space="preserve">Ahorrador de energia RFID </v>
      </c>
      <c r="AE555" s="148" t="str">
        <f>Inventario!E555</f>
        <v>Herrajes</v>
      </c>
      <c r="AF555" s="148">
        <f>Inventario!F555</f>
        <v>0</v>
      </c>
      <c r="AG555" s="148" t="str">
        <f>Inventario!G555</f>
        <v>unidades</v>
      </c>
      <c r="AH555" s="149" t="str">
        <f>Inventario!S555</f>
        <v>0</v>
      </c>
      <c r="AI555" s="149">
        <f>Inventario!T555</f>
        <v>0</v>
      </c>
    </row>
    <row r="556" spans="1:35" ht="15" customHeight="1" x14ac:dyDescent="0.25">
      <c r="A556" s="33" t="s">
        <v>772</v>
      </c>
      <c r="B556" s="24"/>
      <c r="C556" s="174" t="s">
        <v>1066</v>
      </c>
      <c r="D556" s="98" t="str">
        <f t="shared" si="41"/>
        <v xml:space="preserve">Mascarilla desechable </v>
      </c>
      <c r="E556" s="33">
        <v>1977</v>
      </c>
      <c r="F556" s="98" t="str">
        <f t="shared" si="42"/>
        <v>EPP</v>
      </c>
      <c r="G556" s="98" t="str">
        <f t="shared" si="43"/>
        <v>unidades</v>
      </c>
      <c r="H556" s="30">
        <v>2</v>
      </c>
      <c r="I556" s="28">
        <f t="shared" si="44"/>
        <v>25.974529986969912</v>
      </c>
      <c r="J556" s="28">
        <f t="shared" si="45"/>
        <v>51.949059973939825</v>
      </c>
      <c r="K556" s="22"/>
      <c r="L556" s="150">
        <v>43762</v>
      </c>
      <c r="V556" s="4"/>
      <c r="AA556" s="134"/>
      <c r="AC556" s="148" t="str">
        <f>Inventario!B556</f>
        <v>Perno de Anclaje 1/2"x 3-3/4"</v>
      </c>
      <c r="AD556" s="148" t="str">
        <f>Inventario!D556</f>
        <v>Perno de Anclaje 1/2"x 3-3/4"</v>
      </c>
      <c r="AE556" s="148" t="str">
        <f>Inventario!E556</f>
        <v>Herrajes</v>
      </c>
      <c r="AF556" s="148">
        <f>Inventario!F556</f>
        <v>0</v>
      </c>
      <c r="AG556" s="148" t="str">
        <f>Inventario!G556</f>
        <v>unidades</v>
      </c>
      <c r="AH556" s="149">
        <f>Inventario!S556</f>
        <v>23.6</v>
      </c>
      <c r="AI556" s="149">
        <f>Inventario!T556</f>
        <v>708</v>
      </c>
    </row>
    <row r="557" spans="1:35" ht="15" customHeight="1" x14ac:dyDescent="0.25">
      <c r="A557" s="33" t="s">
        <v>772</v>
      </c>
      <c r="B557" s="24"/>
      <c r="C557" s="174" t="s">
        <v>1947</v>
      </c>
      <c r="D557" s="98" t="str">
        <f t="shared" si="41"/>
        <v>Pintura en Spray</v>
      </c>
      <c r="E557" s="33">
        <v>1978</v>
      </c>
      <c r="F557" s="98" t="str">
        <f t="shared" si="42"/>
        <v>Pinturas y Quimicos</v>
      </c>
      <c r="G557" s="98" t="str">
        <f t="shared" si="43"/>
        <v>unidades</v>
      </c>
      <c r="H557" s="30">
        <v>1</v>
      </c>
      <c r="I557" s="28">
        <f t="shared" si="44"/>
        <v>73.878999999999991</v>
      </c>
      <c r="J557" s="28">
        <f t="shared" si="45"/>
        <v>73.878999999999991</v>
      </c>
      <c r="K557" s="22"/>
      <c r="L557" s="150">
        <v>43762</v>
      </c>
      <c r="V557" s="4"/>
      <c r="AA557" s="134"/>
      <c r="AC557" s="148" t="str">
        <f>Inventario!B557</f>
        <v xml:space="preserve">Soportes Para Repisa </v>
      </c>
      <c r="AD557" s="148" t="str">
        <f>Inventario!D557</f>
        <v xml:space="preserve">Soportes Para Repisa </v>
      </c>
      <c r="AE557" s="148" t="str">
        <f>Inventario!E557</f>
        <v>Herrajes</v>
      </c>
      <c r="AF557" s="148">
        <f>Inventario!F557</f>
        <v>0</v>
      </c>
      <c r="AG557" s="148" t="str">
        <f>Inventario!G557</f>
        <v>unidades</v>
      </c>
      <c r="AH557" s="149" t="str">
        <f>Inventario!S557</f>
        <v>0</v>
      </c>
      <c r="AI557" s="149">
        <f>Inventario!T557</f>
        <v>0</v>
      </c>
    </row>
    <row r="558" spans="1:35" ht="15" customHeight="1" x14ac:dyDescent="0.25">
      <c r="A558" s="33" t="s">
        <v>772</v>
      </c>
      <c r="B558" s="24"/>
      <c r="C558" s="174" t="s">
        <v>2286</v>
      </c>
      <c r="D558" s="98" t="str">
        <f t="shared" si="41"/>
        <v xml:space="preserve">Espatula </v>
      </c>
      <c r="E558" s="33">
        <v>1978</v>
      </c>
      <c r="F558" s="98" t="str">
        <f t="shared" si="42"/>
        <v>Materiales Varios</v>
      </c>
      <c r="G558" s="98" t="str">
        <f t="shared" si="43"/>
        <v>unidades</v>
      </c>
      <c r="H558" s="30">
        <v>4</v>
      </c>
      <c r="I558" s="28">
        <f t="shared" si="44"/>
        <v>46.75</v>
      </c>
      <c r="J558" s="28">
        <f t="shared" si="45"/>
        <v>187</v>
      </c>
      <c r="K558" s="22"/>
      <c r="L558" s="150">
        <v>43762</v>
      </c>
      <c r="V558" s="4"/>
      <c r="AA558" s="134"/>
      <c r="AC558" s="148" t="str">
        <f>Inventario!B558</f>
        <v>Tuerca Hex 5/8" Inox</v>
      </c>
      <c r="AD558" s="148" t="str">
        <f>Inventario!D558</f>
        <v>Tuerca Hex 5/8" Inox</v>
      </c>
      <c r="AE558" s="148" t="str">
        <f>Inventario!E558</f>
        <v>Herrajes</v>
      </c>
      <c r="AF558" s="148">
        <f>Inventario!F558</f>
        <v>0</v>
      </c>
      <c r="AG558" s="148" t="str">
        <f>Inventario!G558</f>
        <v>unidades</v>
      </c>
      <c r="AH558" s="149" t="str">
        <f>Inventario!S558</f>
        <v>0</v>
      </c>
      <c r="AI558" s="149">
        <f>Inventario!T558</f>
        <v>0</v>
      </c>
    </row>
    <row r="559" spans="1:35" ht="15" customHeight="1" x14ac:dyDescent="0.25">
      <c r="A559" s="33" t="s">
        <v>772</v>
      </c>
      <c r="B559" s="24"/>
      <c r="C559" s="174" t="s">
        <v>1418</v>
      </c>
      <c r="D559" s="98" t="str">
        <f t="shared" si="41"/>
        <v>Guantes P/Limpieza</v>
      </c>
      <c r="E559" s="33">
        <v>1979</v>
      </c>
      <c r="F559" s="98" t="str">
        <f t="shared" si="42"/>
        <v>EPP</v>
      </c>
      <c r="G559" s="98" t="str">
        <f t="shared" si="43"/>
        <v>par</v>
      </c>
      <c r="H559" s="30">
        <v>11</v>
      </c>
      <c r="I559" s="28">
        <f t="shared" si="44"/>
        <v>67.212800000000001</v>
      </c>
      <c r="J559" s="28">
        <f t="shared" si="45"/>
        <v>739.34080000000006</v>
      </c>
      <c r="K559" s="22"/>
      <c r="L559" s="150">
        <v>43762</v>
      </c>
      <c r="V559" s="4"/>
      <c r="AA559" s="134"/>
      <c r="AC559" s="148" t="str">
        <f>Inventario!B559</f>
        <v xml:space="preserve">Arandela Plana 5/8" Inox </v>
      </c>
      <c r="AD559" s="148" t="str">
        <f>Inventario!D559</f>
        <v xml:space="preserve">Arandela Plana 5/8" Inox </v>
      </c>
      <c r="AE559" s="148" t="str">
        <f>Inventario!E559</f>
        <v>Herrajes</v>
      </c>
      <c r="AF559" s="148">
        <f>Inventario!F559</f>
        <v>0</v>
      </c>
      <c r="AG559" s="148" t="str">
        <f>Inventario!G559</f>
        <v>unidades</v>
      </c>
      <c r="AH559" s="149" t="str">
        <f>Inventario!S559</f>
        <v>0</v>
      </c>
      <c r="AI559" s="149">
        <f>Inventario!T559</f>
        <v>0</v>
      </c>
    </row>
    <row r="560" spans="1:35" ht="15" customHeight="1" x14ac:dyDescent="0.25">
      <c r="A560" s="33">
        <v>1906148</v>
      </c>
      <c r="B560" s="24"/>
      <c r="C560" s="174" t="s">
        <v>318</v>
      </c>
      <c r="D560" s="98" t="str">
        <f t="shared" si="41"/>
        <v>Tornillo Phillips #10 x 1-1/2"</v>
      </c>
      <c r="E560" s="33">
        <v>1980</v>
      </c>
      <c r="F560" s="98" t="str">
        <f t="shared" si="42"/>
        <v>Clavos y Tornillos</v>
      </c>
      <c r="G560" s="98" t="str">
        <f t="shared" si="43"/>
        <v>unidades</v>
      </c>
      <c r="H560" s="30">
        <v>89</v>
      </c>
      <c r="I560" s="28">
        <f t="shared" si="44"/>
        <v>0.6059237732757583</v>
      </c>
      <c r="J560" s="28">
        <f t="shared" si="45"/>
        <v>53.927215821542489</v>
      </c>
      <c r="K560" s="22"/>
      <c r="L560" s="150">
        <v>43762</v>
      </c>
      <c r="V560" s="4"/>
      <c r="AA560" s="134"/>
      <c r="AC560" s="148" t="str">
        <f>Inventario!B560</f>
        <v xml:space="preserve">Cerradura de Pelota </v>
      </c>
      <c r="AD560" s="148" t="str">
        <f>Inventario!D560</f>
        <v xml:space="preserve">Cerradura de Pelota </v>
      </c>
      <c r="AE560" s="148" t="str">
        <f>Inventario!E560</f>
        <v>Herrajes</v>
      </c>
      <c r="AF560" s="148">
        <f>Inventario!F560</f>
        <v>0</v>
      </c>
      <c r="AG560" s="148" t="str">
        <f>Inventario!G560</f>
        <v>unidades</v>
      </c>
      <c r="AH560" s="149" t="str">
        <f>Inventario!S560</f>
        <v>0</v>
      </c>
      <c r="AI560" s="149">
        <f>Inventario!T560</f>
        <v>0</v>
      </c>
    </row>
    <row r="561" spans="1:35" ht="15" customHeight="1" x14ac:dyDescent="0.25">
      <c r="A561" s="33">
        <v>1906148</v>
      </c>
      <c r="B561" s="24"/>
      <c r="C561" s="174" t="s">
        <v>461</v>
      </c>
      <c r="D561" s="98" t="str">
        <f t="shared" si="41"/>
        <v>Bisagra medio canto</v>
      </c>
      <c r="E561" s="33">
        <v>1980</v>
      </c>
      <c r="F561" s="98" t="str">
        <f t="shared" si="42"/>
        <v>Herrajes</v>
      </c>
      <c r="G561" s="98" t="str">
        <f t="shared" si="43"/>
        <v>unidades</v>
      </c>
      <c r="H561" s="30">
        <v>14</v>
      </c>
      <c r="I561" s="28">
        <f t="shared" si="44"/>
        <v>56.49</v>
      </c>
      <c r="J561" s="28">
        <f t="shared" si="45"/>
        <v>790.86</v>
      </c>
      <c r="K561" s="22"/>
      <c r="L561" s="150">
        <v>43762</v>
      </c>
      <c r="V561" s="4"/>
      <c r="AA561" s="134"/>
      <c r="AC561" s="148" t="str">
        <f>Inventario!B561</f>
        <v>Lampara Halogeno Portatil</v>
      </c>
      <c r="AD561" s="148" t="str">
        <f>Inventario!D561</f>
        <v>Lampara Halogeno Portatil</v>
      </c>
      <c r="AE561" s="148" t="str">
        <f>Inventario!E561</f>
        <v>Herramienta</v>
      </c>
      <c r="AF561" s="148">
        <f>Inventario!F561</f>
        <v>0</v>
      </c>
      <c r="AG561" s="148" t="str">
        <f>Inventario!G561</f>
        <v>unidades</v>
      </c>
      <c r="AH561" s="149" t="str">
        <f>Inventario!S561</f>
        <v>0</v>
      </c>
      <c r="AI561" s="149">
        <f>Inventario!T561</f>
        <v>0</v>
      </c>
    </row>
    <row r="562" spans="1:35" ht="15" customHeight="1" x14ac:dyDescent="0.25">
      <c r="A562" s="33">
        <v>1906148</v>
      </c>
      <c r="B562" s="24"/>
      <c r="C562" s="174" t="s">
        <v>763</v>
      </c>
      <c r="D562" s="98" t="str">
        <f t="shared" si="41"/>
        <v>Hilaza</v>
      </c>
      <c r="E562" s="33">
        <v>1980</v>
      </c>
      <c r="F562" s="98" t="str">
        <f t="shared" si="42"/>
        <v>Materiales Varios</v>
      </c>
      <c r="G562" s="98" t="str">
        <f t="shared" si="43"/>
        <v>lbs</v>
      </c>
      <c r="H562" s="30">
        <v>8</v>
      </c>
      <c r="I562" s="28">
        <f t="shared" si="44"/>
        <v>8.3409927745818973</v>
      </c>
      <c r="J562" s="28">
        <f t="shared" si="45"/>
        <v>66.727942196655178</v>
      </c>
      <c r="K562" s="22"/>
      <c r="L562" s="150">
        <v>43762</v>
      </c>
      <c r="V562" s="4"/>
      <c r="AA562" s="134"/>
      <c r="AC562" s="148" t="str">
        <f>Inventario!B562</f>
        <v>Antorcha Manual</v>
      </c>
      <c r="AD562" s="148" t="str">
        <f>Inventario!D562</f>
        <v>Antorcha Manual</v>
      </c>
      <c r="AE562" s="148" t="str">
        <f>Inventario!E562</f>
        <v>Herramienta</v>
      </c>
      <c r="AF562" s="148">
        <f>Inventario!F562</f>
        <v>0</v>
      </c>
      <c r="AG562" s="148" t="str">
        <f>Inventario!G562</f>
        <v>unidades</v>
      </c>
      <c r="AH562" s="149" t="str">
        <f>Inventario!S562</f>
        <v>0</v>
      </c>
      <c r="AI562" s="149">
        <f>Inventario!T562</f>
        <v>0</v>
      </c>
    </row>
    <row r="563" spans="1:35" ht="15" customHeight="1" x14ac:dyDescent="0.25">
      <c r="A563" s="33">
        <v>1906148</v>
      </c>
      <c r="B563" s="24"/>
      <c r="C563" s="174" t="s">
        <v>366</v>
      </c>
      <c r="D563" s="98" t="str">
        <f t="shared" si="41"/>
        <v>Tornillo Phillips Flat head #7x 3/4"</v>
      </c>
      <c r="E563" s="33">
        <v>1980</v>
      </c>
      <c r="F563" s="98" t="str">
        <f t="shared" si="42"/>
        <v>Clavos y Tornillos</v>
      </c>
      <c r="G563" s="98" t="str">
        <f t="shared" si="43"/>
        <v>unidades</v>
      </c>
      <c r="H563" s="30">
        <v>50</v>
      </c>
      <c r="I563" s="28">
        <f t="shared" si="44"/>
        <v>1.96</v>
      </c>
      <c r="J563" s="28">
        <f t="shared" si="45"/>
        <v>98</v>
      </c>
      <c r="K563" s="22"/>
      <c r="L563" s="150">
        <v>43762</v>
      </c>
      <c r="V563" s="4"/>
      <c r="AA563" s="134"/>
      <c r="AC563" s="148" t="str">
        <f>Inventario!B563</f>
        <v>Pistola de Gravedad</v>
      </c>
      <c r="AD563" s="148" t="str">
        <f>Inventario!D563</f>
        <v>Pistola de Gravedad</v>
      </c>
      <c r="AE563" s="148" t="str">
        <f>Inventario!E563</f>
        <v>Herramienta</v>
      </c>
      <c r="AF563" s="148">
        <f>Inventario!F563</f>
        <v>0</v>
      </c>
      <c r="AG563" s="148" t="str">
        <f>Inventario!G563</f>
        <v>unidades</v>
      </c>
      <c r="AH563" s="149">
        <f>Inventario!S563</f>
        <v>2698.44</v>
      </c>
      <c r="AI563" s="149">
        <f>Inventario!T563</f>
        <v>2698.44</v>
      </c>
    </row>
    <row r="564" spans="1:35" ht="15" customHeight="1" x14ac:dyDescent="0.25">
      <c r="A564" s="33">
        <v>1909278</v>
      </c>
      <c r="B564" s="24"/>
      <c r="C564" s="174" t="s">
        <v>1082</v>
      </c>
      <c r="D564" s="98" t="str">
        <f t="shared" si="41"/>
        <v>Guantes Con Punto Pvc</v>
      </c>
      <c r="E564" s="33">
        <v>1981</v>
      </c>
      <c r="F564" s="98" t="str">
        <f t="shared" si="42"/>
        <v>EPP</v>
      </c>
      <c r="G564" s="98" t="str">
        <f t="shared" si="43"/>
        <v>par</v>
      </c>
      <c r="H564" s="30">
        <v>2</v>
      </c>
      <c r="I564" s="28">
        <f t="shared" si="44"/>
        <v>49.356153846153845</v>
      </c>
      <c r="J564" s="28">
        <f t="shared" si="45"/>
        <v>98.712307692307689</v>
      </c>
      <c r="K564" s="22"/>
      <c r="L564" s="150">
        <v>43762</v>
      </c>
      <c r="V564" s="4"/>
      <c r="AA564" s="134"/>
      <c r="AC564" s="148" t="str">
        <f>Inventario!B564</f>
        <v>Combo taladro inalambrico y atornillador</v>
      </c>
      <c r="AD564" s="148" t="str">
        <f>Inventario!D564</f>
        <v>Combo taladro inalambrico y atornillador</v>
      </c>
      <c r="AE564" s="148" t="str">
        <f>Inventario!E564</f>
        <v>Herramienta</v>
      </c>
      <c r="AF564" s="148">
        <f>Inventario!F564</f>
        <v>0</v>
      </c>
      <c r="AG564" s="148" t="str">
        <f>Inventario!G564</f>
        <v>unidades</v>
      </c>
      <c r="AH564" s="149" t="str">
        <f>Inventario!S564</f>
        <v>0</v>
      </c>
      <c r="AI564" s="149">
        <f>Inventario!T564</f>
        <v>0</v>
      </c>
    </row>
    <row r="565" spans="1:35" ht="15" customHeight="1" x14ac:dyDescent="0.25">
      <c r="A565" s="33">
        <v>1909278</v>
      </c>
      <c r="B565" s="24"/>
      <c r="C565" s="174" t="s">
        <v>1828</v>
      </c>
      <c r="D565" s="98" t="str">
        <f t="shared" si="41"/>
        <v>Brocha 4"</v>
      </c>
      <c r="E565" s="33">
        <v>1981</v>
      </c>
      <c r="F565" s="98" t="str">
        <f t="shared" si="42"/>
        <v>Materiales Varios</v>
      </c>
      <c r="G565" s="98" t="str">
        <f t="shared" si="43"/>
        <v>unidades</v>
      </c>
      <c r="H565" s="30">
        <v>1</v>
      </c>
      <c r="I565" s="28">
        <f t="shared" si="44"/>
        <v>73.039999999999992</v>
      </c>
      <c r="J565" s="28">
        <f t="shared" si="45"/>
        <v>73.039999999999992</v>
      </c>
      <c r="K565" s="22"/>
      <c r="L565" s="150">
        <v>43762</v>
      </c>
      <c r="V565" s="4"/>
      <c r="AA565" s="134"/>
      <c r="AC565" s="148" t="str">
        <f>Inventario!B565</f>
        <v>Atornillador inalambrico de impacto</v>
      </c>
      <c r="AD565" s="148" t="str">
        <f>Inventario!D565</f>
        <v>Atornillador inalambrico de impacto</v>
      </c>
      <c r="AE565" s="148" t="str">
        <f>Inventario!E565</f>
        <v>Herramienta</v>
      </c>
      <c r="AF565" s="148">
        <f>Inventario!F565</f>
        <v>0</v>
      </c>
      <c r="AG565" s="148" t="str">
        <f>Inventario!G565</f>
        <v>unidades</v>
      </c>
      <c r="AH565" s="149" t="str">
        <f>Inventario!S565</f>
        <v>0</v>
      </c>
      <c r="AI565" s="149">
        <f>Inventario!T565</f>
        <v>0</v>
      </c>
    </row>
    <row r="566" spans="1:35" ht="15" customHeight="1" x14ac:dyDescent="0.25">
      <c r="A566" s="33">
        <v>1909269</v>
      </c>
      <c r="B566" s="24"/>
      <c r="C566" s="174" t="s">
        <v>376</v>
      </c>
      <c r="D566" s="98" t="str">
        <f t="shared" si="41"/>
        <v>Tornillo Phillips #10 x 2-1/2"</v>
      </c>
      <c r="E566" s="33">
        <v>1982</v>
      </c>
      <c r="F566" s="98" t="str">
        <f t="shared" si="42"/>
        <v>Clavos y Tornillos</v>
      </c>
      <c r="G566" s="98" t="str">
        <f t="shared" si="43"/>
        <v>unidades</v>
      </c>
      <c r="H566" s="30">
        <v>150</v>
      </c>
      <c r="I566" s="28">
        <f t="shared" si="44"/>
        <v>0.97315231557746362</v>
      </c>
      <c r="J566" s="28">
        <f t="shared" si="45"/>
        <v>145.97284733661954</v>
      </c>
      <c r="K566" s="22"/>
      <c r="L566" s="150">
        <v>43762</v>
      </c>
      <c r="V566" s="4"/>
      <c r="AA566" s="134"/>
      <c r="AC566" s="148" t="str">
        <f>Inventario!B566</f>
        <v>Taladro Percutor</v>
      </c>
      <c r="AD566" s="148" t="str">
        <f>Inventario!D566</f>
        <v>Taladro Percutor</v>
      </c>
      <c r="AE566" s="148" t="str">
        <f>Inventario!E566</f>
        <v>Herramienta</v>
      </c>
      <c r="AF566" s="148">
        <f>Inventario!F566</f>
        <v>0</v>
      </c>
      <c r="AG566" s="148" t="str">
        <f>Inventario!G566</f>
        <v>unidades</v>
      </c>
      <c r="AH566" s="149" t="str">
        <f>Inventario!S566</f>
        <v>0</v>
      </c>
      <c r="AI566" s="149">
        <f>Inventario!T566</f>
        <v>0</v>
      </c>
    </row>
    <row r="567" spans="1:35" ht="15" customHeight="1" x14ac:dyDescent="0.25">
      <c r="A567" s="33">
        <v>1909269</v>
      </c>
      <c r="B567" s="24"/>
      <c r="C567" s="174" t="s">
        <v>318</v>
      </c>
      <c r="D567" s="98" t="str">
        <f t="shared" si="41"/>
        <v>Tornillo Phillips #10 x 1-1/2"</v>
      </c>
      <c r="E567" s="33">
        <v>1982</v>
      </c>
      <c r="F567" s="98" t="str">
        <f t="shared" si="42"/>
        <v>Clavos y Tornillos</v>
      </c>
      <c r="G567" s="98" t="str">
        <f t="shared" si="43"/>
        <v>unidades</v>
      </c>
      <c r="H567" s="30">
        <v>70</v>
      </c>
      <c r="I567" s="28">
        <f t="shared" si="44"/>
        <v>0.6059237732757583</v>
      </c>
      <c r="J567" s="28">
        <f t="shared" si="45"/>
        <v>42.414664129303084</v>
      </c>
      <c r="K567" s="22"/>
      <c r="L567" s="150">
        <v>43762</v>
      </c>
      <c r="V567" s="4"/>
      <c r="AA567" s="134"/>
      <c r="AC567" s="148" t="str">
        <f>Inventario!B567</f>
        <v>Escuadra 24"</v>
      </c>
      <c r="AD567" s="148" t="str">
        <f>Inventario!D567</f>
        <v>Escuadra 24"</v>
      </c>
      <c r="AE567" s="148" t="str">
        <f>Inventario!E567</f>
        <v>Herramienta</v>
      </c>
      <c r="AF567" s="148">
        <f>Inventario!F567</f>
        <v>0</v>
      </c>
      <c r="AG567" s="148" t="str">
        <f>Inventario!G567</f>
        <v>unidades</v>
      </c>
      <c r="AH567" s="149" t="str">
        <f>Inventario!S567</f>
        <v>0</v>
      </c>
      <c r="AI567" s="149">
        <f>Inventario!T567</f>
        <v>0</v>
      </c>
    </row>
    <row r="568" spans="1:35" ht="15" customHeight="1" x14ac:dyDescent="0.25">
      <c r="A568" s="33">
        <v>1908238</v>
      </c>
      <c r="B568" s="24"/>
      <c r="C568" s="174" t="s">
        <v>1956</v>
      </c>
      <c r="D568" s="98" t="str">
        <f t="shared" si="41"/>
        <v>Tornillo Panhead phillips #10x1"Inox</v>
      </c>
      <c r="E568" s="33">
        <v>1983</v>
      </c>
      <c r="F568" s="98" t="str">
        <f t="shared" si="42"/>
        <v>Clavos y Tornillos</v>
      </c>
      <c r="G568" s="98" t="str">
        <f t="shared" si="43"/>
        <v>unidades</v>
      </c>
      <c r="H568" s="30">
        <v>1740</v>
      </c>
      <c r="I568" s="28">
        <f t="shared" si="44"/>
        <v>9.2299999999999986</v>
      </c>
      <c r="J568" s="28">
        <f t="shared" si="45"/>
        <v>16060.199999999997</v>
      </c>
      <c r="K568" s="22"/>
      <c r="L568" s="150">
        <v>43762</v>
      </c>
      <c r="V568" s="4"/>
      <c r="AA568" s="134"/>
      <c r="AC568" s="148" t="str">
        <f>Inventario!B568</f>
        <v>Pie de rey Digital</v>
      </c>
      <c r="AD568" s="148" t="str">
        <f>Inventario!D568</f>
        <v>Pie de rey Digital</v>
      </c>
      <c r="AE568" s="148" t="str">
        <f>Inventario!E568</f>
        <v>Herramienta</v>
      </c>
      <c r="AF568" s="148">
        <f>Inventario!F568</f>
        <v>0</v>
      </c>
      <c r="AG568" s="148" t="str">
        <f>Inventario!G568</f>
        <v>unidades</v>
      </c>
      <c r="AH568" s="149" t="str">
        <f>Inventario!S568</f>
        <v>0</v>
      </c>
      <c r="AI568" s="149">
        <f>Inventario!T568</f>
        <v>0</v>
      </c>
    </row>
    <row r="569" spans="1:35" ht="15" customHeight="1" x14ac:dyDescent="0.25">
      <c r="A569" s="33">
        <v>1908278</v>
      </c>
      <c r="B569" s="24"/>
      <c r="C569" s="174" t="s">
        <v>1141</v>
      </c>
      <c r="D569" s="98" t="str">
        <f t="shared" si="41"/>
        <v>Kinepox 26</v>
      </c>
      <c r="E569" s="33">
        <v>1984</v>
      </c>
      <c r="F569" s="98" t="str">
        <f t="shared" si="42"/>
        <v>Pinturas y Quimicos</v>
      </c>
      <c r="G569" s="98" t="str">
        <f t="shared" si="43"/>
        <v>galon</v>
      </c>
      <c r="H569" s="30">
        <v>1</v>
      </c>
      <c r="I569" s="28">
        <f t="shared" si="44"/>
        <v>1121.8286513023957</v>
      </c>
      <c r="J569" s="28">
        <f t="shared" si="45"/>
        <v>1121.8286513023957</v>
      </c>
      <c r="K569" s="22"/>
      <c r="L569" s="150">
        <v>43762</v>
      </c>
      <c r="V569" s="4"/>
      <c r="AA569" s="134"/>
      <c r="AC569" s="148" t="str">
        <f>Inventario!B569</f>
        <v>Gata Hdraulica</v>
      </c>
      <c r="AD569" s="148" t="str">
        <f>Inventario!D569</f>
        <v>Gata Hdraulica</v>
      </c>
      <c r="AE569" s="148" t="str">
        <f>Inventario!E569</f>
        <v>Herramienta</v>
      </c>
      <c r="AF569" s="148">
        <f>Inventario!F569</f>
        <v>0</v>
      </c>
      <c r="AG569" s="148" t="str">
        <f>Inventario!G569</f>
        <v>unidades</v>
      </c>
      <c r="AH569" s="149">
        <f>Inventario!S569</f>
        <v>896.6</v>
      </c>
      <c r="AI569" s="149">
        <f>Inventario!T569</f>
        <v>896.6</v>
      </c>
    </row>
    <row r="570" spans="1:35" ht="15" customHeight="1" x14ac:dyDescent="0.25">
      <c r="A570" s="33">
        <v>1908278</v>
      </c>
      <c r="B570" s="24"/>
      <c r="C570" s="174" t="s">
        <v>1142</v>
      </c>
      <c r="D570" s="98" t="str">
        <f t="shared" si="41"/>
        <v>Kinecure 626</v>
      </c>
      <c r="E570" s="33">
        <v>1984</v>
      </c>
      <c r="F570" s="98" t="str">
        <f t="shared" si="42"/>
        <v>Pinturas y Quimicos</v>
      </c>
      <c r="G570" s="98" t="str">
        <f t="shared" si="43"/>
        <v>1/4  de Galon</v>
      </c>
      <c r="H570" s="30">
        <v>2</v>
      </c>
      <c r="I570" s="28">
        <f t="shared" si="44"/>
        <v>954.09784499058458</v>
      </c>
      <c r="J570" s="28">
        <f t="shared" si="45"/>
        <v>1908.1956899811692</v>
      </c>
      <c r="K570" s="22"/>
      <c r="L570" s="150">
        <v>43762</v>
      </c>
      <c r="V570" s="4"/>
      <c r="AA570" s="134"/>
      <c r="AC570" s="148" t="str">
        <f>Inventario!B570</f>
        <v xml:space="preserve">Juego de copas </v>
      </c>
      <c r="AD570" s="148" t="str">
        <f>Inventario!D570</f>
        <v xml:space="preserve">Juego de copas </v>
      </c>
      <c r="AE570" s="148" t="str">
        <f>Inventario!E570</f>
        <v>Herramienta</v>
      </c>
      <c r="AF570" s="148">
        <f>Inventario!F570</f>
        <v>0</v>
      </c>
      <c r="AG570" s="148" t="str">
        <f>Inventario!G570</f>
        <v>unidades</v>
      </c>
      <c r="AH570" s="149" t="str">
        <f>Inventario!S570</f>
        <v>0</v>
      </c>
      <c r="AI570" s="149">
        <f>Inventario!T570</f>
        <v>0</v>
      </c>
    </row>
    <row r="571" spans="1:35" ht="15" customHeight="1" x14ac:dyDescent="0.25">
      <c r="A571" s="33">
        <v>1910315</v>
      </c>
      <c r="B571" s="24"/>
      <c r="C571" s="174" t="s">
        <v>424</v>
      </c>
      <c r="D571" s="98" t="str">
        <f t="shared" si="41"/>
        <v>Tornillo Phillips #8 x 1-1/2"</v>
      </c>
      <c r="E571" s="33">
        <v>1985</v>
      </c>
      <c r="F571" s="98" t="str">
        <f t="shared" si="42"/>
        <v>Clavos y Tornillos</v>
      </c>
      <c r="G571" s="98" t="str">
        <f t="shared" si="43"/>
        <v>unidades</v>
      </c>
      <c r="H571" s="30">
        <v>50</v>
      </c>
      <c r="I571" s="28">
        <f t="shared" si="44"/>
        <v>1.6812572533849126</v>
      </c>
      <c r="J571" s="28">
        <f t="shared" si="45"/>
        <v>84.062862669245632</v>
      </c>
      <c r="K571" s="22"/>
      <c r="L571" s="150">
        <v>43762</v>
      </c>
      <c r="V571" s="4"/>
      <c r="AA571" s="134"/>
      <c r="AC571" s="148" t="str">
        <f>Inventario!B571</f>
        <v>Alicate saca chaveta</v>
      </c>
      <c r="AD571" s="148" t="str">
        <f>Inventario!D571</f>
        <v>Alicate saca chaveta</v>
      </c>
      <c r="AE571" s="148" t="str">
        <f>Inventario!E571</f>
        <v>Herramienta</v>
      </c>
      <c r="AF571" s="148">
        <f>Inventario!F571</f>
        <v>0</v>
      </c>
      <c r="AG571" s="148" t="str">
        <f>Inventario!G571</f>
        <v>unidades</v>
      </c>
      <c r="AH571" s="149" t="str">
        <f>Inventario!S571</f>
        <v>0</v>
      </c>
      <c r="AI571" s="149">
        <f>Inventario!T571</f>
        <v>0</v>
      </c>
    </row>
    <row r="572" spans="1:35" ht="15" customHeight="1" x14ac:dyDescent="0.25">
      <c r="A572" s="33">
        <v>1910317</v>
      </c>
      <c r="B572" s="24"/>
      <c r="C572" s="174" t="s">
        <v>350</v>
      </c>
      <c r="D572" s="98" t="str">
        <f t="shared" si="41"/>
        <v>Tornillo Phillips #8x1-1/4"</v>
      </c>
      <c r="E572" s="33">
        <v>1985</v>
      </c>
      <c r="F572" s="98" t="str">
        <f t="shared" si="42"/>
        <v>Clavos y Tornillos</v>
      </c>
      <c r="G572" s="98" t="str">
        <f t="shared" si="43"/>
        <v>unidades</v>
      </c>
      <c r="H572" s="30">
        <v>90</v>
      </c>
      <c r="I572" s="28">
        <f t="shared" si="44"/>
        <v>7.1428571428571425E-2</v>
      </c>
      <c r="J572" s="28">
        <f t="shared" si="45"/>
        <v>6.4285714285714279</v>
      </c>
      <c r="K572" s="22"/>
      <c r="L572" s="150">
        <v>43762</v>
      </c>
      <c r="V572" s="4"/>
      <c r="AA572" s="134"/>
      <c r="AC572" s="148" t="str">
        <f>Inventario!B572</f>
        <v xml:space="preserve">Alicate  </v>
      </c>
      <c r="AD572" s="148" t="str">
        <f>Inventario!D572</f>
        <v xml:space="preserve">Alicate  </v>
      </c>
      <c r="AE572" s="148" t="str">
        <f>Inventario!E572</f>
        <v>Herramienta</v>
      </c>
      <c r="AF572" s="148">
        <f>Inventario!F572</f>
        <v>0</v>
      </c>
      <c r="AG572" s="148" t="str">
        <f>Inventario!G572</f>
        <v>unidades</v>
      </c>
      <c r="AH572" s="149" t="str">
        <f>Inventario!S572</f>
        <v>0</v>
      </c>
      <c r="AI572" s="149">
        <f>Inventario!T572</f>
        <v>0</v>
      </c>
    </row>
    <row r="573" spans="1:35" ht="15" customHeight="1" x14ac:dyDescent="0.25">
      <c r="A573" s="33">
        <v>1910314</v>
      </c>
      <c r="B573" s="24"/>
      <c r="C573" s="174" t="s">
        <v>424</v>
      </c>
      <c r="D573" s="98" t="str">
        <f t="shared" si="41"/>
        <v>Tornillo Phillips #8 x 1-1/2"</v>
      </c>
      <c r="E573" s="33">
        <v>1985</v>
      </c>
      <c r="F573" s="98" t="str">
        <f t="shared" si="42"/>
        <v>Clavos y Tornillos</v>
      </c>
      <c r="G573" s="98" t="str">
        <f t="shared" si="43"/>
        <v>unidades</v>
      </c>
      <c r="H573" s="30">
        <v>12</v>
      </c>
      <c r="I573" s="28">
        <f t="shared" si="44"/>
        <v>1.6812572533849126</v>
      </c>
      <c r="J573" s="28">
        <f t="shared" si="45"/>
        <v>20.175087040618951</v>
      </c>
      <c r="K573" s="22"/>
      <c r="L573" s="150">
        <v>43762</v>
      </c>
      <c r="V573" s="4"/>
      <c r="AA573" s="134"/>
      <c r="AC573" s="148" t="str">
        <f>Inventario!B573</f>
        <v>Copa 5/8"</v>
      </c>
      <c r="AD573" s="148" t="str">
        <f>Inventario!D573</f>
        <v>Copa 5/8"</v>
      </c>
      <c r="AE573" s="148" t="str">
        <f>Inventario!E573</f>
        <v>Herramienta</v>
      </c>
      <c r="AF573" s="148">
        <f>Inventario!F573</f>
        <v>0</v>
      </c>
      <c r="AG573" s="148" t="str">
        <f>Inventario!G573</f>
        <v>unidades</v>
      </c>
      <c r="AH573" s="149" t="str">
        <f>Inventario!S573</f>
        <v>0</v>
      </c>
      <c r="AI573" s="149">
        <f>Inventario!T573</f>
        <v>0</v>
      </c>
    </row>
    <row r="574" spans="1:35" ht="15" customHeight="1" x14ac:dyDescent="0.25">
      <c r="A574" s="33">
        <v>1910313</v>
      </c>
      <c r="B574" s="24"/>
      <c r="C574" s="174" t="s">
        <v>366</v>
      </c>
      <c r="D574" s="98" t="str">
        <f t="shared" si="41"/>
        <v>Tornillo Phillips Flat head #7x 3/4"</v>
      </c>
      <c r="E574" s="33">
        <v>1985</v>
      </c>
      <c r="F574" s="98" t="str">
        <f t="shared" si="42"/>
        <v>Clavos y Tornillos</v>
      </c>
      <c r="G574" s="98" t="str">
        <f t="shared" si="43"/>
        <v>unidades</v>
      </c>
      <c r="H574" s="30">
        <v>60</v>
      </c>
      <c r="I574" s="28">
        <f t="shared" si="44"/>
        <v>1.96</v>
      </c>
      <c r="J574" s="28">
        <f t="shared" si="45"/>
        <v>117.6</v>
      </c>
      <c r="K574" s="22"/>
      <c r="L574" s="150">
        <v>43762</v>
      </c>
      <c r="V574" s="4"/>
      <c r="AA574" s="134"/>
      <c r="AC574" s="148" t="str">
        <f>Inventario!B574</f>
        <v>Copa 13/16"</v>
      </c>
      <c r="AD574" s="148" t="str">
        <f>Inventario!D574</f>
        <v>Copa 13/16"</v>
      </c>
      <c r="AE574" s="148" t="str">
        <f>Inventario!E574</f>
        <v>Herramienta</v>
      </c>
      <c r="AF574" s="148">
        <f>Inventario!F574</f>
        <v>0</v>
      </c>
      <c r="AG574" s="148" t="str">
        <f>Inventario!G574</f>
        <v>unidades</v>
      </c>
      <c r="AH574" s="149" t="str">
        <f>Inventario!S574</f>
        <v>0</v>
      </c>
      <c r="AI574" s="149">
        <f>Inventario!T574</f>
        <v>0</v>
      </c>
    </row>
    <row r="575" spans="1:35" ht="15" customHeight="1" x14ac:dyDescent="0.25">
      <c r="A575" s="33">
        <v>1910313</v>
      </c>
      <c r="B575" s="24"/>
      <c r="C575" s="174" t="s">
        <v>318</v>
      </c>
      <c r="D575" s="98" t="str">
        <f t="shared" si="41"/>
        <v>Tornillo Phillips #10 x 1-1/2"</v>
      </c>
      <c r="E575" s="33">
        <v>1985</v>
      </c>
      <c r="F575" s="98" t="str">
        <f t="shared" si="42"/>
        <v>Clavos y Tornillos</v>
      </c>
      <c r="G575" s="98" t="str">
        <f t="shared" si="43"/>
        <v>unidades</v>
      </c>
      <c r="H575" s="30">
        <v>30</v>
      </c>
      <c r="I575" s="28">
        <f t="shared" si="44"/>
        <v>0.6059237732757583</v>
      </c>
      <c r="J575" s="28">
        <f t="shared" ref="J575:J638" si="46">+H575*I575</f>
        <v>18.177713198272748</v>
      </c>
      <c r="K575" s="22"/>
      <c r="L575" s="150">
        <v>43762</v>
      </c>
      <c r="V575" s="4"/>
      <c r="AA575" s="134"/>
      <c r="AC575" s="148" t="str">
        <f>Inventario!B575</f>
        <v>Mazo de Hule</v>
      </c>
      <c r="AD575" s="148" t="str">
        <f>Inventario!D575</f>
        <v>Mazo de Hule</v>
      </c>
      <c r="AE575" s="148" t="str">
        <f>Inventario!E575</f>
        <v>Herramienta</v>
      </c>
      <c r="AF575" s="148">
        <f>Inventario!F575</f>
        <v>0</v>
      </c>
      <c r="AG575" s="148" t="str">
        <f>Inventario!G575</f>
        <v>unidades</v>
      </c>
      <c r="AH575" s="149">
        <f>Inventario!S575</f>
        <v>103.95250000000001</v>
      </c>
      <c r="AI575" s="149">
        <f>Inventario!T575</f>
        <v>415.81000000000006</v>
      </c>
    </row>
    <row r="576" spans="1:35" ht="15" customHeight="1" x14ac:dyDescent="0.25">
      <c r="A576" s="33">
        <v>1910313</v>
      </c>
      <c r="B576" s="24"/>
      <c r="C576" s="174" t="s">
        <v>376</v>
      </c>
      <c r="D576" s="98" t="str">
        <f t="shared" si="41"/>
        <v>Tornillo Phillips #10 x 2-1/2"</v>
      </c>
      <c r="E576" s="33">
        <v>1985</v>
      </c>
      <c r="F576" s="98" t="str">
        <f t="shared" si="42"/>
        <v>Clavos y Tornillos</v>
      </c>
      <c r="G576" s="98" t="str">
        <f t="shared" si="43"/>
        <v>unidades</v>
      </c>
      <c r="H576" s="30">
        <v>6</v>
      </c>
      <c r="I576" s="28">
        <f t="shared" si="44"/>
        <v>0.97315231557746362</v>
      </c>
      <c r="J576" s="28">
        <f t="shared" si="46"/>
        <v>5.838913893464782</v>
      </c>
      <c r="K576" s="22"/>
      <c r="L576" s="150">
        <v>43762</v>
      </c>
      <c r="V576" s="4"/>
      <c r="AA576" s="134"/>
      <c r="AC576" s="148" t="str">
        <f>Inventario!B576</f>
        <v xml:space="preserve">Pistola Neumanica </v>
      </c>
      <c r="AD576" s="148" t="str">
        <f>Inventario!D576</f>
        <v xml:space="preserve">Pistola Neumanica </v>
      </c>
      <c r="AE576" s="148" t="str">
        <f>Inventario!E576</f>
        <v>Herramienta</v>
      </c>
      <c r="AF576" s="148">
        <f>Inventario!F576</f>
        <v>0</v>
      </c>
      <c r="AG576" s="148" t="str">
        <f>Inventario!G576</f>
        <v>unidades</v>
      </c>
      <c r="AH576" s="149">
        <f>Inventario!S576</f>
        <v>1615.34</v>
      </c>
      <c r="AI576" s="149">
        <f>Inventario!T576</f>
        <v>1615.34</v>
      </c>
    </row>
    <row r="577" spans="1:35" ht="15" customHeight="1" x14ac:dyDescent="0.25">
      <c r="A577" s="33">
        <v>1910313</v>
      </c>
      <c r="B577" s="24"/>
      <c r="C577" s="174" t="s">
        <v>350</v>
      </c>
      <c r="D577" s="98" t="str">
        <f t="shared" si="41"/>
        <v>Tornillo Phillips #8x1-1/4"</v>
      </c>
      <c r="E577" s="33">
        <v>1985</v>
      </c>
      <c r="F577" s="98" t="str">
        <f t="shared" si="42"/>
        <v>Clavos y Tornillos</v>
      </c>
      <c r="G577" s="98" t="str">
        <f t="shared" si="43"/>
        <v>unidades</v>
      </c>
      <c r="H577" s="30">
        <v>16</v>
      </c>
      <c r="I577" s="28">
        <f t="shared" si="44"/>
        <v>7.1428571428571425E-2</v>
      </c>
      <c r="J577" s="28">
        <f t="shared" si="46"/>
        <v>1.1428571428571428</v>
      </c>
      <c r="K577" s="22"/>
      <c r="L577" s="150">
        <v>43762</v>
      </c>
      <c r="V577" s="4"/>
      <c r="AA577" s="134"/>
      <c r="AC577" s="148" t="str">
        <f>Inventario!B577</f>
        <v xml:space="preserve">Pistola para soldar TIG Torch 250A Water cooled </v>
      </c>
      <c r="AD577" s="148" t="str">
        <f>Inventario!D577</f>
        <v xml:space="preserve">Pistola para soldar TIG Torch 250A Water cooled </v>
      </c>
      <c r="AE577" s="148" t="str">
        <f>Inventario!E577</f>
        <v>Herramienta</v>
      </c>
      <c r="AF577" s="148">
        <f>Inventario!F577</f>
        <v>0</v>
      </c>
      <c r="AG577" s="148" t="str">
        <f>Inventario!G577</f>
        <v>unidades</v>
      </c>
      <c r="AH577" s="149">
        <f>Inventario!S577</f>
        <v>7638.88</v>
      </c>
      <c r="AI577" s="149">
        <f>Inventario!T577</f>
        <v>7638.88</v>
      </c>
    </row>
    <row r="578" spans="1:35" ht="15" customHeight="1" x14ac:dyDescent="0.25">
      <c r="A578" s="33">
        <v>1910318</v>
      </c>
      <c r="B578" s="24"/>
      <c r="C578" s="174" t="s">
        <v>424</v>
      </c>
      <c r="D578" s="98" t="str">
        <f t="shared" si="41"/>
        <v>Tornillo Phillips #8 x 1-1/2"</v>
      </c>
      <c r="E578" s="33">
        <v>1985</v>
      </c>
      <c r="F578" s="98" t="str">
        <f t="shared" si="42"/>
        <v>Clavos y Tornillos</v>
      </c>
      <c r="G578" s="98" t="str">
        <f t="shared" si="43"/>
        <v>unidades</v>
      </c>
      <c r="H578" s="30">
        <v>12</v>
      </c>
      <c r="I578" s="28">
        <f t="shared" si="44"/>
        <v>1.6812572533849126</v>
      </c>
      <c r="J578" s="28">
        <f t="shared" si="46"/>
        <v>20.175087040618951</v>
      </c>
      <c r="K578" s="22"/>
      <c r="L578" s="150">
        <v>43762</v>
      </c>
      <c r="V578" s="4"/>
      <c r="AA578" s="134"/>
      <c r="AC578" s="148" t="str">
        <f>Inventario!B578</f>
        <v>Hidrolavadora Industrial  HD 4/9</v>
      </c>
      <c r="AD578" s="148" t="str">
        <f>Inventario!D578</f>
        <v>Hidrolavadora Industrial  HD 4/9</v>
      </c>
      <c r="AE578" s="148" t="str">
        <f>Inventario!E578</f>
        <v>Herramienta</v>
      </c>
      <c r="AF578" s="148">
        <f>Inventario!F578</f>
        <v>0</v>
      </c>
      <c r="AG578" s="148" t="str">
        <f>Inventario!G578</f>
        <v>unidades</v>
      </c>
      <c r="AH578" s="149">
        <f>Inventario!S578</f>
        <v>28835.7412</v>
      </c>
      <c r="AI578" s="149">
        <f>Inventario!T578</f>
        <v>28835.7412</v>
      </c>
    </row>
    <row r="579" spans="1:35" ht="15" customHeight="1" x14ac:dyDescent="0.25">
      <c r="A579" s="33" t="s">
        <v>772</v>
      </c>
      <c r="B579" s="24"/>
      <c r="C579" s="174" t="s">
        <v>834</v>
      </c>
      <c r="D579" s="98" t="str">
        <f t="shared" si="41"/>
        <v>Thinner Acrilico</v>
      </c>
      <c r="E579" s="33">
        <v>1986</v>
      </c>
      <c r="F579" s="98" t="str">
        <f t="shared" si="42"/>
        <v>Pinturas y Quimicos</v>
      </c>
      <c r="G579" s="98" t="str">
        <f t="shared" si="43"/>
        <v>galones</v>
      </c>
      <c r="H579" s="30">
        <v>1</v>
      </c>
      <c r="I579" s="28">
        <f t="shared" si="44"/>
        <v>171.05991780538329</v>
      </c>
      <c r="J579" s="28">
        <f t="shared" si="46"/>
        <v>171.05991780538329</v>
      </c>
      <c r="K579" s="22"/>
      <c r="L579" s="150">
        <v>43762</v>
      </c>
      <c r="V579" s="4"/>
      <c r="AA579" s="134"/>
      <c r="AC579" s="148" t="str">
        <f>Inventario!B579</f>
        <v>Filtro de Agua P/Hidrolavaora Ind</v>
      </c>
      <c r="AD579" s="148" t="str">
        <f>Inventario!D579</f>
        <v>Filtro de Agua P/Hidrolavaora Ind</v>
      </c>
      <c r="AE579" s="148" t="str">
        <f>Inventario!E579</f>
        <v>Herramienta</v>
      </c>
      <c r="AF579" s="148">
        <f>Inventario!F579</f>
        <v>0</v>
      </c>
      <c r="AG579" s="148" t="str">
        <f>Inventario!G579</f>
        <v>unidades</v>
      </c>
      <c r="AH579" s="149" t="str">
        <f>Inventario!S579</f>
        <v>0</v>
      </c>
      <c r="AI579" s="149">
        <f>Inventario!T579</f>
        <v>0</v>
      </c>
    </row>
    <row r="580" spans="1:35" ht="15" customHeight="1" x14ac:dyDescent="0.25">
      <c r="A580" s="33" t="s">
        <v>772</v>
      </c>
      <c r="B580" s="24"/>
      <c r="C580" s="174" t="s">
        <v>834</v>
      </c>
      <c r="D580" s="98" t="str">
        <f t="shared" si="41"/>
        <v>Thinner Acrilico</v>
      </c>
      <c r="E580" s="33">
        <v>1987</v>
      </c>
      <c r="F580" s="98" t="str">
        <f t="shared" si="42"/>
        <v>Pinturas y Quimicos</v>
      </c>
      <c r="G580" s="98" t="str">
        <f t="shared" si="43"/>
        <v>galones</v>
      </c>
      <c r="H580" s="30">
        <v>2</v>
      </c>
      <c r="I580" s="28">
        <f t="shared" si="44"/>
        <v>171.05991780538329</v>
      </c>
      <c r="J580" s="28">
        <f t="shared" si="46"/>
        <v>342.11983561076659</v>
      </c>
      <c r="K580" s="22"/>
      <c r="L580" s="150">
        <v>43762</v>
      </c>
      <c r="V580" s="4"/>
      <c r="AA580" s="134"/>
      <c r="AC580" s="148" t="str">
        <f>Inventario!B580</f>
        <v>Juego de Desatornilladores (6pzs)</v>
      </c>
      <c r="AD580" s="148" t="str">
        <f>Inventario!D580</f>
        <v>Juego de Desatornilladores (6pzs)</v>
      </c>
      <c r="AE580" s="148" t="str">
        <f>Inventario!E580</f>
        <v>Herramienta</v>
      </c>
      <c r="AF580" s="148">
        <f>Inventario!F580</f>
        <v>0</v>
      </c>
      <c r="AG580" s="148" t="str">
        <f>Inventario!G580</f>
        <v>unidades</v>
      </c>
      <c r="AH580" s="149">
        <f>Inventario!S580</f>
        <v>490</v>
      </c>
      <c r="AI580" s="149">
        <f>Inventario!T580</f>
        <v>490</v>
      </c>
    </row>
    <row r="581" spans="1:35" ht="15" customHeight="1" x14ac:dyDescent="0.25">
      <c r="A581" s="33">
        <v>1907210</v>
      </c>
      <c r="B581" s="24"/>
      <c r="C581" s="174" t="s">
        <v>1112</v>
      </c>
      <c r="D581" s="98" t="str">
        <f t="shared" si="41"/>
        <v>Masking Tape Verde 3/4"</v>
      </c>
      <c r="E581" s="33">
        <v>1988</v>
      </c>
      <c r="F581" s="98" t="str">
        <f t="shared" si="42"/>
        <v>Materiales Varios</v>
      </c>
      <c r="G581" s="98" t="str">
        <f t="shared" si="43"/>
        <v>unidades</v>
      </c>
      <c r="H581" s="30">
        <v>1</v>
      </c>
      <c r="I581" s="28">
        <f t="shared" si="44"/>
        <v>100</v>
      </c>
      <c r="J581" s="28">
        <f t="shared" si="46"/>
        <v>100</v>
      </c>
      <c r="K581" s="22"/>
      <c r="L581" s="150">
        <v>43762</v>
      </c>
      <c r="V581" s="4"/>
      <c r="AA581" s="134"/>
      <c r="AC581" s="148" t="str">
        <f>Inventario!B581</f>
        <v>Taladro Dewalt 1/2"</v>
      </c>
      <c r="AD581" s="148" t="str">
        <f>Inventario!D581</f>
        <v>Taladro Dewalt 1/2"</v>
      </c>
      <c r="AE581" s="148" t="str">
        <f>Inventario!E581</f>
        <v>Herramienta</v>
      </c>
      <c r="AF581" s="148">
        <f>Inventario!F581</f>
        <v>0</v>
      </c>
      <c r="AG581" s="148" t="str">
        <f>Inventario!G581</f>
        <v>unidades</v>
      </c>
      <c r="AH581" s="149" t="str">
        <f>Inventario!S581</f>
        <v>0</v>
      </c>
      <c r="AI581" s="149">
        <f>Inventario!T581</f>
        <v>0</v>
      </c>
    </row>
    <row r="582" spans="1:35" ht="15" customHeight="1" x14ac:dyDescent="0.25">
      <c r="A582" s="33">
        <v>1909274</v>
      </c>
      <c r="B582" s="24"/>
      <c r="C582" s="174" t="s">
        <v>270</v>
      </c>
      <c r="D582" s="98" t="str">
        <f t="shared" ref="D582:D645" si="47">VLOOKUP($C582,$AC$6:$AI$2056,2,FALSE)</f>
        <v>Lija disco stickit grano #120</v>
      </c>
      <c r="E582" s="33">
        <v>1989</v>
      </c>
      <c r="F582" s="98" t="str">
        <f t="shared" ref="F582:F645" si="48">VLOOKUP($C582,$AC$6:$AI$2056,3,FALSE)</f>
        <v>Abrasivos</v>
      </c>
      <c r="G582" s="98" t="str">
        <f t="shared" ref="G582:G645" si="49">VLOOKUP($C582,$AC$6:$AI$2056,5,FALSE)</f>
        <v>unidades</v>
      </c>
      <c r="H582" s="30">
        <v>24</v>
      </c>
      <c r="I582" s="28">
        <f t="shared" ref="I582:I645" si="50">VLOOKUP($C582,$AC$6:$AI$2056,6,FALSE)</f>
        <v>9.84</v>
      </c>
      <c r="J582" s="28">
        <f t="shared" si="46"/>
        <v>236.16</v>
      </c>
      <c r="K582" s="22"/>
      <c r="L582" s="150">
        <v>43762</v>
      </c>
      <c r="V582" s="4"/>
      <c r="AA582" s="134"/>
      <c r="AC582" s="148" t="str">
        <f>Inventario!B582</f>
        <v>Serrucho</v>
      </c>
      <c r="AD582" s="148" t="str">
        <f>Inventario!D582</f>
        <v>Serrucho</v>
      </c>
      <c r="AE582" s="148" t="str">
        <f>Inventario!E582</f>
        <v>Herramienta</v>
      </c>
      <c r="AF582" s="148">
        <f>Inventario!F582</f>
        <v>0</v>
      </c>
      <c r="AG582" s="148" t="str">
        <f>Inventario!G582</f>
        <v>unidades</v>
      </c>
      <c r="AH582" s="149">
        <f>Inventario!S582</f>
        <v>280</v>
      </c>
      <c r="AI582" s="149">
        <f>Inventario!T582</f>
        <v>280</v>
      </c>
    </row>
    <row r="583" spans="1:35" ht="15" customHeight="1" x14ac:dyDescent="0.25">
      <c r="A583" s="33">
        <v>1909274</v>
      </c>
      <c r="B583" s="24"/>
      <c r="C583" s="174" t="s">
        <v>271</v>
      </c>
      <c r="D583" s="98" t="str">
        <f t="shared" si="47"/>
        <v>Lija disco stickit grano #150</v>
      </c>
      <c r="E583" s="33">
        <v>1989</v>
      </c>
      <c r="F583" s="98" t="str">
        <f t="shared" si="48"/>
        <v>Abrasivos</v>
      </c>
      <c r="G583" s="98" t="str">
        <f t="shared" si="49"/>
        <v>unidades</v>
      </c>
      <c r="H583" s="30">
        <v>24</v>
      </c>
      <c r="I583" s="28">
        <f t="shared" si="50"/>
        <v>8.5633386985421698</v>
      </c>
      <c r="J583" s="28">
        <f t="shared" si="46"/>
        <v>205.52012876501209</v>
      </c>
      <c r="K583" s="22"/>
      <c r="L583" s="150">
        <v>43762</v>
      </c>
      <c r="V583" s="4"/>
      <c r="AA583" s="134"/>
      <c r="AC583" s="148" t="str">
        <f>Inventario!B583</f>
        <v xml:space="preserve">Esmeriladora Angular </v>
      </c>
      <c r="AD583" s="148" t="str">
        <f>Inventario!D583</f>
        <v xml:space="preserve">Esmeriladora Angular </v>
      </c>
      <c r="AE583" s="148" t="str">
        <f>Inventario!E583</f>
        <v>Herramienta</v>
      </c>
      <c r="AF583" s="148">
        <f>Inventario!F583</f>
        <v>0</v>
      </c>
      <c r="AG583" s="148" t="str">
        <f>Inventario!G583</f>
        <v>unidades</v>
      </c>
      <c r="AH583" s="149" t="str">
        <f>Inventario!S583</f>
        <v>0</v>
      </c>
      <c r="AI583" s="149">
        <f>Inventario!T583</f>
        <v>0</v>
      </c>
    </row>
    <row r="584" spans="1:35" ht="15" customHeight="1" x14ac:dyDescent="0.25">
      <c r="A584" s="33">
        <v>1909274</v>
      </c>
      <c r="B584" s="24"/>
      <c r="C584" s="174" t="s">
        <v>272</v>
      </c>
      <c r="D584" s="98" t="str">
        <f t="shared" si="47"/>
        <v>Lija disco stickit grano #180</v>
      </c>
      <c r="E584" s="33">
        <v>1989</v>
      </c>
      <c r="F584" s="98" t="str">
        <f t="shared" si="48"/>
        <v>Abrasivos</v>
      </c>
      <c r="G584" s="98" t="str">
        <f t="shared" si="49"/>
        <v>unidades</v>
      </c>
      <c r="H584" s="30">
        <v>24</v>
      </c>
      <c r="I584" s="28">
        <f t="shared" si="50"/>
        <v>8.6001434481676746</v>
      </c>
      <c r="J584" s="28">
        <f t="shared" si="46"/>
        <v>206.40344275602419</v>
      </c>
      <c r="K584" s="22"/>
      <c r="L584" s="150">
        <v>43762</v>
      </c>
      <c r="V584" s="4"/>
      <c r="AA584" s="134"/>
      <c r="AC584" s="148" t="str">
        <f>Inventario!B584</f>
        <v xml:space="preserve">Fresa Metalica Forma L </v>
      </c>
      <c r="AD584" s="148" t="str">
        <f>Inventario!D584</f>
        <v xml:space="preserve">Fresa Metalica Forma L </v>
      </c>
      <c r="AE584" s="148" t="str">
        <f>Inventario!E584</f>
        <v>Herramienta</v>
      </c>
      <c r="AF584" s="148">
        <f>Inventario!F584</f>
        <v>0</v>
      </c>
      <c r="AG584" s="148" t="str">
        <f>Inventario!G584</f>
        <v>unidades</v>
      </c>
      <c r="AH584" s="149">
        <f>Inventario!S584</f>
        <v>235.23000000000002</v>
      </c>
      <c r="AI584" s="149">
        <f>Inventario!T584</f>
        <v>1411.38</v>
      </c>
    </row>
    <row r="585" spans="1:35" ht="15" customHeight="1" x14ac:dyDescent="0.25">
      <c r="A585" s="33">
        <v>1909274</v>
      </c>
      <c r="B585" s="24"/>
      <c r="C585" s="174" t="s">
        <v>2052</v>
      </c>
      <c r="D585" s="98" t="str">
        <f t="shared" si="47"/>
        <v>Pega loca</v>
      </c>
      <c r="E585" s="33">
        <v>1989</v>
      </c>
      <c r="F585" s="98" t="str">
        <f t="shared" si="48"/>
        <v>Materiales Varios</v>
      </c>
      <c r="G585" s="98" t="str">
        <f t="shared" si="49"/>
        <v>unidades</v>
      </c>
      <c r="H585" s="30">
        <v>12</v>
      </c>
      <c r="I585" s="28">
        <f t="shared" si="50"/>
        <v>2.5189030306852507</v>
      </c>
      <c r="J585" s="28">
        <f t="shared" si="46"/>
        <v>30.226836368223008</v>
      </c>
      <c r="K585" s="22"/>
      <c r="L585" s="150">
        <v>43762</v>
      </c>
      <c r="V585" s="4"/>
      <c r="AA585" s="134"/>
      <c r="AC585" s="148" t="str">
        <f>Inventario!B585</f>
        <v xml:space="preserve">Amoladora Recta  950 </v>
      </c>
      <c r="AD585" s="148" t="str">
        <f>Inventario!D585</f>
        <v xml:space="preserve">Amoladora Recta  950 </v>
      </c>
      <c r="AE585" s="148" t="str">
        <f>Inventario!E585</f>
        <v>Herramienta</v>
      </c>
      <c r="AF585" s="148">
        <f>Inventario!F585</f>
        <v>0</v>
      </c>
      <c r="AG585" s="148" t="str">
        <f>Inventario!G585</f>
        <v>unidades</v>
      </c>
      <c r="AH585" s="149" t="str">
        <f>Inventario!S585</f>
        <v>0</v>
      </c>
      <c r="AI585" s="149">
        <f>Inventario!T585</f>
        <v>0</v>
      </c>
    </row>
    <row r="586" spans="1:35" ht="15" customHeight="1" x14ac:dyDescent="0.25">
      <c r="A586" s="33">
        <v>1906180</v>
      </c>
      <c r="B586" s="24"/>
      <c r="C586" s="174" t="s">
        <v>270</v>
      </c>
      <c r="D586" s="98" t="str">
        <f t="shared" si="47"/>
        <v>Lija disco stickit grano #120</v>
      </c>
      <c r="E586" s="33">
        <v>1989</v>
      </c>
      <c r="F586" s="98" t="str">
        <f t="shared" si="48"/>
        <v>Abrasivos</v>
      </c>
      <c r="G586" s="98" t="str">
        <f t="shared" si="49"/>
        <v>unidades</v>
      </c>
      <c r="H586" s="30">
        <v>3</v>
      </c>
      <c r="I586" s="28">
        <f t="shared" si="50"/>
        <v>9.84</v>
      </c>
      <c r="J586" s="28">
        <f t="shared" si="46"/>
        <v>29.52</v>
      </c>
      <c r="K586" s="22"/>
      <c r="L586" s="150">
        <v>43762</v>
      </c>
      <c r="V586" s="4"/>
      <c r="AA586" s="134"/>
      <c r="AC586" s="148" t="str">
        <f>Inventario!B586</f>
        <v xml:space="preserve">Lijadora Orbital </v>
      </c>
      <c r="AD586" s="148" t="str">
        <f>Inventario!D586</f>
        <v xml:space="preserve">Lijadora Orbital </v>
      </c>
      <c r="AE586" s="148" t="str">
        <f>Inventario!E586</f>
        <v>Herramienta</v>
      </c>
      <c r="AF586" s="148">
        <f>Inventario!F586</f>
        <v>0</v>
      </c>
      <c r="AG586" s="148" t="str">
        <f>Inventario!G586</f>
        <v>unidades</v>
      </c>
      <c r="AH586" s="149">
        <f>Inventario!S586</f>
        <v>3528.8820000000001</v>
      </c>
      <c r="AI586" s="149">
        <f>Inventario!T586</f>
        <v>21173.292000000001</v>
      </c>
    </row>
    <row r="587" spans="1:35" ht="15" customHeight="1" x14ac:dyDescent="0.25">
      <c r="A587" s="33">
        <v>1906180</v>
      </c>
      <c r="B587" s="24"/>
      <c r="C587" s="174" t="s">
        <v>271</v>
      </c>
      <c r="D587" s="98" t="str">
        <f t="shared" si="47"/>
        <v>Lija disco stickit grano #150</v>
      </c>
      <c r="E587" s="33">
        <v>1989</v>
      </c>
      <c r="F587" s="98" t="str">
        <f t="shared" si="48"/>
        <v>Abrasivos</v>
      </c>
      <c r="G587" s="98" t="str">
        <f t="shared" si="49"/>
        <v>unidades</v>
      </c>
      <c r="H587" s="30">
        <v>5</v>
      </c>
      <c r="I587" s="28">
        <f t="shared" si="50"/>
        <v>8.5633386985421698</v>
      </c>
      <c r="J587" s="28">
        <f t="shared" si="46"/>
        <v>42.816693492710847</v>
      </c>
      <c r="K587" s="22"/>
      <c r="L587" s="150">
        <v>43762</v>
      </c>
      <c r="V587" s="4"/>
      <c r="AA587" s="134"/>
      <c r="AC587" s="148" t="str">
        <f>Inventario!B587</f>
        <v xml:space="preserve">Lijadora Exentrica </v>
      </c>
      <c r="AD587" s="148" t="str">
        <f>Inventario!D587</f>
        <v xml:space="preserve">Lijadora Exentrica </v>
      </c>
      <c r="AE587" s="148" t="str">
        <f>Inventario!E587</f>
        <v>Herramienta</v>
      </c>
      <c r="AF587" s="148">
        <f>Inventario!F587</f>
        <v>0</v>
      </c>
      <c r="AG587" s="148" t="str">
        <f>Inventario!G587</f>
        <v>unidades</v>
      </c>
      <c r="AH587" s="149" t="str">
        <f>Inventario!S587</f>
        <v>0</v>
      </c>
      <c r="AI587" s="149">
        <f>Inventario!T587</f>
        <v>0</v>
      </c>
    </row>
    <row r="588" spans="1:35" ht="15" customHeight="1" x14ac:dyDescent="0.25">
      <c r="A588" s="33">
        <v>1906180</v>
      </c>
      <c r="B588" s="24"/>
      <c r="C588" s="174" t="s">
        <v>272</v>
      </c>
      <c r="D588" s="98" t="str">
        <f t="shared" si="47"/>
        <v>Lija disco stickit grano #180</v>
      </c>
      <c r="E588" s="33">
        <v>1989</v>
      </c>
      <c r="F588" s="98" t="str">
        <f t="shared" si="48"/>
        <v>Abrasivos</v>
      </c>
      <c r="G588" s="98" t="str">
        <f t="shared" si="49"/>
        <v>unidades</v>
      </c>
      <c r="H588" s="30">
        <v>5</v>
      </c>
      <c r="I588" s="28">
        <f t="shared" si="50"/>
        <v>8.6001434481676746</v>
      </c>
      <c r="J588" s="28">
        <f t="shared" si="46"/>
        <v>43.00071724083837</v>
      </c>
      <c r="K588" s="22"/>
      <c r="L588" s="150">
        <v>43762</v>
      </c>
      <c r="V588" s="4"/>
      <c r="AA588" s="134"/>
      <c r="AC588" s="148" t="str">
        <f>Inventario!B588</f>
        <v>Prensa C</v>
      </c>
      <c r="AD588" s="148" t="str">
        <f>Inventario!D588</f>
        <v>Prensa C</v>
      </c>
      <c r="AE588" s="148" t="str">
        <f>Inventario!E588</f>
        <v>Herramienta</v>
      </c>
      <c r="AF588" s="148">
        <f>Inventario!F588</f>
        <v>0</v>
      </c>
      <c r="AG588" s="148" t="str">
        <f>Inventario!G588</f>
        <v>unidades</v>
      </c>
      <c r="AH588" s="149">
        <f>Inventario!S588</f>
        <v>496.78912800000001</v>
      </c>
      <c r="AI588" s="149">
        <f>Inventario!T588</f>
        <v>3974.313024</v>
      </c>
    </row>
    <row r="589" spans="1:35" ht="15" customHeight="1" x14ac:dyDescent="0.25">
      <c r="A589" s="33">
        <v>1906180</v>
      </c>
      <c r="B589" s="24"/>
      <c r="C589" s="174" t="s">
        <v>2052</v>
      </c>
      <c r="D589" s="98" t="str">
        <f t="shared" si="47"/>
        <v>Pega loca</v>
      </c>
      <c r="E589" s="33">
        <v>1989</v>
      </c>
      <c r="F589" s="98" t="str">
        <f t="shared" si="48"/>
        <v>Materiales Varios</v>
      </c>
      <c r="G589" s="98" t="str">
        <f t="shared" si="49"/>
        <v>unidades</v>
      </c>
      <c r="H589" s="30">
        <v>5</v>
      </c>
      <c r="I589" s="28">
        <f t="shared" si="50"/>
        <v>2.5189030306852507</v>
      </c>
      <c r="J589" s="28">
        <f t="shared" si="46"/>
        <v>12.594515153426254</v>
      </c>
      <c r="K589" s="22"/>
      <c r="L589" s="150">
        <v>43762</v>
      </c>
      <c r="V589" s="4"/>
      <c r="AA589" s="134"/>
      <c r="AC589" s="148" t="str">
        <f>Inventario!B589</f>
        <v>Bomba Mochila</v>
      </c>
      <c r="AD589" s="148" t="str">
        <f>Inventario!D589</f>
        <v>Bomba Mochila</v>
      </c>
      <c r="AE589" s="148" t="str">
        <f>Inventario!E589</f>
        <v>Herramienta</v>
      </c>
      <c r="AF589" s="148">
        <f>Inventario!F589</f>
        <v>0</v>
      </c>
      <c r="AG589" s="148" t="str">
        <f>Inventario!G589</f>
        <v>unidades</v>
      </c>
      <c r="AH589" s="149">
        <f>Inventario!S589</f>
        <v>1015.5</v>
      </c>
      <c r="AI589" s="149">
        <f>Inventario!T589</f>
        <v>1015.5</v>
      </c>
    </row>
    <row r="590" spans="1:35" ht="15" customHeight="1" x14ac:dyDescent="0.25">
      <c r="A590" s="33" t="s">
        <v>772</v>
      </c>
      <c r="B590" s="24"/>
      <c r="C590" s="174" t="s">
        <v>763</v>
      </c>
      <c r="D590" s="98" t="str">
        <f t="shared" si="47"/>
        <v>Hilaza</v>
      </c>
      <c r="E590" s="33">
        <v>1890</v>
      </c>
      <c r="F590" s="98" t="str">
        <f t="shared" si="48"/>
        <v>Materiales Varios</v>
      </c>
      <c r="G590" s="98" t="str">
        <f t="shared" si="49"/>
        <v>lbs</v>
      </c>
      <c r="H590" s="30">
        <v>20</v>
      </c>
      <c r="I590" s="28">
        <f t="shared" si="50"/>
        <v>8.3409927745818973</v>
      </c>
      <c r="J590" s="28">
        <f t="shared" si="46"/>
        <v>166.81985549163795</v>
      </c>
      <c r="K590" s="22"/>
      <c r="L590" s="150">
        <v>43762</v>
      </c>
      <c r="V590" s="4"/>
      <c r="AA590" s="134"/>
      <c r="AC590" s="148" t="str">
        <f>Inventario!B590</f>
        <v>Gurbias (Set)</v>
      </c>
      <c r="AD590" s="148" t="str">
        <f>Inventario!D590</f>
        <v>Gurbias (Set)</v>
      </c>
      <c r="AE590" s="148" t="str">
        <f>Inventario!E590</f>
        <v>Herramienta</v>
      </c>
      <c r="AF590" s="148">
        <f>Inventario!F590</f>
        <v>0</v>
      </c>
      <c r="AG590" s="148" t="str">
        <f>Inventario!G590</f>
        <v>unidades</v>
      </c>
      <c r="AH590" s="149">
        <f>Inventario!S590</f>
        <v>4726.3100000000004</v>
      </c>
      <c r="AI590" s="149">
        <f>Inventario!T590</f>
        <v>4726.3100000000004</v>
      </c>
    </row>
    <row r="591" spans="1:35" ht="15" customHeight="1" x14ac:dyDescent="0.25">
      <c r="A591" s="33" t="s">
        <v>772</v>
      </c>
      <c r="B591" s="24"/>
      <c r="C591" s="174" t="s">
        <v>270</v>
      </c>
      <c r="D591" s="98" t="str">
        <f t="shared" si="47"/>
        <v>Lija disco stickit grano #120</v>
      </c>
      <c r="E591" s="33">
        <v>1890</v>
      </c>
      <c r="F591" s="98" t="str">
        <f t="shared" si="48"/>
        <v>Abrasivos</v>
      </c>
      <c r="G591" s="98" t="str">
        <f t="shared" si="49"/>
        <v>unidades</v>
      </c>
      <c r="H591" s="30">
        <v>100</v>
      </c>
      <c r="I591" s="28">
        <f t="shared" si="50"/>
        <v>9.84</v>
      </c>
      <c r="J591" s="28">
        <f t="shared" si="46"/>
        <v>984</v>
      </c>
      <c r="K591" s="22"/>
      <c r="L591" s="150">
        <v>43762</v>
      </c>
      <c r="V591" s="4"/>
      <c r="AA591" s="134"/>
      <c r="AC591" s="148" t="str">
        <f>Inventario!B591</f>
        <v>Zepo para empotrar acabado negro</v>
      </c>
      <c r="AD591" s="148" t="str">
        <f>Inventario!D591</f>
        <v>Zepo para empotrar acabado negro</v>
      </c>
      <c r="AE591" s="148" t="str">
        <f>Inventario!E591</f>
        <v>Material Electrico</v>
      </c>
      <c r="AF591" s="148">
        <f>Inventario!F591</f>
        <v>0</v>
      </c>
      <c r="AG591" s="148" t="str">
        <f>Inventario!G591</f>
        <v>unidades</v>
      </c>
      <c r="AH591" s="149" t="str">
        <f>Inventario!S591</f>
        <v>0</v>
      </c>
      <c r="AI591" s="149">
        <f>Inventario!T591</f>
        <v>0</v>
      </c>
    </row>
    <row r="592" spans="1:35" ht="15" customHeight="1" x14ac:dyDescent="0.25">
      <c r="A592" s="33" t="s">
        <v>772</v>
      </c>
      <c r="B592" s="24"/>
      <c r="C592" s="174" t="s">
        <v>310</v>
      </c>
      <c r="D592" s="98" t="str">
        <f t="shared" si="47"/>
        <v>Paste Fino Rojo Fandeli</v>
      </c>
      <c r="E592" s="33">
        <v>1891</v>
      </c>
      <c r="F592" s="98" t="str">
        <f t="shared" si="48"/>
        <v>Abrasivos</v>
      </c>
      <c r="G592" s="98" t="str">
        <f t="shared" si="49"/>
        <v>unidades</v>
      </c>
      <c r="H592" s="30">
        <v>20</v>
      </c>
      <c r="I592" s="28">
        <f t="shared" si="50"/>
        <v>30</v>
      </c>
      <c r="J592" s="28">
        <f t="shared" si="46"/>
        <v>600</v>
      </c>
      <c r="K592" s="22"/>
      <c r="L592" s="150">
        <v>43763</v>
      </c>
      <c r="V592" s="4"/>
      <c r="AA592" s="134"/>
      <c r="AC592" s="148" t="str">
        <f>Inventario!B592</f>
        <v>Zepo para empotrar niquelado</v>
      </c>
      <c r="AD592" s="148" t="str">
        <f>Inventario!D592</f>
        <v>Zepo para empotrar niquelado</v>
      </c>
      <c r="AE592" s="148" t="str">
        <f>Inventario!E592</f>
        <v>Material Electrico</v>
      </c>
      <c r="AF592" s="148">
        <f>Inventario!F592</f>
        <v>0</v>
      </c>
      <c r="AG592" s="148" t="str">
        <f>Inventario!G592</f>
        <v>unidades</v>
      </c>
      <c r="AH592" s="149" t="str">
        <f>Inventario!S592</f>
        <v>0</v>
      </c>
      <c r="AI592" s="149">
        <f>Inventario!T592</f>
        <v>0</v>
      </c>
    </row>
    <row r="593" spans="1:35" ht="15" customHeight="1" x14ac:dyDescent="0.25">
      <c r="A593" s="33" t="s">
        <v>772</v>
      </c>
      <c r="B593" s="24"/>
      <c r="C593" s="174" t="s">
        <v>270</v>
      </c>
      <c r="D593" s="98" t="str">
        <f t="shared" si="47"/>
        <v>Lija disco stickit grano #120</v>
      </c>
      <c r="E593" s="33">
        <v>1891</v>
      </c>
      <c r="F593" s="98" t="str">
        <f t="shared" si="48"/>
        <v>Abrasivos</v>
      </c>
      <c r="G593" s="98" t="str">
        <f t="shared" si="49"/>
        <v>unidades</v>
      </c>
      <c r="H593" s="30">
        <v>100</v>
      </c>
      <c r="I593" s="28">
        <f t="shared" si="50"/>
        <v>9.84</v>
      </c>
      <c r="J593" s="28">
        <f t="shared" si="46"/>
        <v>984</v>
      </c>
      <c r="K593" s="22"/>
      <c r="L593" s="150">
        <v>43763</v>
      </c>
      <c r="V593" s="4"/>
      <c r="AA593" s="134"/>
      <c r="AC593" s="148" t="str">
        <f>Inventario!B593</f>
        <v>Cerradura para puerta</v>
      </c>
      <c r="AD593" s="148" t="str">
        <f>Inventario!D593</f>
        <v>Cerradura para puerta</v>
      </c>
      <c r="AE593" s="148" t="str">
        <f>Inventario!E593</f>
        <v>Material Electrico</v>
      </c>
      <c r="AF593" s="148">
        <f>Inventario!F593</f>
        <v>0</v>
      </c>
      <c r="AG593" s="148" t="str">
        <f>Inventario!G593</f>
        <v>unidades</v>
      </c>
      <c r="AH593" s="149" t="str">
        <f>Inventario!S593</f>
        <v>0</v>
      </c>
      <c r="AI593" s="149">
        <f>Inventario!T593</f>
        <v>0</v>
      </c>
    </row>
    <row r="594" spans="1:35" ht="15" customHeight="1" x14ac:dyDescent="0.25">
      <c r="A594" s="33" t="s">
        <v>772</v>
      </c>
      <c r="B594" s="24"/>
      <c r="C594" s="174" t="s">
        <v>763</v>
      </c>
      <c r="D594" s="98" t="str">
        <f t="shared" si="47"/>
        <v>Hilaza</v>
      </c>
      <c r="E594" s="33">
        <v>1891</v>
      </c>
      <c r="F594" s="98" t="str">
        <f t="shared" si="48"/>
        <v>Materiales Varios</v>
      </c>
      <c r="G594" s="98" t="str">
        <f t="shared" si="49"/>
        <v>lbs</v>
      </c>
      <c r="H594" s="30">
        <v>20</v>
      </c>
      <c r="I594" s="28">
        <f t="shared" si="50"/>
        <v>8.3409927745818973</v>
      </c>
      <c r="J594" s="28">
        <f t="shared" si="46"/>
        <v>166.81985549163795</v>
      </c>
      <c r="K594" s="22"/>
      <c r="L594" s="150">
        <v>43763</v>
      </c>
      <c r="V594" s="4"/>
      <c r="AA594" s="134"/>
      <c r="AC594" s="148" t="str">
        <f>Inventario!B594</f>
        <v>Lampara halogeno 50W</v>
      </c>
      <c r="AD594" s="148" t="str">
        <f>Inventario!D594</f>
        <v>Lampara halogeno 50W</v>
      </c>
      <c r="AE594" s="148" t="str">
        <f>Inventario!E594</f>
        <v>Material Electrico</v>
      </c>
      <c r="AF594" s="148">
        <f>Inventario!F594</f>
        <v>0</v>
      </c>
      <c r="AG594" s="148" t="str">
        <f>Inventario!G594</f>
        <v>unidades</v>
      </c>
      <c r="AH594" s="149" t="str">
        <f>Inventario!S594</f>
        <v>0</v>
      </c>
      <c r="AI594" s="149">
        <f>Inventario!T594</f>
        <v>0</v>
      </c>
    </row>
    <row r="595" spans="1:35" ht="15" customHeight="1" x14ac:dyDescent="0.25">
      <c r="A595" s="33">
        <v>1909274</v>
      </c>
      <c r="B595" s="24"/>
      <c r="C595" s="174" t="s">
        <v>271</v>
      </c>
      <c r="D595" s="98" t="str">
        <f t="shared" si="47"/>
        <v>Lija disco stickit grano #150</v>
      </c>
      <c r="E595" s="33">
        <v>1892</v>
      </c>
      <c r="F595" s="98" t="str">
        <f t="shared" si="48"/>
        <v>Abrasivos</v>
      </c>
      <c r="G595" s="98" t="str">
        <f t="shared" si="49"/>
        <v>unidades</v>
      </c>
      <c r="H595" s="30">
        <v>10</v>
      </c>
      <c r="I595" s="28">
        <f t="shared" si="50"/>
        <v>8.5633386985421698</v>
      </c>
      <c r="J595" s="28">
        <f t="shared" si="46"/>
        <v>85.633386985421694</v>
      </c>
      <c r="K595" s="22"/>
      <c r="L595" s="150">
        <v>43763</v>
      </c>
      <c r="V595" s="4"/>
      <c r="AA595" s="134"/>
      <c r="AC595" s="148" t="str">
        <f>Inventario!B595</f>
        <v>Lampara halogeno 20W</v>
      </c>
      <c r="AD595" s="148" t="str">
        <f>Inventario!D595</f>
        <v>Lampara halogeno 20W</v>
      </c>
      <c r="AE595" s="148" t="str">
        <f>Inventario!E595</f>
        <v>Material Electrico</v>
      </c>
      <c r="AF595" s="148">
        <f>Inventario!F595</f>
        <v>0</v>
      </c>
      <c r="AG595" s="148" t="str">
        <f>Inventario!G595</f>
        <v>unidades</v>
      </c>
      <c r="AH595" s="149" t="str">
        <f>Inventario!S595</f>
        <v>0</v>
      </c>
      <c r="AI595" s="149">
        <f>Inventario!T595</f>
        <v>0</v>
      </c>
    </row>
    <row r="596" spans="1:35" ht="15" customHeight="1" x14ac:dyDescent="0.25">
      <c r="A596" s="33">
        <v>1909274</v>
      </c>
      <c r="B596" s="24"/>
      <c r="C596" s="174" t="s">
        <v>272</v>
      </c>
      <c r="D596" s="98" t="str">
        <f t="shared" si="47"/>
        <v>Lija disco stickit grano #180</v>
      </c>
      <c r="E596" s="33">
        <v>1892</v>
      </c>
      <c r="F596" s="98" t="str">
        <f t="shared" si="48"/>
        <v>Abrasivos</v>
      </c>
      <c r="G596" s="98" t="str">
        <f t="shared" si="49"/>
        <v>unidades</v>
      </c>
      <c r="H596" s="30">
        <v>10</v>
      </c>
      <c r="I596" s="28">
        <f t="shared" si="50"/>
        <v>8.6001434481676746</v>
      </c>
      <c r="J596" s="28">
        <f t="shared" si="46"/>
        <v>86.001434481676739</v>
      </c>
      <c r="K596" s="22"/>
      <c r="L596" s="150">
        <v>43763</v>
      </c>
      <c r="V596" s="4"/>
      <c r="AA596" s="134"/>
      <c r="AC596" s="148" t="str">
        <f>Inventario!B596</f>
        <v>Kit de instalacion de cable baja tension</v>
      </c>
      <c r="AD596" s="148" t="str">
        <f>Inventario!D596</f>
        <v>Kit de instalacion de cable baja tension</v>
      </c>
      <c r="AE596" s="148" t="str">
        <f>Inventario!E596</f>
        <v>Material Electrico</v>
      </c>
      <c r="AF596" s="148">
        <f>Inventario!F596</f>
        <v>0</v>
      </c>
      <c r="AG596" s="148" t="str">
        <f>Inventario!G596</f>
        <v>kits</v>
      </c>
      <c r="AH596" s="149" t="str">
        <f>Inventario!S596</f>
        <v>0</v>
      </c>
      <c r="AI596" s="149">
        <f>Inventario!T596</f>
        <v>0</v>
      </c>
    </row>
    <row r="597" spans="1:35" ht="15" customHeight="1" x14ac:dyDescent="0.25">
      <c r="A597" s="33">
        <v>1909274</v>
      </c>
      <c r="B597" s="24"/>
      <c r="C597" s="174" t="s">
        <v>270</v>
      </c>
      <c r="D597" s="98" t="str">
        <f t="shared" si="47"/>
        <v>Lija disco stickit grano #120</v>
      </c>
      <c r="E597" s="33">
        <v>1892</v>
      </c>
      <c r="F597" s="98" t="str">
        <f t="shared" si="48"/>
        <v>Abrasivos</v>
      </c>
      <c r="G597" s="98" t="str">
        <f t="shared" si="49"/>
        <v>unidades</v>
      </c>
      <c r="H597" s="30">
        <v>10</v>
      </c>
      <c r="I597" s="28">
        <f t="shared" si="50"/>
        <v>9.84</v>
      </c>
      <c r="J597" s="28">
        <f t="shared" si="46"/>
        <v>98.4</v>
      </c>
      <c r="K597" s="22"/>
      <c r="L597" s="150">
        <v>43763</v>
      </c>
      <c r="V597" s="4"/>
      <c r="AA597" s="134"/>
      <c r="AC597" s="148" t="str">
        <f>Inventario!B597</f>
        <v>Placa metalica para interruptor</v>
      </c>
      <c r="AD597" s="148" t="str">
        <f>Inventario!D597</f>
        <v>Placa metalica para interruptor</v>
      </c>
      <c r="AE597" s="148" t="str">
        <f>Inventario!E597</f>
        <v>Material Electrico</v>
      </c>
      <c r="AF597" s="148">
        <f>Inventario!F597</f>
        <v>0</v>
      </c>
      <c r="AG597" s="148" t="str">
        <f>Inventario!G597</f>
        <v>unidades</v>
      </c>
      <c r="AH597" s="149" t="str">
        <f>Inventario!S597</f>
        <v>0</v>
      </c>
      <c r="AI597" s="149">
        <f>Inventario!T597</f>
        <v>0</v>
      </c>
    </row>
    <row r="598" spans="1:35" ht="15" customHeight="1" x14ac:dyDescent="0.25">
      <c r="A598" s="33">
        <v>1909274</v>
      </c>
      <c r="B598" s="24"/>
      <c r="C598" s="174" t="s">
        <v>2052</v>
      </c>
      <c r="D598" s="98" t="str">
        <f t="shared" si="47"/>
        <v>Pega loca</v>
      </c>
      <c r="E598" s="33">
        <v>1892</v>
      </c>
      <c r="F598" s="98" t="str">
        <f t="shared" si="48"/>
        <v>Materiales Varios</v>
      </c>
      <c r="G598" s="98" t="str">
        <f t="shared" si="49"/>
        <v>unidades</v>
      </c>
      <c r="H598" s="30">
        <v>18</v>
      </c>
      <c r="I598" s="28">
        <f t="shared" si="50"/>
        <v>2.5189030306852507</v>
      </c>
      <c r="J598" s="28">
        <f t="shared" si="46"/>
        <v>45.340254552334514</v>
      </c>
      <c r="K598" s="22"/>
      <c r="L598" s="150">
        <v>43763</v>
      </c>
      <c r="V598" s="4"/>
      <c r="AA598" s="134"/>
      <c r="AC598" s="148" t="str">
        <f>Inventario!B598</f>
        <v>Placa plastica para interruptor</v>
      </c>
      <c r="AD598" s="148" t="str">
        <f>Inventario!D598</f>
        <v>Placa plastica para interruptor</v>
      </c>
      <c r="AE598" s="148" t="str">
        <f>Inventario!E598</f>
        <v>Material Electrico</v>
      </c>
      <c r="AF598" s="148">
        <f>Inventario!F598</f>
        <v>0</v>
      </c>
      <c r="AG598" s="148" t="str">
        <f>Inventario!G598</f>
        <v>unidades</v>
      </c>
      <c r="AH598" s="149" t="str">
        <f>Inventario!S598</f>
        <v>0</v>
      </c>
      <c r="AI598" s="149">
        <f>Inventario!T598</f>
        <v>0</v>
      </c>
    </row>
    <row r="599" spans="1:35" ht="15" customHeight="1" x14ac:dyDescent="0.25">
      <c r="A599" s="33">
        <v>1909275</v>
      </c>
      <c r="B599" s="24"/>
      <c r="C599" s="174" t="s">
        <v>271</v>
      </c>
      <c r="D599" s="98" t="str">
        <f t="shared" si="47"/>
        <v>Lija disco stickit grano #150</v>
      </c>
      <c r="E599" s="33">
        <v>1892</v>
      </c>
      <c r="F599" s="98" t="str">
        <f t="shared" si="48"/>
        <v>Abrasivos</v>
      </c>
      <c r="G599" s="98" t="str">
        <f t="shared" si="49"/>
        <v>unidades</v>
      </c>
      <c r="H599" s="30">
        <v>10</v>
      </c>
      <c r="I599" s="28">
        <f t="shared" si="50"/>
        <v>8.5633386985421698</v>
      </c>
      <c r="J599" s="28">
        <f t="shared" si="46"/>
        <v>85.633386985421694</v>
      </c>
      <c r="K599" s="22"/>
      <c r="L599" s="150">
        <v>43763</v>
      </c>
      <c r="V599" s="4"/>
      <c r="AA599" s="134"/>
      <c r="AC599" s="148" t="str">
        <f>Inventario!B599</f>
        <v>Brida plastica para cables 6mm</v>
      </c>
      <c r="AD599" s="148" t="str">
        <f>Inventario!D599</f>
        <v>Brida plastica para cables 6mm</v>
      </c>
      <c r="AE599" s="148" t="str">
        <f>Inventario!E599</f>
        <v>Material Electrico</v>
      </c>
      <c r="AF599" s="148">
        <f>Inventario!F599</f>
        <v>0</v>
      </c>
      <c r="AG599" s="148" t="str">
        <f>Inventario!G599</f>
        <v>unidades</v>
      </c>
      <c r="AH599" s="149" t="str">
        <f>Inventario!S599</f>
        <v>0</v>
      </c>
      <c r="AI599" s="149">
        <f>Inventario!T599</f>
        <v>0</v>
      </c>
    </row>
    <row r="600" spans="1:35" ht="15" customHeight="1" x14ac:dyDescent="0.25">
      <c r="A600" s="33">
        <v>1909275</v>
      </c>
      <c r="B600" s="24"/>
      <c r="C600" s="174" t="s">
        <v>272</v>
      </c>
      <c r="D600" s="98" t="str">
        <f t="shared" si="47"/>
        <v>Lija disco stickit grano #180</v>
      </c>
      <c r="E600" s="33">
        <v>1892</v>
      </c>
      <c r="F600" s="98" t="str">
        <f t="shared" si="48"/>
        <v>Abrasivos</v>
      </c>
      <c r="G600" s="98" t="str">
        <f t="shared" si="49"/>
        <v>unidades</v>
      </c>
      <c r="H600" s="30">
        <v>10</v>
      </c>
      <c r="I600" s="28">
        <f t="shared" si="50"/>
        <v>8.6001434481676746</v>
      </c>
      <c r="J600" s="28">
        <f t="shared" si="46"/>
        <v>86.001434481676739</v>
      </c>
      <c r="K600" s="22"/>
      <c r="L600" s="150">
        <v>43763</v>
      </c>
      <c r="V600" s="4"/>
      <c r="AA600" s="134"/>
      <c r="AC600" s="148" t="str">
        <f>Inventario!B600</f>
        <v>Brida plastica para cables 12mm</v>
      </c>
      <c r="AD600" s="148" t="str">
        <f>Inventario!D600</f>
        <v>Brida plastica para cables 12mm</v>
      </c>
      <c r="AE600" s="148" t="str">
        <f>Inventario!E600</f>
        <v>Material Electrico</v>
      </c>
      <c r="AF600" s="148">
        <f>Inventario!F600</f>
        <v>0</v>
      </c>
      <c r="AG600" s="148" t="str">
        <f>Inventario!G600</f>
        <v>unidades</v>
      </c>
      <c r="AH600" s="149" t="str">
        <f>Inventario!S600</f>
        <v>0</v>
      </c>
      <c r="AI600" s="149">
        <f>Inventario!T600</f>
        <v>0</v>
      </c>
    </row>
    <row r="601" spans="1:35" ht="15" customHeight="1" x14ac:dyDescent="0.25">
      <c r="A601" s="33">
        <v>1909275</v>
      </c>
      <c r="B601" s="24"/>
      <c r="C601" s="174" t="s">
        <v>270</v>
      </c>
      <c r="D601" s="98" t="str">
        <f t="shared" si="47"/>
        <v>Lija disco stickit grano #120</v>
      </c>
      <c r="E601" s="33">
        <v>1892</v>
      </c>
      <c r="F601" s="98" t="str">
        <f t="shared" si="48"/>
        <v>Abrasivos</v>
      </c>
      <c r="G601" s="98" t="str">
        <f t="shared" si="49"/>
        <v>unidades</v>
      </c>
      <c r="H601" s="30">
        <v>10</v>
      </c>
      <c r="I601" s="28">
        <f t="shared" si="50"/>
        <v>9.84</v>
      </c>
      <c r="J601" s="28">
        <f t="shared" si="46"/>
        <v>98.4</v>
      </c>
      <c r="K601" s="22"/>
      <c r="L601" s="150">
        <v>43763</v>
      </c>
      <c r="V601" s="4"/>
      <c r="AA601" s="134"/>
      <c r="AC601" s="148" t="str">
        <f>Inventario!B601</f>
        <v>Centro de carga 12 espacios</v>
      </c>
      <c r="AD601" s="148" t="str">
        <f>Inventario!D601</f>
        <v>Centro de carga 12 espacios</v>
      </c>
      <c r="AE601" s="148" t="str">
        <f>Inventario!E601</f>
        <v>Material Electrico</v>
      </c>
      <c r="AF601" s="148">
        <f>Inventario!F601</f>
        <v>0</v>
      </c>
      <c r="AG601" s="148" t="str">
        <f>Inventario!G601</f>
        <v>unidades</v>
      </c>
      <c r="AH601" s="149">
        <f>Inventario!S601</f>
        <v>8000</v>
      </c>
      <c r="AI601" s="149">
        <f>Inventario!T601</f>
        <v>16000</v>
      </c>
    </row>
    <row r="602" spans="1:35" ht="15" customHeight="1" x14ac:dyDescent="0.25">
      <c r="A602" s="33">
        <v>1909275</v>
      </c>
      <c r="B602" s="24"/>
      <c r="C602" s="174" t="s">
        <v>2052</v>
      </c>
      <c r="D602" s="98" t="str">
        <f t="shared" si="47"/>
        <v>Pega loca</v>
      </c>
      <c r="E602" s="33">
        <v>1892</v>
      </c>
      <c r="F602" s="98" t="str">
        <f t="shared" si="48"/>
        <v>Materiales Varios</v>
      </c>
      <c r="G602" s="98" t="str">
        <f t="shared" si="49"/>
        <v>unidades</v>
      </c>
      <c r="H602" s="30">
        <v>18</v>
      </c>
      <c r="I602" s="28">
        <f t="shared" si="50"/>
        <v>2.5189030306852507</v>
      </c>
      <c r="J602" s="28">
        <f t="shared" si="46"/>
        <v>45.340254552334514</v>
      </c>
      <c r="K602" s="22"/>
      <c r="L602" s="150">
        <v>43763</v>
      </c>
      <c r="V602" s="4"/>
      <c r="AA602" s="134"/>
      <c r="AC602" s="148" t="str">
        <f>Inventario!B602</f>
        <v>Placa para interruptor completa triple</v>
      </c>
      <c r="AD602" s="148" t="str">
        <f>Inventario!D602</f>
        <v>Placa para interruptor completa triple</v>
      </c>
      <c r="AE602" s="148" t="str">
        <f>Inventario!E602</f>
        <v>Material Electrico</v>
      </c>
      <c r="AF602" s="148">
        <f>Inventario!F602</f>
        <v>0</v>
      </c>
      <c r="AG602" s="148" t="str">
        <f>Inventario!G602</f>
        <v>unidades</v>
      </c>
      <c r="AH602" s="149" t="str">
        <f>Inventario!S602</f>
        <v>0</v>
      </c>
      <c r="AI602" s="149">
        <f>Inventario!T602</f>
        <v>0</v>
      </c>
    </row>
    <row r="603" spans="1:35" ht="15" customHeight="1" x14ac:dyDescent="0.25">
      <c r="A603" s="33" t="s">
        <v>772</v>
      </c>
      <c r="B603" s="24"/>
      <c r="C603" s="174" t="s">
        <v>2281</v>
      </c>
      <c r="D603" s="98" t="str">
        <f t="shared" si="47"/>
        <v xml:space="preserve">Unipar Removedor Diablo Sur Galon </v>
      </c>
      <c r="E603" s="33">
        <v>1893</v>
      </c>
      <c r="F603" s="98" t="str">
        <f t="shared" si="48"/>
        <v>Pinturas y Quimicos</v>
      </c>
      <c r="G603" s="98" t="str">
        <f t="shared" si="49"/>
        <v>galon</v>
      </c>
      <c r="H603" s="30">
        <v>2</v>
      </c>
      <c r="I603" s="28">
        <f t="shared" si="50"/>
        <v>1027.4000000000001</v>
      </c>
      <c r="J603" s="28">
        <f t="shared" si="46"/>
        <v>2054.8000000000002</v>
      </c>
      <c r="K603" s="22"/>
      <c r="L603" s="150">
        <v>43763</v>
      </c>
      <c r="V603" s="4"/>
      <c r="AA603" s="134"/>
      <c r="AC603" s="148" t="str">
        <f>Inventario!B603</f>
        <v>Cajas EMT Metalica  4X4X 1-1/2"</v>
      </c>
      <c r="AD603" s="148" t="str">
        <f>Inventario!D603</f>
        <v>Cajas EMT Metalica  4X4X 1-1/2"</v>
      </c>
      <c r="AE603" s="148" t="str">
        <f>Inventario!E603</f>
        <v>Material Electrico</v>
      </c>
      <c r="AF603" s="148">
        <f>Inventario!F603</f>
        <v>0</v>
      </c>
      <c r="AG603" s="148" t="str">
        <f>Inventario!G603</f>
        <v>unidades</v>
      </c>
      <c r="AH603" s="149">
        <f>Inventario!S603</f>
        <v>27.336666666666666</v>
      </c>
      <c r="AI603" s="149">
        <f>Inventario!T603</f>
        <v>109.34666666666666</v>
      </c>
    </row>
    <row r="604" spans="1:35" ht="15" customHeight="1" x14ac:dyDescent="0.25">
      <c r="A604" s="33" t="s">
        <v>772</v>
      </c>
      <c r="B604" s="24"/>
      <c r="C604" s="174" t="s">
        <v>1828</v>
      </c>
      <c r="D604" s="98" t="str">
        <f t="shared" si="47"/>
        <v>Brocha 4"</v>
      </c>
      <c r="E604" s="33">
        <v>1893</v>
      </c>
      <c r="F604" s="98" t="str">
        <f t="shared" si="48"/>
        <v>Materiales Varios</v>
      </c>
      <c r="G604" s="98" t="str">
        <f t="shared" si="49"/>
        <v>unidades</v>
      </c>
      <c r="H604" s="30">
        <v>1</v>
      </c>
      <c r="I604" s="28">
        <f t="shared" si="50"/>
        <v>73.039999999999992</v>
      </c>
      <c r="J604" s="28">
        <f t="shared" si="46"/>
        <v>73.039999999999992</v>
      </c>
      <c r="K604" s="22"/>
      <c r="L604" s="150">
        <v>43763</v>
      </c>
      <c r="V604" s="4"/>
      <c r="AA604" s="134"/>
      <c r="AC604" s="148" t="str">
        <f>Inventario!B604</f>
        <v>Tapas para caja EMT metalica</v>
      </c>
      <c r="AD604" s="148" t="str">
        <f>Inventario!D604</f>
        <v>Tapas para caja EMT metalica</v>
      </c>
      <c r="AE604" s="148" t="str">
        <f>Inventario!E604</f>
        <v>Material Electrico</v>
      </c>
      <c r="AF604" s="148">
        <f>Inventario!F604</f>
        <v>0</v>
      </c>
      <c r="AG604" s="148" t="str">
        <f>Inventario!G604</f>
        <v>unidades</v>
      </c>
      <c r="AH604" s="149" t="str">
        <f>Inventario!S604</f>
        <v>0</v>
      </c>
      <c r="AI604" s="149">
        <f>Inventario!T604</f>
        <v>0</v>
      </c>
    </row>
    <row r="605" spans="1:35" ht="15" customHeight="1" x14ac:dyDescent="0.25">
      <c r="A605" s="33">
        <v>1906180</v>
      </c>
      <c r="B605" s="24"/>
      <c r="C605" s="174" t="s">
        <v>827</v>
      </c>
      <c r="D605" s="98" t="str">
        <f t="shared" si="47"/>
        <v>Blanco A48WSA2-1</v>
      </c>
      <c r="E605" s="33">
        <v>1894</v>
      </c>
      <c r="F605" s="98" t="str">
        <f t="shared" si="48"/>
        <v>Pinturas y Quimicos</v>
      </c>
      <c r="G605" s="98" t="str">
        <f t="shared" si="49"/>
        <v>galones</v>
      </c>
      <c r="H605" s="30">
        <v>1</v>
      </c>
      <c r="I605" s="28">
        <f t="shared" si="50"/>
        <v>869.17936054421784</v>
      </c>
      <c r="J605" s="28">
        <f t="shared" si="46"/>
        <v>869.17936054421784</v>
      </c>
      <c r="K605" s="22"/>
      <c r="L605" s="150">
        <v>43763</v>
      </c>
      <c r="V605" s="4"/>
      <c r="AA605" s="134"/>
      <c r="AC605" s="148" t="str">
        <f>Inventario!B605</f>
        <v>Enchufe redondo 15A 125V</v>
      </c>
      <c r="AD605" s="148" t="str">
        <f>Inventario!D605</f>
        <v>Enchufe redondo 15A 125V</v>
      </c>
      <c r="AE605" s="148" t="str">
        <f>Inventario!E605</f>
        <v>Material Electrico</v>
      </c>
      <c r="AF605" s="148">
        <f>Inventario!F605</f>
        <v>0</v>
      </c>
      <c r="AG605" s="148" t="str">
        <f>Inventario!G605</f>
        <v>unidades</v>
      </c>
      <c r="AH605" s="149" t="str">
        <f>Inventario!S605</f>
        <v>0</v>
      </c>
      <c r="AI605" s="149">
        <f>Inventario!T605</f>
        <v>0</v>
      </c>
    </row>
    <row r="606" spans="1:35" ht="15" customHeight="1" x14ac:dyDescent="0.25">
      <c r="A606" s="33">
        <v>1906180</v>
      </c>
      <c r="B606" s="24"/>
      <c r="C606" s="174" t="s">
        <v>1055</v>
      </c>
      <c r="D606" s="98" t="str">
        <f t="shared" si="47"/>
        <v>Tinte para medera Wengue SW  Galon A48NSA17-1</v>
      </c>
      <c r="E606" s="33">
        <v>1894</v>
      </c>
      <c r="F606" s="98" t="str">
        <f t="shared" si="48"/>
        <v>Pinturas y Quimicos</v>
      </c>
      <c r="G606" s="98" t="str">
        <f t="shared" si="49"/>
        <v>galon</v>
      </c>
      <c r="H606" s="30">
        <v>0.5</v>
      </c>
      <c r="I606" s="28">
        <f t="shared" si="50"/>
        <v>929.57404444444444</v>
      </c>
      <c r="J606" s="28">
        <f t="shared" si="46"/>
        <v>464.78702222222222</v>
      </c>
      <c r="K606" s="22"/>
      <c r="L606" s="150">
        <v>43763</v>
      </c>
      <c r="V606" s="4"/>
      <c r="AA606" s="134"/>
      <c r="AC606" s="148" t="str">
        <f>Inventario!B606</f>
        <v>Zepo para bombillo</v>
      </c>
      <c r="AD606" s="148" t="str">
        <f>Inventario!D606</f>
        <v>Zepo para bombillo</v>
      </c>
      <c r="AE606" s="148" t="str">
        <f>Inventario!E606</f>
        <v>Material Electrico</v>
      </c>
      <c r="AF606" s="148">
        <f>Inventario!F606</f>
        <v>0</v>
      </c>
      <c r="AG606" s="148" t="str">
        <f>Inventario!G606</f>
        <v>unidades</v>
      </c>
      <c r="AH606" s="149" t="str">
        <f>Inventario!S606</f>
        <v>0</v>
      </c>
      <c r="AI606" s="149">
        <f>Inventario!T606</f>
        <v>0</v>
      </c>
    </row>
    <row r="607" spans="1:35" ht="15" customHeight="1" x14ac:dyDescent="0.25">
      <c r="A607" s="33">
        <v>1906180</v>
      </c>
      <c r="B607" s="24"/>
      <c r="C607" s="174" t="s">
        <v>273</v>
      </c>
      <c r="D607" s="98" t="str">
        <f t="shared" si="47"/>
        <v>Lija pliego 9"x11" grano #320</v>
      </c>
      <c r="E607" s="33">
        <v>1894</v>
      </c>
      <c r="F607" s="98" t="str">
        <f t="shared" si="48"/>
        <v>Abrasivos</v>
      </c>
      <c r="G607" s="98" t="str">
        <f t="shared" si="49"/>
        <v>unidades</v>
      </c>
      <c r="H607" s="30">
        <v>12</v>
      </c>
      <c r="I607" s="28">
        <f t="shared" si="50"/>
        <v>9.25</v>
      </c>
      <c r="J607" s="28">
        <f t="shared" si="46"/>
        <v>111</v>
      </c>
      <c r="K607" s="22"/>
      <c r="L607" s="150">
        <v>43763</v>
      </c>
      <c r="V607" s="4"/>
      <c r="AA607" s="134"/>
      <c r="AC607" s="148" t="str">
        <f>Inventario!B607</f>
        <v>Caja EMT plastica 4x4x2</v>
      </c>
      <c r="AD607" s="148" t="str">
        <f>Inventario!D607</f>
        <v>Caja EMT plastica 4x4x2</v>
      </c>
      <c r="AE607" s="148" t="str">
        <f>Inventario!E607</f>
        <v>Material Electrico</v>
      </c>
      <c r="AF607" s="148">
        <f>Inventario!F607</f>
        <v>0</v>
      </c>
      <c r="AG607" s="148" t="str">
        <f>Inventario!G607</f>
        <v>unidades</v>
      </c>
      <c r="AH607" s="149">
        <f>Inventario!S607</f>
        <v>28</v>
      </c>
      <c r="AI607" s="149">
        <f>Inventario!T607</f>
        <v>28</v>
      </c>
    </row>
    <row r="608" spans="1:35" ht="15" customHeight="1" x14ac:dyDescent="0.25">
      <c r="A608" s="33">
        <v>1906180</v>
      </c>
      <c r="B608" s="24"/>
      <c r="C608" s="174" t="s">
        <v>1845</v>
      </c>
      <c r="D608" s="98" t="str">
        <f t="shared" si="47"/>
        <v>Barniz Poliuretano Exterior Mate V82FSA4-1</v>
      </c>
      <c r="E608" s="33">
        <v>1894</v>
      </c>
      <c r="F608" s="98" t="str">
        <f t="shared" si="48"/>
        <v>Pinturas y Quimicos</v>
      </c>
      <c r="G608" s="98" t="str">
        <f t="shared" si="49"/>
        <v>galon</v>
      </c>
      <c r="H608" s="30">
        <v>0.25</v>
      </c>
      <c r="I608" s="28">
        <f t="shared" si="50"/>
        <v>1218.0038200000001</v>
      </c>
      <c r="J608" s="28">
        <f t="shared" si="46"/>
        <v>304.50095500000003</v>
      </c>
      <c r="K608" s="22"/>
      <c r="L608" s="150">
        <v>43763</v>
      </c>
      <c r="V608" s="4"/>
      <c r="AA608" s="134"/>
      <c r="AC608" s="148" t="str">
        <f>Inventario!B608</f>
        <v>Caja EMT plastica 4x4x1-1/2"</v>
      </c>
      <c r="AD608" s="148" t="str">
        <f>Inventario!D608</f>
        <v>Caja EMT plastica 4x4x1-1/2"</v>
      </c>
      <c r="AE608" s="148" t="str">
        <f>Inventario!E608</f>
        <v>Material Electrico</v>
      </c>
      <c r="AF608" s="148">
        <f>Inventario!F608</f>
        <v>0</v>
      </c>
      <c r="AG608" s="148" t="str">
        <f>Inventario!G608</f>
        <v>unidades</v>
      </c>
      <c r="AH608" s="149">
        <f>Inventario!S608</f>
        <v>28</v>
      </c>
      <c r="AI608" s="149">
        <f>Inventario!T608</f>
        <v>168</v>
      </c>
    </row>
    <row r="609" spans="1:35" ht="15" customHeight="1" x14ac:dyDescent="0.25">
      <c r="A609" s="33">
        <v>1906180</v>
      </c>
      <c r="B609" s="24"/>
      <c r="C609" s="174" t="s">
        <v>1057</v>
      </c>
      <c r="D609" s="98" t="str">
        <f t="shared" si="47"/>
        <v>Tinte para medera Roble Claro Galon SW-A48y23-1</v>
      </c>
      <c r="E609" s="33">
        <v>1894</v>
      </c>
      <c r="F609" s="98" t="str">
        <f t="shared" si="48"/>
        <v>Pinturas y Quimicos</v>
      </c>
      <c r="G609" s="98" t="str">
        <f t="shared" si="49"/>
        <v>galon</v>
      </c>
      <c r="H609" s="30">
        <v>1</v>
      </c>
      <c r="I609" s="28">
        <f t="shared" si="50"/>
        <v>605.14765714285716</v>
      </c>
      <c r="J609" s="28">
        <f t="shared" si="46"/>
        <v>605.14765714285716</v>
      </c>
      <c r="K609" s="22"/>
      <c r="L609" s="150">
        <v>43763</v>
      </c>
      <c r="V609" s="4"/>
      <c r="AA609" s="134"/>
      <c r="AC609" s="148" t="str">
        <f>Inventario!B609</f>
        <v>Caja legrand de conexión</v>
      </c>
      <c r="AD609" s="148" t="str">
        <f>Inventario!D609</f>
        <v>Caja legrand de conexión</v>
      </c>
      <c r="AE609" s="148" t="str">
        <f>Inventario!E609</f>
        <v>Material Electrico</v>
      </c>
      <c r="AF609" s="148">
        <f>Inventario!F609</f>
        <v>0</v>
      </c>
      <c r="AG609" s="148" t="str">
        <f>Inventario!G609</f>
        <v>unidades</v>
      </c>
      <c r="AH609" s="149" t="str">
        <f>Inventario!S609</f>
        <v>0</v>
      </c>
      <c r="AI609" s="149">
        <f>Inventario!T609</f>
        <v>0</v>
      </c>
    </row>
    <row r="610" spans="1:35" ht="15" customHeight="1" x14ac:dyDescent="0.25">
      <c r="A610" s="33">
        <v>1906180</v>
      </c>
      <c r="B610" s="24"/>
      <c r="C610" s="174" t="s">
        <v>824</v>
      </c>
      <c r="D610" s="98" t="str">
        <f t="shared" si="47"/>
        <v>Café Madera A48ASA13/1</v>
      </c>
      <c r="E610" s="33">
        <v>1894</v>
      </c>
      <c r="F610" s="98" t="str">
        <f t="shared" si="48"/>
        <v>Pinturas y Quimicos</v>
      </c>
      <c r="G610" s="98" t="str">
        <f t="shared" si="49"/>
        <v>galones</v>
      </c>
      <c r="H610" s="30">
        <v>1</v>
      </c>
      <c r="I610" s="28">
        <f t="shared" si="50"/>
        <v>1058</v>
      </c>
      <c r="J610" s="28">
        <f t="shared" si="46"/>
        <v>1058</v>
      </c>
      <c r="K610" s="22"/>
      <c r="L610" s="150">
        <v>43763</v>
      </c>
      <c r="V610" s="4"/>
      <c r="AA610" s="134"/>
      <c r="AC610" s="148" t="str">
        <f>Inventario!B610</f>
        <v>Union de compresion EMT 1-1/2"</v>
      </c>
      <c r="AD610" s="148" t="str">
        <f>Inventario!D610</f>
        <v>Union de compresion EMT 1-1/2"</v>
      </c>
      <c r="AE610" s="148" t="str">
        <f>Inventario!E610</f>
        <v>Material Electrico</v>
      </c>
      <c r="AF610" s="148">
        <f>Inventario!F610</f>
        <v>0</v>
      </c>
      <c r="AG610" s="148" t="str">
        <f>Inventario!G610</f>
        <v>unidades</v>
      </c>
      <c r="AH610" s="149" t="str">
        <f>Inventario!S610</f>
        <v>0</v>
      </c>
      <c r="AI610" s="149">
        <f>Inventario!T610</f>
        <v>0</v>
      </c>
    </row>
    <row r="611" spans="1:35" ht="15" customHeight="1" x14ac:dyDescent="0.25">
      <c r="A611" s="33">
        <v>1906180</v>
      </c>
      <c r="B611" s="24"/>
      <c r="C611" s="174" t="s">
        <v>825</v>
      </c>
      <c r="D611" s="98" t="str">
        <f t="shared" si="47"/>
        <v>Negro A48BSA1-1</v>
      </c>
      <c r="E611" s="33">
        <v>1894</v>
      </c>
      <c r="F611" s="98" t="str">
        <f t="shared" si="48"/>
        <v>Pinturas y Quimicos</v>
      </c>
      <c r="G611" s="98" t="str">
        <f t="shared" si="49"/>
        <v>galones</v>
      </c>
      <c r="H611" s="30">
        <v>0.5</v>
      </c>
      <c r="I611" s="28">
        <f t="shared" si="50"/>
        <v>1049.7798685016439</v>
      </c>
      <c r="J611" s="28">
        <f t="shared" si="46"/>
        <v>524.88993425082197</v>
      </c>
      <c r="K611" s="22"/>
      <c r="L611" s="150">
        <v>43763</v>
      </c>
      <c r="V611" s="4"/>
      <c r="AA611" s="134"/>
      <c r="AC611" s="148" t="str">
        <f>Inventario!B611</f>
        <v>Fusibles 200A 125V AC</v>
      </c>
      <c r="AD611" s="148" t="str">
        <f>Inventario!D611</f>
        <v>Fusibles 200A 125V AC</v>
      </c>
      <c r="AE611" s="148" t="str">
        <f>Inventario!E611</f>
        <v>Material Electrico</v>
      </c>
      <c r="AF611" s="148">
        <f>Inventario!F611</f>
        <v>0</v>
      </c>
      <c r="AG611" s="148" t="str">
        <f>Inventario!G611</f>
        <v>unidades</v>
      </c>
      <c r="AH611" s="149" t="str">
        <f>Inventario!S611</f>
        <v>0</v>
      </c>
      <c r="AI611" s="149">
        <f>Inventario!T611</f>
        <v>0</v>
      </c>
    </row>
    <row r="612" spans="1:35" ht="15" customHeight="1" x14ac:dyDescent="0.25">
      <c r="A612" s="33">
        <v>1906180</v>
      </c>
      <c r="B612" s="24"/>
      <c r="C612" s="174" t="s">
        <v>962</v>
      </c>
      <c r="D612" s="98" t="str">
        <f t="shared" si="47"/>
        <v>Esponja Fina 2604</v>
      </c>
      <c r="E612" s="33">
        <v>1894</v>
      </c>
      <c r="F612" s="98" t="str">
        <f t="shared" si="48"/>
        <v>Abrasivos</v>
      </c>
      <c r="G612" s="98" t="str">
        <f t="shared" si="49"/>
        <v>unidades</v>
      </c>
      <c r="H612" s="30">
        <v>4</v>
      </c>
      <c r="I612" s="28">
        <f t="shared" si="50"/>
        <v>59.308164563835533</v>
      </c>
      <c r="J612" s="28">
        <f t="shared" si="46"/>
        <v>237.23265825534213</v>
      </c>
      <c r="K612" s="22"/>
      <c r="L612" s="150">
        <v>43763</v>
      </c>
      <c r="V612" s="4"/>
      <c r="AA612" s="134"/>
      <c r="AC612" s="148" t="str">
        <f>Inventario!B612</f>
        <v>Fusibles 100A 250V AC</v>
      </c>
      <c r="AD612" s="148" t="str">
        <f>Inventario!D612</f>
        <v>Fusibles 100A 250V AC</v>
      </c>
      <c r="AE612" s="148" t="str">
        <f>Inventario!E612</f>
        <v>Material Electrico</v>
      </c>
      <c r="AF612" s="148">
        <f>Inventario!F612</f>
        <v>0</v>
      </c>
      <c r="AG612" s="148" t="str">
        <f>Inventario!G612</f>
        <v>unidades</v>
      </c>
      <c r="AH612" s="149" t="str">
        <f>Inventario!S612</f>
        <v>0</v>
      </c>
      <c r="AI612" s="149">
        <f>Inventario!T612</f>
        <v>0</v>
      </c>
    </row>
    <row r="613" spans="1:35" ht="15" customHeight="1" x14ac:dyDescent="0.25">
      <c r="A613" s="33">
        <v>1906180</v>
      </c>
      <c r="B613" s="24"/>
      <c r="C613" s="174" t="s">
        <v>763</v>
      </c>
      <c r="D613" s="98" t="str">
        <f t="shared" si="47"/>
        <v>Hilaza</v>
      </c>
      <c r="E613" s="33">
        <v>1894</v>
      </c>
      <c r="F613" s="98" t="str">
        <f t="shared" si="48"/>
        <v>Materiales Varios</v>
      </c>
      <c r="G613" s="98" t="str">
        <f t="shared" si="49"/>
        <v>lbs</v>
      </c>
      <c r="H613" s="30">
        <v>11</v>
      </c>
      <c r="I613" s="28">
        <f t="shared" si="50"/>
        <v>8.3409927745818973</v>
      </c>
      <c r="J613" s="28">
        <f t="shared" si="46"/>
        <v>91.750920520400868</v>
      </c>
      <c r="K613" s="22"/>
      <c r="L613" s="150">
        <v>43763</v>
      </c>
      <c r="V613" s="4"/>
      <c r="AA613" s="134"/>
      <c r="AC613" s="148" t="str">
        <f>Inventario!B613</f>
        <v>Lamparas</v>
      </c>
      <c r="AD613" s="148" t="str">
        <f>Inventario!D613</f>
        <v>Lamparas</v>
      </c>
      <c r="AE613" s="148" t="str">
        <f>Inventario!E613</f>
        <v>Material Electrico</v>
      </c>
      <c r="AF613" s="148">
        <f>Inventario!F613</f>
        <v>0</v>
      </c>
      <c r="AG613" s="148" t="str">
        <f>Inventario!G613</f>
        <v>unidades</v>
      </c>
      <c r="AH613" s="149" t="str">
        <f>Inventario!S613</f>
        <v>0</v>
      </c>
      <c r="AI613" s="149">
        <f>Inventario!T613</f>
        <v>0</v>
      </c>
    </row>
    <row r="614" spans="1:35" ht="15" customHeight="1" x14ac:dyDescent="0.25">
      <c r="A614" s="33">
        <v>1906180</v>
      </c>
      <c r="B614" s="24"/>
      <c r="C614" s="174" t="s">
        <v>834</v>
      </c>
      <c r="D614" s="98" t="str">
        <f t="shared" si="47"/>
        <v>Thinner Acrilico</v>
      </c>
      <c r="E614" s="33">
        <v>1894</v>
      </c>
      <c r="F614" s="98" t="str">
        <f t="shared" si="48"/>
        <v>Pinturas y Quimicos</v>
      </c>
      <c r="G614" s="98" t="str">
        <f t="shared" si="49"/>
        <v>galones</v>
      </c>
      <c r="H614" s="30">
        <v>1</v>
      </c>
      <c r="I614" s="28">
        <f t="shared" si="50"/>
        <v>171.05991780538329</v>
      </c>
      <c r="J614" s="28">
        <f t="shared" si="46"/>
        <v>171.05991780538329</v>
      </c>
      <c r="K614" s="22"/>
      <c r="L614" s="150">
        <v>43763</v>
      </c>
      <c r="V614" s="4"/>
      <c r="AA614" s="134"/>
      <c r="AC614" s="148" t="str">
        <f>Inventario!B614</f>
        <v>Alambre de cobre</v>
      </c>
      <c r="AD614" s="148" t="str">
        <f>Inventario!D614</f>
        <v>Alambre de cobre</v>
      </c>
      <c r="AE614" s="148" t="str">
        <f>Inventario!E614</f>
        <v>Material Electrico</v>
      </c>
      <c r="AF614" s="148">
        <f>Inventario!F614</f>
        <v>0</v>
      </c>
      <c r="AG614" s="148" t="str">
        <f>Inventario!G614</f>
        <v>mts</v>
      </c>
      <c r="AH614" s="149" t="str">
        <f>Inventario!S614</f>
        <v>0</v>
      </c>
      <c r="AI614" s="149">
        <f>Inventario!T614</f>
        <v>0</v>
      </c>
    </row>
    <row r="615" spans="1:35" ht="15" customHeight="1" x14ac:dyDescent="0.25">
      <c r="A615" s="33">
        <v>1906180</v>
      </c>
      <c r="B615" s="24"/>
      <c r="C615" s="174" t="s">
        <v>1124</v>
      </c>
      <c r="D615" s="98" t="str">
        <f t="shared" si="47"/>
        <v>Masking Tape Blanco 3/4"</v>
      </c>
      <c r="E615" s="33">
        <v>1894</v>
      </c>
      <c r="F615" s="98" t="str">
        <f t="shared" si="48"/>
        <v>Materiales Varios</v>
      </c>
      <c r="G615" s="98" t="str">
        <f t="shared" si="49"/>
        <v>unidades</v>
      </c>
      <c r="H615" s="30">
        <v>2</v>
      </c>
      <c r="I615" s="28">
        <f t="shared" si="50"/>
        <v>26.95</v>
      </c>
      <c r="J615" s="28">
        <f t="shared" si="46"/>
        <v>53.9</v>
      </c>
      <c r="K615" s="22"/>
      <c r="L615" s="150">
        <v>43763</v>
      </c>
      <c r="V615" s="4"/>
      <c r="AA615" s="134"/>
      <c r="AC615" s="148" t="str">
        <f>Inventario!B615</f>
        <v>Alambre de cobre para AC</v>
      </c>
      <c r="AD615" s="148" t="str">
        <f>Inventario!D615</f>
        <v>Alambre de cobre para AC</v>
      </c>
      <c r="AE615" s="148" t="str">
        <f>Inventario!E615</f>
        <v>Material Electrico</v>
      </c>
      <c r="AF615" s="148">
        <f>Inventario!F615</f>
        <v>0</v>
      </c>
      <c r="AG615" s="148" t="str">
        <f>Inventario!G615</f>
        <v>mts</v>
      </c>
      <c r="AH615" s="149" t="str">
        <f>Inventario!S615</f>
        <v>0</v>
      </c>
      <c r="AI615" s="149">
        <f>Inventario!T615</f>
        <v>0</v>
      </c>
    </row>
    <row r="616" spans="1:35" ht="15" customHeight="1" x14ac:dyDescent="0.25">
      <c r="A616" s="33" t="s">
        <v>772</v>
      </c>
      <c r="B616" s="24"/>
      <c r="C616" s="174" t="s">
        <v>701</v>
      </c>
      <c r="D616" s="98" t="str">
        <f t="shared" si="47"/>
        <v>Empaletizador</v>
      </c>
      <c r="E616" s="33">
        <v>1895</v>
      </c>
      <c r="F616" s="98" t="str">
        <f t="shared" si="48"/>
        <v>Material Empaque</v>
      </c>
      <c r="G616" s="98" t="str">
        <f t="shared" si="49"/>
        <v>Rollo</v>
      </c>
      <c r="H616" s="30">
        <v>1</v>
      </c>
      <c r="I616" s="28">
        <f t="shared" si="50"/>
        <v>309.91669880851032</v>
      </c>
      <c r="J616" s="28">
        <f t="shared" si="46"/>
        <v>309.91669880851032</v>
      </c>
      <c r="K616" s="22"/>
      <c r="L616" s="150">
        <v>43763</v>
      </c>
      <c r="V616" s="4"/>
      <c r="AA616" s="134"/>
      <c r="AC616" s="148" t="str">
        <f>Inventario!B616</f>
        <v>Balastro Doble</v>
      </c>
      <c r="AD616" s="148" t="str">
        <f>Inventario!D616</f>
        <v>Balastro Doble</v>
      </c>
      <c r="AE616" s="148" t="str">
        <f>Inventario!E616</f>
        <v>Material Electrico</v>
      </c>
      <c r="AF616" s="148">
        <f>Inventario!F616</f>
        <v>0</v>
      </c>
      <c r="AG616" s="148" t="str">
        <f>Inventario!G616</f>
        <v>unidades</v>
      </c>
      <c r="AH616" s="149" t="str">
        <f>Inventario!S616</f>
        <v>0</v>
      </c>
      <c r="AI616" s="149">
        <f>Inventario!T616</f>
        <v>0</v>
      </c>
    </row>
    <row r="617" spans="1:35" ht="15" customHeight="1" x14ac:dyDescent="0.25">
      <c r="A617" s="33" t="s">
        <v>772</v>
      </c>
      <c r="B617" s="24"/>
      <c r="C617" s="174" t="s">
        <v>2281</v>
      </c>
      <c r="D617" s="98" t="str">
        <f t="shared" si="47"/>
        <v xml:space="preserve">Unipar Removedor Diablo Sur Galon </v>
      </c>
      <c r="E617" s="33">
        <v>1896</v>
      </c>
      <c r="F617" s="98" t="str">
        <f t="shared" si="48"/>
        <v>Pinturas y Quimicos</v>
      </c>
      <c r="G617" s="98" t="str">
        <f t="shared" si="49"/>
        <v>galon</v>
      </c>
      <c r="H617" s="30">
        <v>1</v>
      </c>
      <c r="I617" s="28">
        <f t="shared" si="50"/>
        <v>1027.4000000000001</v>
      </c>
      <c r="J617" s="28">
        <f t="shared" si="46"/>
        <v>1027.4000000000001</v>
      </c>
      <c r="K617" s="22"/>
      <c r="L617" s="150">
        <v>43763</v>
      </c>
      <c r="V617" s="4"/>
      <c r="AA617" s="134"/>
      <c r="AC617" s="148" t="str">
        <f>Inventario!B617</f>
        <v>Balastro Simple</v>
      </c>
      <c r="AD617" s="148" t="str">
        <f>Inventario!D617</f>
        <v>Balastro Simple</v>
      </c>
      <c r="AE617" s="148" t="str">
        <f>Inventario!E617</f>
        <v>Material Electrico</v>
      </c>
      <c r="AF617" s="148">
        <f>Inventario!F617</f>
        <v>0</v>
      </c>
      <c r="AG617" s="148" t="str">
        <f>Inventario!G617</f>
        <v>unidades</v>
      </c>
      <c r="AH617" s="149" t="str">
        <f>Inventario!S617</f>
        <v>0</v>
      </c>
      <c r="AI617" s="149">
        <f>Inventario!T617</f>
        <v>0</v>
      </c>
    </row>
    <row r="618" spans="1:35" ht="15" customHeight="1" x14ac:dyDescent="0.25">
      <c r="A618" s="33" t="s">
        <v>772</v>
      </c>
      <c r="B618" s="24"/>
      <c r="C618" s="174" t="s">
        <v>1947</v>
      </c>
      <c r="D618" s="98" t="str">
        <f t="shared" si="47"/>
        <v>Pintura en Spray</v>
      </c>
      <c r="E618" s="33">
        <v>1897</v>
      </c>
      <c r="F618" s="98" t="str">
        <f t="shared" si="48"/>
        <v>Pinturas y Quimicos</v>
      </c>
      <c r="G618" s="98" t="str">
        <f t="shared" si="49"/>
        <v>unidades</v>
      </c>
      <c r="H618" s="30">
        <v>5</v>
      </c>
      <c r="I618" s="28">
        <f t="shared" si="50"/>
        <v>73.878999999999991</v>
      </c>
      <c r="J618" s="28">
        <f t="shared" si="46"/>
        <v>369.39499999999998</v>
      </c>
      <c r="K618" s="22"/>
      <c r="L618" s="150">
        <v>43763</v>
      </c>
      <c r="V618" s="4"/>
      <c r="AA618" s="134"/>
      <c r="AC618" s="148" t="str">
        <f>Inventario!B618</f>
        <v>Cable con sistema de enchufe de 12V</v>
      </c>
      <c r="AD618" s="148" t="str">
        <f>Inventario!D618</f>
        <v>Cable con sistema de enchufe de 12V</v>
      </c>
      <c r="AE618" s="148" t="str">
        <f>Inventario!E618</f>
        <v>Material Electrico</v>
      </c>
      <c r="AF618" s="148">
        <f>Inventario!F618</f>
        <v>0</v>
      </c>
      <c r="AG618" s="148" t="str">
        <f>Inventario!G618</f>
        <v>unidades</v>
      </c>
      <c r="AH618" s="149" t="str">
        <f>Inventario!S618</f>
        <v>0</v>
      </c>
      <c r="AI618" s="149">
        <f>Inventario!T618</f>
        <v>0</v>
      </c>
    </row>
    <row r="619" spans="1:35" ht="15" customHeight="1" x14ac:dyDescent="0.25">
      <c r="A619" s="33">
        <v>1908231</v>
      </c>
      <c r="B619" s="24"/>
      <c r="C619" s="174" t="s">
        <v>1109</v>
      </c>
      <c r="D619" s="98" t="str">
        <f t="shared" si="47"/>
        <v>Tornillo cabeza cuadrada #8x1-5/8"</v>
      </c>
      <c r="E619" s="33">
        <v>1898</v>
      </c>
      <c r="F619" s="98" t="str">
        <f t="shared" si="48"/>
        <v>Clavos y Tornillos</v>
      </c>
      <c r="G619" s="98" t="str">
        <f t="shared" si="49"/>
        <v>unidades</v>
      </c>
      <c r="H619" s="30">
        <v>700</v>
      </c>
      <c r="I619" s="28">
        <f t="shared" si="50"/>
        <v>1.3399999999999999</v>
      </c>
      <c r="J619" s="28">
        <f t="shared" si="46"/>
        <v>937.99999999999989</v>
      </c>
      <c r="K619" s="22"/>
      <c r="L619" s="150">
        <v>43763</v>
      </c>
      <c r="V619" s="4"/>
      <c r="AA619" s="134"/>
      <c r="AC619" s="148" t="str">
        <f>Inventario!B619</f>
        <v>Push switch (Loox Hafele)</v>
      </c>
      <c r="AD619" s="148" t="str">
        <f>Inventario!D619</f>
        <v>Push switch (Loox Hafele)</v>
      </c>
      <c r="AE619" s="148" t="str">
        <f>Inventario!E619</f>
        <v>Material Electrico</v>
      </c>
      <c r="AF619" s="148">
        <f>Inventario!F619</f>
        <v>0</v>
      </c>
      <c r="AG619" s="148" t="str">
        <f>Inventario!G619</f>
        <v>unidades</v>
      </c>
      <c r="AH619" s="149">
        <f>Inventario!S619</f>
        <v>200</v>
      </c>
      <c r="AI619" s="149">
        <f>Inventario!T619</f>
        <v>400</v>
      </c>
    </row>
    <row r="620" spans="1:35" ht="15" customHeight="1" x14ac:dyDescent="0.25">
      <c r="A620" s="33">
        <v>1908231</v>
      </c>
      <c r="B620" s="24"/>
      <c r="C620" s="174" t="s">
        <v>733</v>
      </c>
      <c r="D620" s="98" t="str">
        <f t="shared" si="47"/>
        <v>Punta broca cuadrada #2</v>
      </c>
      <c r="E620" s="33">
        <v>1899</v>
      </c>
      <c r="F620" s="98" t="str">
        <f t="shared" si="48"/>
        <v>Materiales Varios</v>
      </c>
      <c r="G620" s="98" t="str">
        <f t="shared" si="49"/>
        <v>unidades</v>
      </c>
      <c r="H620" s="30">
        <v>3</v>
      </c>
      <c r="I620" s="28">
        <f t="shared" si="50"/>
        <v>10</v>
      </c>
      <c r="J620" s="28">
        <f t="shared" si="46"/>
        <v>30</v>
      </c>
      <c r="K620" s="22"/>
      <c r="L620" s="150">
        <v>43763</v>
      </c>
      <c r="V620" s="4"/>
      <c r="AA620" s="134"/>
      <c r="AC620" s="148" t="str">
        <f>Inventario!B620</f>
        <v>Tope para perfil de aluminio (Loox)</v>
      </c>
      <c r="AD620" s="148" t="str">
        <f>Inventario!D620</f>
        <v>Tope para perfil de aluminio (Loox)</v>
      </c>
      <c r="AE620" s="148" t="str">
        <f>Inventario!E620</f>
        <v>Material Electrico</v>
      </c>
      <c r="AF620" s="148">
        <f>Inventario!F620</f>
        <v>0</v>
      </c>
      <c r="AG620" s="148" t="str">
        <f>Inventario!G620</f>
        <v>unidades</v>
      </c>
      <c r="AH620" s="149" t="str">
        <f>Inventario!S620</f>
        <v>0</v>
      </c>
      <c r="AI620" s="149">
        <f>Inventario!T620</f>
        <v>0</v>
      </c>
    </row>
    <row r="621" spans="1:35" ht="15" customHeight="1" x14ac:dyDescent="0.25">
      <c r="A621" s="33" t="s">
        <v>2163</v>
      </c>
      <c r="B621" s="24"/>
      <c r="C621" s="174" t="s">
        <v>1066</v>
      </c>
      <c r="D621" s="98" t="str">
        <f t="shared" si="47"/>
        <v xml:space="preserve">Mascarilla desechable </v>
      </c>
      <c r="E621" s="33">
        <v>1900</v>
      </c>
      <c r="F621" s="98" t="str">
        <f t="shared" si="48"/>
        <v>EPP</v>
      </c>
      <c r="G621" s="98" t="str">
        <f t="shared" si="49"/>
        <v>unidades</v>
      </c>
      <c r="H621" s="30">
        <v>2</v>
      </c>
      <c r="I621" s="28">
        <f t="shared" si="50"/>
        <v>25.974529986969912</v>
      </c>
      <c r="J621" s="28">
        <f t="shared" si="46"/>
        <v>51.949059973939825</v>
      </c>
      <c r="K621" s="22"/>
      <c r="L621" s="150">
        <v>43763</v>
      </c>
      <c r="V621" s="4"/>
      <c r="AA621" s="134"/>
      <c r="AC621" s="148" t="str">
        <f>Inventario!B621</f>
        <v>Manguera Conduflex de 1/2"</v>
      </c>
      <c r="AD621" s="148" t="str">
        <f>Inventario!D621</f>
        <v>Manguera Conduflex de 1/2"</v>
      </c>
      <c r="AE621" s="148" t="str">
        <f>Inventario!E621</f>
        <v>Material Electrico</v>
      </c>
      <c r="AF621" s="148">
        <f>Inventario!F621</f>
        <v>0</v>
      </c>
      <c r="AG621" s="148" t="str">
        <f>Inventario!G621</f>
        <v>mts</v>
      </c>
      <c r="AH621" s="149">
        <f>Inventario!S621</f>
        <v>14.999999999999996</v>
      </c>
      <c r="AI621" s="149">
        <f>Inventario!T621</f>
        <v>149.54999999999995</v>
      </c>
    </row>
    <row r="622" spans="1:35" ht="15" customHeight="1" x14ac:dyDescent="0.25">
      <c r="A622" s="33">
        <v>1909275</v>
      </c>
      <c r="B622" s="24"/>
      <c r="C622" s="174" t="s">
        <v>270</v>
      </c>
      <c r="D622" s="98" t="str">
        <f t="shared" si="47"/>
        <v>Lija disco stickit grano #120</v>
      </c>
      <c r="E622" s="33">
        <v>1901</v>
      </c>
      <c r="F622" s="98" t="str">
        <f t="shared" si="48"/>
        <v>Abrasivos</v>
      </c>
      <c r="G622" s="98" t="str">
        <f t="shared" si="49"/>
        <v>unidades</v>
      </c>
      <c r="H622" s="30">
        <v>36</v>
      </c>
      <c r="I622" s="28">
        <f t="shared" si="50"/>
        <v>9.84</v>
      </c>
      <c r="J622" s="28">
        <f t="shared" si="46"/>
        <v>354.24</v>
      </c>
      <c r="K622" s="22"/>
      <c r="L622" s="150">
        <v>43763</v>
      </c>
      <c r="V622" s="4"/>
      <c r="AA622" s="134"/>
      <c r="AC622" s="148" t="str">
        <f>Inventario!B622</f>
        <v>Varilla de acero inoxidable de 1/2"</v>
      </c>
      <c r="AD622" s="148" t="str">
        <f>Inventario!D622</f>
        <v>Varilla de acero inoxidable de 1/2"</v>
      </c>
      <c r="AE622" s="148" t="str">
        <f>Inventario!E622</f>
        <v>Material Electrico</v>
      </c>
      <c r="AF622" s="148">
        <f>Inventario!F622</f>
        <v>0</v>
      </c>
      <c r="AG622" s="148" t="str">
        <f>Inventario!G622</f>
        <v>mts</v>
      </c>
      <c r="AH622" s="149" t="str">
        <f>Inventario!S622</f>
        <v>0</v>
      </c>
      <c r="AI622" s="149">
        <f>Inventario!T622</f>
        <v>0</v>
      </c>
    </row>
    <row r="623" spans="1:35" ht="15" customHeight="1" x14ac:dyDescent="0.25">
      <c r="A623" s="33">
        <v>1909275</v>
      </c>
      <c r="B623" s="24"/>
      <c r="C623" s="174" t="s">
        <v>271</v>
      </c>
      <c r="D623" s="98" t="str">
        <f t="shared" si="47"/>
        <v>Lija disco stickit grano #150</v>
      </c>
      <c r="E623" s="33">
        <v>1901</v>
      </c>
      <c r="F623" s="98" t="str">
        <f t="shared" si="48"/>
        <v>Abrasivos</v>
      </c>
      <c r="G623" s="98" t="str">
        <f t="shared" si="49"/>
        <v>unidades</v>
      </c>
      <c r="H623" s="30">
        <v>36</v>
      </c>
      <c r="I623" s="28">
        <f t="shared" si="50"/>
        <v>8.5633386985421698</v>
      </c>
      <c r="J623" s="28">
        <f t="shared" si="46"/>
        <v>308.2801931475181</v>
      </c>
      <c r="K623" s="22"/>
      <c r="L623" s="150">
        <v>43763</v>
      </c>
      <c r="V623" s="4"/>
      <c r="AA623" s="134"/>
      <c r="AC623" s="148" t="str">
        <f>Inventario!B623</f>
        <v>Cajas Electricas 2" x 2"</v>
      </c>
      <c r="AD623" s="148" t="str">
        <f>Inventario!D623</f>
        <v>Cajas Electricas 2" x 2"</v>
      </c>
      <c r="AE623" s="148" t="str">
        <f>Inventario!E623</f>
        <v>Material Electrico</v>
      </c>
      <c r="AF623" s="148">
        <f>Inventario!F623</f>
        <v>0</v>
      </c>
      <c r="AG623" s="148" t="str">
        <f>Inventario!G623</f>
        <v>unidades</v>
      </c>
      <c r="AH623" s="149" t="str">
        <f>Inventario!S623</f>
        <v>0</v>
      </c>
      <c r="AI623" s="149">
        <f>Inventario!T623</f>
        <v>0</v>
      </c>
    </row>
    <row r="624" spans="1:35" ht="15" customHeight="1" x14ac:dyDescent="0.25">
      <c r="A624" s="33">
        <v>1909275</v>
      </c>
      <c r="B624" s="24"/>
      <c r="C624" s="174" t="s">
        <v>272</v>
      </c>
      <c r="D624" s="98" t="str">
        <f t="shared" si="47"/>
        <v>Lija disco stickit grano #180</v>
      </c>
      <c r="E624" s="33">
        <v>1901</v>
      </c>
      <c r="F624" s="98" t="str">
        <f t="shared" si="48"/>
        <v>Abrasivos</v>
      </c>
      <c r="G624" s="98" t="str">
        <f t="shared" si="49"/>
        <v>unidades</v>
      </c>
      <c r="H624" s="30">
        <v>18</v>
      </c>
      <c r="I624" s="28">
        <f t="shared" si="50"/>
        <v>8.6001434481676746</v>
      </c>
      <c r="J624" s="28">
        <f t="shared" si="46"/>
        <v>154.80258206701814</v>
      </c>
      <c r="K624" s="22"/>
      <c r="L624" s="150">
        <v>43763</v>
      </c>
      <c r="V624" s="4"/>
      <c r="AA624" s="134"/>
      <c r="AC624" s="148" t="str">
        <f>Inventario!B624</f>
        <v>Codos para instalacion electrica 1-3/4"</v>
      </c>
      <c r="AD624" s="148" t="str">
        <f>Inventario!D624</f>
        <v>Codos para instalacion electrica 1-3/4"</v>
      </c>
      <c r="AE624" s="148" t="str">
        <f>Inventario!E624</f>
        <v>Material Electrico</v>
      </c>
      <c r="AF624" s="148">
        <f>Inventario!F624</f>
        <v>0</v>
      </c>
      <c r="AG624" s="148" t="str">
        <f>Inventario!G624</f>
        <v>unidades</v>
      </c>
      <c r="AH624" s="149" t="str">
        <f>Inventario!S624</f>
        <v>0</v>
      </c>
      <c r="AI624" s="149">
        <f>Inventario!T624</f>
        <v>0</v>
      </c>
    </row>
    <row r="625" spans="1:35" ht="15" customHeight="1" x14ac:dyDescent="0.25">
      <c r="A625" s="33">
        <v>1909275</v>
      </c>
      <c r="B625" s="24"/>
      <c r="C625" s="174" t="s">
        <v>2052</v>
      </c>
      <c r="D625" s="98" t="str">
        <f t="shared" si="47"/>
        <v>Pega loca</v>
      </c>
      <c r="E625" s="33">
        <v>1901</v>
      </c>
      <c r="F625" s="98" t="str">
        <f t="shared" si="48"/>
        <v>Materiales Varios</v>
      </c>
      <c r="G625" s="98" t="str">
        <f t="shared" si="49"/>
        <v>unidades</v>
      </c>
      <c r="H625" s="30">
        <v>18</v>
      </c>
      <c r="I625" s="28">
        <f t="shared" si="50"/>
        <v>2.5189030306852507</v>
      </c>
      <c r="J625" s="28">
        <f t="shared" si="46"/>
        <v>45.340254552334514</v>
      </c>
      <c r="K625" s="22"/>
      <c r="L625" s="150">
        <v>43763</v>
      </c>
      <c r="V625" s="4"/>
      <c r="AA625" s="134"/>
      <c r="AC625" s="148" t="str">
        <f>Inventario!B625</f>
        <v>Empaletizador</v>
      </c>
      <c r="AD625" s="148" t="str">
        <f>Inventario!D625</f>
        <v>Empaletizador</v>
      </c>
      <c r="AE625" s="148" t="str">
        <f>Inventario!E625</f>
        <v>Material Empaque</v>
      </c>
      <c r="AF625" s="148">
        <f>Inventario!F625</f>
        <v>0</v>
      </c>
      <c r="AG625" s="148" t="str">
        <f>Inventario!G625</f>
        <v>Rollo</v>
      </c>
      <c r="AH625" s="149">
        <f>Inventario!S625</f>
        <v>309.91669880851032</v>
      </c>
      <c r="AI625" s="149">
        <f>Inventario!T625</f>
        <v>27737.544543361673</v>
      </c>
    </row>
    <row r="626" spans="1:35" ht="15" customHeight="1" x14ac:dyDescent="0.25">
      <c r="A626" s="33">
        <v>1909275</v>
      </c>
      <c r="B626" s="24"/>
      <c r="C626" s="174" t="s">
        <v>2159</v>
      </c>
      <c r="D626" s="98" t="str">
        <f t="shared" si="47"/>
        <v>Cemento de contacto</v>
      </c>
      <c r="E626" s="33">
        <v>1901</v>
      </c>
      <c r="F626" s="98" t="str">
        <f t="shared" si="48"/>
        <v>Pinturas y Quimicos</v>
      </c>
      <c r="G626" s="98" t="str">
        <f t="shared" si="49"/>
        <v>galon</v>
      </c>
      <c r="H626" s="30">
        <v>0.5</v>
      </c>
      <c r="I626" s="28">
        <f t="shared" si="50"/>
        <v>578.63798817337704</v>
      </c>
      <c r="J626" s="28">
        <f t="shared" si="46"/>
        <v>289.31899408668852</v>
      </c>
      <c r="K626" s="22"/>
      <c r="L626" s="150">
        <v>43763</v>
      </c>
      <c r="V626" s="4"/>
      <c r="AA626" s="134"/>
      <c r="AC626" s="148" t="str">
        <f>Inventario!B626</f>
        <v>Papel Kraft</v>
      </c>
      <c r="AD626" s="148" t="str">
        <f>Inventario!D626</f>
        <v>Papel Kraft</v>
      </c>
      <c r="AE626" s="148" t="str">
        <f>Inventario!E626</f>
        <v>Material Empaque</v>
      </c>
      <c r="AF626" s="148">
        <f>Inventario!F626</f>
        <v>0</v>
      </c>
      <c r="AG626" s="148" t="str">
        <f>Inventario!G626</f>
        <v>Rollo</v>
      </c>
      <c r="AH626" s="149">
        <f>Inventario!S626</f>
        <v>769.73734508348798</v>
      </c>
      <c r="AI626" s="149">
        <f>Inventario!T626</f>
        <v>15394.74690166976</v>
      </c>
    </row>
    <row r="627" spans="1:35" ht="15" customHeight="1" x14ac:dyDescent="0.25">
      <c r="A627" s="33">
        <v>1906180</v>
      </c>
      <c r="B627" s="24"/>
      <c r="C627" s="174" t="s">
        <v>2052</v>
      </c>
      <c r="D627" s="98" t="str">
        <f t="shared" si="47"/>
        <v>Pega loca</v>
      </c>
      <c r="E627" s="33">
        <v>1901</v>
      </c>
      <c r="F627" s="98" t="str">
        <f t="shared" si="48"/>
        <v>Materiales Varios</v>
      </c>
      <c r="G627" s="98" t="str">
        <f t="shared" si="49"/>
        <v>unidades</v>
      </c>
      <c r="H627" s="30">
        <v>12</v>
      </c>
      <c r="I627" s="28">
        <f t="shared" si="50"/>
        <v>2.5189030306852507</v>
      </c>
      <c r="J627" s="28">
        <f t="shared" si="46"/>
        <v>30.226836368223008</v>
      </c>
      <c r="K627" s="22"/>
      <c r="L627" s="150">
        <v>43763</v>
      </c>
      <c r="V627" s="4"/>
      <c r="AA627" s="134"/>
      <c r="AC627" s="148" t="str">
        <f>Inventario!B627</f>
        <v>Plastico Negro</v>
      </c>
      <c r="AD627" s="148" t="str">
        <f>Inventario!D627</f>
        <v>Plastico Negro</v>
      </c>
      <c r="AE627" s="148" t="str">
        <f>Inventario!E627</f>
        <v>Material Empaque</v>
      </c>
      <c r="AF627" s="148">
        <f>Inventario!F627</f>
        <v>0</v>
      </c>
      <c r="AG627" s="148" t="str">
        <f>Inventario!G627</f>
        <v>Rollo</v>
      </c>
      <c r="AH627" s="149" t="str">
        <f>Inventario!S627</f>
        <v>0</v>
      </c>
      <c r="AI627" s="149">
        <f>Inventario!T627</f>
        <v>0</v>
      </c>
    </row>
    <row r="628" spans="1:35" ht="15" customHeight="1" x14ac:dyDescent="0.25">
      <c r="A628" s="33" t="s">
        <v>772</v>
      </c>
      <c r="B628" s="24"/>
      <c r="C628" s="174" t="s">
        <v>701</v>
      </c>
      <c r="D628" s="98" t="str">
        <f t="shared" si="47"/>
        <v>Empaletizador</v>
      </c>
      <c r="E628" s="33">
        <v>1902</v>
      </c>
      <c r="F628" s="98" t="str">
        <f t="shared" si="48"/>
        <v>Material Empaque</v>
      </c>
      <c r="G628" s="98" t="str">
        <f t="shared" si="49"/>
        <v>Rollo</v>
      </c>
      <c r="H628" s="30">
        <v>1</v>
      </c>
      <c r="I628" s="28">
        <f t="shared" si="50"/>
        <v>309.91669880851032</v>
      </c>
      <c r="J628" s="28">
        <f t="shared" si="46"/>
        <v>309.91669880851032</v>
      </c>
      <c r="K628" s="22"/>
      <c r="L628" s="150">
        <v>43763</v>
      </c>
      <c r="V628" s="4"/>
      <c r="AA628" s="134"/>
      <c r="AC628" s="148" t="str">
        <f>Inventario!B628</f>
        <v>Plastico Transparente</v>
      </c>
      <c r="AD628" s="148" t="str">
        <f>Inventario!D628</f>
        <v>Plastico Transparente</v>
      </c>
      <c r="AE628" s="148" t="str">
        <f>Inventario!E628</f>
        <v>Material Empaque</v>
      </c>
      <c r="AF628" s="148">
        <f>Inventario!F628</f>
        <v>0</v>
      </c>
      <c r="AG628" s="148" t="str">
        <f>Inventario!G628</f>
        <v>Rollo</v>
      </c>
      <c r="AH628" s="149" t="str">
        <f>Inventario!S628</f>
        <v>0</v>
      </c>
      <c r="AI628" s="149">
        <f>Inventario!T628</f>
        <v>0</v>
      </c>
    </row>
    <row r="629" spans="1:35" ht="15" customHeight="1" x14ac:dyDescent="0.25">
      <c r="A629" s="33" t="s">
        <v>772</v>
      </c>
      <c r="B629" s="24"/>
      <c r="C629" s="174" t="s">
        <v>270</v>
      </c>
      <c r="D629" s="98" t="str">
        <f t="shared" si="47"/>
        <v>Lija disco stickit grano #120</v>
      </c>
      <c r="E629" s="33">
        <v>1902</v>
      </c>
      <c r="F629" s="98" t="str">
        <f t="shared" si="48"/>
        <v>Abrasivos</v>
      </c>
      <c r="G629" s="98" t="str">
        <f t="shared" si="49"/>
        <v>unidades</v>
      </c>
      <c r="H629" s="30">
        <v>20</v>
      </c>
      <c r="I629" s="28">
        <f t="shared" si="50"/>
        <v>9.84</v>
      </c>
      <c r="J629" s="28">
        <f t="shared" si="46"/>
        <v>196.8</v>
      </c>
      <c r="K629" s="22"/>
      <c r="L629" s="150">
        <v>43763</v>
      </c>
      <c r="V629" s="4"/>
      <c r="AA629" s="134"/>
      <c r="AC629" s="148" t="str">
        <f>Inventario!B629</f>
        <v>Grapas para fleje galvanizada 1/2"</v>
      </c>
      <c r="AD629" s="148" t="str">
        <f>Inventario!D629</f>
        <v>Grapas para fleje galvanizada 1/2"</v>
      </c>
      <c r="AE629" s="148" t="str">
        <f>Inventario!E629</f>
        <v>Material Empaque</v>
      </c>
      <c r="AF629" s="148">
        <f>Inventario!F629</f>
        <v>0</v>
      </c>
      <c r="AG629" s="148" t="str">
        <f>Inventario!G629</f>
        <v>unidades</v>
      </c>
      <c r="AH629" s="149">
        <f>Inventario!S629</f>
        <v>0.56000000000000005</v>
      </c>
      <c r="AI629" s="149">
        <f>Inventario!T629</f>
        <v>3092.88</v>
      </c>
    </row>
    <row r="630" spans="1:35" ht="15" customHeight="1" x14ac:dyDescent="0.25">
      <c r="A630" s="33" t="s">
        <v>2101</v>
      </c>
      <c r="B630" s="24"/>
      <c r="C630" s="174" t="s">
        <v>763</v>
      </c>
      <c r="D630" s="98" t="str">
        <f t="shared" si="47"/>
        <v>Hilaza</v>
      </c>
      <c r="E630" s="33">
        <v>1903</v>
      </c>
      <c r="F630" s="98" t="str">
        <f t="shared" si="48"/>
        <v>Materiales Varios</v>
      </c>
      <c r="G630" s="98" t="str">
        <f t="shared" si="49"/>
        <v>lbs</v>
      </c>
      <c r="H630" s="30">
        <v>10</v>
      </c>
      <c r="I630" s="28">
        <f t="shared" si="50"/>
        <v>8.3409927745818973</v>
      </c>
      <c r="J630" s="28">
        <f t="shared" si="46"/>
        <v>83.409927745818976</v>
      </c>
      <c r="K630" s="22"/>
      <c r="L630" s="150">
        <v>43763</v>
      </c>
      <c r="V630" s="4"/>
      <c r="AA630" s="134"/>
      <c r="AC630" s="148" t="str">
        <f>Inventario!B630</f>
        <v>Grapas para fleje galvanizada 3/4"</v>
      </c>
      <c r="AD630" s="148" t="str">
        <f>Inventario!D630</f>
        <v>Grapas para fleje galvanizada 3/4"</v>
      </c>
      <c r="AE630" s="148" t="str">
        <f>Inventario!E630</f>
        <v>Material Empaque</v>
      </c>
      <c r="AF630" s="148">
        <f>Inventario!F630</f>
        <v>0</v>
      </c>
      <c r="AG630" s="148" t="str">
        <f>Inventario!G630</f>
        <v>unidades</v>
      </c>
      <c r="AH630" s="149">
        <f>Inventario!S630</f>
        <v>0.56000000000000005</v>
      </c>
      <c r="AI630" s="149">
        <f>Inventario!T630</f>
        <v>560</v>
      </c>
    </row>
    <row r="631" spans="1:35" ht="15" customHeight="1" x14ac:dyDescent="0.25">
      <c r="A631" s="33" t="s">
        <v>2302</v>
      </c>
      <c r="B631" s="24"/>
      <c r="C631" s="174" t="s">
        <v>1066</v>
      </c>
      <c r="D631" s="98" t="str">
        <f t="shared" si="47"/>
        <v xml:space="preserve">Mascarilla desechable </v>
      </c>
      <c r="E631" s="33">
        <v>1904</v>
      </c>
      <c r="F631" s="98" t="str">
        <f t="shared" si="48"/>
        <v>EPP</v>
      </c>
      <c r="G631" s="98" t="str">
        <f t="shared" si="49"/>
        <v>unidades</v>
      </c>
      <c r="H631" s="30">
        <v>20</v>
      </c>
      <c r="I631" s="28">
        <f t="shared" si="50"/>
        <v>25.974529986969912</v>
      </c>
      <c r="J631" s="28">
        <f t="shared" si="46"/>
        <v>519.49059973939825</v>
      </c>
      <c r="K631" s="22"/>
      <c r="L631" s="150">
        <v>43763</v>
      </c>
      <c r="V631" s="4"/>
      <c r="AA631" s="134"/>
      <c r="AC631" s="148" t="str">
        <f>Inventario!B631</f>
        <v>Grapa para fleje de bronce 3/4"</v>
      </c>
      <c r="AD631" s="148" t="str">
        <f>Inventario!D631</f>
        <v>Grapa para fleje de bronce 3/4"</v>
      </c>
      <c r="AE631" s="148" t="str">
        <f>Inventario!E631</f>
        <v>Material Empaque</v>
      </c>
      <c r="AF631" s="148">
        <f>Inventario!F631</f>
        <v>0</v>
      </c>
      <c r="AG631" s="148" t="str">
        <f>Inventario!G631</f>
        <v>unidades</v>
      </c>
      <c r="AH631" s="149" t="str">
        <f>Inventario!S631</f>
        <v>0</v>
      </c>
      <c r="AI631" s="149">
        <f>Inventario!T631</f>
        <v>0</v>
      </c>
    </row>
    <row r="632" spans="1:35" ht="15" customHeight="1" x14ac:dyDescent="0.25">
      <c r="A632" s="33" t="s">
        <v>2302</v>
      </c>
      <c r="B632" s="24"/>
      <c r="C632" s="174" t="s">
        <v>1967</v>
      </c>
      <c r="D632" s="98" t="str">
        <f t="shared" si="47"/>
        <v xml:space="preserve">Lijadora Orbital </v>
      </c>
      <c r="E632" s="33">
        <v>1904</v>
      </c>
      <c r="F632" s="98" t="str">
        <f t="shared" si="48"/>
        <v>Herramienta</v>
      </c>
      <c r="G632" s="98" t="str">
        <f t="shared" si="49"/>
        <v>unidades</v>
      </c>
      <c r="H632" s="30">
        <v>4</v>
      </c>
      <c r="I632" s="28">
        <f t="shared" si="50"/>
        <v>3528.8820000000001</v>
      </c>
      <c r="J632" s="28">
        <f t="shared" si="46"/>
        <v>14115.528</v>
      </c>
      <c r="K632" s="22"/>
      <c r="L632" s="150">
        <v>43755</v>
      </c>
      <c r="V632" s="4"/>
      <c r="AA632" s="134"/>
      <c r="AC632" s="148" t="str">
        <f>Inventario!B632</f>
        <v>Grapas para carton 1/8" x 3/8"</v>
      </c>
      <c r="AD632" s="148" t="str">
        <f>Inventario!D632</f>
        <v>Grapas para carton 1/8" x 3/8"</v>
      </c>
      <c r="AE632" s="148" t="str">
        <f>Inventario!E632</f>
        <v>Material Empaque</v>
      </c>
      <c r="AF632" s="148">
        <f>Inventario!F632</f>
        <v>0</v>
      </c>
      <c r="AG632" s="148" t="str">
        <f>Inventario!G632</f>
        <v>unidades</v>
      </c>
      <c r="AH632" s="149">
        <f>Inventario!S632</f>
        <v>0.25</v>
      </c>
      <c r="AI632" s="149">
        <f>Inventario!T632</f>
        <v>2030</v>
      </c>
    </row>
    <row r="633" spans="1:35" ht="15" customHeight="1" x14ac:dyDescent="0.25">
      <c r="A633" s="33" t="s">
        <v>2074</v>
      </c>
      <c r="B633" s="24"/>
      <c r="C633" s="174" t="s">
        <v>2291</v>
      </c>
      <c r="D633" s="98" t="str">
        <f t="shared" si="47"/>
        <v>Polea</v>
      </c>
      <c r="E633" s="33">
        <v>1905</v>
      </c>
      <c r="F633" s="98" t="str">
        <f t="shared" si="48"/>
        <v>Repuestos y Partes</v>
      </c>
      <c r="G633" s="98" t="str">
        <f t="shared" si="49"/>
        <v>unidades</v>
      </c>
      <c r="H633" s="30"/>
      <c r="I633" s="28">
        <f t="shared" si="50"/>
        <v>1500</v>
      </c>
      <c r="J633" s="28">
        <f t="shared" si="46"/>
        <v>0</v>
      </c>
      <c r="K633" s="22"/>
      <c r="L633" s="150">
        <v>43766</v>
      </c>
      <c r="V633" s="4"/>
      <c r="AA633" s="134"/>
      <c r="AC633" s="148" t="str">
        <f>Inventario!B633</f>
        <v>Grapas para carton 3/8" x 3/8"</v>
      </c>
      <c r="AD633" s="148" t="str">
        <f>Inventario!D633</f>
        <v>Grapas para carton 3/8" x 3/8"</v>
      </c>
      <c r="AE633" s="148" t="str">
        <f>Inventario!E633</f>
        <v>Material Empaque</v>
      </c>
      <c r="AF633" s="148">
        <f>Inventario!F633</f>
        <v>0</v>
      </c>
      <c r="AG633" s="148" t="str">
        <f>Inventario!G633</f>
        <v>unidades</v>
      </c>
      <c r="AH633" s="149" t="str">
        <f>Inventario!S633</f>
        <v>0</v>
      </c>
      <c r="AI633" s="149">
        <f>Inventario!T633</f>
        <v>0</v>
      </c>
    </row>
    <row r="634" spans="1:35" ht="15" customHeight="1" x14ac:dyDescent="0.25">
      <c r="A634" s="33" t="s">
        <v>2074</v>
      </c>
      <c r="B634" s="24"/>
      <c r="C634" s="174" t="s">
        <v>1430</v>
      </c>
      <c r="D634" s="98" t="str">
        <f t="shared" si="47"/>
        <v>Banda A33</v>
      </c>
      <c r="E634" s="33">
        <v>1905</v>
      </c>
      <c r="F634" s="98" t="str">
        <f t="shared" si="48"/>
        <v>Repuestos y Partes</v>
      </c>
      <c r="G634" s="98" t="str">
        <f t="shared" si="49"/>
        <v>unidades</v>
      </c>
      <c r="H634" s="30">
        <v>1</v>
      </c>
      <c r="I634" s="28">
        <f t="shared" si="50"/>
        <v>213.03</v>
      </c>
      <c r="J634" s="28">
        <f t="shared" si="46"/>
        <v>213.03</v>
      </c>
      <c r="K634" s="22"/>
      <c r="L634" s="150">
        <v>43766</v>
      </c>
      <c r="V634" s="4"/>
      <c r="AA634" s="134"/>
      <c r="AC634" s="148" t="str">
        <f>Inventario!B634</f>
        <v>Fleje plastico 1/2"</v>
      </c>
      <c r="AD634" s="148" t="str">
        <f>Inventario!D634</f>
        <v>Fleje plastico 1/2"</v>
      </c>
      <c r="AE634" s="148" t="str">
        <f>Inventario!E634</f>
        <v>Material Empaque</v>
      </c>
      <c r="AF634" s="148">
        <f>Inventario!F634</f>
        <v>0</v>
      </c>
      <c r="AG634" s="148" t="str">
        <f>Inventario!G634</f>
        <v>Rollos</v>
      </c>
      <c r="AH634" s="149">
        <f>Inventario!S634</f>
        <v>5.5</v>
      </c>
      <c r="AI634" s="149">
        <f>Inventario!T634</f>
        <v>44</v>
      </c>
    </row>
    <row r="635" spans="1:35" ht="15" customHeight="1" x14ac:dyDescent="0.25">
      <c r="A635" s="33" t="s">
        <v>2303</v>
      </c>
      <c r="B635" s="24"/>
      <c r="C635" s="174" t="s">
        <v>270</v>
      </c>
      <c r="D635" s="98" t="str">
        <f t="shared" si="47"/>
        <v>Lija disco stickit grano #120</v>
      </c>
      <c r="E635" s="33">
        <v>1906</v>
      </c>
      <c r="F635" s="98" t="str">
        <f t="shared" si="48"/>
        <v>Abrasivos</v>
      </c>
      <c r="G635" s="98" t="str">
        <f t="shared" si="49"/>
        <v>unidades</v>
      </c>
      <c r="H635" s="30">
        <v>20</v>
      </c>
      <c r="I635" s="28">
        <f t="shared" si="50"/>
        <v>9.84</v>
      </c>
      <c r="J635" s="28">
        <f t="shared" si="46"/>
        <v>196.8</v>
      </c>
      <c r="K635" s="22"/>
      <c r="L635" s="150">
        <v>43766</v>
      </c>
      <c r="V635" s="4"/>
      <c r="AA635" s="134"/>
      <c r="AC635" s="148" t="str">
        <f>Inventario!B635</f>
        <v>Manual Ensamble Alfresco Base Unit</v>
      </c>
      <c r="AD635" s="148" t="str">
        <f>Inventario!D635</f>
        <v>Manual Ensamble Alfresco Base Unit</v>
      </c>
      <c r="AE635" s="148" t="str">
        <f>Inventario!E635</f>
        <v>Material Empaque</v>
      </c>
      <c r="AF635" s="148">
        <f>Inventario!F635</f>
        <v>0</v>
      </c>
      <c r="AG635" s="148" t="str">
        <f>Inventario!G635</f>
        <v>unidades</v>
      </c>
      <c r="AH635" s="149" t="str">
        <f>Inventario!S635</f>
        <v>0</v>
      </c>
      <c r="AI635" s="149">
        <f>Inventario!T635</f>
        <v>0</v>
      </c>
    </row>
    <row r="636" spans="1:35" ht="15" customHeight="1" x14ac:dyDescent="0.25">
      <c r="A636" s="33" t="s">
        <v>2303</v>
      </c>
      <c r="B636" s="24"/>
      <c r="C636" s="174" t="s">
        <v>310</v>
      </c>
      <c r="D636" s="98" t="str">
        <f t="shared" si="47"/>
        <v>Paste Fino Rojo Fandeli</v>
      </c>
      <c r="E636" s="33">
        <v>1906</v>
      </c>
      <c r="F636" s="98" t="str">
        <f t="shared" si="48"/>
        <v>Abrasivos</v>
      </c>
      <c r="G636" s="98" t="str">
        <f t="shared" si="49"/>
        <v>unidades</v>
      </c>
      <c r="H636" s="30">
        <v>10</v>
      </c>
      <c r="I636" s="28">
        <f t="shared" si="50"/>
        <v>30</v>
      </c>
      <c r="J636" s="28">
        <f t="shared" si="46"/>
        <v>300</v>
      </c>
      <c r="K636" s="22"/>
      <c r="L636" s="150">
        <v>43766</v>
      </c>
      <c r="V636" s="4"/>
      <c r="AA636" s="134"/>
      <c r="AC636" s="148" t="str">
        <f>Inventario!B636</f>
        <v>Foam 2mm</v>
      </c>
      <c r="AD636" s="148" t="str">
        <f>Inventario!D636</f>
        <v>Foam 2mm</v>
      </c>
      <c r="AE636" s="148" t="str">
        <f>Inventario!E636</f>
        <v>Material Empaque</v>
      </c>
      <c r="AF636" s="148">
        <f>Inventario!F636</f>
        <v>0</v>
      </c>
      <c r="AG636" s="148" t="str">
        <f>Inventario!G636</f>
        <v>rollos</v>
      </c>
      <c r="AH636" s="149">
        <f>Inventario!S636</f>
        <v>658.55554056036385</v>
      </c>
      <c r="AI636" s="149">
        <f>Inventario!T636</f>
        <v>1980.6057882352943</v>
      </c>
    </row>
    <row r="637" spans="1:35" ht="15" customHeight="1" x14ac:dyDescent="0.25">
      <c r="A637" s="33">
        <v>1907298</v>
      </c>
      <c r="B637" s="24"/>
      <c r="C637" s="174" t="s">
        <v>967</v>
      </c>
      <c r="D637" s="98" t="str">
        <f t="shared" si="47"/>
        <v>Tape Oscuro 2"x 110 yadas</v>
      </c>
      <c r="E637" s="33">
        <v>1907</v>
      </c>
      <c r="F637" s="98" t="str">
        <f t="shared" si="48"/>
        <v>Material Empaque</v>
      </c>
      <c r="G637" s="98" t="str">
        <f t="shared" si="49"/>
        <v>unidades</v>
      </c>
      <c r="H637" s="30">
        <v>2</v>
      </c>
      <c r="I637" s="28">
        <f t="shared" si="50"/>
        <v>48.261992235692681</v>
      </c>
      <c r="J637" s="28">
        <f t="shared" si="46"/>
        <v>96.523984471385361</v>
      </c>
      <c r="K637" s="22"/>
      <c r="L637" s="150">
        <v>43766</v>
      </c>
      <c r="V637" s="4"/>
      <c r="AA637" s="134"/>
      <c r="AC637" s="148" t="str">
        <f>Inventario!B637</f>
        <v>Plastico Termoencogible</v>
      </c>
      <c r="AD637" s="148" t="str">
        <f>Inventario!D637</f>
        <v>Plastico Termoencogible</v>
      </c>
      <c r="AE637" s="148" t="str">
        <f>Inventario!E637</f>
        <v>Material Empaque</v>
      </c>
      <c r="AF637" s="148">
        <f>Inventario!F637</f>
        <v>0</v>
      </c>
      <c r="AG637" s="148" t="str">
        <f>Inventario!G637</f>
        <v>rollos</v>
      </c>
      <c r="AH637" s="149" t="str">
        <f>Inventario!S637</f>
        <v>0</v>
      </c>
      <c r="AI637" s="149">
        <f>Inventario!T637</f>
        <v>0</v>
      </c>
    </row>
    <row r="638" spans="1:35" ht="15" customHeight="1" x14ac:dyDescent="0.25">
      <c r="A638" s="33" t="s">
        <v>772</v>
      </c>
      <c r="B638" s="24"/>
      <c r="C638" s="174" t="s">
        <v>834</v>
      </c>
      <c r="D638" s="98" t="str">
        <f t="shared" si="47"/>
        <v>Thinner Acrilico</v>
      </c>
      <c r="E638" s="33">
        <v>1908</v>
      </c>
      <c r="F638" s="98" t="str">
        <f t="shared" si="48"/>
        <v>Pinturas y Quimicos</v>
      </c>
      <c r="G638" s="98" t="str">
        <f t="shared" si="49"/>
        <v>galones</v>
      </c>
      <c r="H638" s="30">
        <v>1</v>
      </c>
      <c r="I638" s="28">
        <f t="shared" si="50"/>
        <v>171.05991780538329</v>
      </c>
      <c r="J638" s="28">
        <f t="shared" si="46"/>
        <v>171.05991780538329</v>
      </c>
      <c r="K638" s="22"/>
      <c r="L638" s="150">
        <v>43766</v>
      </c>
      <c r="V638" s="4"/>
      <c r="AA638" s="134"/>
      <c r="AC638" s="148" t="str">
        <f>Inventario!B638</f>
        <v>Tape Oscuro 2"x 55 yardas</v>
      </c>
      <c r="AD638" s="148" t="str">
        <f>Inventario!D638</f>
        <v>Tape Oscuro 2"x 55 yardas</v>
      </c>
      <c r="AE638" s="148" t="str">
        <f>Inventario!E638</f>
        <v>Material Empaque</v>
      </c>
      <c r="AF638" s="148">
        <f>Inventario!F638</f>
        <v>0</v>
      </c>
      <c r="AG638" s="148" t="str">
        <f>Inventario!G638</f>
        <v>unidades</v>
      </c>
      <c r="AH638" s="149" t="str">
        <f>Inventario!S638</f>
        <v>0</v>
      </c>
      <c r="AI638" s="149">
        <f>Inventario!T638</f>
        <v>0</v>
      </c>
    </row>
    <row r="639" spans="1:35" ht="15" customHeight="1" x14ac:dyDescent="0.25">
      <c r="A639" s="33" t="s">
        <v>772</v>
      </c>
      <c r="B639" s="24"/>
      <c r="C639" s="174" t="s">
        <v>270</v>
      </c>
      <c r="D639" s="98" t="str">
        <f t="shared" si="47"/>
        <v>Lija disco stickit grano #120</v>
      </c>
      <c r="E639" s="33">
        <v>1908</v>
      </c>
      <c r="F639" s="98" t="str">
        <f t="shared" si="48"/>
        <v>Abrasivos</v>
      </c>
      <c r="G639" s="98" t="str">
        <f t="shared" si="49"/>
        <v>unidades</v>
      </c>
      <c r="H639" s="30">
        <v>15</v>
      </c>
      <c r="I639" s="28">
        <f t="shared" si="50"/>
        <v>9.84</v>
      </c>
      <c r="J639" s="28">
        <f t="shared" ref="J639:J702" si="51">+H639*I639</f>
        <v>147.6</v>
      </c>
      <c r="K639" s="22"/>
      <c r="L639" s="150">
        <v>43766</v>
      </c>
      <c r="V639" s="4"/>
      <c r="AA639" s="134"/>
      <c r="AC639" s="148" t="str">
        <f>Inventario!B639</f>
        <v>Tape Oscuro 2"x 110 yadas</v>
      </c>
      <c r="AD639" s="148" t="str">
        <f>Inventario!D639</f>
        <v>Tape Oscuro 2"x 110 yadas</v>
      </c>
      <c r="AE639" s="148" t="str">
        <f>Inventario!E639</f>
        <v>Material Empaque</v>
      </c>
      <c r="AF639" s="148">
        <f>Inventario!F639</f>
        <v>0</v>
      </c>
      <c r="AG639" s="148" t="str">
        <f>Inventario!G639</f>
        <v>unidades</v>
      </c>
      <c r="AH639" s="149">
        <f>Inventario!S639</f>
        <v>48.261992235692681</v>
      </c>
      <c r="AI639" s="149">
        <f>Inventario!T639</f>
        <v>8252.8006723034487</v>
      </c>
    </row>
    <row r="640" spans="1:35" ht="15" customHeight="1" x14ac:dyDescent="0.25">
      <c r="A640" s="33" t="s">
        <v>772</v>
      </c>
      <c r="B640" s="24"/>
      <c r="C640" s="174" t="s">
        <v>271</v>
      </c>
      <c r="D640" s="98" t="str">
        <f t="shared" si="47"/>
        <v>Lija disco stickit grano #150</v>
      </c>
      <c r="E640" s="33">
        <v>1908</v>
      </c>
      <c r="F640" s="98" t="str">
        <f t="shared" si="48"/>
        <v>Abrasivos</v>
      </c>
      <c r="G640" s="98" t="str">
        <f t="shared" si="49"/>
        <v>unidades</v>
      </c>
      <c r="H640" s="30">
        <v>50</v>
      </c>
      <c r="I640" s="28">
        <f t="shared" si="50"/>
        <v>8.5633386985421698</v>
      </c>
      <c r="J640" s="28">
        <f t="shared" si="51"/>
        <v>428.16693492710851</v>
      </c>
      <c r="K640" s="22"/>
      <c r="L640" s="150">
        <v>43766</v>
      </c>
      <c r="V640" s="4"/>
      <c r="AA640" s="134"/>
      <c r="AC640" s="148" t="str">
        <f>Inventario!B640</f>
        <v>Poroplast 3/4" x 24 "x 48</v>
      </c>
      <c r="AD640" s="148" t="str">
        <f>Inventario!D640</f>
        <v>Poroplast 3/4" x 24 "x 48</v>
      </c>
      <c r="AE640" s="148" t="str">
        <f>Inventario!E640</f>
        <v>Material Empaque</v>
      </c>
      <c r="AF640" s="148">
        <f>Inventario!F640</f>
        <v>0</v>
      </c>
      <c r="AG640" s="148" t="str">
        <f>Inventario!G640</f>
        <v>unidades</v>
      </c>
      <c r="AH640" s="149">
        <f>Inventario!S640</f>
        <v>37.619213714285713</v>
      </c>
      <c r="AI640" s="149">
        <f>Inventario!T640</f>
        <v>1053.337984</v>
      </c>
    </row>
    <row r="641" spans="1:35" ht="15" customHeight="1" x14ac:dyDescent="0.25">
      <c r="A641" s="33">
        <v>1909279</v>
      </c>
      <c r="B641" s="24"/>
      <c r="C641" s="174" t="s">
        <v>270</v>
      </c>
      <c r="D641" s="98" t="str">
        <f t="shared" si="47"/>
        <v>Lija disco stickit grano #120</v>
      </c>
      <c r="E641" s="33">
        <v>1909</v>
      </c>
      <c r="F641" s="98" t="str">
        <f t="shared" si="48"/>
        <v>Abrasivos</v>
      </c>
      <c r="G641" s="98" t="str">
        <f t="shared" si="49"/>
        <v>unidades</v>
      </c>
      <c r="H641" s="30">
        <v>6</v>
      </c>
      <c r="I641" s="28">
        <f t="shared" si="50"/>
        <v>9.84</v>
      </c>
      <c r="J641" s="28">
        <f t="shared" si="51"/>
        <v>59.04</v>
      </c>
      <c r="K641" s="22"/>
      <c r="L641" s="150">
        <v>43766</v>
      </c>
      <c r="V641" s="4"/>
      <c r="AA641" s="134"/>
      <c r="AC641" s="148" t="str">
        <f>Inventario!B641</f>
        <v>Lamina de carton 54"x74"</v>
      </c>
      <c r="AD641" s="148" t="str">
        <f>Inventario!D641</f>
        <v>Lamina de carton 54"x74"</v>
      </c>
      <c r="AE641" s="148" t="str">
        <f>Inventario!E641</f>
        <v>Material Empaque</v>
      </c>
      <c r="AF641" s="148">
        <f>Inventario!F641</f>
        <v>0</v>
      </c>
      <c r="AG641" s="148" t="str">
        <f>Inventario!G641</f>
        <v>unidades</v>
      </c>
      <c r="AH641" s="149">
        <f>Inventario!S641</f>
        <v>61.493071428571433</v>
      </c>
      <c r="AI641" s="149">
        <f>Inventario!T641</f>
        <v>368.95842857142861</v>
      </c>
    </row>
    <row r="642" spans="1:35" ht="15" customHeight="1" x14ac:dyDescent="0.25">
      <c r="A642" s="33">
        <v>1909279</v>
      </c>
      <c r="B642" s="24"/>
      <c r="C642" s="174" t="s">
        <v>271</v>
      </c>
      <c r="D642" s="98" t="str">
        <f t="shared" si="47"/>
        <v>Lija disco stickit grano #150</v>
      </c>
      <c r="E642" s="33">
        <v>1909</v>
      </c>
      <c r="F642" s="98" t="str">
        <f t="shared" si="48"/>
        <v>Abrasivos</v>
      </c>
      <c r="G642" s="98" t="str">
        <f t="shared" si="49"/>
        <v>unidades</v>
      </c>
      <c r="H642" s="30">
        <v>6</v>
      </c>
      <c r="I642" s="28">
        <f t="shared" si="50"/>
        <v>8.5633386985421698</v>
      </c>
      <c r="J642" s="28">
        <f t="shared" si="51"/>
        <v>51.380032191253022</v>
      </c>
      <c r="K642" s="22"/>
      <c r="L642" s="150">
        <v>43766</v>
      </c>
      <c r="V642" s="4"/>
      <c r="AA642" s="134"/>
      <c r="AC642" s="148" t="str">
        <f>Inventario!B642</f>
        <v>Lamina de carton 40"x48"</v>
      </c>
      <c r="AD642" s="148" t="str">
        <f>Inventario!D642</f>
        <v>Lamina de carton 40"x48"</v>
      </c>
      <c r="AE642" s="148" t="str">
        <f>Inventario!E642</f>
        <v>Material Empaque</v>
      </c>
      <c r="AF642" s="148">
        <f>Inventario!F642</f>
        <v>0</v>
      </c>
      <c r="AG642" s="148" t="str">
        <f>Inventario!G642</f>
        <v>unidades</v>
      </c>
      <c r="AH642" s="149">
        <f>Inventario!S642</f>
        <v>43.62617093637455</v>
      </c>
      <c r="AI642" s="149">
        <f>Inventario!T642</f>
        <v>15051.02897304922</v>
      </c>
    </row>
    <row r="643" spans="1:35" ht="15" customHeight="1" x14ac:dyDescent="0.25">
      <c r="A643" s="33">
        <v>1909279</v>
      </c>
      <c r="B643" s="24"/>
      <c r="C643" s="174" t="s">
        <v>272</v>
      </c>
      <c r="D643" s="98" t="str">
        <f t="shared" si="47"/>
        <v>Lija disco stickit grano #180</v>
      </c>
      <c r="E643" s="33">
        <v>1909</v>
      </c>
      <c r="F643" s="98" t="str">
        <f t="shared" si="48"/>
        <v>Abrasivos</v>
      </c>
      <c r="G643" s="98" t="str">
        <f t="shared" si="49"/>
        <v>unidades</v>
      </c>
      <c r="H643" s="30">
        <v>6</v>
      </c>
      <c r="I643" s="28">
        <f t="shared" si="50"/>
        <v>8.6001434481676746</v>
      </c>
      <c r="J643" s="28">
        <f t="shared" si="51"/>
        <v>51.600860689006048</v>
      </c>
      <c r="K643" s="22"/>
      <c r="L643" s="150">
        <v>43766</v>
      </c>
      <c r="V643" s="4"/>
      <c r="AA643" s="134"/>
      <c r="AC643" s="148" t="str">
        <f>Inventario!B643</f>
        <v>Lamina de carton reciclado</v>
      </c>
      <c r="AD643" s="148" t="str">
        <f>Inventario!D643</f>
        <v>Lamina de carton reciclado</v>
      </c>
      <c r="AE643" s="148" t="str">
        <f>Inventario!E643</f>
        <v>Material Empaque</v>
      </c>
      <c r="AF643" s="148">
        <f>Inventario!F643</f>
        <v>0</v>
      </c>
      <c r="AG643" s="148" t="str">
        <f>Inventario!G643</f>
        <v>unidades</v>
      </c>
      <c r="AH643" s="149">
        <f>Inventario!S643</f>
        <v>20.259253559499786</v>
      </c>
      <c r="AI643" s="149">
        <f>Inventario!T643</f>
        <v>6016.9983071714369</v>
      </c>
    </row>
    <row r="644" spans="1:35" ht="15" customHeight="1" x14ac:dyDescent="0.25">
      <c r="A644" s="33">
        <v>1909279</v>
      </c>
      <c r="B644" s="24"/>
      <c r="C644" s="174" t="s">
        <v>2052</v>
      </c>
      <c r="D644" s="98" t="str">
        <f t="shared" si="47"/>
        <v>Pega loca</v>
      </c>
      <c r="E644" s="33">
        <v>1909</v>
      </c>
      <c r="F644" s="98" t="str">
        <f t="shared" si="48"/>
        <v>Materiales Varios</v>
      </c>
      <c r="G644" s="98" t="str">
        <f t="shared" si="49"/>
        <v>unidades</v>
      </c>
      <c r="H644" s="30">
        <v>6</v>
      </c>
      <c r="I644" s="28">
        <f t="shared" si="50"/>
        <v>2.5189030306852507</v>
      </c>
      <c r="J644" s="28">
        <f t="shared" si="51"/>
        <v>15.113418184111504</v>
      </c>
      <c r="K644" s="22"/>
      <c r="L644" s="150">
        <v>43766</v>
      </c>
      <c r="V644" s="4"/>
      <c r="AA644" s="134"/>
      <c r="AC644" s="148" t="str">
        <f>Inventario!B644</f>
        <v>Lamina de Carton Matrimonial  77.5"x 60"</v>
      </c>
      <c r="AD644" s="148" t="str">
        <f>Inventario!D644</f>
        <v>Lamina de Carton Mtrimonial  77.5"x 60"</v>
      </c>
      <c r="AE644" s="148" t="str">
        <f>Inventario!E644</f>
        <v>Material Empaque</v>
      </c>
      <c r="AF644" s="148">
        <f>Inventario!F644</f>
        <v>0</v>
      </c>
      <c r="AG644" s="148" t="str">
        <f>Inventario!G644</f>
        <v>unidades</v>
      </c>
      <c r="AH644" s="149">
        <f>Inventario!S644</f>
        <v>62.504200000000004</v>
      </c>
      <c r="AI644" s="149">
        <f>Inventario!T644</f>
        <v>375.02520000000004</v>
      </c>
    </row>
    <row r="645" spans="1:35" ht="15" customHeight="1" x14ac:dyDescent="0.25">
      <c r="A645" s="33">
        <v>1909279</v>
      </c>
      <c r="B645" s="24"/>
      <c r="C645" s="174" t="s">
        <v>270</v>
      </c>
      <c r="D645" s="98" t="str">
        <f t="shared" si="47"/>
        <v>Lija disco stickit grano #120</v>
      </c>
      <c r="E645" s="33">
        <v>1909</v>
      </c>
      <c r="F645" s="98" t="str">
        <f t="shared" si="48"/>
        <v>Abrasivos</v>
      </c>
      <c r="G645" s="98" t="str">
        <f t="shared" si="49"/>
        <v>unidades</v>
      </c>
      <c r="H645" s="30">
        <v>13</v>
      </c>
      <c r="I645" s="28">
        <f t="shared" si="50"/>
        <v>9.84</v>
      </c>
      <c r="J645" s="28">
        <f t="shared" si="51"/>
        <v>127.92</v>
      </c>
      <c r="K645" s="22"/>
      <c r="L645" s="150">
        <v>43766</v>
      </c>
      <c r="V645" s="4"/>
      <c r="AA645" s="134"/>
      <c r="AC645" s="148" t="str">
        <f>Inventario!B645</f>
        <v>Tape Transparente 2"x 200 yadas</v>
      </c>
      <c r="AD645" s="148" t="str">
        <f>Inventario!D645</f>
        <v>Tape Transparente 2"x 200 yadas</v>
      </c>
      <c r="AE645" s="148" t="str">
        <f>Inventario!E645</f>
        <v>Material Empaque</v>
      </c>
      <c r="AF645" s="148">
        <f>Inventario!F645</f>
        <v>0</v>
      </c>
      <c r="AG645" s="148" t="str">
        <f>Inventario!G645</f>
        <v>unidades</v>
      </c>
      <c r="AH645" s="149" t="str">
        <f>Inventario!S645</f>
        <v>0</v>
      </c>
      <c r="AI645" s="149">
        <f>Inventario!T645</f>
        <v>0</v>
      </c>
    </row>
    <row r="646" spans="1:35" ht="15" customHeight="1" x14ac:dyDescent="0.25">
      <c r="A646" s="33">
        <v>1909279</v>
      </c>
      <c r="B646" s="24"/>
      <c r="C646" s="174" t="s">
        <v>271</v>
      </c>
      <c r="D646" s="98" t="str">
        <f t="shared" ref="D646:D709" si="52">VLOOKUP($C646,$AC$6:$AI$2056,2,FALSE)</f>
        <v>Lija disco stickit grano #150</v>
      </c>
      <c r="E646" s="33">
        <v>1909</v>
      </c>
      <c r="F646" s="98" t="str">
        <f t="shared" ref="F646:F709" si="53">VLOOKUP($C646,$AC$6:$AI$2056,3,FALSE)</f>
        <v>Abrasivos</v>
      </c>
      <c r="G646" s="98" t="str">
        <f t="shared" ref="G646:G709" si="54">VLOOKUP($C646,$AC$6:$AI$2056,5,FALSE)</f>
        <v>unidades</v>
      </c>
      <c r="H646" s="30">
        <v>13</v>
      </c>
      <c r="I646" s="28">
        <f t="shared" ref="I646:I709" si="55">VLOOKUP($C646,$AC$6:$AI$2056,6,FALSE)</f>
        <v>8.5633386985421698</v>
      </c>
      <c r="J646" s="28">
        <f t="shared" si="51"/>
        <v>111.32340308104821</v>
      </c>
      <c r="K646" s="22"/>
      <c r="L646" s="150">
        <v>43766</v>
      </c>
      <c r="V646" s="4"/>
      <c r="AA646" s="134"/>
      <c r="AC646" s="148" t="str">
        <f>Inventario!B646</f>
        <v xml:space="preserve">Cutter </v>
      </c>
      <c r="AD646" s="148" t="str">
        <f>Inventario!D646</f>
        <v xml:space="preserve">Cutter </v>
      </c>
      <c r="AE646" s="148" t="str">
        <f>Inventario!E646</f>
        <v>Material Empaque</v>
      </c>
      <c r="AF646" s="148">
        <f>Inventario!F646</f>
        <v>0</v>
      </c>
      <c r="AG646" s="148" t="str">
        <f>Inventario!G646</f>
        <v>unidades</v>
      </c>
      <c r="AH646" s="149">
        <f>Inventario!S646</f>
        <v>54</v>
      </c>
      <c r="AI646" s="149">
        <f>Inventario!T646</f>
        <v>270</v>
      </c>
    </row>
    <row r="647" spans="1:35" ht="15" customHeight="1" x14ac:dyDescent="0.25">
      <c r="A647" s="33">
        <v>1909279</v>
      </c>
      <c r="B647" s="24"/>
      <c r="C647" s="174" t="s">
        <v>272</v>
      </c>
      <c r="D647" s="98" t="str">
        <f t="shared" si="52"/>
        <v>Lija disco stickit grano #180</v>
      </c>
      <c r="E647" s="33">
        <v>1909</v>
      </c>
      <c r="F647" s="98" t="str">
        <f t="shared" si="53"/>
        <v>Abrasivos</v>
      </c>
      <c r="G647" s="98" t="str">
        <f t="shared" si="54"/>
        <v>unidades</v>
      </c>
      <c r="H647" s="30">
        <v>13</v>
      </c>
      <c r="I647" s="28">
        <f t="shared" si="55"/>
        <v>8.6001434481676746</v>
      </c>
      <c r="J647" s="28">
        <f t="shared" si="51"/>
        <v>111.80186482617977</v>
      </c>
      <c r="K647" s="22"/>
      <c r="L647" s="150">
        <v>43766</v>
      </c>
      <c r="V647" s="4"/>
      <c r="AA647" s="134"/>
      <c r="AC647" s="148" t="str">
        <f>Inventario!B647</f>
        <v>Tape Transparente 2"x 109.3 yadas</v>
      </c>
      <c r="AD647" s="148" t="str">
        <f>Inventario!D647</f>
        <v>Tape Transparente 2"x 109.3 yadas</v>
      </c>
      <c r="AE647" s="148" t="str">
        <f>Inventario!E647</f>
        <v>Material Empaque</v>
      </c>
      <c r="AF647" s="148">
        <f>Inventario!F647</f>
        <v>0</v>
      </c>
      <c r="AG647" s="148" t="str">
        <f>Inventario!G647</f>
        <v>unidades</v>
      </c>
      <c r="AH647" s="149">
        <f>Inventario!S647</f>
        <v>71.422800000000009</v>
      </c>
      <c r="AI647" s="149">
        <f>Inventario!T647</f>
        <v>714.22800000000007</v>
      </c>
    </row>
    <row r="648" spans="1:35" ht="15" customHeight="1" x14ac:dyDescent="0.25">
      <c r="A648" s="33">
        <v>1909279</v>
      </c>
      <c r="B648" s="24"/>
      <c r="C648" s="174" t="s">
        <v>2052</v>
      </c>
      <c r="D648" s="98" t="str">
        <f t="shared" si="52"/>
        <v>Pega loca</v>
      </c>
      <c r="E648" s="33">
        <v>1909</v>
      </c>
      <c r="F648" s="98" t="str">
        <f t="shared" si="53"/>
        <v>Materiales Varios</v>
      </c>
      <c r="G648" s="98" t="str">
        <f t="shared" si="54"/>
        <v>unidades</v>
      </c>
      <c r="H648" s="30">
        <v>13</v>
      </c>
      <c r="I648" s="28">
        <f t="shared" si="55"/>
        <v>2.5189030306852507</v>
      </c>
      <c r="J648" s="28">
        <f>+H648*I648</f>
        <v>32.745739398908256</v>
      </c>
      <c r="K648" s="22"/>
      <c r="L648" s="150">
        <v>43766</v>
      </c>
      <c r="V648" s="4"/>
      <c r="AA648" s="134"/>
      <c r="AC648" s="148" t="str">
        <f>Inventario!B648</f>
        <v>Codo Conduit 1/2" x 5-3/4"</v>
      </c>
      <c r="AD648" s="148" t="str">
        <f>Inventario!D648</f>
        <v>Codo Conduit 1/2" x 5-3/4"</v>
      </c>
      <c r="AE648" s="148" t="str">
        <f>Inventario!E648</f>
        <v>Material Electrico</v>
      </c>
      <c r="AF648" s="148">
        <f>Inventario!F648</f>
        <v>0</v>
      </c>
      <c r="AG648" s="148" t="str">
        <f>Inventario!G648</f>
        <v>unidades</v>
      </c>
      <c r="AH648" s="149" t="str">
        <f>Inventario!S648</f>
        <v>0</v>
      </c>
      <c r="AI648" s="149">
        <f>Inventario!T648</f>
        <v>0</v>
      </c>
    </row>
    <row r="649" spans="1:35" ht="15" customHeight="1" x14ac:dyDescent="0.25">
      <c r="A649" s="33">
        <v>1907214</v>
      </c>
      <c r="B649" s="24"/>
      <c r="C649" s="174" t="s">
        <v>270</v>
      </c>
      <c r="D649" s="98" t="str">
        <f t="shared" si="52"/>
        <v>Lija disco stickit grano #120</v>
      </c>
      <c r="E649" s="33">
        <v>1910</v>
      </c>
      <c r="F649" s="98" t="str">
        <f t="shared" si="53"/>
        <v>Abrasivos</v>
      </c>
      <c r="G649" s="98" t="str">
        <f t="shared" si="54"/>
        <v>unidades</v>
      </c>
      <c r="H649" s="30">
        <v>9</v>
      </c>
      <c r="I649" s="28">
        <f t="shared" si="55"/>
        <v>9.84</v>
      </c>
      <c r="J649" s="28">
        <f>+H649*I649</f>
        <v>88.56</v>
      </c>
      <c r="K649" s="22"/>
      <c r="L649" s="150">
        <v>43766</v>
      </c>
      <c r="V649" s="4"/>
      <c r="AA649" s="134"/>
      <c r="AC649" s="148" t="str">
        <f>Inventario!B649</f>
        <v>Codo Conduit 7/8" x 5"</v>
      </c>
      <c r="AD649" s="148" t="str">
        <f>Inventario!D649</f>
        <v>Codo Conduit 7/8" x 5"</v>
      </c>
      <c r="AE649" s="148" t="str">
        <f>Inventario!E649</f>
        <v>Material Electrico</v>
      </c>
      <c r="AF649" s="148">
        <f>Inventario!F649</f>
        <v>0</v>
      </c>
      <c r="AG649" s="148" t="str">
        <f>Inventario!G649</f>
        <v>unidades</v>
      </c>
      <c r="AH649" s="149" t="str">
        <f>Inventario!S649</f>
        <v>0</v>
      </c>
      <c r="AI649" s="149">
        <f>Inventario!T649</f>
        <v>0</v>
      </c>
    </row>
    <row r="650" spans="1:35" ht="15" customHeight="1" x14ac:dyDescent="0.25">
      <c r="A650" s="33">
        <v>1907214</v>
      </c>
      <c r="B650" s="24"/>
      <c r="C650" s="174" t="s">
        <v>271</v>
      </c>
      <c r="D650" s="98" t="str">
        <f t="shared" si="52"/>
        <v>Lija disco stickit grano #150</v>
      </c>
      <c r="E650" s="33">
        <v>1910</v>
      </c>
      <c r="F650" s="98" t="str">
        <f t="shared" si="53"/>
        <v>Abrasivos</v>
      </c>
      <c r="G650" s="98" t="str">
        <f t="shared" si="54"/>
        <v>unidades</v>
      </c>
      <c r="H650" s="30">
        <v>9</v>
      </c>
      <c r="I650" s="28">
        <f t="shared" si="55"/>
        <v>8.5633386985421698</v>
      </c>
      <c r="J650" s="28">
        <f t="shared" si="51"/>
        <v>77.070048286879526</v>
      </c>
      <c r="K650" s="22"/>
      <c r="L650" s="150">
        <v>43766</v>
      </c>
      <c r="V650" s="4"/>
      <c r="AA650" s="134"/>
      <c r="AC650" s="148" t="str">
        <f>Inventario!B650</f>
        <v>Conectores Conduit 3/4"</v>
      </c>
      <c r="AD650" s="148" t="str">
        <f>Inventario!D650</f>
        <v>Conectores Conduit 3/4"</v>
      </c>
      <c r="AE650" s="148" t="str">
        <f>Inventario!E650</f>
        <v>Material Electrico</v>
      </c>
      <c r="AF650" s="148">
        <f>Inventario!F650</f>
        <v>0</v>
      </c>
      <c r="AG650" s="148" t="str">
        <f>Inventario!G650</f>
        <v>unidades</v>
      </c>
      <c r="AH650" s="149" t="str">
        <f>Inventario!S650</f>
        <v>0</v>
      </c>
      <c r="AI650" s="149">
        <f>Inventario!T650</f>
        <v>0</v>
      </c>
    </row>
    <row r="651" spans="1:35" ht="15" customHeight="1" x14ac:dyDescent="0.25">
      <c r="A651" s="33">
        <v>1907214</v>
      </c>
      <c r="B651" s="24"/>
      <c r="C651" s="174" t="s">
        <v>272</v>
      </c>
      <c r="D651" s="98" t="str">
        <f t="shared" si="52"/>
        <v>Lija disco stickit grano #180</v>
      </c>
      <c r="E651" s="33">
        <v>1910</v>
      </c>
      <c r="F651" s="98" t="str">
        <f t="shared" si="53"/>
        <v>Abrasivos</v>
      </c>
      <c r="G651" s="98" t="str">
        <f t="shared" si="54"/>
        <v>unidades</v>
      </c>
      <c r="H651" s="30">
        <v>9</v>
      </c>
      <c r="I651" s="28">
        <f t="shared" si="55"/>
        <v>8.6001434481676746</v>
      </c>
      <c r="J651" s="28">
        <f t="shared" si="51"/>
        <v>77.401291033509068</v>
      </c>
      <c r="K651" s="22"/>
      <c r="L651" s="150">
        <v>43766</v>
      </c>
      <c r="V651" s="4"/>
      <c r="AA651" s="134"/>
      <c r="AC651" s="148" t="str">
        <f>Inventario!B651</f>
        <v>Brida electrica 1-1/8"</v>
      </c>
      <c r="AD651" s="148" t="str">
        <f>Inventario!D651</f>
        <v>Brida electrica 1-1/8"</v>
      </c>
      <c r="AE651" s="148" t="str">
        <f>Inventario!E651</f>
        <v>Material Electrico</v>
      </c>
      <c r="AF651" s="148">
        <f>Inventario!F651</f>
        <v>0</v>
      </c>
      <c r="AG651" s="148" t="str">
        <f>Inventario!G651</f>
        <v>unidades</v>
      </c>
      <c r="AH651" s="149" t="str">
        <f>Inventario!S651</f>
        <v>0</v>
      </c>
      <c r="AI651" s="149">
        <f>Inventario!T651</f>
        <v>0</v>
      </c>
    </row>
    <row r="652" spans="1:35" ht="15" customHeight="1" x14ac:dyDescent="0.25">
      <c r="A652" s="33">
        <v>1907214</v>
      </c>
      <c r="B652" s="24"/>
      <c r="C652" s="174" t="s">
        <v>2052</v>
      </c>
      <c r="D652" s="98" t="str">
        <f t="shared" si="52"/>
        <v>Pega loca</v>
      </c>
      <c r="E652" s="33">
        <v>1910</v>
      </c>
      <c r="F652" s="98" t="str">
        <f t="shared" si="53"/>
        <v>Materiales Varios</v>
      </c>
      <c r="G652" s="98" t="str">
        <f t="shared" si="54"/>
        <v>unidades</v>
      </c>
      <c r="H652" s="30">
        <v>9</v>
      </c>
      <c r="I652" s="28">
        <f t="shared" si="55"/>
        <v>2.5189030306852507</v>
      </c>
      <c r="J652" s="28">
        <f t="shared" si="51"/>
        <v>22.670127276167257</v>
      </c>
      <c r="K652" s="22"/>
      <c r="L652" s="150">
        <v>43766</v>
      </c>
      <c r="V652" s="4"/>
      <c r="AA652" s="134"/>
      <c r="AC652" s="148" t="str">
        <f>Inventario!B652</f>
        <v>Conector Wirenut</v>
      </c>
      <c r="AD652" s="148" t="str">
        <f>Inventario!D652</f>
        <v>Conector Wirenut</v>
      </c>
      <c r="AE652" s="148" t="str">
        <f>Inventario!E652</f>
        <v>Material Electrico</v>
      </c>
      <c r="AF652" s="148">
        <f>Inventario!F652</f>
        <v>0</v>
      </c>
      <c r="AG652" s="148" t="str">
        <f>Inventario!G652</f>
        <v>unidades</v>
      </c>
      <c r="AH652" s="149">
        <f>Inventario!S652</f>
        <v>3.6759229063439736</v>
      </c>
      <c r="AI652" s="149">
        <f>Inventario!T652</f>
        <v>290.39790960117392</v>
      </c>
    </row>
    <row r="653" spans="1:35" ht="15" customHeight="1" x14ac:dyDescent="0.25">
      <c r="A653" s="33">
        <v>1908259</v>
      </c>
      <c r="B653" s="24"/>
      <c r="C653" s="174" t="s">
        <v>270</v>
      </c>
      <c r="D653" s="98" t="str">
        <f t="shared" si="52"/>
        <v>Lija disco stickit grano #120</v>
      </c>
      <c r="E653" s="33">
        <v>1910</v>
      </c>
      <c r="F653" s="98" t="str">
        <f t="shared" si="53"/>
        <v>Abrasivos</v>
      </c>
      <c r="G653" s="98" t="str">
        <f t="shared" si="54"/>
        <v>unidades</v>
      </c>
      <c r="H653" s="30">
        <v>6</v>
      </c>
      <c r="I653" s="28">
        <f t="shared" si="55"/>
        <v>9.84</v>
      </c>
      <c r="J653" s="28">
        <f t="shared" si="51"/>
        <v>59.04</v>
      </c>
      <c r="K653" s="22"/>
      <c r="L653" s="150">
        <v>43766</v>
      </c>
      <c r="V653" s="4"/>
      <c r="AA653" s="134"/>
      <c r="AC653" s="148" t="str">
        <f>Inventario!B653</f>
        <v>Tape Electrico</v>
      </c>
      <c r="AD653" s="148" t="str">
        <f>Inventario!D653</f>
        <v>Tape Electrico</v>
      </c>
      <c r="AE653" s="148" t="str">
        <f>Inventario!E653</f>
        <v>Material Electrico</v>
      </c>
      <c r="AF653" s="148">
        <f>Inventario!F653</f>
        <v>0</v>
      </c>
      <c r="AG653" s="148" t="str">
        <f>Inventario!G653</f>
        <v>unidades</v>
      </c>
      <c r="AH653" s="149">
        <f>Inventario!S653</f>
        <v>41.15332040277778</v>
      </c>
      <c r="AI653" s="149">
        <f>Inventario!T653</f>
        <v>370.37988362499999</v>
      </c>
    </row>
    <row r="654" spans="1:35" ht="15" customHeight="1" x14ac:dyDescent="0.25">
      <c r="A654" s="33">
        <v>1908259</v>
      </c>
      <c r="B654" s="24"/>
      <c r="C654" s="174" t="s">
        <v>272</v>
      </c>
      <c r="D654" s="98" t="str">
        <f t="shared" si="52"/>
        <v>Lija disco stickit grano #180</v>
      </c>
      <c r="E654" s="33">
        <v>1910</v>
      </c>
      <c r="F654" s="98" t="str">
        <f t="shared" si="53"/>
        <v>Abrasivos</v>
      </c>
      <c r="G654" s="98" t="str">
        <f t="shared" si="54"/>
        <v>unidades</v>
      </c>
      <c r="H654" s="30">
        <v>6</v>
      </c>
      <c r="I654" s="28">
        <f t="shared" si="55"/>
        <v>8.6001434481676746</v>
      </c>
      <c r="J654" s="28">
        <f t="shared" si="51"/>
        <v>51.600860689006048</v>
      </c>
      <c r="K654" s="22"/>
      <c r="L654" s="150">
        <v>43766</v>
      </c>
      <c r="V654" s="4"/>
      <c r="AA654" s="134"/>
      <c r="AC654" s="148" t="str">
        <f>Inventario!B654</f>
        <v>Toma corriente (Data Station)</v>
      </c>
      <c r="AD654" s="148" t="str">
        <f>Inventario!D654</f>
        <v>Toma corriente (Data Station)</v>
      </c>
      <c r="AE654" s="148" t="str">
        <f>Inventario!E654</f>
        <v>Material Electrico</v>
      </c>
      <c r="AF654" s="148" t="str">
        <f>Inventario!F654</f>
        <v>822-09-330</v>
      </c>
      <c r="AG654" s="148" t="str">
        <f>Inventario!G654</f>
        <v>unidades</v>
      </c>
      <c r="AH654" s="149" t="str">
        <f>Inventario!S654</f>
        <v>0</v>
      </c>
      <c r="AI654" s="149">
        <f>Inventario!T654</f>
        <v>0</v>
      </c>
    </row>
    <row r="655" spans="1:35" ht="15" customHeight="1" x14ac:dyDescent="0.25">
      <c r="A655" s="33">
        <v>1908259</v>
      </c>
      <c r="B655" s="24"/>
      <c r="C655" s="174" t="s">
        <v>271</v>
      </c>
      <c r="D655" s="98" t="str">
        <f t="shared" si="52"/>
        <v>Lija disco stickit grano #150</v>
      </c>
      <c r="E655" s="33">
        <v>1910</v>
      </c>
      <c r="F655" s="98" t="str">
        <f t="shared" si="53"/>
        <v>Abrasivos</v>
      </c>
      <c r="G655" s="98" t="str">
        <f t="shared" si="54"/>
        <v>unidades</v>
      </c>
      <c r="H655" s="30">
        <v>6</v>
      </c>
      <c r="I655" s="28">
        <f t="shared" si="55"/>
        <v>8.5633386985421698</v>
      </c>
      <c r="J655" s="28">
        <f t="shared" si="51"/>
        <v>51.380032191253022</v>
      </c>
      <c r="K655" s="22"/>
      <c r="L655" s="150">
        <v>43766</v>
      </c>
      <c r="V655" s="4"/>
      <c r="AA655" s="134"/>
      <c r="AC655" s="148" t="str">
        <f>Inventario!B655</f>
        <v>Tape Electrico Vulcanizable</v>
      </c>
      <c r="AD655" s="148" t="str">
        <f>Inventario!D655</f>
        <v>Tape Electrico Vulcanizable</v>
      </c>
      <c r="AE655" s="148" t="str">
        <f>Inventario!E655</f>
        <v>Material Electrico</v>
      </c>
      <c r="AF655" s="148">
        <f>Inventario!F655</f>
        <v>0</v>
      </c>
      <c r="AG655" s="148" t="str">
        <f>Inventario!G655</f>
        <v>unidades</v>
      </c>
      <c r="AH655" s="149">
        <f>Inventario!S655</f>
        <v>603.32067639999991</v>
      </c>
      <c r="AI655" s="149">
        <f>Inventario!T655</f>
        <v>1809.9620291999997</v>
      </c>
    </row>
    <row r="656" spans="1:35" ht="15" customHeight="1" x14ac:dyDescent="0.25">
      <c r="A656" s="33">
        <v>1908259</v>
      </c>
      <c r="B656" s="24"/>
      <c r="C656" s="174" t="s">
        <v>2052</v>
      </c>
      <c r="D656" s="98" t="str">
        <f t="shared" si="52"/>
        <v>Pega loca</v>
      </c>
      <c r="E656" s="33">
        <v>1910</v>
      </c>
      <c r="F656" s="98" t="str">
        <f t="shared" si="53"/>
        <v>Materiales Varios</v>
      </c>
      <c r="G656" s="98" t="str">
        <f t="shared" si="54"/>
        <v>unidades</v>
      </c>
      <c r="H656" s="30">
        <v>6</v>
      </c>
      <c r="I656" s="28">
        <f t="shared" si="55"/>
        <v>2.5189030306852507</v>
      </c>
      <c r="J656" s="28">
        <f t="shared" si="51"/>
        <v>15.113418184111504</v>
      </c>
      <c r="K656" s="22"/>
      <c r="L656" s="150">
        <v>43766</v>
      </c>
      <c r="V656" s="4"/>
      <c r="AA656" s="134"/>
      <c r="AC656" s="148" t="str">
        <f>Inventario!B656</f>
        <v>Conector KSU26</v>
      </c>
      <c r="AD656" s="148" t="str">
        <f>Inventario!D656</f>
        <v>Conector KSU26</v>
      </c>
      <c r="AE656" s="148" t="str">
        <f>Inventario!E656</f>
        <v>Material Electrico</v>
      </c>
      <c r="AF656" s="148">
        <f>Inventario!F656</f>
        <v>0</v>
      </c>
      <c r="AG656" s="148" t="str">
        <f>Inventario!G656</f>
        <v>unidades</v>
      </c>
      <c r="AH656" s="149">
        <f>Inventario!S656</f>
        <v>171.99</v>
      </c>
      <c r="AI656" s="149">
        <f>Inventario!T656</f>
        <v>343.98</v>
      </c>
    </row>
    <row r="657" spans="1:35" ht="15" customHeight="1" x14ac:dyDescent="0.25">
      <c r="A657" s="33">
        <v>1909268</v>
      </c>
      <c r="B657" s="24"/>
      <c r="C657" s="174" t="s">
        <v>271</v>
      </c>
      <c r="D657" s="98" t="str">
        <f t="shared" si="52"/>
        <v>Lija disco stickit grano #150</v>
      </c>
      <c r="E657" s="33">
        <v>1910</v>
      </c>
      <c r="F657" s="98" t="str">
        <f t="shared" si="53"/>
        <v>Abrasivos</v>
      </c>
      <c r="G657" s="98" t="str">
        <f t="shared" si="54"/>
        <v>unidades</v>
      </c>
      <c r="H657" s="30">
        <v>4</v>
      </c>
      <c r="I657" s="28">
        <f t="shared" si="55"/>
        <v>8.5633386985421698</v>
      </c>
      <c r="J657" s="28">
        <f t="shared" si="51"/>
        <v>34.253354794168679</v>
      </c>
      <c r="K657" s="22"/>
      <c r="L657" s="150">
        <v>43766</v>
      </c>
      <c r="V657" s="4"/>
      <c r="AA657" s="134"/>
      <c r="AC657" s="148" t="str">
        <f>Inventario!B657</f>
        <v>Centro de carga 18 espacios 3F 4H 125 Amp</v>
      </c>
      <c r="AD657" s="148" t="str">
        <f>Inventario!D657</f>
        <v>Centro de carga 18 espacios 3F 4H 125 Amp</v>
      </c>
      <c r="AE657" s="148" t="str">
        <f>Inventario!E657</f>
        <v>Material Electrico</v>
      </c>
      <c r="AF657" s="148">
        <f>Inventario!F657</f>
        <v>0</v>
      </c>
      <c r="AG657" s="148" t="str">
        <f>Inventario!G657</f>
        <v>unidades</v>
      </c>
      <c r="AH657" s="149">
        <f>Inventario!S657</f>
        <v>1954.57</v>
      </c>
      <c r="AI657" s="149">
        <f>Inventario!T657</f>
        <v>1954.57</v>
      </c>
    </row>
    <row r="658" spans="1:35" ht="15" customHeight="1" x14ac:dyDescent="0.25">
      <c r="A658" s="33">
        <v>1909268</v>
      </c>
      <c r="B658" s="24"/>
      <c r="C658" s="174" t="s">
        <v>272</v>
      </c>
      <c r="D658" s="98" t="str">
        <f t="shared" si="52"/>
        <v>Lija disco stickit grano #180</v>
      </c>
      <c r="E658" s="33">
        <v>1910</v>
      </c>
      <c r="F658" s="98" t="str">
        <f t="shared" si="53"/>
        <v>Abrasivos</v>
      </c>
      <c r="G658" s="98" t="str">
        <f t="shared" si="54"/>
        <v>unidades</v>
      </c>
      <c r="H658" s="30">
        <v>4</v>
      </c>
      <c r="I658" s="28">
        <f t="shared" si="55"/>
        <v>8.6001434481676746</v>
      </c>
      <c r="J658" s="28">
        <f t="shared" si="51"/>
        <v>34.400573792670698</v>
      </c>
      <c r="K658" s="22"/>
      <c r="L658" s="150">
        <v>43766</v>
      </c>
      <c r="V658" s="4"/>
      <c r="AA658" s="134"/>
      <c r="AC658" s="148" t="str">
        <f>Inventario!B658</f>
        <v>Tapa para centro de Carga 18 espacio</v>
      </c>
      <c r="AD658" s="148" t="str">
        <f>Inventario!D658</f>
        <v>Tapa para centro de Carga 18 espacio</v>
      </c>
      <c r="AE658" s="148" t="str">
        <f>Inventario!E658</f>
        <v>Material Electrico</v>
      </c>
      <c r="AF658" s="148">
        <f>Inventario!F658</f>
        <v>0</v>
      </c>
      <c r="AG658" s="148" t="str">
        <f>Inventario!G658</f>
        <v>unidades</v>
      </c>
      <c r="AH658" s="149">
        <f>Inventario!S658</f>
        <v>692.82</v>
      </c>
      <c r="AI658" s="149">
        <f>Inventario!T658</f>
        <v>692.82</v>
      </c>
    </row>
    <row r="659" spans="1:35" ht="15" customHeight="1" x14ac:dyDescent="0.25">
      <c r="A659" s="33">
        <v>1909268</v>
      </c>
      <c r="B659" s="24"/>
      <c r="C659" s="174" t="s">
        <v>2052</v>
      </c>
      <c r="D659" s="98" t="str">
        <f t="shared" si="52"/>
        <v>Pega loca</v>
      </c>
      <c r="E659" s="33">
        <v>1910</v>
      </c>
      <c r="F659" s="98" t="str">
        <f t="shared" si="53"/>
        <v>Materiales Varios</v>
      </c>
      <c r="G659" s="98" t="str">
        <f t="shared" si="54"/>
        <v>unidades</v>
      </c>
      <c r="H659" s="30">
        <v>4</v>
      </c>
      <c r="I659" s="28">
        <f t="shared" si="55"/>
        <v>2.5189030306852507</v>
      </c>
      <c r="J659" s="28">
        <f t="shared" si="51"/>
        <v>10.075612122741003</v>
      </c>
      <c r="K659" s="22"/>
      <c r="L659" s="150">
        <v>43766</v>
      </c>
      <c r="V659" s="4"/>
      <c r="AA659" s="134"/>
      <c r="AC659" s="148" t="str">
        <f>Inventario!B659</f>
        <v xml:space="preserve">Conectores para cables </v>
      </c>
      <c r="AD659" s="148" t="str">
        <f>Inventario!D659</f>
        <v xml:space="preserve">Conectores para cables </v>
      </c>
      <c r="AE659" s="148" t="str">
        <f>Inventario!E659</f>
        <v>Material Electrico</v>
      </c>
      <c r="AF659" s="148" t="str">
        <f>Inventario!F659</f>
        <v>61110-JL6</v>
      </c>
      <c r="AG659" s="148" t="str">
        <f>Inventario!G659</f>
        <v>unidades</v>
      </c>
      <c r="AH659" s="149" t="str">
        <f>Inventario!S659</f>
        <v>0</v>
      </c>
      <c r="AI659" s="149">
        <f>Inventario!T659</f>
        <v>0</v>
      </c>
    </row>
    <row r="660" spans="1:35" ht="15" customHeight="1" x14ac:dyDescent="0.25">
      <c r="A660" s="33" t="s">
        <v>2074</v>
      </c>
      <c r="B660" s="24"/>
      <c r="C660" s="174" t="s">
        <v>1918</v>
      </c>
      <c r="D660" s="98" t="str">
        <f t="shared" si="52"/>
        <v>Disco de sierra 12"X48t  Imp</v>
      </c>
      <c r="E660" s="33">
        <v>1911</v>
      </c>
      <c r="F660" s="98" t="str">
        <f t="shared" si="53"/>
        <v>Repuestos y Partes</v>
      </c>
      <c r="G660" s="98" t="str">
        <f t="shared" si="54"/>
        <v>unidades</v>
      </c>
      <c r="H660" s="30">
        <v>1</v>
      </c>
      <c r="I660" s="28">
        <f t="shared" si="55"/>
        <v>2194.5366666666664</v>
      </c>
      <c r="J660" s="28">
        <f t="shared" si="51"/>
        <v>2194.5366666666664</v>
      </c>
      <c r="K660" s="22"/>
      <c r="L660" s="150">
        <v>43766</v>
      </c>
      <c r="V660" s="4"/>
      <c r="AA660" s="134"/>
      <c r="AC660" s="148" t="str">
        <f>Inventario!B660</f>
        <v>Aapagador sencillo</v>
      </c>
      <c r="AD660" s="148" t="str">
        <f>Inventario!D660</f>
        <v>Aapagador sencillo</v>
      </c>
      <c r="AE660" s="148" t="str">
        <f>Inventario!E660</f>
        <v>Material Electrico</v>
      </c>
      <c r="AF660" s="148" t="str">
        <f>Inventario!F660</f>
        <v>RE151-00B</v>
      </c>
      <c r="AG660" s="148" t="str">
        <f>Inventario!G660</f>
        <v>unidades</v>
      </c>
      <c r="AH660" s="149" t="str">
        <f>Inventario!S660</f>
        <v>0</v>
      </c>
      <c r="AI660" s="149">
        <f>Inventario!T660</f>
        <v>0</v>
      </c>
    </row>
    <row r="661" spans="1:35" ht="15" customHeight="1" x14ac:dyDescent="0.25">
      <c r="A661" s="33" t="s">
        <v>2074</v>
      </c>
      <c r="B661" s="24"/>
      <c r="C661" s="174" t="s">
        <v>2259</v>
      </c>
      <c r="D661" s="98" t="str">
        <f t="shared" si="52"/>
        <v>Disco Norton P/Afilado</v>
      </c>
      <c r="E661" s="33">
        <v>1912</v>
      </c>
      <c r="F661" s="98" t="str">
        <f t="shared" si="53"/>
        <v>Repuestos y Partes</v>
      </c>
      <c r="G661" s="98" t="str">
        <f t="shared" si="54"/>
        <v>unidades</v>
      </c>
      <c r="H661" s="30">
        <v>1</v>
      </c>
      <c r="I661" s="28">
        <f t="shared" si="55"/>
        <v>1900</v>
      </c>
      <c r="J661" s="28">
        <f t="shared" si="51"/>
        <v>1900</v>
      </c>
      <c r="K661" s="22"/>
      <c r="L661" s="150">
        <v>43766</v>
      </c>
      <c r="V661" s="4"/>
      <c r="AA661" s="134"/>
      <c r="AC661" s="148" t="str">
        <f>Inventario!B661</f>
        <v>Inserto Plastico</v>
      </c>
      <c r="AD661" s="148" t="str">
        <f>Inventario!D661</f>
        <v>Inserto Plastico</v>
      </c>
      <c r="AE661" s="148" t="str">
        <f>Inventario!E661</f>
        <v>Material Electrico</v>
      </c>
      <c r="AF661" s="148" t="str">
        <f>Inventario!F661</f>
        <v>RE640-0B1</v>
      </c>
      <c r="AG661" s="148" t="str">
        <f>Inventario!G661</f>
        <v>unidades</v>
      </c>
      <c r="AH661" s="149">
        <f>Inventario!S661</f>
        <v>184.108</v>
      </c>
      <c r="AI661" s="149">
        <f>Inventario!T661</f>
        <v>184.108</v>
      </c>
    </row>
    <row r="662" spans="1:35" ht="15" customHeight="1" x14ac:dyDescent="0.25">
      <c r="A662" s="33">
        <v>1910313</v>
      </c>
      <c r="B662" s="24"/>
      <c r="C662" s="174" t="s">
        <v>318</v>
      </c>
      <c r="D662" s="98" t="str">
        <f t="shared" si="52"/>
        <v>Tornillo Phillips #10 x 1-1/2"</v>
      </c>
      <c r="E662" s="33">
        <v>1913</v>
      </c>
      <c r="F662" s="98" t="str">
        <f t="shared" si="53"/>
        <v>Clavos y Tornillos</v>
      </c>
      <c r="G662" s="98" t="str">
        <f t="shared" si="54"/>
        <v>unidades</v>
      </c>
      <c r="H662" s="30">
        <v>72</v>
      </c>
      <c r="I662" s="28">
        <f t="shared" si="55"/>
        <v>0.6059237732757583</v>
      </c>
      <c r="J662" s="28">
        <f t="shared" si="51"/>
        <v>43.626511675854601</v>
      </c>
      <c r="K662" s="22"/>
      <c r="L662" s="150">
        <v>43766</v>
      </c>
      <c r="V662" s="4"/>
      <c r="AA662" s="134"/>
      <c r="AC662" s="148" t="str">
        <f>Inventario!B662</f>
        <v>Adaptador 1Gang</v>
      </c>
      <c r="AD662" s="148" t="str">
        <f>Inventario!D662</f>
        <v>Adaptador 1Gang</v>
      </c>
      <c r="AE662" s="148" t="str">
        <f>Inventario!E662</f>
        <v>Material Electrico</v>
      </c>
      <c r="AF662" s="148" t="str">
        <f>Inventario!F662</f>
        <v>REA00-00B</v>
      </c>
      <c r="AG662" s="148" t="str">
        <f>Inventario!G662</f>
        <v>unidades</v>
      </c>
      <c r="AH662" s="149" t="str">
        <f>Inventario!S662</f>
        <v>0</v>
      </c>
      <c r="AI662" s="149">
        <f>Inventario!T662</f>
        <v>0</v>
      </c>
    </row>
    <row r="663" spans="1:35" ht="15" customHeight="1" x14ac:dyDescent="0.25">
      <c r="A663" s="33" t="s">
        <v>2078</v>
      </c>
      <c r="B663" s="24"/>
      <c r="C663" s="174" t="s">
        <v>1066</v>
      </c>
      <c r="D663" s="98" t="str">
        <f t="shared" si="52"/>
        <v xml:space="preserve">Mascarilla desechable </v>
      </c>
      <c r="E663" s="33">
        <v>1914</v>
      </c>
      <c r="F663" s="98" t="str">
        <f t="shared" si="53"/>
        <v>EPP</v>
      </c>
      <c r="G663" s="98" t="str">
        <f t="shared" si="54"/>
        <v>unidades</v>
      </c>
      <c r="H663" s="30">
        <v>22</v>
      </c>
      <c r="I663" s="28">
        <f t="shared" si="55"/>
        <v>25.974529986969912</v>
      </c>
      <c r="J663" s="28">
        <f t="shared" si="51"/>
        <v>571.43965971333807</v>
      </c>
      <c r="K663" s="22"/>
      <c r="L663" s="150">
        <v>43766</v>
      </c>
      <c r="V663" s="4"/>
      <c r="AA663" s="134"/>
      <c r="AC663" s="148" t="str">
        <f>Inventario!B663</f>
        <v xml:space="preserve">Toma doble </v>
      </c>
      <c r="AD663" s="148" t="str">
        <f>Inventario!D663</f>
        <v xml:space="preserve">Toma doble </v>
      </c>
      <c r="AE663" s="148" t="str">
        <f>Inventario!E663</f>
        <v>Material Electrico</v>
      </c>
      <c r="AF663" s="148" t="str">
        <f>Inventario!F663</f>
        <v>REG15-0B</v>
      </c>
      <c r="AG663" s="148" t="str">
        <f>Inventario!G663</f>
        <v>unidades</v>
      </c>
      <c r="AH663" s="149" t="str">
        <f>Inventario!S663</f>
        <v>0</v>
      </c>
      <c r="AI663" s="149">
        <f>Inventario!T663</f>
        <v>0</v>
      </c>
    </row>
    <row r="664" spans="1:35" ht="15" customHeight="1" x14ac:dyDescent="0.25">
      <c r="A664" s="33" t="s">
        <v>2078</v>
      </c>
      <c r="B664" s="24"/>
      <c r="C664" s="174" t="s">
        <v>1342</v>
      </c>
      <c r="D664" s="98" t="str">
        <f t="shared" si="52"/>
        <v>Cinta Metrica</v>
      </c>
      <c r="E664" s="33">
        <v>1914</v>
      </c>
      <c r="F664" s="98" t="str">
        <f t="shared" si="53"/>
        <v>Materiales Varios</v>
      </c>
      <c r="G664" s="98" t="str">
        <f t="shared" si="54"/>
        <v>unidades</v>
      </c>
      <c r="H664" s="30">
        <v>4</v>
      </c>
      <c r="I664" s="28">
        <f t="shared" si="55"/>
        <v>301.43200947368422</v>
      </c>
      <c r="J664" s="28">
        <f t="shared" si="51"/>
        <v>1205.7280378947369</v>
      </c>
      <c r="K664" s="22"/>
      <c r="L664" s="150">
        <v>43766</v>
      </c>
      <c r="V664" s="4"/>
      <c r="AA664" s="134"/>
      <c r="AC664" s="148" t="str">
        <f>Inventario!B664</f>
        <v>Placa Renu</v>
      </c>
      <c r="AD664" s="148" t="str">
        <f>Inventario!D664</f>
        <v>Placa Renu</v>
      </c>
      <c r="AE664" s="148" t="str">
        <f>Inventario!E664</f>
        <v>Material Electrico</v>
      </c>
      <c r="AF664" s="148" t="str">
        <f>Inventario!F664</f>
        <v>REWP1-0B</v>
      </c>
      <c r="AG664" s="148" t="str">
        <f>Inventario!G664</f>
        <v>unidades</v>
      </c>
      <c r="AH664" s="149">
        <f>Inventario!S664</f>
        <v>122.64</v>
      </c>
      <c r="AI664" s="149">
        <f>Inventario!T664</f>
        <v>122.64</v>
      </c>
    </row>
    <row r="665" spans="1:35" ht="15" customHeight="1" x14ac:dyDescent="0.25">
      <c r="A665" s="33">
        <v>1905130</v>
      </c>
      <c r="B665" s="24"/>
      <c r="C665" s="174" t="s">
        <v>1067</v>
      </c>
      <c r="D665" s="98" t="str">
        <f t="shared" si="52"/>
        <v xml:space="preserve">Solvente SA6 R8KSA6-1 SW </v>
      </c>
      <c r="E665" s="33">
        <v>1915</v>
      </c>
      <c r="F665" s="98" t="str">
        <f t="shared" si="53"/>
        <v>Pinturas y Quimicos</v>
      </c>
      <c r="G665" s="98" t="str">
        <f t="shared" si="54"/>
        <v>galon</v>
      </c>
      <c r="H665" s="30">
        <v>1</v>
      </c>
      <c r="I665" s="28">
        <f t="shared" si="55"/>
        <v>627.41717551277497</v>
      </c>
      <c r="J665" s="28">
        <f t="shared" si="51"/>
        <v>627.41717551277497</v>
      </c>
      <c r="K665" s="22"/>
      <c r="L665" s="150">
        <v>43766</v>
      </c>
      <c r="V665" s="4"/>
      <c r="AA665" s="134"/>
      <c r="AC665" s="148" t="str">
        <f>Inventario!B665</f>
        <v>Toma corriente doble USB</v>
      </c>
      <c r="AD665" s="148" t="str">
        <f>Inventario!D665</f>
        <v>Toma corriente doble USB</v>
      </c>
      <c r="AE665" s="148" t="str">
        <f>Inventario!E665</f>
        <v>Material Electrico</v>
      </c>
      <c r="AF665" s="148" t="str">
        <f>Inventario!F665</f>
        <v>T5632-E</v>
      </c>
      <c r="AG665" s="148" t="str">
        <f>Inventario!G665</f>
        <v>unidades</v>
      </c>
      <c r="AH665" s="149" t="str">
        <f>Inventario!S665</f>
        <v>0</v>
      </c>
      <c r="AI665" s="149">
        <f>Inventario!T665</f>
        <v>0</v>
      </c>
    </row>
    <row r="666" spans="1:35" ht="15" customHeight="1" x14ac:dyDescent="0.25">
      <c r="A666" s="33" t="s">
        <v>2075</v>
      </c>
      <c r="B666" s="24"/>
      <c r="C666" s="174" t="s">
        <v>1530</v>
      </c>
      <c r="D666" s="98" t="str">
        <f t="shared" si="52"/>
        <v>Escoba</v>
      </c>
      <c r="E666" s="33">
        <v>1916</v>
      </c>
      <c r="F666" s="98" t="str">
        <f t="shared" si="53"/>
        <v>Materiales Varios</v>
      </c>
      <c r="G666" s="98" t="str">
        <f t="shared" si="54"/>
        <v>unidades</v>
      </c>
      <c r="H666" s="30">
        <v>4</v>
      </c>
      <c r="I666" s="28">
        <f t="shared" si="55"/>
        <v>123.71749999999999</v>
      </c>
      <c r="J666" s="28">
        <f t="shared" si="51"/>
        <v>494.86999999999995</v>
      </c>
      <c r="K666" s="22"/>
      <c r="L666" s="150">
        <v>43767</v>
      </c>
      <c r="V666" s="4"/>
      <c r="AA666" s="134"/>
      <c r="AC666" s="148" t="str">
        <f>Inventario!B666</f>
        <v>Cepos</v>
      </c>
      <c r="AD666" s="148" t="str">
        <f>Inventario!D666</f>
        <v>Cepos</v>
      </c>
      <c r="AE666" s="148" t="str">
        <f>Inventario!E666</f>
        <v>Material Electrico</v>
      </c>
      <c r="AF666" s="148">
        <f>Inventario!F666</f>
        <v>0</v>
      </c>
      <c r="AG666" s="148" t="str">
        <f>Inventario!G666</f>
        <v>unidades</v>
      </c>
      <c r="AH666" s="149" t="str">
        <f>Inventario!S666</f>
        <v>0</v>
      </c>
      <c r="AI666" s="149">
        <f>Inventario!T666</f>
        <v>0</v>
      </c>
    </row>
    <row r="667" spans="1:35" ht="15" customHeight="1" x14ac:dyDescent="0.25">
      <c r="A667" s="33" t="s">
        <v>2102</v>
      </c>
      <c r="B667" s="24"/>
      <c r="C667" s="98" t="s">
        <v>2300</v>
      </c>
      <c r="D667" s="98" t="str">
        <f t="shared" si="52"/>
        <v>Prensa C</v>
      </c>
      <c r="E667" s="33">
        <v>1917</v>
      </c>
      <c r="F667" s="98" t="str">
        <f t="shared" si="53"/>
        <v>Herramienta</v>
      </c>
      <c r="G667" s="98" t="str">
        <f t="shared" si="54"/>
        <v>unidades</v>
      </c>
      <c r="H667" s="30">
        <v>8</v>
      </c>
      <c r="I667" s="28">
        <f t="shared" si="55"/>
        <v>496.78912800000001</v>
      </c>
      <c r="J667" s="28">
        <f t="shared" si="51"/>
        <v>3974.313024</v>
      </c>
      <c r="K667" s="22"/>
      <c r="L667" s="150">
        <v>43767</v>
      </c>
      <c r="V667" s="4"/>
      <c r="AA667" s="134"/>
      <c r="AC667" s="148" t="str">
        <f>Inventario!B667</f>
        <v>Cable tsj 3x10</v>
      </c>
      <c r="AD667" s="148" t="str">
        <f>Inventario!D667</f>
        <v>Cable tsj 3x10</v>
      </c>
      <c r="AE667" s="148" t="str">
        <f>Inventario!E667</f>
        <v>Material Electrico</v>
      </c>
      <c r="AF667" s="148">
        <f>Inventario!F667</f>
        <v>0</v>
      </c>
      <c r="AG667" s="148" t="str">
        <f>Inventario!G667</f>
        <v>mts</v>
      </c>
      <c r="AH667" s="149" t="str">
        <f>Inventario!S667</f>
        <v>0</v>
      </c>
      <c r="AI667" s="149">
        <f>Inventario!T667</f>
        <v>0</v>
      </c>
    </row>
    <row r="668" spans="1:35" ht="15" customHeight="1" x14ac:dyDescent="0.25">
      <c r="A668" s="33" t="s">
        <v>2102</v>
      </c>
      <c r="B668" s="24"/>
      <c r="C668" s="174" t="s">
        <v>1530</v>
      </c>
      <c r="D668" s="98" t="str">
        <f t="shared" si="52"/>
        <v>Escoba</v>
      </c>
      <c r="E668" s="33">
        <v>1918</v>
      </c>
      <c r="F668" s="98" t="str">
        <f t="shared" si="53"/>
        <v>Materiales Varios</v>
      </c>
      <c r="G668" s="98" t="str">
        <f t="shared" si="54"/>
        <v>unidades</v>
      </c>
      <c r="H668" s="30">
        <v>2</v>
      </c>
      <c r="I668" s="28">
        <f t="shared" si="55"/>
        <v>123.71749999999999</v>
      </c>
      <c r="J668" s="28">
        <f t="shared" si="51"/>
        <v>247.43499999999997</v>
      </c>
      <c r="K668" s="22"/>
      <c r="L668" s="150">
        <v>43767</v>
      </c>
      <c r="V668" s="4"/>
      <c r="AA668" s="134"/>
      <c r="AC668" s="148" t="str">
        <f>Inventario!B668</f>
        <v>Breaker 3P 90 A</v>
      </c>
      <c r="AD668" s="148" t="str">
        <f>Inventario!D668</f>
        <v>Breaker 3P 90 A</v>
      </c>
      <c r="AE668" s="148" t="str">
        <f>Inventario!E668</f>
        <v>Material Electrico</v>
      </c>
      <c r="AF668" s="148">
        <f>Inventario!F668</f>
        <v>0</v>
      </c>
      <c r="AG668" s="148" t="str">
        <f>Inventario!G668</f>
        <v>unidades</v>
      </c>
      <c r="AH668" s="149" t="str">
        <f>Inventario!S668</f>
        <v>0</v>
      </c>
      <c r="AI668" s="149">
        <f>Inventario!T668</f>
        <v>0</v>
      </c>
    </row>
    <row r="669" spans="1:35" ht="15" customHeight="1" x14ac:dyDescent="0.25">
      <c r="A669" s="33" t="s">
        <v>2302</v>
      </c>
      <c r="B669" s="24"/>
      <c r="C669" s="174" t="s">
        <v>1530</v>
      </c>
      <c r="D669" s="98" t="str">
        <f t="shared" si="52"/>
        <v>Escoba</v>
      </c>
      <c r="E669" s="33">
        <v>1919</v>
      </c>
      <c r="F669" s="98" t="str">
        <f t="shared" si="53"/>
        <v>Materiales Varios</v>
      </c>
      <c r="G669" s="98" t="str">
        <f t="shared" si="54"/>
        <v>unidades</v>
      </c>
      <c r="H669" s="30">
        <v>3</v>
      </c>
      <c r="I669" s="28">
        <f t="shared" si="55"/>
        <v>123.71749999999999</v>
      </c>
      <c r="J669" s="28">
        <f t="shared" si="51"/>
        <v>371.15249999999997</v>
      </c>
      <c r="K669" s="22"/>
      <c r="L669" s="150">
        <v>43767</v>
      </c>
      <c r="V669" s="4"/>
      <c r="AA669" s="134"/>
      <c r="AC669" s="148" t="str">
        <f>Inventario!B669</f>
        <v>Alambre THHN 4 Negro</v>
      </c>
      <c r="AD669" s="148" t="str">
        <f>Inventario!D669</f>
        <v>Alambre THHN 4 Negro</v>
      </c>
      <c r="AE669" s="148" t="str">
        <f>Inventario!E669</f>
        <v>Material Electrico</v>
      </c>
      <c r="AF669" s="148">
        <f>Inventario!F669</f>
        <v>0</v>
      </c>
      <c r="AG669" s="148" t="str">
        <f>Inventario!G669</f>
        <v>mts</v>
      </c>
      <c r="AH669" s="149" t="str">
        <f>Inventario!S669</f>
        <v>0</v>
      </c>
      <c r="AI669" s="149">
        <f>Inventario!T669</f>
        <v>0</v>
      </c>
    </row>
    <row r="670" spans="1:35" ht="15" customHeight="1" x14ac:dyDescent="0.25">
      <c r="A670" s="33" t="s">
        <v>2074</v>
      </c>
      <c r="B670" s="24"/>
      <c r="C670" s="174" t="s">
        <v>1604</v>
      </c>
      <c r="D670" s="98" t="str">
        <f t="shared" si="52"/>
        <v>Tubo Pvc Conduit de 1/2"</v>
      </c>
      <c r="E670" s="33">
        <v>1920</v>
      </c>
      <c r="F670" s="98" t="str">
        <f t="shared" si="53"/>
        <v>Material Electrico</v>
      </c>
      <c r="G670" s="98" t="str">
        <f t="shared" si="54"/>
        <v>unidades</v>
      </c>
      <c r="H670" s="30">
        <v>1</v>
      </c>
      <c r="I670" s="28">
        <f t="shared" si="55"/>
        <v>16.390501904761905</v>
      </c>
      <c r="J670" s="28">
        <f t="shared" si="51"/>
        <v>16.390501904761905</v>
      </c>
      <c r="K670" s="22"/>
      <c r="L670" s="150">
        <v>43767</v>
      </c>
      <c r="V670" s="4"/>
      <c r="AA670" s="134"/>
      <c r="AC670" s="148" t="str">
        <f>Inventario!B670</f>
        <v>Contactor ABB AF 65-30</v>
      </c>
      <c r="AD670" s="148" t="str">
        <f>Inventario!D670</f>
        <v>Contactor ABB AF 65-30</v>
      </c>
      <c r="AE670" s="148" t="str">
        <f>Inventario!E670</f>
        <v>Material Electrico</v>
      </c>
      <c r="AF670" s="148">
        <f>Inventario!F670</f>
        <v>0</v>
      </c>
      <c r="AG670" s="148" t="str">
        <f>Inventario!G670</f>
        <v>unidades</v>
      </c>
      <c r="AH670" s="149" t="str">
        <f>Inventario!S670</f>
        <v>0</v>
      </c>
      <c r="AI670" s="149">
        <f>Inventario!T670</f>
        <v>0</v>
      </c>
    </row>
    <row r="671" spans="1:35" ht="15" customHeight="1" x14ac:dyDescent="0.25">
      <c r="A671" s="33" t="s">
        <v>2074</v>
      </c>
      <c r="B671" s="24"/>
      <c r="C671" s="174" t="s">
        <v>383</v>
      </c>
      <c r="D671" s="98" t="str">
        <f t="shared" si="52"/>
        <v>Tornillo gypsum punta broca #8 x 1-1/4"</v>
      </c>
      <c r="E671" s="33">
        <v>1921</v>
      </c>
      <c r="F671" s="98" t="str">
        <f t="shared" si="53"/>
        <v>Clavos y Tornillos</v>
      </c>
      <c r="G671" s="98" t="str">
        <f t="shared" si="54"/>
        <v>unidades</v>
      </c>
      <c r="H671" s="30">
        <v>50</v>
      </c>
      <c r="I671" s="28">
        <f t="shared" si="55"/>
        <v>1.06</v>
      </c>
      <c r="J671" s="28">
        <f t="shared" si="51"/>
        <v>53</v>
      </c>
      <c r="K671" s="22"/>
      <c r="L671" s="150">
        <v>43767</v>
      </c>
      <c r="V671" s="4"/>
      <c r="AA671" s="134"/>
      <c r="AC671" s="148" t="str">
        <f>Inventario!B671</f>
        <v>Breaker 1P 40A 120/240V 10KEATON</v>
      </c>
      <c r="AD671" s="148" t="str">
        <f>Inventario!D671</f>
        <v>Breaker 1P 40A 120/240V 10KEATON</v>
      </c>
      <c r="AE671" s="148" t="str">
        <f>Inventario!E671</f>
        <v>Material Electrico</v>
      </c>
      <c r="AF671" s="148">
        <f>Inventario!F671</f>
        <v>0</v>
      </c>
      <c r="AG671" s="148" t="str">
        <f>Inventario!G671</f>
        <v>unidades</v>
      </c>
      <c r="AH671" s="149" t="str">
        <f>Inventario!S671</f>
        <v>0</v>
      </c>
      <c r="AI671" s="149">
        <f>Inventario!T671</f>
        <v>0</v>
      </c>
    </row>
    <row r="672" spans="1:35" ht="15" customHeight="1" x14ac:dyDescent="0.25">
      <c r="A672" s="33" t="s">
        <v>2078</v>
      </c>
      <c r="B672" s="24"/>
      <c r="C672" s="174" t="s">
        <v>1530</v>
      </c>
      <c r="D672" s="98" t="str">
        <f t="shared" si="52"/>
        <v>Escoba</v>
      </c>
      <c r="E672" s="33">
        <v>1922</v>
      </c>
      <c r="F672" s="98" t="str">
        <f t="shared" si="53"/>
        <v>Materiales Varios</v>
      </c>
      <c r="G672" s="98" t="str">
        <f t="shared" si="54"/>
        <v>unidades</v>
      </c>
      <c r="H672" s="30">
        <v>3</v>
      </c>
      <c r="I672" s="28">
        <f t="shared" si="55"/>
        <v>123.71749999999999</v>
      </c>
      <c r="J672" s="28">
        <f t="shared" si="51"/>
        <v>371.15249999999997</v>
      </c>
      <c r="K672" s="22"/>
      <c r="L672" s="150">
        <v>43767</v>
      </c>
      <c r="V672" s="4"/>
      <c r="AA672" s="134"/>
      <c r="AC672" s="148" t="str">
        <f>Inventario!B672</f>
        <v>Cable de cobre TSJ 2X12</v>
      </c>
      <c r="AD672" s="148" t="str">
        <f>Inventario!D672</f>
        <v>Cable de cobre TSJ 2X12</v>
      </c>
      <c r="AE672" s="148" t="str">
        <f>Inventario!E672</f>
        <v>Material Electrico</v>
      </c>
      <c r="AF672" s="148">
        <f>Inventario!F672</f>
        <v>0</v>
      </c>
      <c r="AG672" s="148" t="str">
        <f>Inventario!G672</f>
        <v>mts</v>
      </c>
      <c r="AH672" s="149" t="str">
        <f>Inventario!S672</f>
        <v>0</v>
      </c>
      <c r="AI672" s="149">
        <f>Inventario!T672</f>
        <v>0</v>
      </c>
    </row>
    <row r="673" spans="1:35" ht="15" customHeight="1" x14ac:dyDescent="0.25">
      <c r="A673" s="33">
        <v>1908238</v>
      </c>
      <c r="B673" s="24"/>
      <c r="C673" s="174" t="s">
        <v>1287</v>
      </c>
      <c r="D673" s="98" t="str">
        <f t="shared" si="52"/>
        <v>Nivelador 1/4"-20mm x 22mm</v>
      </c>
      <c r="E673" s="33">
        <v>1923</v>
      </c>
      <c r="F673" s="98" t="str">
        <f t="shared" si="53"/>
        <v>Herrajes</v>
      </c>
      <c r="G673" s="98" t="str">
        <f t="shared" si="54"/>
        <v>unidades</v>
      </c>
      <c r="H673" s="30">
        <v>40</v>
      </c>
      <c r="I673" s="28">
        <f t="shared" si="55"/>
        <v>3.3590399999999998</v>
      </c>
      <c r="J673" s="28">
        <f t="shared" si="51"/>
        <v>134.36159999999998</v>
      </c>
      <c r="K673" s="22"/>
      <c r="L673" s="150">
        <v>43767</v>
      </c>
      <c r="V673" s="4"/>
      <c r="AA673" s="134"/>
      <c r="AC673" s="148" t="str">
        <f>Inventario!B673</f>
        <v>Brida EMT UL 1/2" 1 OREJA TOPAZ</v>
      </c>
      <c r="AD673" s="148" t="str">
        <f>Inventario!D673</f>
        <v>Brida EMT UL 1/2" 1 OREJA TOPAZ</v>
      </c>
      <c r="AE673" s="148" t="str">
        <f>Inventario!E673</f>
        <v>Material Electrico</v>
      </c>
      <c r="AF673" s="148">
        <f>Inventario!F673</f>
        <v>0</v>
      </c>
      <c r="AG673" s="148" t="str">
        <f>Inventario!G673</f>
        <v>unidades</v>
      </c>
      <c r="AH673" s="149">
        <f>Inventario!S673</f>
        <v>2</v>
      </c>
      <c r="AI673" s="149">
        <f>Inventario!T673</f>
        <v>88</v>
      </c>
    </row>
    <row r="674" spans="1:35" ht="15" customHeight="1" x14ac:dyDescent="0.25">
      <c r="A674" s="33">
        <v>1908238</v>
      </c>
      <c r="B674" s="24"/>
      <c r="C674" s="174" t="s">
        <v>271</v>
      </c>
      <c r="D674" s="98" t="str">
        <f t="shared" si="52"/>
        <v>Lija disco stickit grano #150</v>
      </c>
      <c r="E674" s="33">
        <v>1924</v>
      </c>
      <c r="F674" s="98" t="str">
        <f t="shared" si="53"/>
        <v>Abrasivos</v>
      </c>
      <c r="G674" s="98" t="str">
        <f t="shared" si="54"/>
        <v>unidades</v>
      </c>
      <c r="H674" s="30">
        <v>36</v>
      </c>
      <c r="I674" s="28">
        <f t="shared" si="55"/>
        <v>8.5633386985421698</v>
      </c>
      <c r="J674" s="28">
        <f t="shared" si="51"/>
        <v>308.2801931475181</v>
      </c>
      <c r="K674" s="22"/>
      <c r="L674" s="150">
        <v>43767</v>
      </c>
      <c r="V674" s="4"/>
      <c r="AA674" s="134"/>
      <c r="AC674" s="148" t="str">
        <f>Inventario!B674</f>
        <v>Conector KSU29</v>
      </c>
      <c r="AD674" s="148" t="str">
        <f>Inventario!D674</f>
        <v>Conector KSU29</v>
      </c>
      <c r="AE674" s="148" t="str">
        <f>Inventario!E674</f>
        <v>Material Electrico</v>
      </c>
      <c r="AF674" s="148">
        <f>Inventario!F674</f>
        <v>0</v>
      </c>
      <c r="AG674" s="148" t="str">
        <f>Inventario!G674</f>
        <v>unidades</v>
      </c>
      <c r="AH674" s="149" t="str">
        <f>Inventario!S674</f>
        <v>0</v>
      </c>
      <c r="AI674" s="149">
        <f>Inventario!T674</f>
        <v>0</v>
      </c>
    </row>
    <row r="675" spans="1:35" ht="15" customHeight="1" x14ac:dyDescent="0.25">
      <c r="A675" s="33">
        <v>1908238</v>
      </c>
      <c r="B675" s="24"/>
      <c r="C675" s="174" t="s">
        <v>272</v>
      </c>
      <c r="D675" s="98" t="str">
        <f t="shared" si="52"/>
        <v>Lija disco stickit grano #180</v>
      </c>
      <c r="E675" s="33">
        <v>1924</v>
      </c>
      <c r="F675" s="98" t="str">
        <f t="shared" si="53"/>
        <v>Abrasivos</v>
      </c>
      <c r="G675" s="98" t="str">
        <f t="shared" si="54"/>
        <v>unidades</v>
      </c>
      <c r="H675" s="30">
        <v>36</v>
      </c>
      <c r="I675" s="28">
        <f t="shared" si="55"/>
        <v>8.6001434481676746</v>
      </c>
      <c r="J675" s="28">
        <f t="shared" si="51"/>
        <v>309.60516413403627</v>
      </c>
      <c r="K675" s="22"/>
      <c r="L675" s="150">
        <v>43767</v>
      </c>
      <c r="V675" s="4"/>
      <c r="AA675" s="134"/>
      <c r="AC675" s="148" t="str">
        <f>Inventario!B675</f>
        <v>Conector Conduit 3/8"a 1/2"</v>
      </c>
      <c r="AD675" s="148" t="str">
        <f>Inventario!D675</f>
        <v>Conector Conduit 3/8"a 1/2"</v>
      </c>
      <c r="AE675" s="148" t="str">
        <f>Inventario!E675</f>
        <v>Material Electrico</v>
      </c>
      <c r="AF675" s="148">
        <f>Inventario!F675</f>
        <v>0</v>
      </c>
      <c r="AG675" s="148" t="str">
        <f>Inventario!G675</f>
        <v>unidades</v>
      </c>
      <c r="AH675" s="149" t="str">
        <f>Inventario!S675</f>
        <v>0</v>
      </c>
      <c r="AI675" s="149">
        <f>Inventario!T675</f>
        <v>0</v>
      </c>
    </row>
    <row r="676" spans="1:35" ht="15" customHeight="1" x14ac:dyDescent="0.25">
      <c r="A676" s="33">
        <v>1909299</v>
      </c>
      <c r="B676" s="24"/>
      <c r="C676" s="174" t="s">
        <v>271</v>
      </c>
      <c r="D676" s="98" t="str">
        <f t="shared" si="52"/>
        <v>Lija disco stickit grano #150</v>
      </c>
      <c r="E676" s="33">
        <v>1924</v>
      </c>
      <c r="F676" s="98" t="str">
        <f t="shared" si="53"/>
        <v>Abrasivos</v>
      </c>
      <c r="G676" s="98" t="str">
        <f t="shared" si="54"/>
        <v>unidades</v>
      </c>
      <c r="H676" s="30">
        <v>4</v>
      </c>
      <c r="I676" s="28">
        <f t="shared" si="55"/>
        <v>8.5633386985421698</v>
      </c>
      <c r="J676" s="28">
        <f t="shared" si="51"/>
        <v>34.253354794168679</v>
      </c>
      <c r="K676" s="22"/>
      <c r="L676" s="150">
        <v>43767</v>
      </c>
      <c r="V676" s="4"/>
      <c r="AA676" s="134"/>
      <c r="AC676" s="148" t="str">
        <f>Inventario!B676</f>
        <v xml:space="preserve">Conductor THNN # 6 Cable negro </v>
      </c>
      <c r="AD676" s="148" t="str">
        <f>Inventario!D676</f>
        <v xml:space="preserve">Conductor THNN # 6 Cable negro </v>
      </c>
      <c r="AE676" s="148" t="str">
        <f>Inventario!E676</f>
        <v>Material Electrico</v>
      </c>
      <c r="AF676" s="148">
        <f>Inventario!F676</f>
        <v>0</v>
      </c>
      <c r="AG676" s="148" t="str">
        <f>Inventario!G676</f>
        <v>mts</v>
      </c>
      <c r="AH676" s="149" t="str">
        <f>Inventario!S676</f>
        <v>0</v>
      </c>
      <c r="AI676" s="149">
        <f>Inventario!T676</f>
        <v>0</v>
      </c>
    </row>
    <row r="677" spans="1:35" ht="15" customHeight="1" x14ac:dyDescent="0.25">
      <c r="A677" s="33">
        <v>1909299</v>
      </c>
      <c r="B677" s="24"/>
      <c r="C677" s="174" t="s">
        <v>272</v>
      </c>
      <c r="D677" s="98" t="str">
        <f t="shared" si="52"/>
        <v>Lija disco stickit grano #180</v>
      </c>
      <c r="E677" s="33">
        <v>1924</v>
      </c>
      <c r="F677" s="98" t="str">
        <f t="shared" si="53"/>
        <v>Abrasivos</v>
      </c>
      <c r="G677" s="98" t="str">
        <f t="shared" si="54"/>
        <v>unidades</v>
      </c>
      <c r="H677" s="30">
        <v>4</v>
      </c>
      <c r="I677" s="28">
        <f t="shared" si="55"/>
        <v>8.6001434481676746</v>
      </c>
      <c r="J677" s="28">
        <f t="shared" si="51"/>
        <v>34.400573792670698</v>
      </c>
      <c r="K677" s="22"/>
      <c r="L677" s="150">
        <v>43767</v>
      </c>
      <c r="V677" s="4"/>
      <c r="AA677" s="134"/>
      <c r="AC677" s="148" t="str">
        <f>Inventario!B677</f>
        <v>Conductor THNN # 6 Cable rojo</v>
      </c>
      <c r="AD677" s="148" t="str">
        <f>Inventario!D677</f>
        <v>Conductor THNN # 6 Cable rojo</v>
      </c>
      <c r="AE677" s="148" t="str">
        <f>Inventario!E677</f>
        <v>Material Electrico</v>
      </c>
      <c r="AF677" s="148">
        <f>Inventario!F677</f>
        <v>0</v>
      </c>
      <c r="AG677" s="148" t="str">
        <f>Inventario!G677</f>
        <v>mts</v>
      </c>
      <c r="AH677" s="149" t="str">
        <f>Inventario!S677</f>
        <v>0</v>
      </c>
      <c r="AI677" s="149">
        <f>Inventario!T677</f>
        <v>0</v>
      </c>
    </row>
    <row r="678" spans="1:35" ht="15" customHeight="1" x14ac:dyDescent="0.25">
      <c r="A678" s="33">
        <v>1908237</v>
      </c>
      <c r="B678" s="24"/>
      <c r="C678" s="174" t="s">
        <v>271</v>
      </c>
      <c r="D678" s="98" t="str">
        <f t="shared" si="52"/>
        <v>Lija disco stickit grano #150</v>
      </c>
      <c r="E678" s="33">
        <v>1924</v>
      </c>
      <c r="F678" s="98" t="str">
        <f t="shared" si="53"/>
        <v>Abrasivos</v>
      </c>
      <c r="G678" s="98" t="str">
        <f t="shared" si="54"/>
        <v>unidades</v>
      </c>
      <c r="H678" s="30">
        <v>3</v>
      </c>
      <c r="I678" s="28">
        <f t="shared" si="55"/>
        <v>8.5633386985421698</v>
      </c>
      <c r="J678" s="28">
        <f t="shared" si="51"/>
        <v>25.690016095626511</v>
      </c>
      <c r="K678" s="22"/>
      <c r="L678" s="150">
        <v>43767</v>
      </c>
      <c r="V678" s="4"/>
      <c r="AA678" s="134"/>
      <c r="AC678" s="148" t="str">
        <f>Inventario!B678</f>
        <v>Conductor THNN # 6 Cable blanco</v>
      </c>
      <c r="AD678" s="148" t="str">
        <f>Inventario!D678</f>
        <v>Conductor THNN # 6 Cable blanco</v>
      </c>
      <c r="AE678" s="148" t="str">
        <f>Inventario!E678</f>
        <v>Material Electrico</v>
      </c>
      <c r="AF678" s="148">
        <f>Inventario!F678</f>
        <v>0</v>
      </c>
      <c r="AG678" s="148" t="str">
        <f>Inventario!G678</f>
        <v>mts</v>
      </c>
      <c r="AH678" s="149" t="str">
        <f>Inventario!S678</f>
        <v>0</v>
      </c>
      <c r="AI678" s="149">
        <f>Inventario!T678</f>
        <v>0</v>
      </c>
    </row>
    <row r="679" spans="1:35" ht="15" customHeight="1" x14ac:dyDescent="0.25">
      <c r="A679" s="33">
        <v>1908237</v>
      </c>
      <c r="B679" s="24"/>
      <c r="C679" s="174" t="s">
        <v>272</v>
      </c>
      <c r="D679" s="98" t="str">
        <f t="shared" si="52"/>
        <v>Lija disco stickit grano #180</v>
      </c>
      <c r="E679" s="33">
        <v>1924</v>
      </c>
      <c r="F679" s="98" t="str">
        <f t="shared" si="53"/>
        <v>Abrasivos</v>
      </c>
      <c r="G679" s="98" t="str">
        <f t="shared" si="54"/>
        <v>unidades</v>
      </c>
      <c r="H679" s="30">
        <v>3</v>
      </c>
      <c r="I679" s="28">
        <f t="shared" si="55"/>
        <v>8.6001434481676746</v>
      </c>
      <c r="J679" s="28">
        <f t="shared" si="51"/>
        <v>25.800430344503024</v>
      </c>
      <c r="K679" s="22"/>
      <c r="L679" s="150">
        <v>43767</v>
      </c>
      <c r="V679" s="4"/>
      <c r="AA679" s="134"/>
      <c r="AC679" s="148" t="str">
        <f>Inventario!B679</f>
        <v>Cuerpo Conduit LL de 1 1/4"</v>
      </c>
      <c r="AD679" s="148" t="str">
        <f>Inventario!D679</f>
        <v>Cuerpo Conduit LL de 1 1/4"</v>
      </c>
      <c r="AE679" s="148" t="str">
        <f>Inventario!E679</f>
        <v>Material Electrico</v>
      </c>
      <c r="AF679" s="148">
        <f>Inventario!F679</f>
        <v>0</v>
      </c>
      <c r="AG679" s="148" t="str">
        <f>Inventario!G679</f>
        <v>unidades</v>
      </c>
      <c r="AH679" s="149" t="str">
        <f>Inventario!S679</f>
        <v>0</v>
      </c>
      <c r="AI679" s="149">
        <f>Inventario!T679</f>
        <v>0</v>
      </c>
    </row>
    <row r="680" spans="1:35" ht="15" customHeight="1" x14ac:dyDescent="0.25">
      <c r="A680" s="33" t="s">
        <v>2313</v>
      </c>
      <c r="B680" s="24"/>
      <c r="C680" s="174" t="s">
        <v>1471</v>
      </c>
      <c r="D680" s="98" t="str">
        <f t="shared" si="52"/>
        <v>Acabado mate para exteriores transparente Sur galon</v>
      </c>
      <c r="E680" s="33">
        <v>1925</v>
      </c>
      <c r="F680" s="98" t="str">
        <f t="shared" si="53"/>
        <v>Pinturas y Quimicos</v>
      </c>
      <c r="G680" s="98" t="str">
        <f t="shared" si="54"/>
        <v>galon</v>
      </c>
      <c r="H680" s="30">
        <v>2</v>
      </c>
      <c r="I680" s="28">
        <f t="shared" si="55"/>
        <v>1679.6750745194777</v>
      </c>
      <c r="J680" s="28">
        <f t="shared" si="51"/>
        <v>3359.3501490389554</v>
      </c>
      <c r="K680" s="22"/>
      <c r="L680" s="150">
        <v>43767</v>
      </c>
      <c r="V680" s="4"/>
      <c r="AA680" s="134"/>
      <c r="AC680" s="148" t="str">
        <f>Inventario!B680</f>
        <v>Conductor THNN # 8 Cable verde</v>
      </c>
      <c r="AD680" s="148" t="str">
        <f>Inventario!D680</f>
        <v>Conductor THNN # 8 Cable verde</v>
      </c>
      <c r="AE680" s="148" t="str">
        <f>Inventario!E680</f>
        <v>Material Electrico</v>
      </c>
      <c r="AF680" s="148">
        <f>Inventario!F680</f>
        <v>0</v>
      </c>
      <c r="AG680" s="148" t="str">
        <f>Inventario!G680</f>
        <v>mts</v>
      </c>
      <c r="AH680" s="149" t="str">
        <f>Inventario!S680</f>
        <v>0</v>
      </c>
      <c r="AI680" s="149">
        <f>Inventario!T680</f>
        <v>0</v>
      </c>
    </row>
    <row r="681" spans="1:35" ht="15" customHeight="1" x14ac:dyDescent="0.25">
      <c r="A681" s="33" t="s">
        <v>2313</v>
      </c>
      <c r="B681" s="24"/>
      <c r="C681" s="174" t="s">
        <v>1549</v>
      </c>
      <c r="D681" s="98" t="str">
        <f t="shared" si="52"/>
        <v>Kem Anticorr Faster Dry HS Alq Mate Y24BSA1-1</v>
      </c>
      <c r="E681" s="33">
        <v>1925</v>
      </c>
      <c r="F681" s="98" t="str">
        <f t="shared" si="53"/>
        <v>Pinturas y Quimicos</v>
      </c>
      <c r="G681" s="98" t="str">
        <f t="shared" si="54"/>
        <v>galon</v>
      </c>
      <c r="H681" s="30">
        <v>2</v>
      </c>
      <c r="I681" s="28">
        <f t="shared" si="55"/>
        <v>892.01007272727281</v>
      </c>
      <c r="J681" s="28">
        <f t="shared" si="51"/>
        <v>1784.0201454545456</v>
      </c>
      <c r="K681" s="22"/>
      <c r="L681" s="150">
        <v>43767</v>
      </c>
      <c r="V681" s="4"/>
      <c r="AA681" s="134"/>
      <c r="AC681" s="148" t="str">
        <f>Inventario!B681</f>
        <v>Tubo Conduit EMT 1-1/4"X10P UL FUJI</v>
      </c>
      <c r="AD681" s="148" t="str">
        <f>Inventario!D681</f>
        <v>Tubo Conduit EMT 1-1/4"X10P UL FUJI</v>
      </c>
      <c r="AE681" s="148" t="str">
        <f>Inventario!E681</f>
        <v>Material Electrico</v>
      </c>
      <c r="AF681" s="148">
        <f>Inventario!F681</f>
        <v>0</v>
      </c>
      <c r="AG681" s="148" t="str">
        <f>Inventario!G681</f>
        <v>unidades</v>
      </c>
      <c r="AH681" s="149" t="str">
        <f>Inventario!S681</f>
        <v>0</v>
      </c>
      <c r="AI681" s="149">
        <f>Inventario!T681</f>
        <v>0</v>
      </c>
    </row>
    <row r="682" spans="1:35" ht="15" customHeight="1" x14ac:dyDescent="0.25">
      <c r="A682" s="33" t="s">
        <v>2313</v>
      </c>
      <c r="B682" s="24"/>
      <c r="C682" s="174" t="s">
        <v>940</v>
      </c>
      <c r="D682" s="98" t="str">
        <f t="shared" si="52"/>
        <v>Acabado mate para exteriores transparente Sur cuarto</v>
      </c>
      <c r="E682" s="33">
        <v>1926</v>
      </c>
      <c r="F682" s="98" t="str">
        <f t="shared" si="53"/>
        <v>Pinturas y Quimicos</v>
      </c>
      <c r="G682" s="98" t="str">
        <f t="shared" si="54"/>
        <v>1/4  de Galon</v>
      </c>
      <c r="H682" s="30">
        <v>6</v>
      </c>
      <c r="I682" s="28">
        <f t="shared" si="55"/>
        <v>370.49869612995508</v>
      </c>
      <c r="J682" s="28">
        <f t="shared" si="51"/>
        <v>2222.9921767797305</v>
      </c>
      <c r="K682" s="22"/>
      <c r="L682" s="150">
        <v>43767</v>
      </c>
      <c r="V682" s="4"/>
      <c r="AA682" s="134"/>
      <c r="AC682" s="148" t="str">
        <f>Inventario!B682</f>
        <v>Codo EMT 1-1/4" ART</v>
      </c>
      <c r="AD682" s="148" t="str">
        <f>Inventario!D682</f>
        <v>Codo EMT 1-1/4" ART</v>
      </c>
      <c r="AE682" s="148" t="str">
        <f>Inventario!E682</f>
        <v>Material Electrico</v>
      </c>
      <c r="AF682" s="148">
        <f>Inventario!F682</f>
        <v>0</v>
      </c>
      <c r="AG682" s="148" t="str">
        <f>Inventario!G682</f>
        <v>unidades</v>
      </c>
      <c r="AH682" s="149" t="str">
        <f>Inventario!S682</f>
        <v>0</v>
      </c>
      <c r="AI682" s="149">
        <f>Inventario!T682</f>
        <v>0</v>
      </c>
    </row>
    <row r="683" spans="1:35" ht="15" customHeight="1" x14ac:dyDescent="0.25">
      <c r="A683" s="33" t="s">
        <v>2313</v>
      </c>
      <c r="B683" s="24"/>
      <c r="C683" s="174" t="s">
        <v>1455</v>
      </c>
      <c r="D683" s="98" t="str">
        <f t="shared" si="52"/>
        <v>Diluyente 411 Sur galon</v>
      </c>
      <c r="E683" s="33">
        <v>1926</v>
      </c>
      <c r="F683" s="98" t="str">
        <f t="shared" si="53"/>
        <v>Pinturas y Quimicos</v>
      </c>
      <c r="G683" s="98" t="str">
        <f t="shared" si="54"/>
        <v>galon</v>
      </c>
      <c r="H683" s="30">
        <v>3</v>
      </c>
      <c r="I683" s="28">
        <f t="shared" si="55"/>
        <v>731.27924945994175</v>
      </c>
      <c r="J683" s="28">
        <f t="shared" si="51"/>
        <v>2193.8377483798254</v>
      </c>
      <c r="K683" s="22"/>
      <c r="L683" s="150">
        <v>43767</v>
      </c>
      <c r="V683" s="4"/>
      <c r="AA683" s="134"/>
      <c r="AC683" s="148" t="str">
        <f>Inventario!B683</f>
        <v>Union Presion EMT 1-1/4" ART</v>
      </c>
      <c r="AD683" s="148" t="str">
        <f>Inventario!D683</f>
        <v>Union Presion EMT 1-1/4" ART</v>
      </c>
      <c r="AE683" s="148" t="str">
        <f>Inventario!E683</f>
        <v>Material Electrico</v>
      </c>
      <c r="AF683" s="148">
        <f>Inventario!F683</f>
        <v>0</v>
      </c>
      <c r="AG683" s="148" t="str">
        <f>Inventario!G683</f>
        <v>unidades</v>
      </c>
      <c r="AH683" s="149" t="str">
        <f>Inventario!S683</f>
        <v>0</v>
      </c>
      <c r="AI683" s="149">
        <f>Inventario!T683</f>
        <v>0</v>
      </c>
    </row>
    <row r="684" spans="1:35" ht="15" customHeight="1" x14ac:dyDescent="0.25">
      <c r="A684" s="33" t="s">
        <v>2313</v>
      </c>
      <c r="B684" s="24"/>
      <c r="C684" s="174" t="s">
        <v>1454</v>
      </c>
      <c r="D684" s="98" t="str">
        <f t="shared" si="52"/>
        <v>Componente B 730  Sur galon</v>
      </c>
      <c r="E684" s="33">
        <v>1926</v>
      </c>
      <c r="F684" s="98" t="str">
        <f t="shared" si="53"/>
        <v>Pinturas y Quimicos</v>
      </c>
      <c r="G684" s="98" t="str">
        <f t="shared" si="54"/>
        <v>galon</v>
      </c>
      <c r="H684" s="30">
        <v>1.36</v>
      </c>
      <c r="I684" s="28">
        <f t="shared" si="55"/>
        <v>1495.2345966803473</v>
      </c>
      <c r="J684" s="28">
        <f t="shared" si="51"/>
        <v>2033.5190514852725</v>
      </c>
      <c r="K684" s="22"/>
      <c r="L684" s="150">
        <v>43767</v>
      </c>
      <c r="V684" s="4"/>
      <c r="AA684" s="134"/>
      <c r="AC684" s="148" t="str">
        <f>Inventario!B684</f>
        <v>CC 24P 1F 125A BORN EMP CH 24L 125CF</v>
      </c>
      <c r="AD684" s="148" t="str">
        <f>Inventario!D684</f>
        <v>CC 24P 1F 125A BORN EMP CH 24L 125CF</v>
      </c>
      <c r="AE684" s="148" t="str">
        <f>Inventario!E684</f>
        <v>Material Electrico</v>
      </c>
      <c r="AF684" s="148">
        <f>Inventario!F684</f>
        <v>0</v>
      </c>
      <c r="AG684" s="148" t="str">
        <f>Inventario!G684</f>
        <v>unidades</v>
      </c>
      <c r="AH684" s="149" t="str">
        <f>Inventario!S684</f>
        <v>0</v>
      </c>
      <c r="AI684" s="149">
        <f>Inventario!T684</f>
        <v>0</v>
      </c>
    </row>
    <row r="685" spans="1:35" ht="15" customHeight="1" x14ac:dyDescent="0.25">
      <c r="A685" s="33" t="s">
        <v>2313</v>
      </c>
      <c r="B685" s="24"/>
      <c r="C685" s="174" t="s">
        <v>941</v>
      </c>
      <c r="D685" s="98" t="str">
        <f t="shared" si="52"/>
        <v>Componente B 730  Sur cuarto</v>
      </c>
      <c r="E685" s="33">
        <v>1926</v>
      </c>
      <c r="F685" s="98" t="str">
        <f t="shared" si="53"/>
        <v>Pinturas y Quimicos</v>
      </c>
      <c r="G685" s="98" t="str">
        <f t="shared" si="54"/>
        <v>1/4  de Galon</v>
      </c>
      <c r="H685" s="30">
        <v>6</v>
      </c>
      <c r="I685" s="28">
        <f t="shared" si="55"/>
        <v>425.59281249999998</v>
      </c>
      <c r="J685" s="28">
        <f t="shared" si="51"/>
        <v>2553.5568749999998</v>
      </c>
      <c r="K685" s="22"/>
      <c r="L685" s="150">
        <v>43767</v>
      </c>
      <c r="V685" s="4"/>
      <c r="AA685" s="134"/>
      <c r="AC685" s="148" t="str">
        <f>Inventario!B685</f>
        <v xml:space="preserve">Caja Rectangula UL 2X4X1/2 </v>
      </c>
      <c r="AD685" s="148" t="str">
        <f>Inventario!D685</f>
        <v xml:space="preserve">Caja Rectangula UL 2X4X1/2 </v>
      </c>
      <c r="AE685" s="148" t="str">
        <f>Inventario!E685</f>
        <v>Material Electrico</v>
      </c>
      <c r="AF685" s="148">
        <f>Inventario!F685</f>
        <v>0</v>
      </c>
      <c r="AG685" s="148" t="str">
        <f>Inventario!G685</f>
        <v>unidades</v>
      </c>
      <c r="AH685" s="149" t="str">
        <f>Inventario!S685</f>
        <v>0</v>
      </c>
      <c r="AI685" s="149">
        <f>Inventario!T685</f>
        <v>0</v>
      </c>
    </row>
    <row r="686" spans="1:35" ht="15" customHeight="1" x14ac:dyDescent="0.25">
      <c r="A686" s="33">
        <v>1909275</v>
      </c>
      <c r="B686" s="24"/>
      <c r="C686" s="174" t="s">
        <v>1211</v>
      </c>
      <c r="D686" s="98" t="str">
        <f t="shared" si="52"/>
        <v>Perno Hexagonal 1/4 x 2"Inox</v>
      </c>
      <c r="E686" s="33">
        <v>1927</v>
      </c>
      <c r="F686" s="98" t="str">
        <f t="shared" si="53"/>
        <v>Clavos y Tornillos</v>
      </c>
      <c r="G686" s="98" t="str">
        <f t="shared" si="54"/>
        <v>unidades</v>
      </c>
      <c r="H686" s="30">
        <v>130</v>
      </c>
      <c r="I686" s="28">
        <f t="shared" si="55"/>
        <v>13.272176607572117</v>
      </c>
      <c r="J686" s="28">
        <f t="shared" si="51"/>
        <v>1725.3829589843751</v>
      </c>
      <c r="K686" s="22"/>
      <c r="L686" s="150">
        <v>43767</v>
      </c>
      <c r="V686" s="4"/>
      <c r="AA686" s="134"/>
      <c r="AC686" s="148" t="str">
        <f>Inventario!B686</f>
        <v xml:space="preserve">Briba EMT de 1/2 dos Hoyos </v>
      </c>
      <c r="AD686" s="148" t="str">
        <f>Inventario!D686</f>
        <v xml:space="preserve">Briba EMT de 1/2 dos Hoyos </v>
      </c>
      <c r="AE686" s="148" t="str">
        <f>Inventario!E686</f>
        <v>Material Electrico</v>
      </c>
      <c r="AF686" s="148">
        <f>Inventario!F686</f>
        <v>0</v>
      </c>
      <c r="AG686" s="148" t="str">
        <f>Inventario!G686</f>
        <v>unidades</v>
      </c>
      <c r="AH686" s="149">
        <f>Inventario!S686</f>
        <v>1.18</v>
      </c>
      <c r="AI686" s="149">
        <f>Inventario!T686</f>
        <v>59</v>
      </c>
    </row>
    <row r="687" spans="1:35" ht="15" customHeight="1" x14ac:dyDescent="0.25">
      <c r="A687" s="33" t="s">
        <v>2157</v>
      </c>
      <c r="B687" s="24"/>
      <c r="C687" s="174" t="s">
        <v>1336</v>
      </c>
      <c r="D687" s="98" t="str">
        <f t="shared" si="52"/>
        <v xml:space="preserve">Lamina de Melamina negra 1/8" </v>
      </c>
      <c r="E687" s="33">
        <v>1928</v>
      </c>
      <c r="F687" s="98" t="str">
        <f t="shared" si="53"/>
        <v>Plywood</v>
      </c>
      <c r="G687" s="98" t="str">
        <f t="shared" si="54"/>
        <v>unidades</v>
      </c>
      <c r="H687" s="30">
        <v>1</v>
      </c>
      <c r="I687" s="28">
        <f t="shared" si="55"/>
        <v>800</v>
      </c>
      <c r="J687" s="28">
        <f t="shared" si="51"/>
        <v>800</v>
      </c>
      <c r="K687" s="22"/>
      <c r="L687" s="150">
        <v>43767</v>
      </c>
      <c r="V687" s="4"/>
      <c r="AA687" s="134"/>
      <c r="AC687" s="148" t="str">
        <f>Inventario!B687</f>
        <v xml:space="preserve">Caja Cuadrada  4X4X1/2x3/4 UL </v>
      </c>
      <c r="AD687" s="148" t="str">
        <f>Inventario!D687</f>
        <v xml:space="preserve">Caja Cuadrada  4X4X1/2x3/4 UL </v>
      </c>
      <c r="AE687" s="148" t="str">
        <f>Inventario!E687</f>
        <v>Material Electrico</v>
      </c>
      <c r="AF687" s="148">
        <f>Inventario!F687</f>
        <v>0</v>
      </c>
      <c r="AG687" s="148" t="str">
        <f>Inventario!G687</f>
        <v>unidades</v>
      </c>
      <c r="AH687" s="149" t="str">
        <f>Inventario!S687</f>
        <v>0</v>
      </c>
      <c r="AI687" s="149">
        <f>Inventario!T687</f>
        <v>0</v>
      </c>
    </row>
    <row r="688" spans="1:35" ht="15" customHeight="1" x14ac:dyDescent="0.25">
      <c r="A688" s="33">
        <v>1906178</v>
      </c>
      <c r="B688" s="24"/>
      <c r="C688" s="24" t="s">
        <v>2174</v>
      </c>
      <c r="D688" s="98" t="str">
        <f t="shared" si="52"/>
        <v>Perno Hexagonal 1/4" x 2-1/2" Inox</v>
      </c>
      <c r="E688" s="33">
        <v>1929</v>
      </c>
      <c r="F688" s="98" t="str">
        <f t="shared" si="53"/>
        <v>Clavos y Tornillos</v>
      </c>
      <c r="G688" s="98" t="str">
        <f t="shared" si="54"/>
        <v>unidades</v>
      </c>
      <c r="H688" s="30">
        <v>19</v>
      </c>
      <c r="I688" s="28">
        <f t="shared" si="55"/>
        <v>18.95</v>
      </c>
      <c r="J688" s="28">
        <f t="shared" si="51"/>
        <v>360.05</v>
      </c>
      <c r="K688" s="22"/>
      <c r="L688" s="150">
        <v>43767</v>
      </c>
      <c r="V688" s="4"/>
      <c r="AA688" s="134"/>
      <c r="AC688" s="148" t="str">
        <f>Inventario!B688</f>
        <v>Aro Repello UL 4"X4" 2X4-1/4 - 1 Gang</v>
      </c>
      <c r="AD688" s="148" t="str">
        <f>Inventario!D688</f>
        <v>Aro Repello UL 4"X4" 2X4-1/4 - 1 Gang</v>
      </c>
      <c r="AE688" s="148" t="str">
        <f>Inventario!E688</f>
        <v>Material Electrico</v>
      </c>
      <c r="AF688" s="148">
        <f>Inventario!F688</f>
        <v>0</v>
      </c>
      <c r="AG688" s="148" t="str">
        <f>Inventario!G688</f>
        <v>unidades</v>
      </c>
      <c r="AH688" s="149" t="str">
        <f>Inventario!S688</f>
        <v>0</v>
      </c>
      <c r="AI688" s="149">
        <f>Inventario!T688</f>
        <v>0</v>
      </c>
    </row>
    <row r="689" spans="1:35" ht="15" customHeight="1" x14ac:dyDescent="0.25">
      <c r="A689" s="33">
        <v>1906179</v>
      </c>
      <c r="B689" s="24"/>
      <c r="C689" s="24" t="s">
        <v>2174</v>
      </c>
      <c r="D689" s="98" t="str">
        <f t="shared" si="52"/>
        <v>Perno Hexagonal 1/4" x 2-1/2" Inox</v>
      </c>
      <c r="E689" s="33">
        <v>1929</v>
      </c>
      <c r="F689" s="98" t="str">
        <f t="shared" si="53"/>
        <v>Clavos y Tornillos</v>
      </c>
      <c r="G689" s="98" t="str">
        <f t="shared" si="54"/>
        <v>unidades</v>
      </c>
      <c r="H689" s="30">
        <v>14</v>
      </c>
      <c r="I689" s="28">
        <f t="shared" si="55"/>
        <v>18.95</v>
      </c>
      <c r="J689" s="28">
        <f t="shared" si="51"/>
        <v>265.3</v>
      </c>
      <c r="K689" s="22"/>
      <c r="L689" s="150">
        <v>43767</v>
      </c>
      <c r="V689" s="4"/>
      <c r="AA689" s="134"/>
      <c r="AC689" s="148" t="str">
        <f>Inventario!B689</f>
        <v>Caja de Registro 4x10 4 Gang 1/2x 3/4</v>
      </c>
      <c r="AD689" s="148" t="str">
        <f>Inventario!D689</f>
        <v>Caja de Registro 4x10 4 Gang 1/2x 3/4</v>
      </c>
      <c r="AE689" s="148" t="str">
        <f>Inventario!E689</f>
        <v>Material Electrico</v>
      </c>
      <c r="AF689" s="148">
        <f>Inventario!F689</f>
        <v>0</v>
      </c>
      <c r="AG689" s="148" t="str">
        <f>Inventario!G689</f>
        <v>unidades</v>
      </c>
      <c r="AH689" s="149" t="str">
        <f>Inventario!S689</f>
        <v>0</v>
      </c>
      <c r="AI689" s="149">
        <f>Inventario!T689</f>
        <v>0</v>
      </c>
    </row>
    <row r="690" spans="1:35" ht="15" customHeight="1" x14ac:dyDescent="0.25">
      <c r="A690" s="33" t="s">
        <v>2168</v>
      </c>
      <c r="B690" s="24"/>
      <c r="C690" s="174" t="s">
        <v>1066</v>
      </c>
      <c r="D690" s="98" t="str">
        <f t="shared" si="52"/>
        <v xml:space="preserve">Mascarilla desechable </v>
      </c>
      <c r="E690" s="33">
        <v>1930</v>
      </c>
      <c r="F690" s="98" t="str">
        <f t="shared" si="53"/>
        <v>EPP</v>
      </c>
      <c r="G690" s="98" t="str">
        <f t="shared" si="54"/>
        <v>unidades</v>
      </c>
      <c r="H690" s="30">
        <v>10</v>
      </c>
      <c r="I690" s="28">
        <f t="shared" si="55"/>
        <v>25.974529986969912</v>
      </c>
      <c r="J690" s="28">
        <f t="shared" si="51"/>
        <v>259.74529986969912</v>
      </c>
      <c r="K690" s="22"/>
      <c r="L690" s="150">
        <v>43767</v>
      </c>
      <c r="V690" s="4"/>
      <c r="AA690" s="134"/>
      <c r="AC690" s="148" t="str">
        <f>Inventario!B690</f>
        <v>Aro de Repello 4 Gang</v>
      </c>
      <c r="AD690" s="148" t="str">
        <f>Inventario!D690</f>
        <v>Aro de Repello 4 Gang</v>
      </c>
      <c r="AE690" s="148" t="str">
        <f>Inventario!E690</f>
        <v>Material Electrico</v>
      </c>
      <c r="AF690" s="148">
        <f>Inventario!F690</f>
        <v>0</v>
      </c>
      <c r="AG690" s="148" t="str">
        <f>Inventario!G690</f>
        <v>unidades</v>
      </c>
      <c r="AH690" s="149" t="str">
        <f>Inventario!S690</f>
        <v>0</v>
      </c>
      <c r="AI690" s="149">
        <f>Inventario!T690</f>
        <v>0</v>
      </c>
    </row>
    <row r="691" spans="1:35" ht="15" customHeight="1" x14ac:dyDescent="0.25">
      <c r="A691" s="33" t="s">
        <v>2074</v>
      </c>
      <c r="B691" s="24"/>
      <c r="C691" s="174" t="s">
        <v>763</v>
      </c>
      <c r="D691" s="98" t="str">
        <f t="shared" si="52"/>
        <v>Hilaza</v>
      </c>
      <c r="E691" s="33">
        <v>1931</v>
      </c>
      <c r="F691" s="98" t="str">
        <f t="shared" si="53"/>
        <v>Materiales Varios</v>
      </c>
      <c r="G691" s="98" t="str">
        <f t="shared" si="54"/>
        <v>lbs</v>
      </c>
      <c r="H691" s="30">
        <v>10</v>
      </c>
      <c r="I691" s="28">
        <f t="shared" si="55"/>
        <v>8.3409927745818973</v>
      </c>
      <c r="J691" s="28">
        <f t="shared" si="51"/>
        <v>83.409927745818976</v>
      </c>
      <c r="K691" s="22"/>
      <c r="L691" s="150">
        <v>43767</v>
      </c>
      <c r="V691" s="4"/>
      <c r="AA691" s="134"/>
      <c r="AC691" s="148" t="str">
        <f>Inventario!B691</f>
        <v>Aro de Repello 3 Gang</v>
      </c>
      <c r="AD691" s="148" t="str">
        <f>Inventario!D691</f>
        <v>Aro de Repello 3 Gang</v>
      </c>
      <c r="AE691" s="148" t="str">
        <f>Inventario!E691</f>
        <v>Material Electrico</v>
      </c>
      <c r="AF691" s="148">
        <f>Inventario!F691</f>
        <v>0</v>
      </c>
      <c r="AG691" s="148" t="str">
        <f>Inventario!G691</f>
        <v>unidades</v>
      </c>
      <c r="AH691" s="149" t="str">
        <f>Inventario!S691</f>
        <v>0</v>
      </c>
      <c r="AI691" s="149">
        <f>Inventario!T691</f>
        <v>0</v>
      </c>
    </row>
    <row r="692" spans="1:35" ht="15" customHeight="1" x14ac:dyDescent="0.25">
      <c r="A692" s="33">
        <v>1909274</v>
      </c>
      <c r="B692" s="24"/>
      <c r="C692" s="174" t="s">
        <v>470</v>
      </c>
      <c r="D692" s="98" t="str">
        <f t="shared" si="52"/>
        <v>Nuez con uña 1/4-20x10mm</v>
      </c>
      <c r="E692" s="33">
        <v>1932</v>
      </c>
      <c r="F692" s="98" t="str">
        <f t="shared" si="53"/>
        <v>Herrajes</v>
      </c>
      <c r="G692" s="98" t="str">
        <f t="shared" si="54"/>
        <v>unidades</v>
      </c>
      <c r="H692" s="30">
        <v>168</v>
      </c>
      <c r="I692" s="28">
        <f t="shared" si="55"/>
        <v>2.16</v>
      </c>
      <c r="J692" s="28">
        <f t="shared" si="51"/>
        <v>362.88</v>
      </c>
      <c r="K692" s="22"/>
      <c r="L692" s="150">
        <v>43767</v>
      </c>
      <c r="V692" s="4"/>
      <c r="AA692" s="134"/>
      <c r="AC692" s="148" t="str">
        <f>Inventario!B692</f>
        <v>Aro Repello UL 4"X4" 2X4-1/4 - 2 Gang</v>
      </c>
      <c r="AD692" s="148" t="str">
        <f>Inventario!D692</f>
        <v>Aro Repello UL 4"X4" 2X4-1/4 - 2 Gang</v>
      </c>
      <c r="AE692" s="148" t="str">
        <f>Inventario!E692</f>
        <v>Material Electrico</v>
      </c>
      <c r="AF692" s="148">
        <f>Inventario!F692</f>
        <v>0</v>
      </c>
      <c r="AG692" s="148" t="str">
        <f>Inventario!G692</f>
        <v>unidades</v>
      </c>
      <c r="AH692" s="149" t="str">
        <f>Inventario!S692</f>
        <v>0</v>
      </c>
      <c r="AI692" s="149">
        <f>Inventario!T692</f>
        <v>0</v>
      </c>
    </row>
    <row r="693" spans="1:35" ht="15" customHeight="1" x14ac:dyDescent="0.25">
      <c r="A693" s="33">
        <v>1909274</v>
      </c>
      <c r="B693" s="24"/>
      <c r="C693" s="174" t="s">
        <v>2058</v>
      </c>
      <c r="D693" s="98" t="str">
        <f t="shared" si="52"/>
        <v>Arandela de 1/4" INOX</v>
      </c>
      <c r="E693" s="33">
        <v>1932</v>
      </c>
      <c r="F693" s="98" t="str">
        <f t="shared" si="53"/>
        <v>Herrajes</v>
      </c>
      <c r="G693" s="98" t="str">
        <f t="shared" si="54"/>
        <v>unidades</v>
      </c>
      <c r="H693" s="30">
        <v>168</v>
      </c>
      <c r="I693" s="28">
        <f t="shared" si="55"/>
        <v>1.7744311377245507</v>
      </c>
      <c r="J693" s="28">
        <f t="shared" si="51"/>
        <v>298.10443113772453</v>
      </c>
      <c r="K693" s="22"/>
      <c r="L693" s="150">
        <v>43767</v>
      </c>
      <c r="V693" s="4"/>
      <c r="AA693" s="134"/>
      <c r="AC693" s="148" t="str">
        <f>Inventario!B693</f>
        <v>Conductor THNN # 10 Cable negro</v>
      </c>
      <c r="AD693" s="148" t="str">
        <f>Inventario!D693</f>
        <v>Conductor THNN # 10 Cable negro</v>
      </c>
      <c r="AE693" s="148" t="str">
        <f>Inventario!E693</f>
        <v>Material Electrico</v>
      </c>
      <c r="AF693" s="148">
        <f>Inventario!F693</f>
        <v>0</v>
      </c>
      <c r="AG693" s="148" t="str">
        <f>Inventario!G693</f>
        <v>mts</v>
      </c>
      <c r="AH693" s="149">
        <f>Inventario!S693</f>
        <v>16.73</v>
      </c>
      <c r="AI693" s="149">
        <f>Inventario!T693</f>
        <v>418.25</v>
      </c>
    </row>
    <row r="694" spans="1:35" ht="15" customHeight="1" x14ac:dyDescent="0.25">
      <c r="A694" s="33">
        <v>1909274</v>
      </c>
      <c r="B694" s="24"/>
      <c r="C694" s="174" t="s">
        <v>450</v>
      </c>
      <c r="D694" s="98" t="str">
        <f t="shared" si="52"/>
        <v>Resbalon con clavo 3/4"</v>
      </c>
      <c r="E694" s="33">
        <v>1932</v>
      </c>
      <c r="F694" s="98" t="str">
        <f t="shared" si="53"/>
        <v>Herrajes</v>
      </c>
      <c r="G694" s="98" t="str">
        <f t="shared" si="54"/>
        <v>unidades</v>
      </c>
      <c r="H694" s="30">
        <v>48</v>
      </c>
      <c r="I694" s="28">
        <f t="shared" si="55"/>
        <v>3.0924868282402538</v>
      </c>
      <c r="J694" s="28">
        <f t="shared" si="51"/>
        <v>148.43936775553217</v>
      </c>
      <c r="K694" s="22"/>
      <c r="L694" s="150">
        <v>43767</v>
      </c>
      <c r="V694" s="4"/>
      <c r="AA694" s="134"/>
      <c r="AC694" s="148" t="str">
        <f>Inventario!B694</f>
        <v>Conductor THNN # 10 Cable rojo</v>
      </c>
      <c r="AD694" s="148" t="str">
        <f>Inventario!D694</f>
        <v>Conductor THNN # 10 Cable rojo</v>
      </c>
      <c r="AE694" s="148" t="str">
        <f>Inventario!E694</f>
        <v>Material Electrico</v>
      </c>
      <c r="AF694" s="148">
        <f>Inventario!F694</f>
        <v>0</v>
      </c>
      <c r="AG694" s="148" t="str">
        <f>Inventario!G694</f>
        <v>mts</v>
      </c>
      <c r="AH694" s="149">
        <f>Inventario!S694</f>
        <v>16.73</v>
      </c>
      <c r="AI694" s="149">
        <f>Inventario!T694</f>
        <v>418.25</v>
      </c>
    </row>
    <row r="695" spans="1:35" ht="15" customHeight="1" x14ac:dyDescent="0.25">
      <c r="A695" s="33">
        <v>1909275</v>
      </c>
      <c r="B695" s="24"/>
      <c r="C695" s="174" t="s">
        <v>470</v>
      </c>
      <c r="D695" s="98" t="str">
        <f t="shared" si="52"/>
        <v>Nuez con uña 1/4-20x10mm</v>
      </c>
      <c r="E695" s="33">
        <v>1933</v>
      </c>
      <c r="F695" s="98" t="str">
        <f t="shared" si="53"/>
        <v>Herrajes</v>
      </c>
      <c r="G695" s="98" t="str">
        <f t="shared" si="54"/>
        <v>unidades</v>
      </c>
      <c r="H695" s="30">
        <v>120</v>
      </c>
      <c r="I695" s="28">
        <f t="shared" si="55"/>
        <v>2.16</v>
      </c>
      <c r="J695" s="28">
        <f t="shared" si="51"/>
        <v>259.20000000000005</v>
      </c>
      <c r="K695" s="22"/>
      <c r="L695" s="150">
        <v>43767</v>
      </c>
      <c r="V695" s="4"/>
      <c r="AA695" s="134"/>
      <c r="AC695" s="148" t="str">
        <f>Inventario!B695</f>
        <v xml:space="preserve">Tapa Ciega 4x4 UL </v>
      </c>
      <c r="AD695" s="148" t="str">
        <f>Inventario!D695</f>
        <v xml:space="preserve">Tapa Ciega 4x4 UL </v>
      </c>
      <c r="AE695" s="148" t="str">
        <f>Inventario!E695</f>
        <v>Material Electrico</v>
      </c>
      <c r="AF695" s="148">
        <f>Inventario!F695</f>
        <v>0</v>
      </c>
      <c r="AG695" s="148" t="str">
        <f>Inventario!G695</f>
        <v>unidades</v>
      </c>
      <c r="AH695" s="149" t="str">
        <f>Inventario!S695</f>
        <v>0</v>
      </c>
      <c r="AI695" s="149">
        <f>Inventario!T695</f>
        <v>0</v>
      </c>
    </row>
    <row r="696" spans="1:35" ht="15" customHeight="1" x14ac:dyDescent="0.25">
      <c r="A696" s="33">
        <v>1909275</v>
      </c>
      <c r="B696" s="24"/>
      <c r="C696" s="174" t="s">
        <v>2058</v>
      </c>
      <c r="D696" s="98" t="str">
        <f t="shared" si="52"/>
        <v>Arandela de 1/4" INOX</v>
      </c>
      <c r="E696" s="33">
        <v>1933</v>
      </c>
      <c r="F696" s="98" t="str">
        <f t="shared" si="53"/>
        <v>Herrajes</v>
      </c>
      <c r="G696" s="98" t="str">
        <f t="shared" si="54"/>
        <v>unidades</v>
      </c>
      <c r="H696" s="30">
        <v>120</v>
      </c>
      <c r="I696" s="28">
        <f t="shared" si="55"/>
        <v>1.7744311377245507</v>
      </c>
      <c r="J696" s="28">
        <f t="shared" si="51"/>
        <v>212.93173652694608</v>
      </c>
      <c r="K696" s="22"/>
      <c r="L696" s="150">
        <v>43767</v>
      </c>
      <c r="V696" s="4"/>
      <c r="AA696" s="134"/>
      <c r="AC696" s="148" t="str">
        <f>Inventario!B696</f>
        <v xml:space="preserve">Brida EMT 3/4" 1  Hueco </v>
      </c>
      <c r="AD696" s="148" t="str">
        <f>Inventario!D696</f>
        <v xml:space="preserve">Brida EMT 3/4" 1  Hueco </v>
      </c>
      <c r="AE696" s="148" t="str">
        <f>Inventario!E696</f>
        <v>Material Electrico</v>
      </c>
      <c r="AF696" s="148">
        <f>Inventario!F696</f>
        <v>0</v>
      </c>
      <c r="AG696" s="148" t="str">
        <f>Inventario!G696</f>
        <v>unidades</v>
      </c>
      <c r="AH696" s="149">
        <f>Inventario!S696</f>
        <v>1.88375</v>
      </c>
      <c r="AI696" s="149">
        <f>Inventario!T696</f>
        <v>7.5350000000000001</v>
      </c>
    </row>
    <row r="697" spans="1:35" ht="15" customHeight="1" x14ac:dyDescent="0.25">
      <c r="A697" s="33">
        <v>1909275</v>
      </c>
      <c r="B697" s="24"/>
      <c r="C697" s="174" t="s">
        <v>450</v>
      </c>
      <c r="D697" s="98" t="str">
        <f t="shared" si="52"/>
        <v>Resbalon con clavo 3/4"</v>
      </c>
      <c r="E697" s="33">
        <v>1933</v>
      </c>
      <c r="F697" s="98" t="str">
        <f t="shared" si="53"/>
        <v>Herrajes</v>
      </c>
      <c r="G697" s="98" t="str">
        <f t="shared" si="54"/>
        <v>unidades</v>
      </c>
      <c r="H697" s="30">
        <v>48</v>
      </c>
      <c r="I697" s="28">
        <f t="shared" si="55"/>
        <v>3.0924868282402538</v>
      </c>
      <c r="J697" s="28">
        <f t="shared" si="51"/>
        <v>148.43936775553217</v>
      </c>
      <c r="K697" s="22"/>
      <c r="L697" s="150">
        <v>43767</v>
      </c>
      <c r="V697" s="4"/>
      <c r="AA697" s="134"/>
      <c r="AC697" s="148" t="str">
        <f>Inventario!B697</f>
        <v>Curva Conduit PVC DE 1/2"</v>
      </c>
      <c r="AD697" s="148" t="str">
        <f>Inventario!D697</f>
        <v>Curva Conduit PVC DE 1/2"</v>
      </c>
      <c r="AE697" s="148" t="str">
        <f>Inventario!E697</f>
        <v>Material Electrico</v>
      </c>
      <c r="AF697" s="148">
        <f>Inventario!F697</f>
        <v>0</v>
      </c>
      <c r="AG697" s="148" t="str">
        <f>Inventario!G697</f>
        <v>unidades</v>
      </c>
      <c r="AH697" s="149" t="str">
        <f>Inventario!S697</f>
        <v>0</v>
      </c>
      <c r="AI697" s="149">
        <f>Inventario!T697</f>
        <v>0</v>
      </c>
    </row>
    <row r="698" spans="1:35" ht="15" customHeight="1" x14ac:dyDescent="0.25">
      <c r="A698" s="33" t="s">
        <v>2075</v>
      </c>
      <c r="B698" s="24"/>
      <c r="C698" s="174" t="s">
        <v>1135</v>
      </c>
      <c r="D698" s="98" t="str">
        <f t="shared" si="52"/>
        <v>Punta #2</v>
      </c>
      <c r="E698" s="33">
        <v>1934</v>
      </c>
      <c r="F698" s="98" t="str">
        <f t="shared" si="53"/>
        <v>Materiales Varios</v>
      </c>
      <c r="G698" s="98" t="str">
        <f t="shared" si="54"/>
        <v>unidades</v>
      </c>
      <c r="H698" s="30">
        <v>5</v>
      </c>
      <c r="I698" s="28">
        <f t="shared" si="55"/>
        <v>7.2924321547206024</v>
      </c>
      <c r="J698" s="28">
        <f t="shared" si="51"/>
        <v>36.46216077360301</v>
      </c>
      <c r="K698" s="22"/>
      <c r="L698" s="150">
        <v>43767</v>
      </c>
      <c r="V698" s="4"/>
      <c r="AA698" s="134"/>
      <c r="AC698" s="148" t="str">
        <f>Inventario!B698</f>
        <v xml:space="preserve">Riel Unistrut 13/16" x 10 pie </v>
      </c>
      <c r="AD698" s="148" t="str">
        <f>Inventario!D698</f>
        <v xml:space="preserve">Riel Unistrut 13/16" x 10 pie </v>
      </c>
      <c r="AE698" s="148" t="str">
        <f>Inventario!E698</f>
        <v>Material Electrico</v>
      </c>
      <c r="AF698" s="148">
        <f>Inventario!F698</f>
        <v>0</v>
      </c>
      <c r="AG698" s="148" t="str">
        <f>Inventario!G698</f>
        <v>Pie</v>
      </c>
      <c r="AH698" s="149">
        <f>Inventario!S698</f>
        <v>24.228000000000002</v>
      </c>
      <c r="AI698" s="149">
        <f>Inventario!T698</f>
        <v>484.56000000000006</v>
      </c>
    </row>
    <row r="699" spans="1:35" ht="15" customHeight="1" x14ac:dyDescent="0.25">
      <c r="A699" s="33" t="s">
        <v>2074</v>
      </c>
      <c r="B699" s="24"/>
      <c r="C699" s="174" t="s">
        <v>1082</v>
      </c>
      <c r="D699" s="98" t="str">
        <f t="shared" si="52"/>
        <v>Guantes Con Punto Pvc</v>
      </c>
      <c r="E699" s="33">
        <v>1935</v>
      </c>
      <c r="F699" s="98" t="str">
        <f t="shared" si="53"/>
        <v>EPP</v>
      </c>
      <c r="G699" s="98" t="str">
        <f t="shared" si="54"/>
        <v>par</v>
      </c>
      <c r="H699" s="30">
        <v>2</v>
      </c>
      <c r="I699" s="28">
        <f t="shared" si="55"/>
        <v>49.356153846153845</v>
      </c>
      <c r="J699" s="28">
        <f t="shared" si="51"/>
        <v>98.712307692307689</v>
      </c>
      <c r="K699" s="22"/>
      <c r="L699" s="150">
        <v>43767</v>
      </c>
      <c r="V699" s="4"/>
      <c r="AA699" s="134"/>
      <c r="AC699" s="148" t="str">
        <f>Inventario!B699</f>
        <v>Conductor CU THNN # 2 Cable  Negro</v>
      </c>
      <c r="AD699" s="148" t="str">
        <f>Inventario!D699</f>
        <v>Conductor CU THNN # 2 Cable  Negro</v>
      </c>
      <c r="AE699" s="148" t="str">
        <f>Inventario!E699</f>
        <v>Material Electrico</v>
      </c>
      <c r="AF699" s="148">
        <f>Inventario!F699</f>
        <v>0</v>
      </c>
      <c r="AG699" s="148" t="str">
        <f>Inventario!G699</f>
        <v>mts</v>
      </c>
      <c r="AH699" s="149" t="str">
        <f>Inventario!S699</f>
        <v>0</v>
      </c>
      <c r="AI699" s="149">
        <f>Inventario!T699</f>
        <v>0</v>
      </c>
    </row>
    <row r="700" spans="1:35" ht="15" customHeight="1" x14ac:dyDescent="0.25">
      <c r="A700" s="33" t="s">
        <v>2074</v>
      </c>
      <c r="B700" s="24"/>
      <c r="C700" s="174" t="s">
        <v>763</v>
      </c>
      <c r="D700" s="98" t="str">
        <f t="shared" si="52"/>
        <v>Hilaza</v>
      </c>
      <c r="E700" s="33">
        <v>1936</v>
      </c>
      <c r="F700" s="98" t="str">
        <f t="shared" si="53"/>
        <v>Materiales Varios</v>
      </c>
      <c r="G700" s="98" t="str">
        <f t="shared" si="54"/>
        <v>lbs</v>
      </c>
      <c r="H700" s="30">
        <v>3</v>
      </c>
      <c r="I700" s="28">
        <f t="shared" si="55"/>
        <v>8.3409927745818973</v>
      </c>
      <c r="J700" s="28">
        <f t="shared" si="51"/>
        <v>25.02297832374569</v>
      </c>
      <c r="K700" s="22"/>
      <c r="L700" s="150">
        <v>43767</v>
      </c>
      <c r="V700" s="4"/>
      <c r="AA700" s="134"/>
      <c r="AC700" s="148" t="str">
        <f>Inventario!B700</f>
        <v>Break CH 3X30 Enchuf CH330</v>
      </c>
      <c r="AD700" s="148" t="str">
        <f>Inventario!D700</f>
        <v>Break CH 3X30 Enchuf CH330</v>
      </c>
      <c r="AE700" s="148" t="str">
        <f>Inventario!E700</f>
        <v>Material Electrico</v>
      </c>
      <c r="AF700" s="148">
        <f>Inventario!F700</f>
        <v>0</v>
      </c>
      <c r="AG700" s="148" t="str">
        <f>Inventario!G700</f>
        <v>unidades</v>
      </c>
      <c r="AH700" s="149" t="str">
        <f>Inventario!S700</f>
        <v>0</v>
      </c>
      <c r="AI700" s="149">
        <f>Inventario!T700</f>
        <v>0</v>
      </c>
    </row>
    <row r="701" spans="1:35" ht="15" customHeight="1" x14ac:dyDescent="0.25">
      <c r="A701" s="33" t="s">
        <v>2074</v>
      </c>
      <c r="B701" s="24"/>
      <c r="C701" s="174" t="s">
        <v>303</v>
      </c>
      <c r="D701" s="98" t="str">
        <f t="shared" si="52"/>
        <v>Lija pliego 9"x11" grano #360</v>
      </c>
      <c r="E701" s="33">
        <v>1936</v>
      </c>
      <c r="F701" s="98" t="str">
        <f t="shared" si="53"/>
        <v>Abrasivos</v>
      </c>
      <c r="G701" s="98" t="str">
        <f t="shared" si="54"/>
        <v>unidades</v>
      </c>
      <c r="H701" s="30">
        <v>3</v>
      </c>
      <c r="I701" s="28">
        <f t="shared" si="55"/>
        <v>9.25</v>
      </c>
      <c r="J701" s="28">
        <f t="shared" si="51"/>
        <v>27.75</v>
      </c>
      <c r="K701" s="22"/>
      <c r="L701" s="150">
        <v>43767</v>
      </c>
      <c r="V701" s="4"/>
      <c r="AA701" s="134"/>
      <c r="AC701" s="148" t="str">
        <f>Inventario!B701</f>
        <v xml:space="preserve">Breaker 3P 50A 120/240V 10K </v>
      </c>
      <c r="AD701" s="148" t="str">
        <f>Inventario!D701</f>
        <v xml:space="preserve">Breaker 3P 50A 120/240V 10K </v>
      </c>
      <c r="AE701" s="148" t="str">
        <f>Inventario!E701</f>
        <v>Material Electrico</v>
      </c>
      <c r="AF701" s="148">
        <f>Inventario!F701</f>
        <v>0</v>
      </c>
      <c r="AG701" s="148" t="str">
        <f>Inventario!G701</f>
        <v>unidades</v>
      </c>
      <c r="AH701" s="149" t="str">
        <f>Inventario!S701</f>
        <v>0</v>
      </c>
      <c r="AI701" s="149">
        <f>Inventario!T701</f>
        <v>0</v>
      </c>
    </row>
    <row r="702" spans="1:35" ht="15" customHeight="1" x14ac:dyDescent="0.25">
      <c r="A702" s="33" t="s">
        <v>2318</v>
      </c>
      <c r="B702" s="24"/>
      <c r="C702" s="174" t="s">
        <v>1476</v>
      </c>
      <c r="D702" s="98" t="str">
        <f t="shared" si="52"/>
        <v>Lava Mano</v>
      </c>
      <c r="E702" s="33">
        <v>1937</v>
      </c>
      <c r="F702" s="98" t="str">
        <f t="shared" si="53"/>
        <v>Materiales Varios</v>
      </c>
      <c r="G702" s="98" t="str">
        <f t="shared" si="54"/>
        <v>unidades</v>
      </c>
      <c r="H702" s="30">
        <v>2</v>
      </c>
      <c r="I702" s="28">
        <f t="shared" si="55"/>
        <v>2310.6717400000002</v>
      </c>
      <c r="J702" s="28">
        <f t="shared" si="51"/>
        <v>4621.3434800000005</v>
      </c>
      <c r="K702" s="22"/>
      <c r="L702" s="150">
        <v>43739</v>
      </c>
      <c r="V702" s="4"/>
      <c r="AA702" s="134"/>
      <c r="AC702" s="148" t="str">
        <f>Inventario!B702</f>
        <v xml:space="preserve">Cable de Cobre TSJ 3X10 </v>
      </c>
      <c r="AD702" s="148" t="str">
        <f>Inventario!D702</f>
        <v xml:space="preserve">Cable de Cobre TSJ 3X10 </v>
      </c>
      <c r="AE702" s="148" t="str">
        <f>Inventario!E702</f>
        <v>Material Electrico</v>
      </c>
      <c r="AF702" s="148">
        <f>Inventario!F702</f>
        <v>0</v>
      </c>
      <c r="AG702" s="148" t="str">
        <f>Inventario!G702</f>
        <v>mts</v>
      </c>
      <c r="AH702" s="149" t="str">
        <f>Inventario!S702</f>
        <v>0</v>
      </c>
      <c r="AI702" s="149">
        <f>Inventario!T702</f>
        <v>0</v>
      </c>
    </row>
    <row r="703" spans="1:35" ht="15" customHeight="1" x14ac:dyDescent="0.25">
      <c r="A703" s="33" t="s">
        <v>2074</v>
      </c>
      <c r="B703" s="24"/>
      <c r="C703" s="174" t="s">
        <v>2319</v>
      </c>
      <c r="D703" s="98" t="str">
        <f t="shared" si="52"/>
        <v>Balbula Carga y Descarga</v>
      </c>
      <c r="E703" s="33">
        <v>1938</v>
      </c>
      <c r="F703" s="98" t="str">
        <f t="shared" si="53"/>
        <v>Repuestos y Partes</v>
      </c>
      <c r="G703" s="98" t="str">
        <f t="shared" si="54"/>
        <v>unidades</v>
      </c>
      <c r="H703" s="30">
        <v>1</v>
      </c>
      <c r="I703" s="28">
        <f t="shared" si="55"/>
        <v>4368.5070000000005</v>
      </c>
      <c r="J703" s="28">
        <f t="shared" ref="J703:J766" si="56">+H703*I703</f>
        <v>4368.5070000000005</v>
      </c>
      <c r="K703" s="22"/>
      <c r="L703" s="150">
        <v>43754</v>
      </c>
      <c r="V703" s="4"/>
      <c r="AA703" s="134"/>
      <c r="AC703" s="148" t="str">
        <f>Inventario!B703</f>
        <v xml:space="preserve">Cable de Cobre THNN #8 Verde </v>
      </c>
      <c r="AD703" s="148" t="str">
        <f>Inventario!D703</f>
        <v xml:space="preserve">Cable de Cobre THNN #8 Verde </v>
      </c>
      <c r="AE703" s="148" t="str">
        <f>Inventario!E703</f>
        <v>Material Electrico</v>
      </c>
      <c r="AF703" s="148">
        <f>Inventario!F703</f>
        <v>0</v>
      </c>
      <c r="AG703" s="148" t="str">
        <f>Inventario!G703</f>
        <v>mts</v>
      </c>
      <c r="AH703" s="149" t="str">
        <f>Inventario!S703</f>
        <v>0</v>
      </c>
      <c r="AI703" s="149">
        <f>Inventario!T703</f>
        <v>0</v>
      </c>
    </row>
    <row r="704" spans="1:35" ht="15" customHeight="1" x14ac:dyDescent="0.25">
      <c r="A704" s="33" t="s">
        <v>772</v>
      </c>
      <c r="B704" s="24"/>
      <c r="C704" s="174" t="s">
        <v>1418</v>
      </c>
      <c r="D704" s="98" t="str">
        <f t="shared" si="52"/>
        <v>Guantes P/Limpieza</v>
      </c>
      <c r="E704" s="33">
        <v>1939</v>
      </c>
      <c r="F704" s="98" t="str">
        <f t="shared" si="53"/>
        <v>EPP</v>
      </c>
      <c r="G704" s="98" t="str">
        <f t="shared" si="54"/>
        <v>par</v>
      </c>
      <c r="H704" s="30">
        <v>10</v>
      </c>
      <c r="I704" s="28">
        <f t="shared" si="55"/>
        <v>67.212800000000001</v>
      </c>
      <c r="J704" s="28">
        <f t="shared" si="56"/>
        <v>672.12800000000004</v>
      </c>
      <c r="K704" s="22"/>
      <c r="L704" s="150">
        <v>43764</v>
      </c>
      <c r="V704" s="4"/>
      <c r="AA704" s="134"/>
      <c r="AC704" s="148" t="str">
        <f>Inventario!B704</f>
        <v>Interruptor FI 3P 80A VAC MAX 14A 25KA 240V</v>
      </c>
      <c r="AD704" s="148" t="str">
        <f>Inventario!D704</f>
        <v>Interruptor FI 3P 80A VAC MAX 14A 25KA 240V</v>
      </c>
      <c r="AE704" s="148" t="str">
        <f>Inventario!E704</f>
        <v>Material Electrico</v>
      </c>
      <c r="AF704" s="148">
        <f>Inventario!F704</f>
        <v>0</v>
      </c>
      <c r="AG704" s="148" t="str">
        <f>Inventario!G704</f>
        <v>unidades</v>
      </c>
      <c r="AH704" s="149" t="str">
        <f>Inventario!S704</f>
        <v>0</v>
      </c>
      <c r="AI704" s="149">
        <f>Inventario!T704</f>
        <v>0</v>
      </c>
    </row>
    <row r="705" spans="1:35" ht="15" customHeight="1" x14ac:dyDescent="0.25">
      <c r="A705" s="33" t="s">
        <v>2074</v>
      </c>
      <c r="B705" s="24"/>
      <c r="C705" s="174" t="s">
        <v>2229</v>
      </c>
      <c r="D705" s="98" t="str">
        <f t="shared" si="52"/>
        <v>Empaque Oring 2-213</v>
      </c>
      <c r="E705" s="33">
        <v>1940</v>
      </c>
      <c r="F705" s="98" t="str">
        <f t="shared" si="53"/>
        <v>Repuestos y Partes</v>
      </c>
      <c r="G705" s="98" t="str">
        <f t="shared" si="54"/>
        <v>unidades</v>
      </c>
      <c r="H705" s="30">
        <v>4</v>
      </c>
      <c r="I705" s="28">
        <f t="shared" si="55"/>
        <v>17.39</v>
      </c>
      <c r="J705" s="28">
        <f t="shared" si="56"/>
        <v>69.56</v>
      </c>
      <c r="K705" s="22"/>
      <c r="L705" s="150">
        <v>43753</v>
      </c>
      <c r="V705" s="4"/>
      <c r="AA705" s="134"/>
      <c r="AC705" s="148" t="str">
        <f>Inventario!B705</f>
        <v>Caja EMT 3 Gang</v>
      </c>
      <c r="AD705" s="148" t="str">
        <f>Inventario!D705</f>
        <v>Caja EMT 3 Gang</v>
      </c>
      <c r="AE705" s="148" t="str">
        <f>Inventario!E705</f>
        <v>Material Electrico</v>
      </c>
      <c r="AF705" s="148">
        <f>Inventario!F705</f>
        <v>0</v>
      </c>
      <c r="AG705" s="148" t="str">
        <f>Inventario!G705</f>
        <v>unidades</v>
      </c>
      <c r="AH705" s="149" t="str">
        <f>Inventario!S705</f>
        <v>0</v>
      </c>
      <c r="AI705" s="149">
        <f>Inventario!T705</f>
        <v>0</v>
      </c>
    </row>
    <row r="706" spans="1:35" ht="15" customHeight="1" x14ac:dyDescent="0.25">
      <c r="A706" s="33" t="s">
        <v>2074</v>
      </c>
      <c r="B706" s="24"/>
      <c r="C706" s="24" t="s">
        <v>2230</v>
      </c>
      <c r="D706" s="98" t="str">
        <f t="shared" si="52"/>
        <v>Oring 3.0 x 55 mm</v>
      </c>
      <c r="E706" s="33">
        <v>1940</v>
      </c>
      <c r="F706" s="98" t="str">
        <f t="shared" si="53"/>
        <v>Repuestos y Partes</v>
      </c>
      <c r="G706" s="98" t="str">
        <f t="shared" si="54"/>
        <v>unidades</v>
      </c>
      <c r="H706" s="30">
        <v>8</v>
      </c>
      <c r="I706" s="28">
        <f t="shared" si="55"/>
        <v>21.74</v>
      </c>
      <c r="J706" s="28">
        <f t="shared" si="56"/>
        <v>173.92</v>
      </c>
      <c r="K706" s="22"/>
      <c r="L706" s="150">
        <v>43753</v>
      </c>
      <c r="V706" s="4"/>
      <c r="AA706" s="134"/>
      <c r="AC706" s="148" t="str">
        <f>Inventario!B706</f>
        <v>Abrazadera Srtrut Clamp 1-1/2"</v>
      </c>
      <c r="AD706" s="148" t="str">
        <f>Inventario!D706</f>
        <v>Abrazadera Srtrut Clamp 1-1/2"</v>
      </c>
      <c r="AE706" s="148" t="str">
        <f>Inventario!E706</f>
        <v>Material Electrico</v>
      </c>
      <c r="AF706" s="148">
        <f>Inventario!F706</f>
        <v>0</v>
      </c>
      <c r="AG706" s="148" t="str">
        <f>Inventario!G706</f>
        <v>unidades</v>
      </c>
      <c r="AH706" s="149" t="str">
        <f>Inventario!S706</f>
        <v>0</v>
      </c>
      <c r="AI706" s="149">
        <f>Inventario!T706</f>
        <v>0</v>
      </c>
    </row>
    <row r="707" spans="1:35" ht="15" customHeight="1" x14ac:dyDescent="0.25">
      <c r="A707" s="33" t="s">
        <v>2074</v>
      </c>
      <c r="B707" s="24"/>
      <c r="C707" s="174" t="s">
        <v>2231</v>
      </c>
      <c r="D707" s="98" t="str">
        <f t="shared" si="52"/>
        <v>Sello 25 x 33 x 5</v>
      </c>
      <c r="E707" s="33">
        <v>1940</v>
      </c>
      <c r="F707" s="98" t="str">
        <f t="shared" si="53"/>
        <v>Repuestos y Partes</v>
      </c>
      <c r="G707" s="98" t="str">
        <f t="shared" si="54"/>
        <v>unidades</v>
      </c>
      <c r="H707" s="30">
        <v>4</v>
      </c>
      <c r="I707" s="28">
        <f t="shared" si="55"/>
        <v>140</v>
      </c>
      <c r="J707" s="28">
        <f t="shared" si="56"/>
        <v>560</v>
      </c>
      <c r="K707" s="22"/>
      <c r="L707" s="150">
        <v>43753</v>
      </c>
      <c r="V707" s="4"/>
      <c r="AA707" s="134"/>
      <c r="AC707" s="148" t="str">
        <f>Inventario!B707</f>
        <v>Conector Conduit 1/2"</v>
      </c>
      <c r="AD707" s="148" t="str">
        <f>Inventario!D707</f>
        <v>Conector Conduit 1/2"</v>
      </c>
      <c r="AE707" s="148" t="str">
        <f>Inventario!E707</f>
        <v>Material Electrico</v>
      </c>
      <c r="AF707" s="148">
        <f>Inventario!F707</f>
        <v>0</v>
      </c>
      <c r="AG707" s="148" t="str">
        <f>Inventario!G707</f>
        <v>unidades</v>
      </c>
      <c r="AH707" s="149">
        <f>Inventario!S707</f>
        <v>3.6118896493506494</v>
      </c>
      <c r="AI707" s="149">
        <f>Inventario!T707</f>
        <v>14.447558597402598</v>
      </c>
    </row>
    <row r="708" spans="1:35" ht="15" customHeight="1" x14ac:dyDescent="0.25">
      <c r="A708" s="33" t="s">
        <v>2074</v>
      </c>
      <c r="B708" s="24"/>
      <c r="C708" s="174" t="s">
        <v>2232</v>
      </c>
      <c r="D708" s="98" t="str">
        <f t="shared" si="52"/>
        <v>Sello 53 x 63 x 6</v>
      </c>
      <c r="E708" s="33">
        <v>1940</v>
      </c>
      <c r="F708" s="98" t="str">
        <f t="shared" si="53"/>
        <v>Repuestos y Partes</v>
      </c>
      <c r="G708" s="98" t="str">
        <f t="shared" si="54"/>
        <v>unidades</v>
      </c>
      <c r="H708" s="30">
        <v>8</v>
      </c>
      <c r="I708" s="28">
        <f t="shared" si="55"/>
        <v>280</v>
      </c>
      <c r="J708" s="28">
        <f t="shared" si="56"/>
        <v>2240</v>
      </c>
      <c r="K708" s="22"/>
      <c r="L708" s="150">
        <v>43753</v>
      </c>
      <c r="V708" s="4"/>
      <c r="AA708" s="134"/>
      <c r="AC708" s="148" t="str">
        <f>Inventario!B708</f>
        <v>Cable de Cobre THNN #12 Negro</v>
      </c>
      <c r="AD708" s="148" t="str">
        <f>Inventario!D708</f>
        <v>Cable de Cobre THNN #12 Negro</v>
      </c>
      <c r="AE708" s="148" t="str">
        <f>Inventario!E708</f>
        <v>Material Electrico</v>
      </c>
      <c r="AF708" s="148">
        <f>Inventario!F708</f>
        <v>0</v>
      </c>
      <c r="AG708" s="148" t="str">
        <f>Inventario!G708</f>
        <v>mts</v>
      </c>
      <c r="AH708" s="149" t="str">
        <f>Inventario!S708</f>
        <v>0</v>
      </c>
      <c r="AI708" s="149">
        <f>Inventario!T708</f>
        <v>0</v>
      </c>
    </row>
    <row r="709" spans="1:35" ht="15" customHeight="1" x14ac:dyDescent="0.25">
      <c r="A709" s="33" t="s">
        <v>2074</v>
      </c>
      <c r="B709" s="24"/>
      <c r="C709" s="174" t="s">
        <v>2233</v>
      </c>
      <c r="D709" s="98" t="str">
        <f t="shared" si="52"/>
        <v xml:space="preserve">Wiper 25 x 33 x 5 </v>
      </c>
      <c r="E709" s="33">
        <v>1940</v>
      </c>
      <c r="F709" s="98" t="str">
        <f t="shared" si="53"/>
        <v>Repuestos y Partes</v>
      </c>
      <c r="G709" s="98" t="str">
        <f t="shared" si="54"/>
        <v>unidades</v>
      </c>
      <c r="H709" s="30">
        <v>4</v>
      </c>
      <c r="I709" s="28">
        <f t="shared" si="55"/>
        <v>130</v>
      </c>
      <c r="J709" s="28">
        <f t="shared" si="56"/>
        <v>520</v>
      </c>
      <c r="K709" s="22"/>
      <c r="L709" s="150">
        <v>43753</v>
      </c>
      <c r="V709" s="4"/>
      <c r="AA709" s="134"/>
      <c r="AC709" s="148" t="str">
        <f>Inventario!B709</f>
        <v>Cable de Cobre THNN #12 Rojo</v>
      </c>
      <c r="AD709" s="148" t="str">
        <f>Inventario!D709</f>
        <v>Cable de Cobre THNN #12 Rojo</v>
      </c>
      <c r="AE709" s="148" t="str">
        <f>Inventario!E709</f>
        <v>Material Electrico</v>
      </c>
      <c r="AF709" s="148">
        <f>Inventario!F709</f>
        <v>0</v>
      </c>
      <c r="AG709" s="148" t="str">
        <f>Inventario!G709</f>
        <v>mts</v>
      </c>
      <c r="AH709" s="149" t="str">
        <f>Inventario!S709</f>
        <v>0</v>
      </c>
      <c r="AI709" s="149">
        <f>Inventario!T709</f>
        <v>0</v>
      </c>
    </row>
    <row r="710" spans="1:35" ht="15" customHeight="1" x14ac:dyDescent="0.25">
      <c r="A710" s="33" t="s">
        <v>2074</v>
      </c>
      <c r="B710" s="24"/>
      <c r="C710" s="174" t="s">
        <v>1696</v>
      </c>
      <c r="D710" s="98" t="str">
        <f t="shared" ref="D710:D773" si="57">VLOOKUP($C710,$AC$6:$AI$2056,2,FALSE)</f>
        <v>Fusibles 12K</v>
      </c>
      <c r="E710" s="33">
        <v>1940</v>
      </c>
      <c r="F710" s="98" t="str">
        <f t="shared" ref="F710:F773" si="58">VLOOKUP($C710,$AC$6:$AI$2056,3,FALSE)</f>
        <v>Material Electrico</v>
      </c>
      <c r="G710" s="98" t="str">
        <f t="shared" ref="G710:G773" si="59">VLOOKUP($C710,$AC$6:$AI$2056,5,FALSE)</f>
        <v>unidades</v>
      </c>
      <c r="H710" s="30">
        <v>14</v>
      </c>
      <c r="I710" s="28">
        <f t="shared" ref="I710:I773" si="60">VLOOKUP($C710,$AC$6:$AI$2056,6,FALSE)</f>
        <v>10</v>
      </c>
      <c r="J710" s="28">
        <f t="shared" si="56"/>
        <v>140</v>
      </c>
      <c r="K710" s="22"/>
      <c r="L710" s="150">
        <v>43753</v>
      </c>
      <c r="V710" s="4"/>
      <c r="AA710" s="134"/>
      <c r="AC710" s="148" t="str">
        <f>Inventario!B710</f>
        <v>Cable de Cobre THNN #12 Azul</v>
      </c>
      <c r="AD710" s="148" t="str">
        <f>Inventario!D710</f>
        <v>Cable de Cobre THNN #12 Azul</v>
      </c>
      <c r="AE710" s="148" t="str">
        <f>Inventario!E710</f>
        <v>Material Electrico</v>
      </c>
      <c r="AF710" s="148">
        <f>Inventario!F710</f>
        <v>0</v>
      </c>
      <c r="AG710" s="148" t="str">
        <f>Inventario!G710</f>
        <v>mts</v>
      </c>
      <c r="AH710" s="149" t="str">
        <f>Inventario!S710</f>
        <v>0</v>
      </c>
      <c r="AI710" s="149">
        <f>Inventario!T710</f>
        <v>0</v>
      </c>
    </row>
    <row r="711" spans="1:35" ht="15" customHeight="1" x14ac:dyDescent="0.25">
      <c r="A711" s="33" t="s">
        <v>2074</v>
      </c>
      <c r="B711" s="24"/>
      <c r="C711" s="174" t="s">
        <v>2329</v>
      </c>
      <c r="D711" s="98" t="str">
        <f t="shared" si="57"/>
        <v>Resistencia de calor Uxcell a11071300ux0083  5 OHM</v>
      </c>
      <c r="E711" s="33">
        <v>1940</v>
      </c>
      <c r="F711" s="98" t="str">
        <f t="shared" si="58"/>
        <v>Repuestos y Partes</v>
      </c>
      <c r="G711" s="98" t="str">
        <f t="shared" si="59"/>
        <v>unidades</v>
      </c>
      <c r="H711" s="30">
        <v>3</v>
      </c>
      <c r="I711" s="28">
        <f t="shared" si="60"/>
        <v>845.56666666666661</v>
      </c>
      <c r="J711" s="28">
        <f t="shared" si="56"/>
        <v>2536.6999999999998</v>
      </c>
      <c r="K711" s="22"/>
      <c r="L711" s="150">
        <v>43753</v>
      </c>
      <c r="V711" s="4"/>
      <c r="AA711" s="134"/>
      <c r="AC711" s="148" t="str">
        <f>Inventario!B711</f>
        <v>Cable de Cobre THNN #12 Verde</v>
      </c>
      <c r="AD711" s="148" t="str">
        <f>Inventario!D711</f>
        <v>Cable de Cobre THNN #12 Verde</v>
      </c>
      <c r="AE711" s="148" t="str">
        <f>Inventario!E711</f>
        <v>Material Electrico</v>
      </c>
      <c r="AF711" s="148">
        <f>Inventario!F711</f>
        <v>0</v>
      </c>
      <c r="AG711" s="148" t="str">
        <f>Inventario!G711</f>
        <v>mts</v>
      </c>
      <c r="AH711" s="149" t="str">
        <f>Inventario!S711</f>
        <v>0</v>
      </c>
      <c r="AI711" s="149">
        <f>Inventario!T711</f>
        <v>0</v>
      </c>
    </row>
    <row r="712" spans="1:35" ht="15" customHeight="1" x14ac:dyDescent="0.25">
      <c r="A712" s="33" t="s">
        <v>2074</v>
      </c>
      <c r="B712" s="24"/>
      <c r="C712" s="174" t="s">
        <v>2330</v>
      </c>
      <c r="D712" s="98" t="str">
        <f t="shared" si="57"/>
        <v xml:space="preserve">Resistencia de calor Uxcell 50W watt 2ohm high power </v>
      </c>
      <c r="E712" s="33">
        <v>1940</v>
      </c>
      <c r="F712" s="98" t="str">
        <f t="shared" si="58"/>
        <v>Repuestos y Partes</v>
      </c>
      <c r="G712" s="98" t="str">
        <f t="shared" si="59"/>
        <v>unidades</v>
      </c>
      <c r="H712" s="30">
        <v>1</v>
      </c>
      <c r="I712" s="28">
        <f t="shared" si="60"/>
        <v>502.255</v>
      </c>
      <c r="J712" s="28">
        <f t="shared" si="56"/>
        <v>502.255</v>
      </c>
      <c r="K712" s="22"/>
      <c r="L712" s="150">
        <v>43753</v>
      </c>
      <c r="V712" s="4"/>
      <c r="AA712" s="134"/>
      <c r="AC712" s="148" t="str">
        <f>Inventario!B712</f>
        <v>Cable de Cobre TSJ 3X14</v>
      </c>
      <c r="AD712" s="148" t="str">
        <f>Inventario!D712</f>
        <v>Cable de Cobre TSJ 3X14</v>
      </c>
      <c r="AE712" s="148" t="str">
        <f>Inventario!E712</f>
        <v>Material Electrico</v>
      </c>
      <c r="AF712" s="148">
        <f>Inventario!F712</f>
        <v>0</v>
      </c>
      <c r="AG712" s="148" t="str">
        <f>Inventario!G712</f>
        <v>mts</v>
      </c>
      <c r="AH712" s="149" t="str">
        <f>Inventario!S712</f>
        <v>0</v>
      </c>
      <c r="AI712" s="149">
        <f>Inventario!T712</f>
        <v>0</v>
      </c>
    </row>
    <row r="713" spans="1:35" ht="15" customHeight="1" x14ac:dyDescent="0.25">
      <c r="A713" s="33" t="s">
        <v>2074</v>
      </c>
      <c r="B713" s="24"/>
      <c r="C713" s="174" t="s">
        <v>1214</v>
      </c>
      <c r="D713" s="98" t="str">
        <f t="shared" si="57"/>
        <v>Tape Electrico</v>
      </c>
      <c r="E713" s="33">
        <v>1940</v>
      </c>
      <c r="F713" s="98" t="str">
        <f t="shared" si="58"/>
        <v>Material Electrico</v>
      </c>
      <c r="G713" s="98" t="str">
        <f t="shared" si="59"/>
        <v>unidades</v>
      </c>
      <c r="H713" s="30">
        <v>1</v>
      </c>
      <c r="I713" s="28">
        <f t="shared" si="60"/>
        <v>41.15332040277778</v>
      </c>
      <c r="J713" s="28">
        <f t="shared" si="56"/>
        <v>41.15332040277778</v>
      </c>
      <c r="K713" s="22"/>
      <c r="L713" s="150">
        <v>43753</v>
      </c>
      <c r="V713" s="4"/>
      <c r="AA713" s="134"/>
      <c r="AC713" s="148" t="str">
        <f>Inventario!B713</f>
        <v xml:space="preserve">Breaker 1P 20A 120/240V 10K </v>
      </c>
      <c r="AD713" s="148" t="str">
        <f>Inventario!D713</f>
        <v xml:space="preserve">Breaker 1P 20A 120/240V 10K </v>
      </c>
      <c r="AE713" s="148" t="str">
        <f>Inventario!E713</f>
        <v>Material Electrico</v>
      </c>
      <c r="AF713" s="148">
        <f>Inventario!F713</f>
        <v>0</v>
      </c>
      <c r="AG713" s="148" t="str">
        <f>Inventario!G713</f>
        <v>unidades</v>
      </c>
      <c r="AH713" s="149" t="str">
        <f>Inventario!S713</f>
        <v>0</v>
      </c>
      <c r="AI713" s="149">
        <f>Inventario!T713</f>
        <v>0</v>
      </c>
    </row>
    <row r="714" spans="1:35" ht="15" customHeight="1" x14ac:dyDescent="0.25">
      <c r="A714" s="33" t="s">
        <v>2074</v>
      </c>
      <c r="B714" s="24"/>
      <c r="C714" s="174" t="s">
        <v>2329</v>
      </c>
      <c r="D714" s="98" t="str">
        <f t="shared" si="57"/>
        <v>Resistencia de calor Uxcell a11071300ux0083  5 OHM</v>
      </c>
      <c r="E714" s="33">
        <v>1941</v>
      </c>
      <c r="F714" s="98" t="str">
        <f t="shared" si="58"/>
        <v>Repuestos y Partes</v>
      </c>
      <c r="G714" s="98" t="str">
        <f t="shared" si="59"/>
        <v>unidades</v>
      </c>
      <c r="H714" s="30">
        <v>2</v>
      </c>
      <c r="I714" s="28">
        <f t="shared" si="60"/>
        <v>845.56666666666661</v>
      </c>
      <c r="J714" s="28">
        <f t="shared" si="56"/>
        <v>1691.1333333333332</v>
      </c>
      <c r="K714" s="22"/>
      <c r="L714" s="150">
        <v>43755</v>
      </c>
      <c r="V714" s="4"/>
      <c r="AA714" s="134"/>
      <c r="AC714" s="148" t="str">
        <f>Inventario!B714</f>
        <v xml:space="preserve">Breaker 1P 15A 120/240V 10K </v>
      </c>
      <c r="AD714" s="148" t="str">
        <f>Inventario!D714</f>
        <v xml:space="preserve">Breaker 1P 15A 120/240V 10K </v>
      </c>
      <c r="AE714" s="148" t="str">
        <f>Inventario!E714</f>
        <v>Material Electrico</v>
      </c>
      <c r="AF714" s="148">
        <f>Inventario!F714</f>
        <v>0</v>
      </c>
      <c r="AG714" s="148" t="str">
        <f>Inventario!G714</f>
        <v>unidades</v>
      </c>
      <c r="AH714" s="149" t="str">
        <f>Inventario!S714</f>
        <v>0</v>
      </c>
      <c r="AI714" s="149">
        <f>Inventario!T714</f>
        <v>0</v>
      </c>
    </row>
    <row r="715" spans="1:35" ht="15" customHeight="1" x14ac:dyDescent="0.25">
      <c r="A715" s="33" t="s">
        <v>2373</v>
      </c>
      <c r="B715" s="24"/>
      <c r="C715" s="174" t="s">
        <v>2366</v>
      </c>
      <c r="D715" s="98" t="str">
        <f t="shared" si="57"/>
        <v>Barrra Rectanular de Laton 0.5"x 3.35" x 48"</v>
      </c>
      <c r="E715" s="33">
        <v>1942</v>
      </c>
      <c r="F715" s="98" t="str">
        <f t="shared" si="58"/>
        <v>Metales</v>
      </c>
      <c r="G715" s="98" t="str">
        <f t="shared" si="59"/>
        <v>Pie</v>
      </c>
      <c r="H715" s="30">
        <v>1</v>
      </c>
      <c r="I715" s="28">
        <f t="shared" si="60"/>
        <v>15341.48</v>
      </c>
      <c r="J715" s="28">
        <f t="shared" si="56"/>
        <v>15341.48</v>
      </c>
      <c r="K715" s="22"/>
      <c r="L715" s="150">
        <v>43756</v>
      </c>
      <c r="V715" s="4"/>
      <c r="AA715" s="134"/>
      <c r="AC715" s="148" t="str">
        <f>Inventario!B715</f>
        <v xml:space="preserve">Breaker 2P 60A 120/240V 10K </v>
      </c>
      <c r="AD715" s="148" t="str">
        <f>Inventario!D715</f>
        <v xml:space="preserve">Breaker 2P 60A 120/240V 10K </v>
      </c>
      <c r="AE715" s="148" t="str">
        <f>Inventario!E715</f>
        <v>Material Electrico</v>
      </c>
      <c r="AF715" s="148">
        <f>Inventario!F715</f>
        <v>0</v>
      </c>
      <c r="AG715" s="148" t="str">
        <f>Inventario!G715</f>
        <v>unidades</v>
      </c>
      <c r="AH715" s="149" t="str">
        <f>Inventario!S715</f>
        <v>0</v>
      </c>
      <c r="AI715" s="149">
        <f>Inventario!T715</f>
        <v>0</v>
      </c>
    </row>
    <row r="716" spans="1:35" ht="15" customHeight="1" x14ac:dyDescent="0.25">
      <c r="A716" s="33" t="s">
        <v>2075</v>
      </c>
      <c r="B716" s="24"/>
      <c r="C716" s="174" t="s">
        <v>2364</v>
      </c>
      <c r="D716" s="98" t="str">
        <f t="shared" si="57"/>
        <v>Gurbias (Set)</v>
      </c>
      <c r="E716" s="33">
        <v>1943</v>
      </c>
      <c r="F716" s="98" t="str">
        <f t="shared" si="58"/>
        <v>Herramienta</v>
      </c>
      <c r="G716" s="98" t="str">
        <f t="shared" si="59"/>
        <v>unidades</v>
      </c>
      <c r="H716" s="30">
        <v>1</v>
      </c>
      <c r="I716" s="28">
        <f t="shared" si="60"/>
        <v>4726.3100000000004</v>
      </c>
      <c r="J716" s="28">
        <f t="shared" si="56"/>
        <v>4726.3100000000004</v>
      </c>
      <c r="K716" s="22"/>
      <c r="L716" s="150">
        <v>43756</v>
      </c>
      <c r="V716" s="4"/>
      <c r="AA716" s="134"/>
      <c r="AC716" s="148" t="str">
        <f>Inventario!B716</f>
        <v>Tubo Pvc Conduit de 1/2"</v>
      </c>
      <c r="AD716" s="148" t="str">
        <f>Inventario!D716</f>
        <v>Tubo Pvc Conduit de 1/2"</v>
      </c>
      <c r="AE716" s="148" t="str">
        <f>Inventario!E716</f>
        <v>Material Electrico</v>
      </c>
      <c r="AF716" s="148">
        <f>Inventario!F716</f>
        <v>0</v>
      </c>
      <c r="AG716" s="148" t="str">
        <f>Inventario!G716</f>
        <v>unidades</v>
      </c>
      <c r="AH716" s="149">
        <f>Inventario!S716</f>
        <v>16.390501904761905</v>
      </c>
      <c r="AI716" s="149">
        <f>Inventario!T716</f>
        <v>245.85752857142859</v>
      </c>
    </row>
    <row r="717" spans="1:35" ht="15" customHeight="1" x14ac:dyDescent="0.25">
      <c r="A717" s="33">
        <v>1909276</v>
      </c>
      <c r="B717" s="24"/>
      <c r="C717" s="98" t="s">
        <v>2331</v>
      </c>
      <c r="D717" s="98" t="str">
        <f t="shared" si="57"/>
        <v xml:space="preserve">Junco plastificado 1/2" open mesh bleached 24" width,(Rollo 50 pies) </v>
      </c>
      <c r="E717" s="33">
        <v>1944</v>
      </c>
      <c r="F717" s="98" t="str">
        <f t="shared" si="58"/>
        <v>Tapiceria</v>
      </c>
      <c r="G717" s="98" t="str">
        <f t="shared" si="59"/>
        <v>unidades</v>
      </c>
      <c r="H717" s="30">
        <v>1</v>
      </c>
      <c r="I717" s="28">
        <f t="shared" si="60"/>
        <v>20663.990000000002</v>
      </c>
      <c r="J717" s="28">
        <f t="shared" si="56"/>
        <v>20663.990000000002</v>
      </c>
      <c r="K717" s="22"/>
      <c r="L717" s="150">
        <v>43766</v>
      </c>
      <c r="V717" s="4"/>
      <c r="AA717" s="134"/>
      <c r="AC717" s="148" t="str">
        <f>Inventario!B717</f>
        <v>Union Pvc Conduit de 1/2"</v>
      </c>
      <c r="AD717" s="148" t="str">
        <f>Inventario!D717</f>
        <v>Union Pvc Conduit de 1/2"</v>
      </c>
      <c r="AE717" s="148" t="str">
        <f>Inventario!E717</f>
        <v>Material Electrico</v>
      </c>
      <c r="AF717" s="148">
        <f>Inventario!F717</f>
        <v>0</v>
      </c>
      <c r="AG717" s="148" t="str">
        <f>Inventario!G717</f>
        <v>unidades</v>
      </c>
      <c r="AH717" s="149" t="str">
        <f>Inventario!S717</f>
        <v>0</v>
      </c>
      <c r="AI717" s="149">
        <f>Inventario!T717</f>
        <v>0</v>
      </c>
    </row>
    <row r="718" spans="1:35" ht="15" customHeight="1" x14ac:dyDescent="0.25">
      <c r="A718" s="33">
        <v>1909276</v>
      </c>
      <c r="B718" s="24"/>
      <c r="C718" s="98" t="s">
        <v>2332</v>
      </c>
      <c r="D718" s="98" t="str">
        <f t="shared" si="57"/>
        <v xml:space="preserve">Vena plastica/ Spline Reed #10 (Rollo de 50 pies) </v>
      </c>
      <c r="E718" s="33">
        <v>1944</v>
      </c>
      <c r="F718" s="98" t="str">
        <f t="shared" si="58"/>
        <v>Tapiceria</v>
      </c>
      <c r="G718" s="98" t="str">
        <f t="shared" si="59"/>
        <v>unidades</v>
      </c>
      <c r="H718" s="30">
        <v>4</v>
      </c>
      <c r="I718" s="28">
        <f t="shared" si="60"/>
        <v>592.26</v>
      </c>
      <c r="J718" s="28">
        <f t="shared" si="56"/>
        <v>2369.04</v>
      </c>
      <c r="K718" s="22"/>
      <c r="L718" s="150">
        <v>43766</v>
      </c>
      <c r="V718" s="4"/>
      <c r="AA718" s="134"/>
      <c r="AC718" s="148" t="str">
        <f>Inventario!B718</f>
        <v>Cable de Cobre THNN #12 Blanco</v>
      </c>
      <c r="AD718" s="148" t="str">
        <f>Inventario!D718</f>
        <v>Cable de Cobre THNN #12 Blanco</v>
      </c>
      <c r="AE718" s="148" t="str">
        <f>Inventario!E718</f>
        <v>Material Electrico</v>
      </c>
      <c r="AF718" s="148">
        <f>Inventario!F718</f>
        <v>0</v>
      </c>
      <c r="AG718" s="148" t="str">
        <f>Inventario!G718</f>
        <v>mts</v>
      </c>
      <c r="AH718" s="149" t="str">
        <f>Inventario!S718</f>
        <v>0</v>
      </c>
      <c r="AI718" s="149">
        <f>Inventario!T718</f>
        <v>0</v>
      </c>
    </row>
    <row r="719" spans="1:35" ht="15" customHeight="1" x14ac:dyDescent="0.25">
      <c r="A719" s="33" t="s">
        <v>2168</v>
      </c>
      <c r="B719" s="24"/>
      <c r="C719" s="174" t="s">
        <v>2306</v>
      </c>
      <c r="D719" s="98" t="str">
        <f t="shared" si="57"/>
        <v>Bomba Mochila</v>
      </c>
      <c r="E719" s="33">
        <v>1945</v>
      </c>
      <c r="F719" s="98" t="str">
        <f t="shared" si="58"/>
        <v>Herramienta</v>
      </c>
      <c r="G719" s="98" t="str">
        <f t="shared" si="59"/>
        <v>unidades</v>
      </c>
      <c r="H719" s="30">
        <v>1</v>
      </c>
      <c r="I719" s="28">
        <f t="shared" si="60"/>
        <v>1015.5</v>
      </c>
      <c r="J719" s="28">
        <f t="shared" si="56"/>
        <v>1015.5</v>
      </c>
      <c r="K719" s="22"/>
      <c r="L719" s="150">
        <v>43767</v>
      </c>
      <c r="V719" s="4"/>
      <c r="AA719" s="134"/>
      <c r="AC719" s="148" t="str">
        <f>Inventario!B719</f>
        <v xml:space="preserve">Breaker 2P 30A 120/240V 10K </v>
      </c>
      <c r="AD719" s="148" t="str">
        <f>Inventario!D719</f>
        <v xml:space="preserve">Breaker 2P 30A 120/240V 10K </v>
      </c>
      <c r="AE719" s="148" t="str">
        <f>Inventario!E719</f>
        <v>Material Electrico</v>
      </c>
      <c r="AF719" s="148">
        <f>Inventario!F719</f>
        <v>0</v>
      </c>
      <c r="AG719" s="148" t="str">
        <f>Inventario!G719</f>
        <v>unidades</v>
      </c>
      <c r="AH719" s="149">
        <f>Inventario!S719</f>
        <v>745.41425199999992</v>
      </c>
      <c r="AI719" s="149">
        <f>Inventario!T719</f>
        <v>1490.8285039999998</v>
      </c>
    </row>
    <row r="720" spans="1:35" ht="15" customHeight="1" x14ac:dyDescent="0.25">
      <c r="A720" s="33" t="s">
        <v>2168</v>
      </c>
      <c r="B720" s="24"/>
      <c r="C720" s="174" t="s">
        <v>2148</v>
      </c>
      <c r="D720" s="98" t="str">
        <f t="shared" si="57"/>
        <v xml:space="preserve">Cipermetrina </v>
      </c>
      <c r="E720" s="33">
        <v>1945</v>
      </c>
      <c r="F720" s="98" t="str">
        <f t="shared" si="58"/>
        <v>Pinturas y Quimicos</v>
      </c>
      <c r="G720" s="98" t="str">
        <f t="shared" si="59"/>
        <v>unidades</v>
      </c>
      <c r="H720" s="30">
        <v>1</v>
      </c>
      <c r="I720" s="28">
        <f t="shared" si="60"/>
        <v>3400.3245454545454</v>
      </c>
      <c r="J720" s="28">
        <f t="shared" si="56"/>
        <v>3400.3245454545454</v>
      </c>
      <c r="K720" s="22"/>
      <c r="L720" s="150">
        <v>43767</v>
      </c>
      <c r="V720" s="4"/>
      <c r="AA720" s="134"/>
      <c r="AC720" s="148" t="str">
        <f>Inventario!B720</f>
        <v>Tubo Pvc Conduit de 3/4"</v>
      </c>
      <c r="AD720" s="148" t="str">
        <f>Inventario!D720</f>
        <v>Tubo Pvc Conduit de 3/4"</v>
      </c>
      <c r="AE720" s="148" t="str">
        <f>Inventario!E720</f>
        <v>Material Electrico</v>
      </c>
      <c r="AF720" s="148">
        <f>Inventario!F720</f>
        <v>0</v>
      </c>
      <c r="AG720" s="148" t="str">
        <f>Inventario!G720</f>
        <v>unidades</v>
      </c>
      <c r="AH720" s="149" t="str">
        <f>Inventario!S720</f>
        <v>0</v>
      </c>
      <c r="AI720" s="149">
        <f>Inventario!T720</f>
        <v>0</v>
      </c>
    </row>
    <row r="721" spans="1:35" ht="15" customHeight="1" x14ac:dyDescent="0.25">
      <c r="A721" s="33">
        <v>1908231</v>
      </c>
      <c r="B721" s="24"/>
      <c r="C721" s="174" t="s">
        <v>435</v>
      </c>
      <c r="D721" s="98" t="str">
        <f t="shared" si="57"/>
        <v>Tornillo phillips flathead #4x 5/8"</v>
      </c>
      <c r="E721" s="33">
        <v>1946</v>
      </c>
      <c r="F721" s="98" t="str">
        <f t="shared" si="58"/>
        <v>Clavos y Tornillos</v>
      </c>
      <c r="G721" s="98" t="str">
        <f t="shared" si="59"/>
        <v>unidades</v>
      </c>
      <c r="H721" s="30">
        <v>30</v>
      </c>
      <c r="I721" s="28">
        <f t="shared" si="60"/>
        <v>1.6299999999999997</v>
      </c>
      <c r="J721" s="28">
        <f t="shared" si="56"/>
        <v>48.899999999999991</v>
      </c>
      <c r="K721" s="22"/>
      <c r="L721" s="150">
        <v>43768</v>
      </c>
      <c r="V721" s="4"/>
      <c r="AA721" s="134"/>
      <c r="AC721" s="148" t="str">
        <f>Inventario!B721</f>
        <v>Union Pvc Conduit de 3/4"</v>
      </c>
      <c r="AD721" s="148" t="str">
        <f>Inventario!D721</f>
        <v>Union Pvc Conduit de 3/4"</v>
      </c>
      <c r="AE721" s="148" t="str">
        <f>Inventario!E721</f>
        <v>Material Electrico</v>
      </c>
      <c r="AF721" s="148">
        <f>Inventario!F721</f>
        <v>0</v>
      </c>
      <c r="AG721" s="148" t="str">
        <f>Inventario!G721</f>
        <v>unidades</v>
      </c>
      <c r="AH721" s="149">
        <f>Inventario!S721</f>
        <v>2.7014578181818183</v>
      </c>
      <c r="AI721" s="149">
        <f>Inventario!T721</f>
        <v>16.208746909090909</v>
      </c>
    </row>
    <row r="722" spans="1:35" ht="15" customHeight="1" x14ac:dyDescent="0.25">
      <c r="A722" s="33">
        <v>1909277</v>
      </c>
      <c r="B722" s="24"/>
      <c r="C722" s="174" t="s">
        <v>2006</v>
      </c>
      <c r="D722" s="98" t="str">
        <f t="shared" si="57"/>
        <v>Tubo Cañeria 1 1/2" x 2.38 mmx 6mtrs</v>
      </c>
      <c r="E722" s="33">
        <v>1947</v>
      </c>
      <c r="F722" s="98" t="str">
        <f t="shared" si="58"/>
        <v>Metales</v>
      </c>
      <c r="G722" s="98" t="str">
        <f t="shared" si="59"/>
        <v>mts</v>
      </c>
      <c r="H722" s="30">
        <v>12</v>
      </c>
      <c r="I722" s="28">
        <f t="shared" si="60"/>
        <v>99.366125499999995</v>
      </c>
      <c r="J722" s="28">
        <f t="shared" si="56"/>
        <v>1192.3935059999999</v>
      </c>
      <c r="K722" s="22"/>
      <c r="L722" s="150">
        <v>43768</v>
      </c>
      <c r="V722" s="4"/>
      <c r="AA722" s="134"/>
      <c r="AC722" s="148" t="str">
        <f>Inventario!B722</f>
        <v>Curva Pvc Conduit de 3/4"</v>
      </c>
      <c r="AD722" s="148" t="str">
        <f>Inventario!D722</f>
        <v>Curva Pvc Conduit de 3/4"</v>
      </c>
      <c r="AE722" s="148" t="str">
        <f>Inventario!E722</f>
        <v>Material Electrico</v>
      </c>
      <c r="AF722" s="148">
        <f>Inventario!F722</f>
        <v>0</v>
      </c>
      <c r="AG722" s="148" t="str">
        <f>Inventario!G722</f>
        <v>unidades</v>
      </c>
      <c r="AH722" s="149" t="str">
        <f>Inventario!S722</f>
        <v>0</v>
      </c>
      <c r="AI722" s="149">
        <f>Inventario!T722</f>
        <v>0</v>
      </c>
    </row>
    <row r="723" spans="1:35" ht="15" customHeight="1" x14ac:dyDescent="0.25">
      <c r="A723" s="33">
        <v>1909277</v>
      </c>
      <c r="B723" s="24"/>
      <c r="C723" s="174" t="s">
        <v>2064</v>
      </c>
      <c r="D723" s="98" t="str">
        <f t="shared" si="57"/>
        <v>Varilla lisa 3/4"</v>
      </c>
      <c r="E723" s="33">
        <v>1947</v>
      </c>
      <c r="F723" s="98" t="str">
        <f t="shared" si="58"/>
        <v>Metales</v>
      </c>
      <c r="G723" s="98" t="str">
        <f t="shared" si="59"/>
        <v>mts</v>
      </c>
      <c r="H723" s="30">
        <v>24</v>
      </c>
      <c r="I723" s="28">
        <f t="shared" si="60"/>
        <v>78.666666666666671</v>
      </c>
      <c r="J723" s="28">
        <f t="shared" si="56"/>
        <v>1888</v>
      </c>
      <c r="K723" s="22"/>
      <c r="L723" s="150">
        <v>43768</v>
      </c>
      <c r="V723" s="4"/>
      <c r="AA723" s="134"/>
      <c r="AC723" s="148" t="str">
        <f>Inventario!B723</f>
        <v>Conector Pvc Conduit 3/4"</v>
      </c>
      <c r="AD723" s="148" t="str">
        <f>Inventario!D723</f>
        <v>Conector Pvc Conduit 3/4"</v>
      </c>
      <c r="AE723" s="148" t="str">
        <f>Inventario!E723</f>
        <v>Material Electrico</v>
      </c>
      <c r="AF723" s="148">
        <f>Inventario!F723</f>
        <v>0</v>
      </c>
      <c r="AG723" s="148" t="str">
        <f>Inventario!G723</f>
        <v>unidades</v>
      </c>
      <c r="AH723" s="149" t="str">
        <f>Inventario!S723</f>
        <v>0</v>
      </c>
      <c r="AI723" s="149">
        <f>Inventario!T723</f>
        <v>0</v>
      </c>
    </row>
    <row r="724" spans="1:35" ht="15" customHeight="1" x14ac:dyDescent="0.25">
      <c r="A724" s="33">
        <v>1909277</v>
      </c>
      <c r="B724" s="24"/>
      <c r="C724" s="174" t="s">
        <v>2007</v>
      </c>
      <c r="D724" s="98" t="str">
        <f t="shared" si="57"/>
        <v xml:space="preserve">Lamina Negra Lisa 4 x 8 x 1/4" </v>
      </c>
      <c r="E724" s="33">
        <v>1947</v>
      </c>
      <c r="F724" s="98" t="str">
        <f t="shared" si="58"/>
        <v>Metales</v>
      </c>
      <c r="G724" s="98" t="str">
        <f t="shared" si="59"/>
        <v>mts</v>
      </c>
      <c r="H724" s="30">
        <v>1</v>
      </c>
      <c r="I724" s="28">
        <f t="shared" si="60"/>
        <v>4780</v>
      </c>
      <c r="J724" s="28">
        <f t="shared" si="56"/>
        <v>4780</v>
      </c>
      <c r="K724" s="22"/>
      <c r="L724" s="150">
        <v>43768</v>
      </c>
      <c r="V724" s="4"/>
      <c r="AA724" s="134"/>
      <c r="AC724" s="148" t="str">
        <f>Inventario!B724</f>
        <v>Tubo Pvc Conduit de 1-1/4"</v>
      </c>
      <c r="AD724" s="148" t="str">
        <f>Inventario!D724</f>
        <v>Tubo Pvc Conduit de 1-1/4"</v>
      </c>
      <c r="AE724" s="148" t="str">
        <f>Inventario!E724</f>
        <v>Material Electrico</v>
      </c>
      <c r="AF724" s="148">
        <f>Inventario!F724</f>
        <v>0</v>
      </c>
      <c r="AG724" s="148" t="str">
        <f>Inventario!G724</f>
        <v>unidades</v>
      </c>
      <c r="AH724" s="149" t="str">
        <f>Inventario!S724</f>
        <v>0</v>
      </c>
      <c r="AI724" s="149">
        <f>Inventario!T724</f>
        <v>0</v>
      </c>
    </row>
    <row r="725" spans="1:35" ht="15" customHeight="1" x14ac:dyDescent="0.25">
      <c r="A725" s="33" t="s">
        <v>2074</v>
      </c>
      <c r="B725" s="24"/>
      <c r="C725" s="98" t="s">
        <v>2377</v>
      </c>
      <c r="D725" s="98" t="str">
        <f t="shared" si="57"/>
        <v>Aceite P/Linea de Aire (ISO 32)</v>
      </c>
      <c r="E725" s="33">
        <v>1948</v>
      </c>
      <c r="F725" s="98" t="str">
        <f t="shared" si="58"/>
        <v>Pinturas y Quimicos</v>
      </c>
      <c r="G725" s="98" t="str">
        <f t="shared" si="59"/>
        <v>galon</v>
      </c>
      <c r="H725" s="30">
        <v>1</v>
      </c>
      <c r="I725" s="28">
        <f t="shared" si="60"/>
        <v>1656</v>
      </c>
      <c r="J725" s="28">
        <f t="shared" si="56"/>
        <v>1656</v>
      </c>
      <c r="K725" s="22"/>
      <c r="L725" s="150">
        <v>43768</v>
      </c>
      <c r="V725" s="4"/>
      <c r="AA725" s="134"/>
      <c r="AC725" s="148" t="str">
        <f>Inventario!B725</f>
        <v>Union Pvc Conduit de 1-1/4"</v>
      </c>
      <c r="AD725" s="148" t="str">
        <f>Inventario!D725</f>
        <v>Union Pvc Conduit de 1-1/4"</v>
      </c>
      <c r="AE725" s="148" t="str">
        <f>Inventario!E725</f>
        <v>Material Electrico</v>
      </c>
      <c r="AF725" s="148">
        <f>Inventario!F725</f>
        <v>0</v>
      </c>
      <c r="AG725" s="148" t="str">
        <f>Inventario!G725</f>
        <v>unidades</v>
      </c>
      <c r="AH725" s="149">
        <f>Inventario!S725</f>
        <v>5.9580179999999991</v>
      </c>
      <c r="AI725" s="149">
        <f>Inventario!T725</f>
        <v>5.9580179999999991</v>
      </c>
    </row>
    <row r="726" spans="1:35" ht="15" customHeight="1" x14ac:dyDescent="0.25">
      <c r="A726" s="33" t="s">
        <v>2102</v>
      </c>
      <c r="B726" s="24"/>
      <c r="C726" s="174" t="s">
        <v>1066</v>
      </c>
      <c r="D726" s="98" t="str">
        <f t="shared" si="57"/>
        <v xml:space="preserve">Mascarilla desechable </v>
      </c>
      <c r="E726" s="33">
        <v>1949</v>
      </c>
      <c r="F726" s="98" t="str">
        <f t="shared" si="58"/>
        <v>EPP</v>
      </c>
      <c r="G726" s="98" t="str">
        <f t="shared" si="59"/>
        <v>unidades</v>
      </c>
      <c r="H726" s="30">
        <v>3</v>
      </c>
      <c r="I726" s="28">
        <f t="shared" si="60"/>
        <v>25.974529986969912</v>
      </c>
      <c r="J726" s="28">
        <f t="shared" si="56"/>
        <v>77.923589960909737</v>
      </c>
      <c r="K726" s="22"/>
      <c r="L726" s="150">
        <v>43768</v>
      </c>
      <c r="V726" s="4"/>
      <c r="AA726" s="134"/>
      <c r="AC726" s="148" t="str">
        <f>Inventario!B726</f>
        <v>Curva Pvc Conduit de 1-1/4"</v>
      </c>
      <c r="AD726" s="148" t="str">
        <f>Inventario!D726</f>
        <v>Curva Pvc Conduit de 1-1/4"</v>
      </c>
      <c r="AE726" s="148" t="str">
        <f>Inventario!E726</f>
        <v>Material Electrico</v>
      </c>
      <c r="AF726" s="148">
        <f>Inventario!F726</f>
        <v>0</v>
      </c>
      <c r="AG726" s="148" t="str">
        <f>Inventario!G726</f>
        <v>unidades</v>
      </c>
      <c r="AH726" s="149" t="str">
        <f>Inventario!S726</f>
        <v>0</v>
      </c>
      <c r="AI726" s="149">
        <f>Inventario!T726</f>
        <v>0</v>
      </c>
    </row>
    <row r="727" spans="1:35" ht="15" customHeight="1" x14ac:dyDescent="0.25">
      <c r="A727" s="33">
        <v>1910327</v>
      </c>
      <c r="B727" s="24"/>
      <c r="C727" s="174" t="s">
        <v>868</v>
      </c>
      <c r="D727" s="98" t="str">
        <f t="shared" si="57"/>
        <v>Pegamento EZ-1|</v>
      </c>
      <c r="E727" s="33">
        <v>1950</v>
      </c>
      <c r="F727" s="98" t="str">
        <f t="shared" si="58"/>
        <v>Pinturas y Quimicos</v>
      </c>
      <c r="G727" s="98" t="str">
        <f t="shared" si="59"/>
        <v>lts</v>
      </c>
      <c r="H727" s="30">
        <v>36</v>
      </c>
      <c r="I727" s="28">
        <f t="shared" si="60"/>
        <v>151.04332292298756</v>
      </c>
      <c r="J727" s="28">
        <f t="shared" si="56"/>
        <v>5437.5596252275518</v>
      </c>
      <c r="K727" s="22"/>
      <c r="L727" s="150">
        <v>43768</v>
      </c>
      <c r="V727" s="4"/>
      <c r="AA727" s="134"/>
      <c r="AC727" s="148" t="str">
        <f>Inventario!B727</f>
        <v xml:space="preserve">Conector EMT A Presion de 1-1/4" </v>
      </c>
      <c r="AD727" s="148" t="str">
        <f>Inventario!D727</f>
        <v xml:space="preserve">Conector EMT A Presion de 1-1/4" </v>
      </c>
      <c r="AE727" s="148" t="str">
        <f>Inventario!E727</f>
        <v>Material Electrico</v>
      </c>
      <c r="AF727" s="148">
        <f>Inventario!F727</f>
        <v>0</v>
      </c>
      <c r="AG727" s="148" t="str">
        <f>Inventario!G727</f>
        <v>unidades</v>
      </c>
      <c r="AH727" s="149">
        <f>Inventario!S727</f>
        <v>28.103386666666665</v>
      </c>
      <c r="AI727" s="149">
        <f>Inventario!T727</f>
        <v>56.206773333333331</v>
      </c>
    </row>
    <row r="728" spans="1:35" ht="15" customHeight="1" x14ac:dyDescent="0.25">
      <c r="A728" s="33">
        <v>1906178</v>
      </c>
      <c r="B728" s="24"/>
      <c r="C728" s="174" t="s">
        <v>834</v>
      </c>
      <c r="D728" s="98" t="str">
        <f t="shared" si="57"/>
        <v>Thinner Acrilico</v>
      </c>
      <c r="E728" s="33">
        <v>1951</v>
      </c>
      <c r="F728" s="98" t="str">
        <f t="shared" si="58"/>
        <v>Pinturas y Quimicos</v>
      </c>
      <c r="G728" s="98" t="str">
        <f t="shared" si="59"/>
        <v>galones</v>
      </c>
      <c r="H728" s="30">
        <v>2</v>
      </c>
      <c r="I728" s="28">
        <f t="shared" si="60"/>
        <v>171.05991780538329</v>
      </c>
      <c r="J728" s="28">
        <f t="shared" si="56"/>
        <v>342.11983561076659</v>
      </c>
      <c r="K728" s="22"/>
      <c r="L728" s="150">
        <v>43768</v>
      </c>
      <c r="V728" s="4"/>
      <c r="AA728" s="134"/>
      <c r="AC728" s="148" t="str">
        <f>Inventario!B728</f>
        <v>Centro de carga 12 espacios 3F 4H 125 Amp</v>
      </c>
      <c r="AD728" s="148" t="str">
        <f>Inventario!D728</f>
        <v>Centro de carga 12 espacios 3F 4H 125 Amp</v>
      </c>
      <c r="AE728" s="148" t="str">
        <f>Inventario!E728</f>
        <v>Material Electrico</v>
      </c>
      <c r="AF728" s="148">
        <f>Inventario!F728</f>
        <v>0</v>
      </c>
      <c r="AG728" s="148" t="str">
        <f>Inventario!G728</f>
        <v>unidades</v>
      </c>
      <c r="AH728" s="149" t="str">
        <f>Inventario!S728</f>
        <v>0</v>
      </c>
      <c r="AI728" s="149">
        <f>Inventario!T728</f>
        <v>0</v>
      </c>
    </row>
    <row r="729" spans="1:35" ht="15" customHeight="1" x14ac:dyDescent="0.25">
      <c r="A729" s="33" t="s">
        <v>2074</v>
      </c>
      <c r="B729" s="24"/>
      <c r="C729" s="174" t="s">
        <v>1066</v>
      </c>
      <c r="D729" s="98" t="str">
        <f t="shared" si="57"/>
        <v xml:space="preserve">Mascarilla desechable </v>
      </c>
      <c r="E729" s="33">
        <v>1952</v>
      </c>
      <c r="F729" s="98" t="str">
        <f t="shared" si="58"/>
        <v>EPP</v>
      </c>
      <c r="G729" s="98" t="str">
        <f t="shared" si="59"/>
        <v>unidades</v>
      </c>
      <c r="H729" s="30">
        <v>4</v>
      </c>
      <c r="I729" s="28">
        <f t="shared" si="60"/>
        <v>25.974529986969912</v>
      </c>
      <c r="J729" s="28">
        <f t="shared" si="56"/>
        <v>103.89811994787965</v>
      </c>
      <c r="K729" s="22"/>
      <c r="L729" s="150">
        <v>43768</v>
      </c>
      <c r="V729" s="4"/>
      <c r="AA729" s="134"/>
      <c r="AC729" s="148" t="str">
        <f>Inventario!B729</f>
        <v>Clamp Strut Universales 1 1/4" Top</v>
      </c>
      <c r="AD729" s="148" t="str">
        <f>Inventario!D729</f>
        <v>Clamp Strut Universales 1 1/4" Top</v>
      </c>
      <c r="AE729" s="148" t="str">
        <f>Inventario!E729</f>
        <v>Material Electrico</v>
      </c>
      <c r="AF729" s="148">
        <f>Inventario!F729</f>
        <v>0</v>
      </c>
      <c r="AG729" s="148" t="str">
        <f>Inventario!G729</f>
        <v>unidades</v>
      </c>
      <c r="AH729" s="149" t="str">
        <f>Inventario!S729</f>
        <v>0</v>
      </c>
      <c r="AI729" s="149">
        <f>Inventario!T729</f>
        <v>0</v>
      </c>
    </row>
    <row r="730" spans="1:35" ht="15" customHeight="1" x14ac:dyDescent="0.25">
      <c r="A730" s="33" t="s">
        <v>2074</v>
      </c>
      <c r="B730" s="24"/>
      <c r="C730" s="174" t="s">
        <v>1369</v>
      </c>
      <c r="D730" s="98" t="str">
        <f t="shared" si="57"/>
        <v>Lentes de Seguridad</v>
      </c>
      <c r="E730" s="33">
        <v>1952</v>
      </c>
      <c r="F730" s="98" t="str">
        <f t="shared" si="58"/>
        <v>EPP</v>
      </c>
      <c r="G730" s="98" t="str">
        <f t="shared" si="59"/>
        <v>unidades</v>
      </c>
      <c r="H730" s="30">
        <v>2</v>
      </c>
      <c r="I730" s="28">
        <f t="shared" si="60"/>
        <v>79.303124999999994</v>
      </c>
      <c r="J730" s="28">
        <f t="shared" si="56"/>
        <v>158.60624999999999</v>
      </c>
      <c r="K730" s="22"/>
      <c r="L730" s="150">
        <v>43768</v>
      </c>
      <c r="V730" s="4"/>
      <c r="AA730" s="134"/>
      <c r="AC730" s="148" t="str">
        <f>Inventario!B730</f>
        <v>Toma Sencillo Pol Decora BL 20A 250V</v>
      </c>
      <c r="AD730" s="148" t="str">
        <f>Inventario!D730</f>
        <v>Toma Sencillo Pol Decora BL 20A 250V</v>
      </c>
      <c r="AE730" s="148" t="str">
        <f>Inventario!E730</f>
        <v>Material Electrico</v>
      </c>
      <c r="AF730" s="148" t="str">
        <f>Inventario!F730</f>
        <v>1641-W</v>
      </c>
      <c r="AG730" s="148" t="str">
        <f>Inventario!G730</f>
        <v>unidades</v>
      </c>
      <c r="AH730" s="149">
        <f>Inventario!S730</f>
        <v>210.66666666666666</v>
      </c>
      <c r="AI730" s="149">
        <f>Inventario!T730</f>
        <v>210.66666666666666</v>
      </c>
    </row>
    <row r="731" spans="1:35" ht="15" customHeight="1" x14ac:dyDescent="0.25">
      <c r="A731" s="33" t="s">
        <v>2074</v>
      </c>
      <c r="B731" s="24"/>
      <c r="C731" s="174" t="s">
        <v>1374</v>
      </c>
      <c r="D731" s="98" t="str">
        <f t="shared" si="57"/>
        <v xml:space="preserve">Limpia Contactos </v>
      </c>
      <c r="E731" s="33">
        <v>1953</v>
      </c>
      <c r="F731" s="98" t="str">
        <f t="shared" si="58"/>
        <v>Materiales Varios</v>
      </c>
      <c r="G731" s="98" t="str">
        <f t="shared" si="59"/>
        <v>unidades</v>
      </c>
      <c r="H731" s="30">
        <v>1</v>
      </c>
      <c r="I731" s="28">
        <f t="shared" si="60"/>
        <v>114.32333333333334</v>
      </c>
      <c r="J731" s="28">
        <f t="shared" si="56"/>
        <v>114.32333333333334</v>
      </c>
      <c r="K731" s="22"/>
      <c r="L731" s="150">
        <v>43768</v>
      </c>
      <c r="V731" s="4"/>
      <c r="AA731" s="134"/>
      <c r="AC731" s="148" t="str">
        <f>Inventario!B731</f>
        <v xml:space="preserve">Toma TR Dup De Piso Niquelado </v>
      </c>
      <c r="AD731" s="148" t="str">
        <f>Inventario!D731</f>
        <v xml:space="preserve">Toma TR Dup De Piso Niquelado </v>
      </c>
      <c r="AE731" s="148" t="str">
        <f>Inventario!E731</f>
        <v>Material Electrico</v>
      </c>
      <c r="AF731" s="148" t="str">
        <f>Inventario!F731</f>
        <v>25249-TFN</v>
      </c>
      <c r="AG731" s="148" t="str">
        <f>Inventario!G731</f>
        <v>unidades</v>
      </c>
      <c r="AH731" s="149" t="str">
        <f>Inventario!S731</f>
        <v>0</v>
      </c>
      <c r="AI731" s="149">
        <f>Inventario!T731</f>
        <v>0</v>
      </c>
    </row>
    <row r="732" spans="1:35" ht="15" customHeight="1" x14ac:dyDescent="0.25">
      <c r="A732" s="33" t="s">
        <v>2074</v>
      </c>
      <c r="B732" s="24"/>
      <c r="C732" s="174" t="s">
        <v>2089</v>
      </c>
      <c r="D732" s="98" t="str">
        <f t="shared" si="57"/>
        <v>Spray WD-40</v>
      </c>
      <c r="E732" s="33">
        <v>1953</v>
      </c>
      <c r="F732" s="98" t="str">
        <f t="shared" si="58"/>
        <v>Pinturas y Quimicos</v>
      </c>
      <c r="G732" s="98" t="str">
        <f t="shared" si="59"/>
        <v>unidades</v>
      </c>
      <c r="H732" s="30">
        <v>1</v>
      </c>
      <c r="I732" s="28">
        <f t="shared" si="60"/>
        <v>136.85</v>
      </c>
      <c r="J732" s="28">
        <f t="shared" si="56"/>
        <v>136.85</v>
      </c>
      <c r="K732" s="22"/>
      <c r="L732" s="150">
        <v>43768</v>
      </c>
      <c r="V732" s="4"/>
      <c r="AA732" s="134"/>
      <c r="AC732" s="148" t="str">
        <f>Inventario!B732</f>
        <v xml:space="preserve">Sensor/Techo 3600 6m 110-240v 1200w </v>
      </c>
      <c r="AD732" s="148" t="str">
        <f>Inventario!D732</f>
        <v xml:space="preserve">Sensor/Techo 3600 6m 110-240v 1200w </v>
      </c>
      <c r="AE732" s="148" t="str">
        <f>Inventario!E732</f>
        <v>Material Electrico</v>
      </c>
      <c r="AF732" s="148" t="str">
        <f>Inventario!F732</f>
        <v>32004A</v>
      </c>
      <c r="AG732" s="148" t="str">
        <f>Inventario!G732</f>
        <v>unidades</v>
      </c>
      <c r="AH732" s="149" t="str">
        <f>Inventario!S732</f>
        <v>0</v>
      </c>
      <c r="AI732" s="149">
        <f>Inventario!T732</f>
        <v>0</v>
      </c>
    </row>
    <row r="733" spans="1:35" ht="15" customHeight="1" x14ac:dyDescent="0.25">
      <c r="A733" s="33" t="s">
        <v>2074</v>
      </c>
      <c r="B733" s="24"/>
      <c r="C733" s="174" t="s">
        <v>2378</v>
      </c>
      <c r="D733" s="98" t="str">
        <f t="shared" si="57"/>
        <v xml:space="preserve">Lubricante seco de Moly Corium 157 </v>
      </c>
      <c r="E733" s="33">
        <v>1953</v>
      </c>
      <c r="F733" s="98" t="str">
        <f t="shared" si="58"/>
        <v>Pinturas y Quimicos</v>
      </c>
      <c r="G733" s="98" t="str">
        <f t="shared" si="59"/>
        <v>unidades</v>
      </c>
      <c r="H733" s="30">
        <v>1</v>
      </c>
      <c r="I733" s="28">
        <f t="shared" si="60"/>
        <v>1568.02</v>
      </c>
      <c r="J733" s="28">
        <f t="shared" si="56"/>
        <v>1568.02</v>
      </c>
      <c r="K733" s="22"/>
      <c r="L733" s="150">
        <v>43768</v>
      </c>
      <c r="V733" s="4"/>
      <c r="AA733" s="134"/>
      <c r="AC733" s="148" t="str">
        <f>Inventario!B733</f>
        <v xml:space="preserve">Adaptador Tipo F Quiickport </v>
      </c>
      <c r="AD733" s="148" t="str">
        <f>Inventario!D733</f>
        <v xml:space="preserve">Adaptador Tipo F Quiickport </v>
      </c>
      <c r="AE733" s="148" t="str">
        <f>Inventario!E733</f>
        <v>Material Electrico</v>
      </c>
      <c r="AF733" s="148" t="str">
        <f>Inventario!F733</f>
        <v>41084-FEF</v>
      </c>
      <c r="AG733" s="148" t="str">
        <f>Inventario!G733</f>
        <v>unidades</v>
      </c>
      <c r="AH733" s="149" t="str">
        <f>Inventario!S733</f>
        <v>0</v>
      </c>
      <c r="AI733" s="149">
        <f>Inventario!T733</f>
        <v>0</v>
      </c>
    </row>
    <row r="734" spans="1:35" ht="15" customHeight="1" x14ac:dyDescent="0.25">
      <c r="A734" s="33" t="s">
        <v>2074</v>
      </c>
      <c r="B734" s="24"/>
      <c r="C734" s="174" t="s">
        <v>2376</v>
      </c>
      <c r="D734" s="98" t="str">
        <f t="shared" si="57"/>
        <v>Grasa sintetica Royal 903</v>
      </c>
      <c r="E734" s="33">
        <v>1953</v>
      </c>
      <c r="F734" s="98" t="str">
        <f t="shared" si="58"/>
        <v>Pinturas y Quimicos</v>
      </c>
      <c r="G734" s="98" t="str">
        <f t="shared" si="59"/>
        <v>lbs</v>
      </c>
      <c r="H734" s="30">
        <v>10</v>
      </c>
      <c r="I734" s="28">
        <f t="shared" si="60"/>
        <v>288.41999999999996</v>
      </c>
      <c r="J734" s="28">
        <f t="shared" si="56"/>
        <v>2884.2</v>
      </c>
      <c r="K734" s="22"/>
      <c r="L734" s="150">
        <v>43768</v>
      </c>
      <c r="V734" s="4"/>
      <c r="AA734" s="134"/>
      <c r="AC734" s="148" t="str">
        <f>Inventario!B734</f>
        <v>Placa Decor Exterior Vertical</v>
      </c>
      <c r="AD734" s="148" t="str">
        <f>Inventario!D734</f>
        <v>Placa Decor Exterior Vertical</v>
      </c>
      <c r="AE734" s="148" t="str">
        <f>Inventario!E734</f>
        <v>Material Electrico</v>
      </c>
      <c r="AF734" s="148" t="str">
        <f>Inventario!F734</f>
        <v>4998-GY</v>
      </c>
      <c r="AG734" s="148" t="str">
        <f>Inventario!G734</f>
        <v>unidades</v>
      </c>
      <c r="AH734" s="149" t="str">
        <f>Inventario!S734</f>
        <v>0</v>
      </c>
      <c r="AI734" s="149">
        <f>Inventario!T734</f>
        <v>0</v>
      </c>
    </row>
    <row r="735" spans="1:35" ht="15" customHeight="1" x14ac:dyDescent="0.25">
      <c r="A735" s="33">
        <v>1909274</v>
      </c>
      <c r="B735" s="24"/>
      <c r="C735" s="174" t="s">
        <v>320</v>
      </c>
      <c r="D735" s="98" t="str">
        <f t="shared" si="57"/>
        <v>Tornillo Phillips #10x 1"</v>
      </c>
      <c r="E735" s="33">
        <v>1954</v>
      </c>
      <c r="F735" s="98" t="str">
        <f t="shared" si="58"/>
        <v>Clavos y Tornillos</v>
      </c>
      <c r="G735" s="98" t="str">
        <f t="shared" si="59"/>
        <v>unidades</v>
      </c>
      <c r="H735" s="30">
        <v>30</v>
      </c>
      <c r="I735" s="28">
        <f t="shared" si="60"/>
        <v>0.75750800996796008</v>
      </c>
      <c r="J735" s="28">
        <f t="shared" si="56"/>
        <v>22.725240299038802</v>
      </c>
      <c r="K735" s="22"/>
      <c r="L735" s="150">
        <v>43768</v>
      </c>
      <c r="V735" s="4"/>
      <c r="AA735" s="134"/>
      <c r="AC735" s="148" t="str">
        <f>Inventario!B735</f>
        <v>Interruptor Silencioso Balancon de CA deun polo Decor 15A</v>
      </c>
      <c r="AD735" s="148" t="str">
        <f>Inventario!D735</f>
        <v>Interruptor Silencioso Balancon de CA deun polo Decor 15A</v>
      </c>
      <c r="AE735" s="148" t="str">
        <f>Inventario!E735</f>
        <v>Material Electrico</v>
      </c>
      <c r="AF735" s="148" t="str">
        <f>Inventario!F735</f>
        <v>5601-2E</v>
      </c>
      <c r="AG735" s="148" t="str">
        <f>Inventario!G735</f>
        <v>unidades</v>
      </c>
      <c r="AH735" s="149" t="str">
        <f>Inventario!S735</f>
        <v>0</v>
      </c>
      <c r="AI735" s="149">
        <f>Inventario!T735</f>
        <v>0</v>
      </c>
    </row>
    <row r="736" spans="1:35" ht="15" customHeight="1" x14ac:dyDescent="0.25">
      <c r="A736" s="33">
        <v>1909275</v>
      </c>
      <c r="B736" s="24"/>
      <c r="C736" s="174" t="s">
        <v>320</v>
      </c>
      <c r="D736" s="98" t="str">
        <f t="shared" si="57"/>
        <v>Tornillo Phillips #10x 1"</v>
      </c>
      <c r="E736" s="33">
        <v>1954</v>
      </c>
      <c r="F736" s="98" t="str">
        <f t="shared" si="58"/>
        <v>Clavos y Tornillos</v>
      </c>
      <c r="G736" s="98" t="str">
        <f t="shared" si="59"/>
        <v>unidades</v>
      </c>
      <c r="H736" s="30">
        <v>30</v>
      </c>
      <c r="I736" s="28">
        <f t="shared" si="60"/>
        <v>0.75750800996796008</v>
      </c>
      <c r="J736" s="28">
        <f t="shared" si="56"/>
        <v>22.725240299038802</v>
      </c>
      <c r="K736" s="22"/>
      <c r="L736" s="150">
        <v>43768</v>
      </c>
      <c r="V736" s="4"/>
      <c r="AA736" s="134"/>
      <c r="AC736" s="148" t="str">
        <f>Inventario!B736</f>
        <v>Fotocelda Tipo Brazo 120V</v>
      </c>
      <c r="AD736" s="148" t="str">
        <f>Inventario!D736</f>
        <v>Foto Celda Tipo Brazo 120V</v>
      </c>
      <c r="AE736" s="148" t="str">
        <f>Inventario!E736</f>
        <v>Material Electrico</v>
      </c>
      <c r="AF736" s="148" t="str">
        <f>Inventario!F736</f>
        <v>EK4736S</v>
      </c>
      <c r="AG736" s="148" t="str">
        <f>Inventario!G736</f>
        <v>unidades</v>
      </c>
      <c r="AH736" s="149" t="str">
        <f>Inventario!S736</f>
        <v>0</v>
      </c>
      <c r="AI736" s="149">
        <f>Inventario!T736</f>
        <v>0</v>
      </c>
    </row>
    <row r="737" spans="1:35" ht="15" customHeight="1" x14ac:dyDescent="0.25">
      <c r="A737" s="33" t="s">
        <v>2075</v>
      </c>
      <c r="B737" s="24"/>
      <c r="C737" s="174" t="s">
        <v>1449</v>
      </c>
      <c r="D737" s="98" t="str">
        <f t="shared" si="57"/>
        <v>Broca para Madera 1/2"x 2" (Rebajar Slab)</v>
      </c>
      <c r="E737" s="33">
        <v>1955</v>
      </c>
      <c r="F737" s="98" t="str">
        <f t="shared" si="58"/>
        <v>Repuestos y Partes</v>
      </c>
      <c r="G737" s="98" t="str">
        <f t="shared" si="59"/>
        <v>unidades</v>
      </c>
      <c r="H737" s="30">
        <v>1</v>
      </c>
      <c r="I737" s="28">
        <f t="shared" si="60"/>
        <v>1932.0525</v>
      </c>
      <c r="J737" s="28">
        <f t="shared" si="56"/>
        <v>1932.0525</v>
      </c>
      <c r="K737" s="22"/>
      <c r="L737" s="150">
        <v>43768</v>
      </c>
      <c r="V737" s="4"/>
      <c r="AA737" s="134"/>
      <c r="AC737" s="148" t="str">
        <f>Inventario!B737</f>
        <v>Dimmer Universal 600W</v>
      </c>
      <c r="AD737" s="148" t="str">
        <f>Inventario!D737</f>
        <v>Dimmer Universal 600W</v>
      </c>
      <c r="AE737" s="148" t="str">
        <f>Inventario!E737</f>
        <v>Material Electrico</v>
      </c>
      <c r="AF737" s="148" t="str">
        <f>Inventario!F737</f>
        <v>REL06-WW</v>
      </c>
      <c r="AG737" s="148" t="str">
        <f>Inventario!G737</f>
        <v>unidades</v>
      </c>
      <c r="AH737" s="149" t="str">
        <f>Inventario!S737</f>
        <v>0</v>
      </c>
      <c r="AI737" s="149">
        <f>Inventario!T737</f>
        <v>0</v>
      </c>
    </row>
    <row r="738" spans="1:35" ht="15" customHeight="1" x14ac:dyDescent="0.25">
      <c r="A738" s="33">
        <v>1909278</v>
      </c>
      <c r="B738" s="24"/>
      <c r="C738" s="174" t="s">
        <v>834</v>
      </c>
      <c r="D738" s="98" t="str">
        <f t="shared" si="57"/>
        <v>Thinner Acrilico</v>
      </c>
      <c r="E738" s="33">
        <v>1956</v>
      </c>
      <c r="F738" s="98" t="str">
        <f t="shared" si="58"/>
        <v>Pinturas y Quimicos</v>
      </c>
      <c r="G738" s="98" t="str">
        <f t="shared" si="59"/>
        <v>galones</v>
      </c>
      <c r="H738" s="30">
        <v>4</v>
      </c>
      <c r="I738" s="28">
        <f t="shared" si="60"/>
        <v>171.05991780538329</v>
      </c>
      <c r="J738" s="28">
        <f t="shared" si="56"/>
        <v>684.23967122153317</v>
      </c>
      <c r="K738" s="22"/>
      <c r="L738" s="150">
        <v>43768</v>
      </c>
      <c r="V738" s="4"/>
      <c r="AA738" s="134"/>
      <c r="AC738" s="148" t="str">
        <f>Inventario!B738</f>
        <v>Placa Renu 2 Gang</v>
      </c>
      <c r="AD738" s="148" t="str">
        <f>Inventario!D738</f>
        <v>Placa Renu 2 Gang</v>
      </c>
      <c r="AE738" s="148" t="str">
        <f>Inventario!E738</f>
        <v>Material Electrico</v>
      </c>
      <c r="AF738" s="148" t="str">
        <f>Inventario!F738</f>
        <v>REWP2-0B</v>
      </c>
      <c r="AG738" s="148" t="str">
        <f>Inventario!G738</f>
        <v>unidades</v>
      </c>
      <c r="AH738" s="149" t="str">
        <f>Inventario!S738</f>
        <v>0</v>
      </c>
      <c r="AI738" s="149">
        <f>Inventario!T738</f>
        <v>0</v>
      </c>
    </row>
    <row r="739" spans="1:35" ht="15" customHeight="1" x14ac:dyDescent="0.25">
      <c r="A739" s="33" t="s">
        <v>2102</v>
      </c>
      <c r="B739" s="24"/>
      <c r="C739" s="174" t="s">
        <v>1342</v>
      </c>
      <c r="D739" s="98" t="str">
        <f t="shared" si="57"/>
        <v>Cinta Metrica</v>
      </c>
      <c r="E739" s="33">
        <v>1957</v>
      </c>
      <c r="F739" s="98" t="str">
        <f t="shared" si="58"/>
        <v>Materiales Varios</v>
      </c>
      <c r="G739" s="98" t="str">
        <f t="shared" si="59"/>
        <v>unidades</v>
      </c>
      <c r="H739" s="30">
        <v>6</v>
      </c>
      <c r="I739" s="28">
        <f t="shared" si="60"/>
        <v>301.43200947368422</v>
      </c>
      <c r="J739" s="28">
        <f t="shared" si="56"/>
        <v>1808.5920568421052</v>
      </c>
      <c r="K739" s="22"/>
      <c r="L739" s="150">
        <v>43768</v>
      </c>
      <c r="V739" s="4"/>
      <c r="AA739" s="134"/>
      <c r="AC739" s="148" t="str">
        <f>Inventario!B739</f>
        <v>Jugo de Cambio de color RKDMD</v>
      </c>
      <c r="AD739" s="148" t="str">
        <f>Inventario!D739</f>
        <v>Jugo de Cambio de color RKDMD</v>
      </c>
      <c r="AE739" s="148" t="str">
        <f>Inventario!E739</f>
        <v>Material Electrico</v>
      </c>
      <c r="AF739" s="148" t="str">
        <f>Inventario!F739</f>
        <v>RKDMD-0B</v>
      </c>
      <c r="AG739" s="148" t="str">
        <f>Inventario!G739</f>
        <v>unidades</v>
      </c>
      <c r="AH739" s="149" t="str">
        <f>Inventario!S739</f>
        <v>0</v>
      </c>
      <c r="AI739" s="149">
        <f>Inventario!T739</f>
        <v>0</v>
      </c>
    </row>
    <row r="740" spans="1:35" ht="15" customHeight="1" x14ac:dyDescent="0.25">
      <c r="A740" s="33">
        <v>1908235</v>
      </c>
      <c r="B740" s="24"/>
      <c r="C740" s="174" t="s">
        <v>1956</v>
      </c>
      <c r="D740" s="98" t="str">
        <f t="shared" si="57"/>
        <v>Tornillo Panhead phillips #10x1"Inox</v>
      </c>
      <c r="E740" s="33">
        <v>1958</v>
      </c>
      <c r="F740" s="98" t="str">
        <f t="shared" si="58"/>
        <v>Clavos y Tornillos</v>
      </c>
      <c r="G740" s="98" t="str">
        <f t="shared" si="59"/>
        <v>unidades</v>
      </c>
      <c r="H740" s="30">
        <v>200</v>
      </c>
      <c r="I740" s="28">
        <f t="shared" si="60"/>
        <v>9.2299999999999986</v>
      </c>
      <c r="J740" s="28">
        <f t="shared" si="56"/>
        <v>1845.9999999999998</v>
      </c>
      <c r="K740" s="22"/>
      <c r="L740" s="150">
        <v>43768</v>
      </c>
      <c r="V740" s="4"/>
      <c r="AA740" s="134"/>
      <c r="AC740" s="148" t="str">
        <f>Inventario!B740</f>
        <v>Toma Corriente Doble 15 A 125 V</v>
      </c>
      <c r="AD740" s="148" t="str">
        <f>Inventario!D740</f>
        <v>Toma Corriente Doble 15 A 125 V</v>
      </c>
      <c r="AE740" s="148" t="str">
        <f>Inventario!E740</f>
        <v>Material Electrico</v>
      </c>
      <c r="AF740" s="148" t="str">
        <f>Inventario!F740</f>
        <v>T5325-E</v>
      </c>
      <c r="AG740" s="148" t="str">
        <f>Inventario!G740</f>
        <v>unidades</v>
      </c>
      <c r="AH740" s="149" t="str">
        <f>Inventario!S740</f>
        <v>0</v>
      </c>
      <c r="AI740" s="149">
        <f>Inventario!T740</f>
        <v>0</v>
      </c>
    </row>
    <row r="741" spans="1:35" ht="15" customHeight="1" x14ac:dyDescent="0.25">
      <c r="A741" s="33">
        <v>1908238</v>
      </c>
      <c r="B741" s="24"/>
      <c r="C741" s="174" t="s">
        <v>1636</v>
      </c>
      <c r="D741" s="98" t="str">
        <f t="shared" si="57"/>
        <v>Acabado poliuretano catalizado  exterior satinado  F63FSA6-1</v>
      </c>
      <c r="E741" s="33">
        <v>1959</v>
      </c>
      <c r="F741" s="98" t="str">
        <f t="shared" si="58"/>
        <v>Pinturas y Quimicos</v>
      </c>
      <c r="G741" s="98" t="str">
        <f t="shared" si="59"/>
        <v>galon</v>
      </c>
      <c r="H741" s="30">
        <v>1</v>
      </c>
      <c r="I741" s="28">
        <f t="shared" si="60"/>
        <v>1376.6980000000001</v>
      </c>
      <c r="J741" s="28">
        <f t="shared" si="56"/>
        <v>1376.6980000000001</v>
      </c>
      <c r="K741" s="22"/>
      <c r="L741" s="150">
        <v>43768</v>
      </c>
      <c r="V741" s="4"/>
      <c r="AA741" s="134"/>
      <c r="AC741" s="148" t="str">
        <f>Inventario!B741</f>
        <v>Placa Vertical Universal  P/Intemp  Plast 2 Gang</v>
      </c>
      <c r="AD741" s="148" t="str">
        <f>Inventario!D741</f>
        <v>Placa Vertical Universal  P/Intemp  Plast 2 Gang</v>
      </c>
      <c r="AE741" s="148" t="str">
        <f>Inventario!E741</f>
        <v>Material Electrico</v>
      </c>
      <c r="AF741" s="148" t="str">
        <f>Inventario!F741</f>
        <v>WP2V-GY</v>
      </c>
      <c r="AG741" s="148" t="str">
        <f>Inventario!G741</f>
        <v>unidades</v>
      </c>
      <c r="AH741" s="149" t="str">
        <f>Inventario!S741</f>
        <v>0</v>
      </c>
      <c r="AI741" s="149">
        <f>Inventario!T741</f>
        <v>0</v>
      </c>
    </row>
    <row r="742" spans="1:35" ht="15" customHeight="1" x14ac:dyDescent="0.25">
      <c r="A742" s="33">
        <v>1908238</v>
      </c>
      <c r="B742" s="24"/>
      <c r="C742" s="174" t="s">
        <v>1067</v>
      </c>
      <c r="D742" s="98" t="str">
        <f t="shared" si="57"/>
        <v xml:space="preserve">Solvente SA6 R8KSA6-1 SW </v>
      </c>
      <c r="E742" s="33">
        <v>1959</v>
      </c>
      <c r="F742" s="98" t="str">
        <f t="shared" si="58"/>
        <v>Pinturas y Quimicos</v>
      </c>
      <c r="G742" s="98" t="str">
        <f t="shared" si="59"/>
        <v>galon</v>
      </c>
      <c r="H742" s="30">
        <v>1</v>
      </c>
      <c r="I742" s="28">
        <f t="shared" si="60"/>
        <v>627.41717551277497</v>
      </c>
      <c r="J742" s="28">
        <f t="shared" si="56"/>
        <v>627.41717551277497</v>
      </c>
      <c r="K742" s="22"/>
      <c r="L742" s="150">
        <v>43768</v>
      </c>
      <c r="V742" s="4"/>
      <c r="AA742" s="134"/>
      <c r="AC742" s="148" t="str">
        <f>Inventario!B742</f>
        <v>Perfil de Aluminio 15mm x 1m</v>
      </c>
      <c r="AD742" s="148" t="str">
        <f>Inventario!D742</f>
        <v>Perfil de Aluminio 15mm x 1m</v>
      </c>
      <c r="AE742" s="148" t="str">
        <f>Inventario!E742</f>
        <v>Material Electrico</v>
      </c>
      <c r="AF742" s="148" t="str">
        <f>Inventario!F742</f>
        <v>ALU-PROFILE</v>
      </c>
      <c r="AG742" s="148" t="str">
        <f>Inventario!G742</f>
        <v>unidades</v>
      </c>
      <c r="AH742" s="149">
        <f>Inventario!S742</f>
        <v>369.26</v>
      </c>
      <c r="AI742" s="149">
        <f>Inventario!T742</f>
        <v>738.52</v>
      </c>
    </row>
    <row r="743" spans="1:35" ht="15" customHeight="1" x14ac:dyDescent="0.25">
      <c r="A743" s="33">
        <v>1908238</v>
      </c>
      <c r="B743" s="24"/>
      <c r="C743" s="174" t="s">
        <v>1186</v>
      </c>
      <c r="D743" s="98" t="str">
        <f t="shared" si="57"/>
        <v>Catalizador Multiusos Poliuretano V54VSA3-1/8</v>
      </c>
      <c r="E743" s="33">
        <v>1959</v>
      </c>
      <c r="F743" s="98" t="str">
        <f t="shared" si="58"/>
        <v>Pinturas y Quimicos</v>
      </c>
      <c r="G743" s="98">
        <f t="shared" si="59"/>
        <v>0</v>
      </c>
      <c r="H743" s="30">
        <v>1</v>
      </c>
      <c r="I743" s="28">
        <f t="shared" si="60"/>
        <v>305.22627049100868</v>
      </c>
      <c r="J743" s="28">
        <f t="shared" si="56"/>
        <v>305.22627049100868</v>
      </c>
      <c r="K743" s="22"/>
      <c r="L743" s="150">
        <v>43768</v>
      </c>
      <c r="V743" s="4"/>
      <c r="AA743" s="134"/>
      <c r="AC743" s="148" t="str">
        <f>Inventario!B743</f>
        <v xml:space="preserve">Cubierta Plastica </v>
      </c>
      <c r="AD743" s="148" t="str">
        <f>Inventario!D743</f>
        <v xml:space="preserve">Cubierta Plastica </v>
      </c>
      <c r="AE743" s="148" t="str">
        <f>Inventario!E743</f>
        <v>Material Electrico</v>
      </c>
      <c r="AF743" s="148" t="str">
        <f>Inventario!F743</f>
        <v>COVER-2</v>
      </c>
      <c r="AG743" s="148" t="str">
        <f>Inventario!G743</f>
        <v>unidades</v>
      </c>
      <c r="AH743" s="149">
        <f>Inventario!S743</f>
        <v>201.26</v>
      </c>
      <c r="AI743" s="149">
        <f>Inventario!T743</f>
        <v>402.52</v>
      </c>
    </row>
    <row r="744" spans="1:35" ht="15" customHeight="1" x14ac:dyDescent="0.25">
      <c r="A744" s="33">
        <v>1908237</v>
      </c>
      <c r="B744" s="24"/>
      <c r="C744" s="174" t="s">
        <v>1956</v>
      </c>
      <c r="D744" s="98" t="str">
        <f t="shared" si="57"/>
        <v>Tornillo Panhead phillips #10x1"Inox</v>
      </c>
      <c r="E744" s="33">
        <v>1960</v>
      </c>
      <c r="F744" s="98" t="str">
        <f t="shared" si="58"/>
        <v>Clavos y Tornillos</v>
      </c>
      <c r="G744" s="98" t="str">
        <f t="shared" si="59"/>
        <v>unidades</v>
      </c>
      <c r="H744" s="30">
        <v>357</v>
      </c>
      <c r="I744" s="28">
        <f t="shared" si="60"/>
        <v>9.2299999999999986</v>
      </c>
      <c r="J744" s="28">
        <f t="shared" si="56"/>
        <v>3295.1099999999997</v>
      </c>
      <c r="K744" s="22"/>
      <c r="L744" s="150">
        <v>43768</v>
      </c>
      <c r="V744" s="4"/>
      <c r="AA744" s="134"/>
      <c r="AC744" s="148" t="str">
        <f>Inventario!B744</f>
        <v xml:space="preserve">Driver Led 12v/100w/IP65 /Exterior </v>
      </c>
      <c r="AD744" s="148" t="str">
        <f>Inventario!D744</f>
        <v xml:space="preserve">Driver Led 12v/100w/IP65 /Exterior </v>
      </c>
      <c r="AE744" s="148" t="str">
        <f>Inventario!E744</f>
        <v>Material Electrico</v>
      </c>
      <c r="AF744" s="148" t="str">
        <f>Inventario!F744</f>
        <v>DRIVERLED120V100</v>
      </c>
      <c r="AG744" s="148" t="str">
        <f>Inventario!G744</f>
        <v>unidades</v>
      </c>
      <c r="AH744" s="149" t="str">
        <f>Inventario!S744</f>
        <v>0</v>
      </c>
      <c r="AI744" s="149">
        <f>Inventario!T744</f>
        <v>0</v>
      </c>
    </row>
    <row r="745" spans="1:35" ht="15" customHeight="1" x14ac:dyDescent="0.25">
      <c r="A745" s="33" t="s">
        <v>2074</v>
      </c>
      <c r="B745" s="24"/>
      <c r="C745" s="174" t="s">
        <v>2381</v>
      </c>
      <c r="D745" s="98" t="str">
        <f t="shared" si="57"/>
        <v>Exello Blanco</v>
      </c>
      <c r="E745" s="33">
        <v>1961</v>
      </c>
      <c r="F745" s="98" t="str">
        <f t="shared" si="58"/>
        <v>Pinturas y Quimicos</v>
      </c>
      <c r="G745" s="98" t="str">
        <f t="shared" si="59"/>
        <v>galon</v>
      </c>
      <c r="H745" s="30">
        <v>1</v>
      </c>
      <c r="I745" s="28">
        <f t="shared" si="60"/>
        <v>800</v>
      </c>
      <c r="J745" s="28">
        <f t="shared" si="56"/>
        <v>800</v>
      </c>
      <c r="K745" s="22"/>
      <c r="L745" s="150">
        <v>43768</v>
      </c>
      <c r="V745" s="4"/>
      <c r="AA745" s="134"/>
      <c r="AC745" s="148" t="str">
        <f>Inventario!B745</f>
        <v>Tira Led 5m/120v/28.8w</v>
      </c>
      <c r="AD745" s="148" t="str">
        <f>Inventario!D745</f>
        <v>Tira Led 5m/120v/2808w</v>
      </c>
      <c r="AE745" s="148" t="str">
        <f>Inventario!E745</f>
        <v>Material Electrico</v>
      </c>
      <c r="AF745" s="148" t="str">
        <f>Inventario!F745</f>
        <v>MLED-120-28.8W</v>
      </c>
      <c r="AG745" s="148" t="str">
        <f>Inventario!G745</f>
        <v>unidades</v>
      </c>
      <c r="AH745" s="149" t="str">
        <f>Inventario!S745</f>
        <v>0</v>
      </c>
      <c r="AI745" s="149">
        <f>Inventario!T745</f>
        <v>0</v>
      </c>
    </row>
    <row r="746" spans="1:35" ht="15" customHeight="1" x14ac:dyDescent="0.25">
      <c r="A746" s="33">
        <v>1906178</v>
      </c>
      <c r="B746" s="24"/>
      <c r="C746" s="174" t="s">
        <v>832</v>
      </c>
      <c r="D746" s="98" t="str">
        <f t="shared" si="57"/>
        <v>Naphtha (Diluyente) R1K3-1</v>
      </c>
      <c r="E746" s="33">
        <v>1962</v>
      </c>
      <c r="F746" s="98" t="str">
        <f t="shared" si="58"/>
        <v>Pinturas y Quimicos</v>
      </c>
      <c r="G746" s="98" t="str">
        <f t="shared" si="59"/>
        <v>galones</v>
      </c>
      <c r="H746" s="30">
        <v>2</v>
      </c>
      <c r="I746" s="28">
        <f t="shared" si="60"/>
        <v>353.12797874623732</v>
      </c>
      <c r="J746" s="28">
        <f t="shared" si="56"/>
        <v>706.25595749247464</v>
      </c>
      <c r="K746" s="22"/>
      <c r="L746" s="150">
        <v>43768</v>
      </c>
      <c r="V746" s="4"/>
      <c r="AA746" s="134"/>
      <c r="AC746" s="148" t="str">
        <f>Inventario!B746</f>
        <v>Cable de Poder Manguera  5050</v>
      </c>
      <c r="AD746" s="148" t="str">
        <f>Inventario!D746</f>
        <v>Cable de Poder Manguera  5050</v>
      </c>
      <c r="AE746" s="148" t="str">
        <f>Inventario!E746</f>
        <v>Material Electrico</v>
      </c>
      <c r="AF746" s="148" t="str">
        <f>Inventario!F746</f>
        <v>MLED-1-5050smd</v>
      </c>
      <c r="AG746" s="148" t="str">
        <f>Inventario!G746</f>
        <v>unidades</v>
      </c>
      <c r="AH746" s="149">
        <f>Inventario!S746</f>
        <v>356.55</v>
      </c>
      <c r="AI746" s="149">
        <f>Inventario!T746</f>
        <v>2852.4</v>
      </c>
    </row>
    <row r="747" spans="1:35" ht="15" customHeight="1" x14ac:dyDescent="0.25">
      <c r="A747" s="33">
        <v>1906178</v>
      </c>
      <c r="B747" s="24"/>
      <c r="C747" s="174" t="s">
        <v>1055</v>
      </c>
      <c r="D747" s="98" t="str">
        <f t="shared" si="57"/>
        <v>Tinte para medera Wengue SW  Galon A48NSA17-1</v>
      </c>
      <c r="E747" s="33">
        <v>1962</v>
      </c>
      <c r="F747" s="98" t="str">
        <f t="shared" si="58"/>
        <v>Pinturas y Quimicos</v>
      </c>
      <c r="G747" s="98" t="str">
        <f t="shared" si="59"/>
        <v>galon</v>
      </c>
      <c r="H747" s="30">
        <v>1</v>
      </c>
      <c r="I747" s="28">
        <f t="shared" si="60"/>
        <v>929.57404444444444</v>
      </c>
      <c r="J747" s="28">
        <f t="shared" si="56"/>
        <v>929.57404444444444</v>
      </c>
      <c r="K747" s="22"/>
      <c r="L747" s="150">
        <v>43768</v>
      </c>
      <c r="V747" s="4"/>
      <c r="AA747" s="134"/>
      <c r="AC747" s="148" t="str">
        <f>Inventario!B747</f>
        <v>Manguera Led 5050/15w/120v</v>
      </c>
      <c r="AD747" s="148" t="str">
        <f>Inventario!D747</f>
        <v>Manguera Led 5050/15w/120v</v>
      </c>
      <c r="AE747" s="148" t="str">
        <f>Inventario!E747</f>
        <v>Material Electrico</v>
      </c>
      <c r="AF747" s="148" t="str">
        <f>Inventario!F747</f>
        <v>MLED-5050SMD-12</v>
      </c>
      <c r="AG747" s="148" t="str">
        <f>Inventario!G747</f>
        <v>mts</v>
      </c>
      <c r="AH747" s="149" t="str">
        <f>Inventario!S747</f>
        <v>0</v>
      </c>
      <c r="AI747" s="149">
        <f>Inventario!T747</f>
        <v>0</v>
      </c>
    </row>
    <row r="748" spans="1:35" ht="15" customHeight="1" x14ac:dyDescent="0.25">
      <c r="A748" s="33">
        <v>1909275</v>
      </c>
      <c r="B748" s="24"/>
      <c r="C748" s="174" t="s">
        <v>763</v>
      </c>
      <c r="D748" s="98" t="str">
        <f t="shared" si="57"/>
        <v>Hilaza</v>
      </c>
      <c r="E748" s="33">
        <v>1963</v>
      </c>
      <c r="F748" s="98" t="str">
        <f t="shared" si="58"/>
        <v>Materiales Varios</v>
      </c>
      <c r="G748" s="98" t="str">
        <f t="shared" si="59"/>
        <v>lbs</v>
      </c>
      <c r="H748" s="30">
        <v>10</v>
      </c>
      <c r="I748" s="28">
        <f t="shared" si="60"/>
        <v>8.3409927745818973</v>
      </c>
      <c r="J748" s="28">
        <f t="shared" si="56"/>
        <v>83.409927745818976</v>
      </c>
      <c r="K748" s="22"/>
      <c r="L748" s="150">
        <v>43768</v>
      </c>
      <c r="V748" s="4"/>
      <c r="AA748" s="134"/>
      <c r="AC748" s="148" t="str">
        <f>Inventario!B748</f>
        <v>Cable Conector de Presion P/Tira 5050 SMD</v>
      </c>
      <c r="AD748" s="148" t="str">
        <f>Inventario!D748</f>
        <v>Cable Conector de Presion P/Tira 5050 SMD</v>
      </c>
      <c r="AE748" s="148" t="str">
        <f>Inventario!E748</f>
        <v>Material Electrico</v>
      </c>
      <c r="AF748" s="148" t="str">
        <f>Inventario!F748</f>
        <v>MLED-60-4-5050</v>
      </c>
      <c r="AG748" s="148" t="str">
        <f>Inventario!G748</f>
        <v>unidades</v>
      </c>
      <c r="AH748" s="149">
        <f>Inventario!S748</f>
        <v>48.72</v>
      </c>
      <c r="AI748" s="149">
        <f>Inventario!T748</f>
        <v>97.44</v>
      </c>
    </row>
    <row r="749" spans="1:35" ht="15" customHeight="1" x14ac:dyDescent="0.25">
      <c r="A749" s="33">
        <v>1909275</v>
      </c>
      <c r="B749" s="24"/>
      <c r="C749" s="174" t="s">
        <v>1229</v>
      </c>
      <c r="D749" s="98" t="str">
        <f t="shared" si="57"/>
        <v>Pinceles #2</v>
      </c>
      <c r="E749" s="33">
        <v>1963</v>
      </c>
      <c r="F749" s="98" t="str">
        <f t="shared" si="58"/>
        <v>Materiales Varios</v>
      </c>
      <c r="G749" s="98" t="str">
        <f t="shared" si="59"/>
        <v>unidades</v>
      </c>
      <c r="H749" s="30">
        <v>2</v>
      </c>
      <c r="I749" s="28">
        <f t="shared" si="60"/>
        <v>5.7299999999999995</v>
      </c>
      <c r="J749" s="28">
        <f t="shared" si="56"/>
        <v>11.459999999999999</v>
      </c>
      <c r="K749" s="22"/>
      <c r="L749" s="150">
        <v>43768</v>
      </c>
      <c r="V749" s="4"/>
      <c r="AA749" s="134"/>
      <c r="AC749" s="148" t="str">
        <f>Inventario!B749</f>
        <v>Conector de Presion para Tiras 2835 SMD</v>
      </c>
      <c r="AD749" s="148" t="str">
        <f>Inventario!D749</f>
        <v>Conector de Presion para Tiras 2835 SMD</v>
      </c>
      <c r="AE749" s="148" t="str">
        <f>Inventario!E749</f>
        <v>Material Electrico</v>
      </c>
      <c r="AF749" s="148" t="str">
        <f>Inventario!F749</f>
        <v>MLED-60-5-50502835</v>
      </c>
      <c r="AG749" s="148" t="str">
        <f>Inventario!G749</f>
        <v>unidades</v>
      </c>
      <c r="AH749" s="149">
        <f>Inventario!S749</f>
        <v>58.8</v>
      </c>
      <c r="AI749" s="149">
        <f>Inventario!T749</f>
        <v>117.6</v>
      </c>
    </row>
    <row r="750" spans="1:35" ht="15" customHeight="1" x14ac:dyDescent="0.25">
      <c r="A750" s="33">
        <v>1909275</v>
      </c>
      <c r="B750" s="24"/>
      <c r="C750" s="174" t="s">
        <v>770</v>
      </c>
      <c r="D750" s="98" t="str">
        <f t="shared" si="57"/>
        <v>Pinceles #4</v>
      </c>
      <c r="E750" s="33">
        <v>1963</v>
      </c>
      <c r="F750" s="98" t="str">
        <f t="shared" si="58"/>
        <v>Materiales Varios</v>
      </c>
      <c r="G750" s="98" t="str">
        <f t="shared" si="59"/>
        <v>unidades</v>
      </c>
      <c r="H750" s="30">
        <v>2</v>
      </c>
      <c r="I750" s="28">
        <f t="shared" si="60"/>
        <v>5.7754545454545454</v>
      </c>
      <c r="J750" s="28">
        <f t="shared" si="56"/>
        <v>11.550909090909091</v>
      </c>
      <c r="K750" s="22"/>
      <c r="L750" s="150">
        <v>43768</v>
      </c>
      <c r="V750" s="4"/>
      <c r="AA750" s="134"/>
      <c r="AC750" s="148" t="str">
        <f>Inventario!B750</f>
        <v>Bujia Led MR16 Dimeable/120v/7w/300K</v>
      </c>
      <c r="AD750" s="148" t="str">
        <f>Inventario!D750</f>
        <v>Bujia Led MR16 Dimeable/120v/7w/300K</v>
      </c>
      <c r="AE750" s="148" t="str">
        <f>Inventario!E750</f>
        <v>Material Electrico</v>
      </c>
      <c r="AF750" s="148" t="str">
        <f>Inventario!F750</f>
        <v>MR16D-LED/001/3</v>
      </c>
      <c r="AG750" s="148" t="str">
        <f>Inventario!G750</f>
        <v>unidades</v>
      </c>
      <c r="AH750" s="149" t="str">
        <f>Inventario!S750</f>
        <v>0</v>
      </c>
      <c r="AI750" s="149">
        <f>Inventario!T750</f>
        <v>0</v>
      </c>
    </row>
    <row r="751" spans="1:35" ht="15" customHeight="1" x14ac:dyDescent="0.25">
      <c r="A751" s="33">
        <v>1909275</v>
      </c>
      <c r="B751" s="24"/>
      <c r="C751" s="174" t="s">
        <v>244</v>
      </c>
      <c r="D751" s="98" t="str">
        <f t="shared" si="57"/>
        <v>Esponja Microfina</v>
      </c>
      <c r="E751" s="33">
        <v>1963</v>
      </c>
      <c r="F751" s="98" t="str">
        <f t="shared" si="58"/>
        <v>Abrasivos</v>
      </c>
      <c r="G751" s="98" t="str">
        <f t="shared" si="59"/>
        <v>unidades</v>
      </c>
      <c r="H751" s="30">
        <v>6</v>
      </c>
      <c r="I751" s="28">
        <f t="shared" si="60"/>
        <v>27.6</v>
      </c>
      <c r="J751" s="28">
        <f t="shared" si="56"/>
        <v>165.60000000000002</v>
      </c>
      <c r="K751" s="22"/>
      <c r="L751" s="150">
        <v>43768</v>
      </c>
      <c r="V751" s="4"/>
      <c r="AA751" s="134"/>
      <c r="AC751" s="148" t="str">
        <f>Inventario!B751</f>
        <v>Hojo Buey Empotrado Dirigible /MR16/Negro</v>
      </c>
      <c r="AD751" s="148" t="str">
        <f>Inventario!D751</f>
        <v>Hojo Buey Empotrado Dirigible /MR16/Negro</v>
      </c>
      <c r="AE751" s="148" t="str">
        <f>Inventario!E751</f>
        <v>Material Electrico</v>
      </c>
      <c r="AF751" s="148" t="str">
        <f>Inventario!F751</f>
        <v>YD3030/N</v>
      </c>
      <c r="AG751" s="148" t="str">
        <f>Inventario!G751</f>
        <v>unidades</v>
      </c>
      <c r="AH751" s="149" t="str">
        <f>Inventario!S751</f>
        <v>0</v>
      </c>
      <c r="AI751" s="149">
        <f>Inventario!T751</f>
        <v>0</v>
      </c>
    </row>
    <row r="752" spans="1:35" ht="15" customHeight="1" x14ac:dyDescent="0.25">
      <c r="A752" s="33">
        <v>1908235</v>
      </c>
      <c r="B752" s="24"/>
      <c r="C752" s="174" t="s">
        <v>320</v>
      </c>
      <c r="D752" s="98" t="str">
        <f t="shared" si="57"/>
        <v>Tornillo Phillips #10x 1"</v>
      </c>
      <c r="E752" s="33">
        <v>1964</v>
      </c>
      <c r="F752" s="98" t="str">
        <f t="shared" si="58"/>
        <v>Clavos y Tornillos</v>
      </c>
      <c r="G752" s="98" t="str">
        <f t="shared" si="59"/>
        <v>unidades</v>
      </c>
      <c r="H752" s="30">
        <v>50</v>
      </c>
      <c r="I752" s="28">
        <f t="shared" si="60"/>
        <v>0.75750800996796008</v>
      </c>
      <c r="J752" s="28">
        <f t="shared" si="56"/>
        <v>37.875400498398001</v>
      </c>
      <c r="K752" s="22"/>
      <c r="L752" s="150">
        <v>43768</v>
      </c>
      <c r="V752" s="4"/>
      <c r="AA752" s="134"/>
      <c r="AC752" s="148" t="str">
        <f>Inventario!B752</f>
        <v>Para Rayo 10K/32</v>
      </c>
      <c r="AD752" s="148" t="str">
        <f>Inventario!D752</f>
        <v>Para Rayo 10K/32</v>
      </c>
      <c r="AE752" s="148" t="str">
        <f>Inventario!E752</f>
        <v>Material Electrico</v>
      </c>
      <c r="AF752" s="148">
        <f>Inventario!F752</f>
        <v>0</v>
      </c>
      <c r="AG752" s="148" t="str">
        <f>Inventario!G752</f>
        <v>unidades</v>
      </c>
      <c r="AH752" s="149" t="str">
        <f>Inventario!S752</f>
        <v>0</v>
      </c>
      <c r="AI752" s="149">
        <f>Inventario!T752</f>
        <v>0</v>
      </c>
    </row>
    <row r="753" spans="1:35" ht="15" customHeight="1" x14ac:dyDescent="0.25">
      <c r="A753" s="33">
        <v>1908235</v>
      </c>
      <c r="B753" s="24"/>
      <c r="C753" s="174" t="s">
        <v>1124</v>
      </c>
      <c r="D753" s="98" t="str">
        <f t="shared" si="57"/>
        <v>Masking Tape Blanco 3/4"</v>
      </c>
      <c r="E753" s="33">
        <v>1964</v>
      </c>
      <c r="F753" s="98" t="str">
        <f t="shared" si="58"/>
        <v>Materiales Varios</v>
      </c>
      <c r="G753" s="98" t="str">
        <f t="shared" si="59"/>
        <v>unidades</v>
      </c>
      <c r="H753" s="30">
        <v>1</v>
      </c>
      <c r="I753" s="28">
        <f t="shared" si="60"/>
        <v>26.95</v>
      </c>
      <c r="J753" s="28">
        <f t="shared" si="56"/>
        <v>26.95</v>
      </c>
      <c r="K753" s="22"/>
      <c r="L753" s="150">
        <v>43768</v>
      </c>
      <c r="V753" s="4"/>
      <c r="AA753" s="134"/>
      <c r="AC753" s="148" t="str">
        <f>Inventario!B753</f>
        <v>Cable Cobre #2</v>
      </c>
      <c r="AD753" s="148" t="str">
        <f>Inventario!D753</f>
        <v>Cable Cobre #2</v>
      </c>
      <c r="AE753" s="148" t="str">
        <f>Inventario!E753</f>
        <v>Material Electrico</v>
      </c>
      <c r="AF753" s="148">
        <f>Inventario!F753</f>
        <v>0</v>
      </c>
      <c r="AG753" s="148" t="str">
        <f>Inventario!G753</f>
        <v>mts</v>
      </c>
      <c r="AH753" s="149" t="str">
        <f>Inventario!S753</f>
        <v>0</v>
      </c>
      <c r="AI753" s="149">
        <f>Inventario!T753</f>
        <v>0</v>
      </c>
    </row>
    <row r="754" spans="1:35" ht="15" customHeight="1" x14ac:dyDescent="0.25">
      <c r="A754" s="33">
        <v>1909274</v>
      </c>
      <c r="B754" s="24"/>
      <c r="C754" s="174" t="s">
        <v>712</v>
      </c>
      <c r="D754" s="98" t="str">
        <f t="shared" si="57"/>
        <v>Foam 2mm</v>
      </c>
      <c r="E754" s="33">
        <v>1965</v>
      </c>
      <c r="F754" s="98" t="str">
        <f t="shared" si="58"/>
        <v>Material Empaque</v>
      </c>
      <c r="G754" s="98" t="str">
        <f t="shared" si="59"/>
        <v>rollos</v>
      </c>
      <c r="H754" s="30">
        <v>1</v>
      </c>
      <c r="I754" s="28">
        <f t="shared" si="60"/>
        <v>658.55554056036385</v>
      </c>
      <c r="J754" s="28">
        <f t="shared" si="56"/>
        <v>658.55554056036385</v>
      </c>
      <c r="K754" s="22"/>
      <c r="L754" s="150">
        <v>43768</v>
      </c>
      <c r="V754" s="4"/>
      <c r="AA754" s="134"/>
      <c r="AC754" s="148" t="str">
        <f>Inventario!B754</f>
        <v>Cable Cobre #4</v>
      </c>
      <c r="AD754" s="148" t="str">
        <f>Inventario!D754</f>
        <v>Cable Cobre #4</v>
      </c>
      <c r="AE754" s="148" t="str">
        <f>Inventario!E754</f>
        <v>Material Electrico</v>
      </c>
      <c r="AF754" s="148">
        <f>Inventario!F754</f>
        <v>0</v>
      </c>
      <c r="AG754" s="148" t="str">
        <f>Inventario!G754</f>
        <v>mts</v>
      </c>
      <c r="AH754" s="149" t="str">
        <f>Inventario!S754</f>
        <v>0</v>
      </c>
      <c r="AI754" s="149">
        <f>Inventario!T754</f>
        <v>0</v>
      </c>
    </row>
    <row r="755" spans="1:35" ht="15" customHeight="1" x14ac:dyDescent="0.25">
      <c r="A755" s="33" t="s">
        <v>2074</v>
      </c>
      <c r="B755" s="24"/>
      <c r="C755" s="174" t="s">
        <v>970</v>
      </c>
      <c r="D755" s="98" t="str">
        <f t="shared" si="57"/>
        <v>Pistola de Gravedad</v>
      </c>
      <c r="E755" s="33">
        <v>1966</v>
      </c>
      <c r="F755" s="98" t="str">
        <f t="shared" si="58"/>
        <v>Herramienta</v>
      </c>
      <c r="G755" s="98" t="str">
        <f t="shared" si="59"/>
        <v>unidades</v>
      </c>
      <c r="H755" s="30">
        <v>1</v>
      </c>
      <c r="I755" s="28">
        <f t="shared" si="60"/>
        <v>2698.44</v>
      </c>
      <c r="J755" s="28">
        <f t="shared" si="56"/>
        <v>2698.44</v>
      </c>
      <c r="K755" s="22"/>
      <c r="L755" s="150">
        <v>43769</v>
      </c>
      <c r="V755" s="4"/>
      <c r="AA755" s="134"/>
      <c r="AC755" s="148" t="str">
        <f>Inventario!B755</f>
        <v>Fusibles 40K</v>
      </c>
      <c r="AD755" s="148" t="str">
        <f>Inventario!D755</f>
        <v>Fusibles 40K</v>
      </c>
      <c r="AE755" s="148" t="str">
        <f>Inventario!E755</f>
        <v>Material Electrico</v>
      </c>
      <c r="AF755" s="148">
        <f>Inventario!F755</f>
        <v>0</v>
      </c>
      <c r="AG755" s="148" t="str">
        <f>Inventario!G755</f>
        <v>unidades</v>
      </c>
      <c r="AH755" s="149" t="str">
        <f>Inventario!S755</f>
        <v>0</v>
      </c>
      <c r="AI755" s="149">
        <f>Inventario!T755</f>
        <v>0</v>
      </c>
    </row>
    <row r="756" spans="1:35" ht="15" customHeight="1" x14ac:dyDescent="0.25">
      <c r="A756" s="33">
        <v>1907214</v>
      </c>
      <c r="B756" s="24"/>
      <c r="C756" s="174" t="s">
        <v>2052</v>
      </c>
      <c r="D756" s="98" t="str">
        <f t="shared" si="57"/>
        <v>Pega loca</v>
      </c>
      <c r="E756" s="33">
        <v>1967</v>
      </c>
      <c r="F756" s="98" t="str">
        <f t="shared" si="58"/>
        <v>Materiales Varios</v>
      </c>
      <c r="G756" s="98" t="str">
        <f t="shared" si="59"/>
        <v>unidades</v>
      </c>
      <c r="H756" s="30">
        <v>5</v>
      </c>
      <c r="I756" s="28">
        <f t="shared" si="60"/>
        <v>2.5189030306852507</v>
      </c>
      <c r="J756" s="28">
        <f t="shared" si="56"/>
        <v>12.594515153426254</v>
      </c>
      <c r="K756" s="22"/>
      <c r="L756" s="150">
        <v>43769</v>
      </c>
      <c r="V756" s="4"/>
      <c r="AA756" s="134"/>
      <c r="AC756" s="148" t="str">
        <f>Inventario!B756</f>
        <v>Fusibles 15K</v>
      </c>
      <c r="AD756" s="148" t="str">
        <f>Inventario!D756</f>
        <v>Fusibles 12K</v>
      </c>
      <c r="AE756" s="148" t="str">
        <f>Inventario!E756</f>
        <v>Material Electrico</v>
      </c>
      <c r="AF756" s="148">
        <f>Inventario!F756</f>
        <v>0</v>
      </c>
      <c r="AG756" s="148" t="str">
        <f>Inventario!G756</f>
        <v>unidades</v>
      </c>
      <c r="AH756" s="149">
        <f>Inventario!S756</f>
        <v>10</v>
      </c>
      <c r="AI756" s="149">
        <f>Inventario!T756</f>
        <v>140</v>
      </c>
    </row>
    <row r="757" spans="1:35" x14ac:dyDescent="0.25">
      <c r="A757" s="33">
        <v>1909268</v>
      </c>
      <c r="B757" s="24"/>
      <c r="C757" s="174" t="s">
        <v>272</v>
      </c>
      <c r="D757" s="98" t="str">
        <f t="shared" si="57"/>
        <v>Lija disco stickit grano #180</v>
      </c>
      <c r="E757" s="33">
        <v>1967</v>
      </c>
      <c r="F757" s="98" t="str">
        <f t="shared" si="58"/>
        <v>Abrasivos</v>
      </c>
      <c r="G757" s="98" t="str">
        <f t="shared" si="59"/>
        <v>unidades</v>
      </c>
      <c r="H757" s="30">
        <v>2</v>
      </c>
      <c r="I757" s="28">
        <f t="shared" si="60"/>
        <v>8.6001434481676746</v>
      </c>
      <c r="J757" s="28">
        <f t="shared" si="56"/>
        <v>17.200286896335349</v>
      </c>
      <c r="K757" s="22"/>
      <c r="L757" s="150">
        <v>43769</v>
      </c>
      <c r="AC757" s="148" t="str">
        <f>Inventario!B757</f>
        <v>Conector KSU25</v>
      </c>
      <c r="AD757" s="148" t="str">
        <f>Inventario!D757</f>
        <v>Conector KSU25</v>
      </c>
      <c r="AE757" s="148" t="str">
        <f>Inventario!E757</f>
        <v>Material Electrico</v>
      </c>
      <c r="AF757" s="148">
        <f>Inventario!F757</f>
        <v>0</v>
      </c>
      <c r="AG757" s="148" t="str">
        <f>Inventario!G757</f>
        <v>unidades</v>
      </c>
      <c r="AH757" s="149" t="str">
        <f>Inventario!S757</f>
        <v>0</v>
      </c>
      <c r="AI757" s="149">
        <f>Inventario!T757</f>
        <v>0</v>
      </c>
    </row>
    <row r="758" spans="1:35" x14ac:dyDescent="0.25">
      <c r="A758" s="33">
        <v>1909268</v>
      </c>
      <c r="B758" s="24"/>
      <c r="C758" s="174" t="s">
        <v>2052</v>
      </c>
      <c r="D758" s="98" t="str">
        <f t="shared" si="57"/>
        <v>Pega loca</v>
      </c>
      <c r="E758" s="33">
        <v>1967</v>
      </c>
      <c r="F758" s="98" t="str">
        <f t="shared" si="58"/>
        <v>Materiales Varios</v>
      </c>
      <c r="G758" s="98" t="str">
        <f t="shared" si="59"/>
        <v>unidades</v>
      </c>
      <c r="H758" s="30">
        <v>4</v>
      </c>
      <c r="I758" s="28">
        <f t="shared" si="60"/>
        <v>2.5189030306852507</v>
      </c>
      <c r="J758" s="28">
        <f t="shared" si="56"/>
        <v>10.075612122741003</v>
      </c>
      <c r="K758" s="22"/>
      <c r="L758" s="150">
        <v>43769</v>
      </c>
      <c r="AC758" s="148" t="str">
        <f>Inventario!B758</f>
        <v>Multimetro digital</v>
      </c>
      <c r="AD758" s="148" t="str">
        <f>Inventario!D758</f>
        <v>Multimetro digital</v>
      </c>
      <c r="AE758" s="148" t="str">
        <f>Inventario!E758</f>
        <v>Material Electrico</v>
      </c>
      <c r="AF758" s="148">
        <f>Inventario!F758</f>
        <v>0</v>
      </c>
      <c r="AG758" s="148" t="str">
        <f>Inventario!G758</f>
        <v>unidades</v>
      </c>
      <c r="AH758" s="149" t="str">
        <f>Inventario!S758</f>
        <v>0</v>
      </c>
      <c r="AI758" s="149">
        <f>Inventario!T758</f>
        <v>0</v>
      </c>
    </row>
    <row r="759" spans="1:35" x14ac:dyDescent="0.25">
      <c r="A759" s="33">
        <v>1908235</v>
      </c>
      <c r="B759" s="24"/>
      <c r="C759" s="174" t="s">
        <v>270</v>
      </c>
      <c r="D759" s="98" t="str">
        <f t="shared" si="57"/>
        <v>Lija disco stickit grano #120</v>
      </c>
      <c r="E759" s="33">
        <v>1967</v>
      </c>
      <c r="F759" s="98" t="str">
        <f t="shared" si="58"/>
        <v>Abrasivos</v>
      </c>
      <c r="G759" s="98" t="str">
        <f t="shared" si="59"/>
        <v>unidades</v>
      </c>
      <c r="H759" s="30">
        <v>3</v>
      </c>
      <c r="I759" s="28">
        <f t="shared" si="60"/>
        <v>9.84</v>
      </c>
      <c r="J759" s="28">
        <f t="shared" si="56"/>
        <v>29.52</v>
      </c>
      <c r="K759" s="22"/>
      <c r="L759" s="150">
        <v>43769</v>
      </c>
      <c r="AC759" s="148" t="str">
        <f>Inventario!B759</f>
        <v>Codo Electrico pvc 1/2"</v>
      </c>
      <c r="AD759" s="148" t="str">
        <f>Inventario!D759</f>
        <v>Codo Electrico pvc 1/2"</v>
      </c>
      <c r="AE759" s="148" t="str">
        <f>Inventario!E759</f>
        <v>Material Electrico</v>
      </c>
      <c r="AF759" s="148">
        <f>Inventario!F759</f>
        <v>0</v>
      </c>
      <c r="AG759" s="148" t="str">
        <f>Inventario!G759</f>
        <v>unidades</v>
      </c>
      <c r="AH759" s="149" t="str">
        <f>Inventario!S759</f>
        <v>0</v>
      </c>
      <c r="AI759" s="149">
        <f>Inventario!T759</f>
        <v>0</v>
      </c>
    </row>
    <row r="760" spans="1:35" x14ac:dyDescent="0.25">
      <c r="A760" s="33">
        <v>1908235</v>
      </c>
      <c r="B760" s="24"/>
      <c r="C760" s="174" t="s">
        <v>271</v>
      </c>
      <c r="D760" s="98" t="str">
        <f t="shared" si="57"/>
        <v>Lija disco stickit grano #150</v>
      </c>
      <c r="E760" s="33">
        <v>1967</v>
      </c>
      <c r="F760" s="98" t="str">
        <f t="shared" si="58"/>
        <v>Abrasivos</v>
      </c>
      <c r="G760" s="98" t="str">
        <f t="shared" si="59"/>
        <v>unidades</v>
      </c>
      <c r="H760" s="30">
        <v>3</v>
      </c>
      <c r="I760" s="28">
        <f t="shared" si="60"/>
        <v>8.5633386985421698</v>
      </c>
      <c r="J760" s="28">
        <f t="shared" si="56"/>
        <v>25.690016095626511</v>
      </c>
      <c r="K760" s="22"/>
      <c r="L760" s="150">
        <v>43769</v>
      </c>
      <c r="AC760" s="148" t="str">
        <f>Inventario!B760</f>
        <v xml:space="preserve">Toma corriente 2-outlet con USB-A 10´Cord-black </v>
      </c>
      <c r="AD760" s="148" t="str">
        <f>Inventario!D760</f>
        <v xml:space="preserve">Toma corriente 2-outlet con USB-A 10´Cord-black </v>
      </c>
      <c r="AE760" s="148" t="str">
        <f>Inventario!E760</f>
        <v>Material Electrico</v>
      </c>
      <c r="AF760" s="148">
        <f>Inventario!F760</f>
        <v>0</v>
      </c>
      <c r="AG760" s="148" t="str">
        <f>Inventario!G760</f>
        <v>unidades</v>
      </c>
      <c r="AH760" s="149" t="str">
        <f>Inventario!S760</f>
        <v>0</v>
      </c>
      <c r="AI760" s="149">
        <f>Inventario!T760</f>
        <v>0</v>
      </c>
    </row>
    <row r="761" spans="1:35" x14ac:dyDescent="0.25">
      <c r="A761" s="33">
        <v>1908235</v>
      </c>
      <c r="B761" s="24"/>
      <c r="C761" s="174" t="s">
        <v>272</v>
      </c>
      <c r="D761" s="98" t="str">
        <f t="shared" si="57"/>
        <v>Lija disco stickit grano #180</v>
      </c>
      <c r="E761" s="33">
        <v>1967</v>
      </c>
      <c r="F761" s="98" t="str">
        <f t="shared" si="58"/>
        <v>Abrasivos</v>
      </c>
      <c r="G761" s="98" t="str">
        <f t="shared" si="59"/>
        <v>unidades</v>
      </c>
      <c r="H761" s="30">
        <v>3</v>
      </c>
      <c r="I761" s="28">
        <f t="shared" si="60"/>
        <v>8.6001434481676746</v>
      </c>
      <c r="J761" s="28">
        <f t="shared" si="56"/>
        <v>25.800430344503024</v>
      </c>
      <c r="K761" s="22"/>
      <c r="L761" s="150">
        <v>43769</v>
      </c>
      <c r="AC761" s="148" t="str">
        <f>Inventario!B761</f>
        <v>Luminaria De Exterior/Piso/3w/300k/Satin</v>
      </c>
      <c r="AD761" s="148" t="str">
        <f>Inventario!D761</f>
        <v>Luminaria De Exterior/Piso/3w/300k/Satin</v>
      </c>
      <c r="AE761" s="148" t="str">
        <f>Inventario!E761</f>
        <v>Material Electrico</v>
      </c>
      <c r="AF761" s="148" t="str">
        <f>Inventario!F761</f>
        <v>HLED-3W/S</v>
      </c>
      <c r="AG761" s="148" t="str">
        <f>Inventario!G761</f>
        <v>unidades</v>
      </c>
      <c r="AH761" s="149" t="str">
        <f>Inventario!S761</f>
        <v>0</v>
      </c>
      <c r="AI761" s="149">
        <f>Inventario!T761</f>
        <v>0</v>
      </c>
    </row>
    <row r="762" spans="1:35" x14ac:dyDescent="0.25">
      <c r="A762" s="33" t="s">
        <v>2168</v>
      </c>
      <c r="B762" s="24"/>
      <c r="C762" s="174" t="s">
        <v>1108</v>
      </c>
      <c r="D762" s="98" t="str">
        <f t="shared" si="57"/>
        <v>Grapa Industria 3/8"</v>
      </c>
      <c r="E762" s="33">
        <v>1968</v>
      </c>
      <c r="F762" s="98" t="str">
        <f t="shared" si="58"/>
        <v>Tapiceria</v>
      </c>
      <c r="G762" s="98" t="str">
        <f t="shared" si="59"/>
        <v>unidades</v>
      </c>
      <c r="H762" s="30">
        <v>1</v>
      </c>
      <c r="I762" s="28">
        <f t="shared" si="60"/>
        <v>9.3937772186199558E-2</v>
      </c>
      <c r="J762" s="28">
        <f t="shared" si="56"/>
        <v>9.3937772186199558E-2</v>
      </c>
      <c r="K762" s="22"/>
      <c r="L762" s="150">
        <v>43769</v>
      </c>
      <c r="AC762" s="148" t="str">
        <f>Inventario!B762</f>
        <v xml:space="preserve">Abanico de techo simple 44" Ceiling fan </v>
      </c>
      <c r="AD762" s="148" t="str">
        <f>Inventario!D762</f>
        <v xml:space="preserve">Abanico de techo simple 44" Ceiling fan </v>
      </c>
      <c r="AE762" s="148" t="str">
        <f>Inventario!E762</f>
        <v>Material Electrico</v>
      </c>
      <c r="AF762" s="148" t="str">
        <f>Inventario!F762</f>
        <v>F786-ORB</v>
      </c>
      <c r="AG762" s="148" t="str">
        <f>Inventario!G762</f>
        <v>unidades</v>
      </c>
      <c r="AH762" s="149">
        <f>Inventario!S762</f>
        <v>8716.23</v>
      </c>
      <c r="AI762" s="149">
        <f>Inventario!T762</f>
        <v>8716.23</v>
      </c>
    </row>
    <row r="763" spans="1:35" x14ac:dyDescent="0.25">
      <c r="A763" s="33" t="s">
        <v>2168</v>
      </c>
      <c r="B763" s="24"/>
      <c r="C763" s="174" t="s">
        <v>2344</v>
      </c>
      <c r="D763" s="98" t="str">
        <f t="shared" si="57"/>
        <v>Aceita 15W-40</v>
      </c>
      <c r="E763" s="33">
        <v>1968</v>
      </c>
      <c r="F763" s="98" t="str">
        <f t="shared" si="58"/>
        <v>Pinturas y Quimicos</v>
      </c>
      <c r="G763" s="98" t="str">
        <f t="shared" si="59"/>
        <v>galon</v>
      </c>
      <c r="H763" s="30">
        <v>3</v>
      </c>
      <c r="I763" s="28">
        <f t="shared" si="60"/>
        <v>600</v>
      </c>
      <c r="J763" s="28">
        <f t="shared" si="56"/>
        <v>1800</v>
      </c>
      <c r="K763" s="22"/>
      <c r="L763" s="150">
        <v>43769</v>
      </c>
      <c r="AC763" s="148" t="str">
        <f>Inventario!B763</f>
        <v xml:space="preserve">Control para ventilador DC </v>
      </c>
      <c r="AD763" s="148" t="str">
        <f>Inventario!D763</f>
        <v xml:space="preserve">Control para ventilador DC </v>
      </c>
      <c r="AE763" s="148" t="str">
        <f>Inventario!E763</f>
        <v>Material Electrico</v>
      </c>
      <c r="AF763" s="148" t="str">
        <f>Inventario!F763</f>
        <v>WC400</v>
      </c>
      <c r="AG763" s="148" t="str">
        <f>Inventario!G763</f>
        <v>unidades</v>
      </c>
      <c r="AH763" s="149" t="str">
        <f>Inventario!S763</f>
        <v>0</v>
      </c>
      <c r="AI763" s="149">
        <f>Inventario!T763</f>
        <v>0</v>
      </c>
    </row>
    <row r="764" spans="1:35" x14ac:dyDescent="0.25">
      <c r="A764" s="33">
        <v>1908253</v>
      </c>
      <c r="B764" s="24"/>
      <c r="C764" s="174" t="s">
        <v>317</v>
      </c>
      <c r="D764" s="98" t="str">
        <f t="shared" si="57"/>
        <v>Tornillo Phillips #10 x 3-1/2"</v>
      </c>
      <c r="E764" s="33">
        <v>1969</v>
      </c>
      <c r="F764" s="98" t="str">
        <f t="shared" si="58"/>
        <v>Clavos y Tornillos</v>
      </c>
      <c r="G764" s="98" t="str">
        <f t="shared" si="59"/>
        <v>unidades</v>
      </c>
      <c r="H764" s="30">
        <v>30</v>
      </c>
      <c r="I764" s="28">
        <f t="shared" si="60"/>
        <v>7</v>
      </c>
      <c r="J764" s="28">
        <f t="shared" si="56"/>
        <v>210</v>
      </c>
      <c r="K764" s="22"/>
      <c r="L764" s="150">
        <v>43769</v>
      </c>
      <c r="AC764" s="148" t="str">
        <f>Inventario!B764</f>
        <v xml:space="preserve">Tubos de extension de altura de abanicos </v>
      </c>
      <c r="AD764" s="148" t="str">
        <f>Inventario!D764</f>
        <v xml:space="preserve">Tubos de extension de altura de abanicos </v>
      </c>
      <c r="AE764" s="148" t="str">
        <f>Inventario!E764</f>
        <v>Material Electrico</v>
      </c>
      <c r="AF764" s="148" t="str">
        <f>Inventario!F764</f>
        <v>DR572-ORB</v>
      </c>
      <c r="AG764" s="148" t="str">
        <f>Inventario!G764</f>
        <v>unidades</v>
      </c>
      <c r="AH764" s="149" t="str">
        <f>Inventario!S764</f>
        <v>0</v>
      </c>
      <c r="AI764" s="149">
        <f>Inventario!T764</f>
        <v>0</v>
      </c>
    </row>
    <row r="765" spans="1:35" x14ac:dyDescent="0.25">
      <c r="A765" s="33" t="s">
        <v>2074</v>
      </c>
      <c r="B765" s="24"/>
      <c r="C765" s="174" t="s">
        <v>2355</v>
      </c>
      <c r="D765" s="98" t="str">
        <f t="shared" si="57"/>
        <v>Perno Hexagonal 1/4 x 2 1/2" Galv</v>
      </c>
      <c r="E765" s="33">
        <v>1970</v>
      </c>
      <c r="F765" s="98" t="str">
        <f t="shared" si="58"/>
        <v>Clavos y Tornillos</v>
      </c>
      <c r="G765" s="98" t="str">
        <f t="shared" si="59"/>
        <v>unidades</v>
      </c>
      <c r="H765" s="30">
        <v>12</v>
      </c>
      <c r="I765" s="28">
        <f t="shared" si="60"/>
        <v>6.6716666666666669</v>
      </c>
      <c r="J765" s="28">
        <f t="shared" si="56"/>
        <v>80.06</v>
      </c>
      <c r="K765" s="22"/>
      <c r="L765" s="150">
        <v>43769</v>
      </c>
      <c r="AC765" s="148" t="str">
        <f>Inventario!B765</f>
        <v xml:space="preserve">Adaptador para abanico de techo 45" slope ceiling adapter kit </v>
      </c>
      <c r="AD765" s="148" t="str">
        <f>Inventario!D765</f>
        <v xml:space="preserve">Adaptador para abanico de techo 45" slope ceiling adapter kit </v>
      </c>
      <c r="AE765" s="148" t="str">
        <f>Inventario!E765</f>
        <v>Material Electrico</v>
      </c>
      <c r="AF765" s="148" t="str">
        <f>Inventario!F765</f>
        <v>A245-ORB</v>
      </c>
      <c r="AG765" s="148" t="str">
        <f>Inventario!G765</f>
        <v>unidades</v>
      </c>
      <c r="AH765" s="149" t="str">
        <f>Inventario!S765</f>
        <v>0</v>
      </c>
      <c r="AI765" s="149">
        <f>Inventario!T765</f>
        <v>0</v>
      </c>
    </row>
    <row r="766" spans="1:35" x14ac:dyDescent="0.25">
      <c r="A766" s="33">
        <v>1909277</v>
      </c>
      <c r="B766" s="24"/>
      <c r="C766" s="174" t="s">
        <v>2369</v>
      </c>
      <c r="D766" s="98" t="str">
        <f t="shared" si="57"/>
        <v xml:space="preserve">Tubo redondo de aluminio 1"x1/8"x24´ </v>
      </c>
      <c r="E766" s="33">
        <v>1971</v>
      </c>
      <c r="F766" s="98" t="str">
        <f t="shared" si="58"/>
        <v>Metales</v>
      </c>
      <c r="G766" s="98" t="str">
        <f t="shared" si="59"/>
        <v>Pie</v>
      </c>
      <c r="H766" s="30">
        <v>432</v>
      </c>
      <c r="I766" s="28">
        <f t="shared" si="60"/>
        <v>63.382037037037037</v>
      </c>
      <c r="J766" s="28">
        <f t="shared" si="56"/>
        <v>27381.040000000001</v>
      </c>
      <c r="K766" s="22"/>
      <c r="L766" s="150">
        <v>43769</v>
      </c>
      <c r="AC766" s="148" t="str">
        <f>Inventario!B766</f>
        <v xml:space="preserve">Accesorio de iluminacion para pared Rubix </v>
      </c>
      <c r="AD766" s="148" t="str">
        <f>Inventario!D766</f>
        <v xml:space="preserve">Accesorio de iluminacion para pared Rubix </v>
      </c>
      <c r="AE766" s="148" t="str">
        <f>Inventario!E766</f>
        <v>Material Electrico</v>
      </c>
      <c r="AF766" s="148" t="str">
        <f>Inventario!F766</f>
        <v>WS-W2504-BZ</v>
      </c>
      <c r="AG766" s="148" t="str">
        <f>Inventario!G766</f>
        <v>unidades</v>
      </c>
      <c r="AH766" s="149" t="str">
        <f>Inventario!S766</f>
        <v>0</v>
      </c>
      <c r="AI766" s="149">
        <f>Inventario!T766</f>
        <v>0</v>
      </c>
    </row>
    <row r="767" spans="1:35" x14ac:dyDescent="0.25">
      <c r="A767" s="33">
        <v>1909277</v>
      </c>
      <c r="B767" s="24"/>
      <c r="C767" s="174" t="s">
        <v>2370</v>
      </c>
      <c r="D767" s="98" t="str">
        <f t="shared" si="57"/>
        <v xml:space="preserve">Angular de aluminio 1/2"x 1 x 1/8"x 20´ </v>
      </c>
      <c r="E767" s="33">
        <v>1971</v>
      </c>
      <c r="F767" s="98" t="str">
        <f t="shared" si="58"/>
        <v>Metales</v>
      </c>
      <c r="G767" s="98" t="str">
        <f t="shared" si="59"/>
        <v>Pie</v>
      </c>
      <c r="H767" s="30">
        <v>100</v>
      </c>
      <c r="I767" s="28">
        <f t="shared" si="60"/>
        <v>32.439</v>
      </c>
      <c r="J767" s="28">
        <f t="shared" ref="J767:J830" si="61">+H767*I767</f>
        <v>3243.9</v>
      </c>
      <c r="K767" s="22"/>
      <c r="L767" s="150">
        <v>43769</v>
      </c>
      <c r="AC767" s="148" t="str">
        <f>Inventario!B767</f>
        <v xml:space="preserve">Montaje para luminaria Rubix 5" Ceiling mount 3000k </v>
      </c>
      <c r="AD767" s="148" t="str">
        <f>Inventario!D767</f>
        <v xml:space="preserve">Montaje para luminaria Rubix 5" Ceiling mount 3000k </v>
      </c>
      <c r="AE767" s="148" t="str">
        <f>Inventario!E767</f>
        <v>Material Electrico</v>
      </c>
      <c r="AF767" s="148" t="str">
        <f>Inventario!F767</f>
        <v>FM-W2505-BK</v>
      </c>
      <c r="AG767" s="148" t="str">
        <f>Inventario!G767</f>
        <v>unidades</v>
      </c>
      <c r="AH767" s="149" t="str">
        <f>Inventario!S767</f>
        <v>0</v>
      </c>
      <c r="AI767" s="149">
        <f>Inventario!T767</f>
        <v>0</v>
      </c>
    </row>
    <row r="768" spans="1:35" x14ac:dyDescent="0.25">
      <c r="A768" s="33">
        <v>1909278</v>
      </c>
      <c r="B768" s="24"/>
      <c r="C768" s="174" t="s">
        <v>1141</v>
      </c>
      <c r="D768" s="98" t="str">
        <f t="shared" si="57"/>
        <v>Kinepox 26</v>
      </c>
      <c r="E768" s="33">
        <v>1972</v>
      </c>
      <c r="F768" s="98" t="str">
        <f t="shared" si="58"/>
        <v>Pinturas y Quimicos</v>
      </c>
      <c r="G768" s="98" t="str">
        <f t="shared" si="59"/>
        <v>galon</v>
      </c>
      <c r="H768" s="30">
        <v>1</v>
      </c>
      <c r="I768" s="28">
        <f t="shared" si="60"/>
        <v>1121.8286513023957</v>
      </c>
      <c r="J768" s="28">
        <f t="shared" si="61"/>
        <v>1121.8286513023957</v>
      </c>
      <c r="K768" s="22"/>
      <c r="L768" s="150">
        <v>43769</v>
      </c>
      <c r="AC768" s="148" t="str">
        <f>Inventario!B768</f>
        <v xml:space="preserve">Luz de pared Scope wall light 3000k </v>
      </c>
      <c r="AD768" s="148" t="str">
        <f>Inventario!D768</f>
        <v xml:space="preserve">Luz de pared Scope wall light 3000k </v>
      </c>
      <c r="AE768" s="148" t="str">
        <f>Inventario!E768</f>
        <v>Material Electrico</v>
      </c>
      <c r="AF768" s="148" t="str">
        <f>Inventario!F768</f>
        <v>BL-29903-BK</v>
      </c>
      <c r="AG768" s="148" t="str">
        <f>Inventario!G768</f>
        <v>unidades</v>
      </c>
      <c r="AH768" s="149" t="str">
        <f>Inventario!S768</f>
        <v>0</v>
      </c>
      <c r="AI768" s="149">
        <f>Inventario!T768</f>
        <v>0</v>
      </c>
    </row>
    <row r="769" spans="1:35" x14ac:dyDescent="0.25">
      <c r="A769" s="33">
        <v>1909278</v>
      </c>
      <c r="B769" s="24"/>
      <c r="C769" s="24" t="s">
        <v>1142</v>
      </c>
      <c r="D769" s="98" t="str">
        <f t="shared" si="57"/>
        <v>Kinecure 626</v>
      </c>
      <c r="E769" s="33">
        <v>1972</v>
      </c>
      <c r="F769" s="98" t="str">
        <f t="shared" si="58"/>
        <v>Pinturas y Quimicos</v>
      </c>
      <c r="G769" s="98" t="str">
        <f t="shared" si="59"/>
        <v>1/4  de Galon</v>
      </c>
      <c r="H769" s="30">
        <v>2</v>
      </c>
      <c r="I769" s="28">
        <f t="shared" si="60"/>
        <v>954.09784499058458</v>
      </c>
      <c r="J769" s="28">
        <f t="shared" si="61"/>
        <v>1908.1956899811692</v>
      </c>
      <c r="K769" s="22"/>
      <c r="L769" s="150">
        <v>43769</v>
      </c>
      <c r="AC769" s="148" t="str">
        <f>Inventario!B769</f>
        <v xml:space="preserve">Copa colgante para luminaria Indoor/Outdoor pendant 17" 3000K </v>
      </c>
      <c r="AD769" s="148" t="str">
        <f>Inventario!D769</f>
        <v xml:space="preserve">Copa colgante para luminaria Indoor/Outdoor pendant 17" 3000K </v>
      </c>
      <c r="AE769" s="148" t="str">
        <f>Inventario!E769</f>
        <v>Material Electrico</v>
      </c>
      <c r="AF769" s="148" t="str">
        <f>Inventario!F769</f>
        <v>PD-W55817-BK/GR</v>
      </c>
      <c r="AG769" s="148" t="str">
        <f>Inventario!G769</f>
        <v>unidades</v>
      </c>
      <c r="AH769" s="149">
        <f>Inventario!S769</f>
        <v>9243.66</v>
      </c>
      <c r="AI769" s="149">
        <f>Inventario!T769</f>
        <v>9243.66</v>
      </c>
    </row>
    <row r="770" spans="1:35" x14ac:dyDescent="0.25">
      <c r="A770" s="33">
        <v>1910302</v>
      </c>
      <c r="B770" s="24"/>
      <c r="C770" s="174" t="s">
        <v>318</v>
      </c>
      <c r="D770" s="98" t="str">
        <f t="shared" si="57"/>
        <v>Tornillo Phillips #10 x 1-1/2"</v>
      </c>
      <c r="E770" s="33">
        <v>1973</v>
      </c>
      <c r="F770" s="98" t="str">
        <f t="shared" si="58"/>
        <v>Clavos y Tornillos</v>
      </c>
      <c r="G770" s="98" t="str">
        <f t="shared" si="59"/>
        <v>unidades</v>
      </c>
      <c r="H770" s="30">
        <v>30</v>
      </c>
      <c r="I770" s="28">
        <f t="shared" si="60"/>
        <v>0.6059237732757583</v>
      </c>
      <c r="J770" s="28">
        <f t="shared" si="61"/>
        <v>18.177713198272748</v>
      </c>
      <c r="K770" s="22"/>
      <c r="L770" s="150">
        <v>43769</v>
      </c>
      <c r="AC770" s="148" t="str">
        <f>Inventario!B770</f>
        <v xml:space="preserve">Luz led de techo DICE 6" Ceiling mount </v>
      </c>
      <c r="AD770" s="148" t="str">
        <f>Inventario!D770</f>
        <v xml:space="preserve">Luz led de techo DICE 6" Ceiling mount </v>
      </c>
      <c r="AE770" s="148" t="str">
        <f>Inventario!E770</f>
        <v>Material Electrico</v>
      </c>
      <c r="AF770" s="148" t="str">
        <f>Inventario!F770</f>
        <v>FM-4006-27-BZ</v>
      </c>
      <c r="AG770" s="148" t="str">
        <f>Inventario!G770</f>
        <v>unidades</v>
      </c>
      <c r="AH770" s="149" t="str">
        <f>Inventario!S770</f>
        <v>0</v>
      </c>
      <c r="AI770" s="149">
        <f>Inventario!T770</f>
        <v>0</v>
      </c>
    </row>
    <row r="771" spans="1:35" x14ac:dyDescent="0.25">
      <c r="A771" s="33" t="s">
        <v>2077</v>
      </c>
      <c r="B771" s="24"/>
      <c r="C771" s="174" t="s">
        <v>967</v>
      </c>
      <c r="D771" s="98" t="str">
        <f t="shared" si="57"/>
        <v>Tape Oscuro 2"x 110 yadas</v>
      </c>
      <c r="E771" s="33">
        <v>1974</v>
      </c>
      <c r="F771" s="98" t="str">
        <f t="shared" si="58"/>
        <v>Material Empaque</v>
      </c>
      <c r="G771" s="98" t="str">
        <f t="shared" si="59"/>
        <v>unidades</v>
      </c>
      <c r="H771" s="30">
        <v>8</v>
      </c>
      <c r="I771" s="28">
        <f t="shared" si="60"/>
        <v>48.261992235692681</v>
      </c>
      <c r="J771" s="28">
        <f t="shared" si="61"/>
        <v>386.09593788554145</v>
      </c>
      <c r="K771" s="22"/>
      <c r="L771" s="150">
        <v>43769</v>
      </c>
      <c r="AC771" s="148" t="str">
        <f>Inventario!B771</f>
        <v xml:space="preserve">Zealous outdoor wall sconce 300k </v>
      </c>
      <c r="AD771" s="148" t="str">
        <f>Inventario!D771</f>
        <v xml:space="preserve">Zealous outdoor wall sconce 300k </v>
      </c>
      <c r="AE771" s="148" t="str">
        <f>Inventario!E771</f>
        <v>Material Electrico</v>
      </c>
      <c r="AF771" s="148" t="str">
        <f>Inventario!F771</f>
        <v>WS-W53614-BZ</v>
      </c>
      <c r="AG771" s="148" t="str">
        <f>Inventario!G771</f>
        <v>unidades</v>
      </c>
      <c r="AH771" s="149">
        <f>Inventario!S771</f>
        <v>4606.9399999999996</v>
      </c>
      <c r="AI771" s="149">
        <f>Inventario!T771</f>
        <v>4606.9399999999996</v>
      </c>
    </row>
    <row r="772" spans="1:35" x14ac:dyDescent="0.25">
      <c r="A772" s="33" t="s">
        <v>2382</v>
      </c>
      <c r="B772" s="24"/>
      <c r="C772" s="174" t="s">
        <v>2296</v>
      </c>
      <c r="D772" s="98" t="str">
        <f t="shared" si="57"/>
        <v>Tinte Oil Stain SW6192</v>
      </c>
      <c r="E772" s="33">
        <v>1975</v>
      </c>
      <c r="F772" s="98" t="str">
        <f t="shared" si="58"/>
        <v>Pinturas y Quimicos</v>
      </c>
      <c r="G772" s="98" t="str">
        <f t="shared" si="59"/>
        <v>1/4  de Galon</v>
      </c>
      <c r="H772" s="30">
        <v>1</v>
      </c>
      <c r="I772" s="28">
        <f t="shared" si="60"/>
        <v>427.9</v>
      </c>
      <c r="J772" s="28">
        <f t="shared" si="61"/>
        <v>427.9</v>
      </c>
      <c r="K772" s="22" t="s">
        <v>2383</v>
      </c>
      <c r="L772" s="150">
        <v>43769</v>
      </c>
      <c r="AC772" s="148" t="str">
        <f>Inventario!B772</f>
        <v xml:space="preserve">Vibe picture light 15" 2700K </v>
      </c>
      <c r="AD772" s="148" t="str">
        <f>Inventario!D772</f>
        <v xml:space="preserve">Vibe picture light 15" 2700K </v>
      </c>
      <c r="AE772" s="148" t="str">
        <f>Inventario!E772</f>
        <v>Material Electrico</v>
      </c>
      <c r="AF772" s="148" t="str">
        <f>Inventario!F772</f>
        <v>PL-LED15-27-BK</v>
      </c>
      <c r="AG772" s="148" t="str">
        <f>Inventario!G772</f>
        <v>unidades</v>
      </c>
      <c r="AH772" s="149">
        <f>Inventario!S772</f>
        <v>6568.42</v>
      </c>
      <c r="AI772" s="149">
        <f>Inventario!T772</f>
        <v>6568.42</v>
      </c>
    </row>
    <row r="773" spans="1:35" x14ac:dyDescent="0.25">
      <c r="A773" s="33" t="s">
        <v>2382</v>
      </c>
      <c r="B773" s="24"/>
      <c r="C773" s="24" t="s">
        <v>2297</v>
      </c>
      <c r="D773" s="98" t="str">
        <f t="shared" si="57"/>
        <v>Tinte Oil Stain Azul Oscuro SW6510</v>
      </c>
      <c r="E773" s="33">
        <v>1975</v>
      </c>
      <c r="F773" s="98" t="str">
        <f t="shared" si="58"/>
        <v>Pinturas y Quimicos</v>
      </c>
      <c r="G773" s="98" t="str">
        <f t="shared" si="59"/>
        <v>1/4  de Galon</v>
      </c>
      <c r="H773" s="30">
        <v>1</v>
      </c>
      <c r="I773" s="28">
        <f t="shared" si="60"/>
        <v>427.9</v>
      </c>
      <c r="J773" s="28">
        <f t="shared" si="61"/>
        <v>427.9</v>
      </c>
      <c r="K773" s="22" t="s">
        <v>2383</v>
      </c>
      <c r="L773" s="150">
        <v>43769</v>
      </c>
      <c r="AC773" s="148" t="str">
        <f>Inventario!B773</f>
        <v xml:space="preserve">Led endurance single spot wallpack luminaire </v>
      </c>
      <c r="AD773" s="148" t="str">
        <f>Inventario!D773</f>
        <v xml:space="preserve">Led endurance single spot wallpack luminaire </v>
      </c>
      <c r="AE773" s="148" t="str">
        <f>Inventario!E773</f>
        <v>Material Electrico</v>
      </c>
      <c r="AF773" s="148" t="str">
        <f>Inventario!F773</f>
        <v>WP-LED415-30-ABK</v>
      </c>
      <c r="AG773" s="148" t="str">
        <f>Inventario!G773</f>
        <v>unidades</v>
      </c>
      <c r="AH773" s="149" t="str">
        <f>Inventario!S773</f>
        <v>0</v>
      </c>
      <c r="AI773" s="149">
        <f>Inventario!T773</f>
        <v>0</v>
      </c>
    </row>
    <row r="774" spans="1:35" x14ac:dyDescent="0.25">
      <c r="A774" s="33">
        <v>1909268</v>
      </c>
      <c r="B774" s="24"/>
      <c r="C774" s="174" t="s">
        <v>271</v>
      </c>
      <c r="D774" s="98" t="str">
        <f t="shared" ref="D774:D839" si="62">VLOOKUP($C774,$AC$6:$AI$2056,2,FALSE)</f>
        <v>Lija disco stickit grano #150</v>
      </c>
      <c r="E774" s="33">
        <v>1976</v>
      </c>
      <c r="F774" s="98" t="str">
        <f t="shared" ref="F774:F837" si="63">VLOOKUP($C774,$AC$6:$AI$2056,3,FALSE)</f>
        <v>Abrasivos</v>
      </c>
      <c r="G774" s="98" t="str">
        <f t="shared" ref="G774:G837" si="64">VLOOKUP($C774,$AC$6:$AI$2056,5,FALSE)</f>
        <v>unidades</v>
      </c>
      <c r="H774" s="30">
        <v>5</v>
      </c>
      <c r="I774" s="28">
        <f t="shared" ref="I774:I837" si="65">VLOOKUP($C774,$AC$6:$AI$2056,6,FALSE)</f>
        <v>8.5633386985421698</v>
      </c>
      <c r="J774" s="28">
        <f t="shared" si="61"/>
        <v>42.816693492710847</v>
      </c>
      <c r="K774" s="22"/>
      <c r="L774" s="150">
        <v>43769</v>
      </c>
      <c r="AC774" s="148" t="str">
        <f>Inventario!B774</f>
        <v xml:space="preserve">Luminaria para techo Silo X10 10W Monopoint Luminaire </v>
      </c>
      <c r="AD774" s="148" t="str">
        <f>Inventario!D774</f>
        <v xml:space="preserve">Luminaria para techo Silo X10 10W Monopoint Luminaire </v>
      </c>
      <c r="AE774" s="148" t="str">
        <f>Inventario!E774</f>
        <v>Material Electrico</v>
      </c>
      <c r="AF774" s="148" t="str">
        <f>Inventario!F774</f>
        <v>MO-2010-930-BK</v>
      </c>
      <c r="AG774" s="148" t="str">
        <f>Inventario!G774</f>
        <v>unidades</v>
      </c>
      <c r="AH774" s="149">
        <f>Inventario!S774</f>
        <v>4555.0340000000006</v>
      </c>
      <c r="AI774" s="149">
        <f>Inventario!T774</f>
        <v>13665.102000000003</v>
      </c>
    </row>
    <row r="775" spans="1:35" x14ac:dyDescent="0.25">
      <c r="A775" s="33">
        <v>1909268</v>
      </c>
      <c r="B775" s="24"/>
      <c r="C775" s="174" t="s">
        <v>272</v>
      </c>
      <c r="D775" s="98" t="str">
        <f t="shared" si="62"/>
        <v>Lija disco stickit grano #180</v>
      </c>
      <c r="E775" s="33">
        <v>1976</v>
      </c>
      <c r="F775" s="98" t="str">
        <f t="shared" si="63"/>
        <v>Abrasivos</v>
      </c>
      <c r="G775" s="98" t="str">
        <f t="shared" si="64"/>
        <v>unidades</v>
      </c>
      <c r="H775" s="30">
        <v>5</v>
      </c>
      <c r="I775" s="28">
        <f t="shared" si="65"/>
        <v>8.6001434481676746</v>
      </c>
      <c r="J775" s="28">
        <f t="shared" si="61"/>
        <v>43.00071724083837</v>
      </c>
      <c r="K775" s="22"/>
      <c r="L775" s="150">
        <v>43769</v>
      </c>
      <c r="AC775" s="148" t="str">
        <f>Inventario!B775</f>
        <v xml:space="preserve">Luz Led endurance double spot wallpack luminaire </v>
      </c>
      <c r="AD775" s="148" t="str">
        <f>Inventario!D775</f>
        <v xml:space="preserve">Luz Led endurance double spot wallpack luminaire </v>
      </c>
      <c r="AE775" s="148" t="str">
        <f>Inventario!E775</f>
        <v>Material Electrico</v>
      </c>
      <c r="AF775" s="148" t="str">
        <f>Inventario!F775</f>
        <v>WP-LED430-30-ABK</v>
      </c>
      <c r="AG775" s="148" t="str">
        <f>Inventario!G775</f>
        <v>unidades</v>
      </c>
      <c r="AH775" s="149">
        <f>Inventario!S775</f>
        <v>4558.8</v>
      </c>
      <c r="AI775" s="149">
        <f>Inventario!T775</f>
        <v>4558.8</v>
      </c>
    </row>
    <row r="776" spans="1:35" x14ac:dyDescent="0.25">
      <c r="A776" s="33">
        <v>1909268</v>
      </c>
      <c r="B776" s="24"/>
      <c r="C776" s="174" t="s">
        <v>2052</v>
      </c>
      <c r="D776" s="98" t="str">
        <f t="shared" si="62"/>
        <v>Pega loca</v>
      </c>
      <c r="E776" s="33">
        <v>1976</v>
      </c>
      <c r="F776" s="98" t="str">
        <f t="shared" si="63"/>
        <v>Materiales Varios</v>
      </c>
      <c r="G776" s="98" t="str">
        <f t="shared" si="64"/>
        <v>unidades</v>
      </c>
      <c r="H776" s="30">
        <v>5</v>
      </c>
      <c r="I776" s="28">
        <f t="shared" si="65"/>
        <v>2.5189030306852507</v>
      </c>
      <c r="J776" s="28">
        <f t="shared" si="61"/>
        <v>12.594515153426254</v>
      </c>
      <c r="K776" s="22"/>
      <c r="L776" s="150">
        <v>43769</v>
      </c>
      <c r="AC776" s="148" t="str">
        <f>Inventario!B776</f>
        <v xml:space="preserve">Luminaria LED de pared Stylus </v>
      </c>
      <c r="AD776" s="148" t="str">
        <f>Inventario!D776</f>
        <v xml:space="preserve">Luminaria LED de pared Stylus </v>
      </c>
      <c r="AE776" s="148" t="str">
        <f>Inventario!E776</f>
        <v>Material Electrico</v>
      </c>
      <c r="AF776" s="148" t="str">
        <f>Inventario!F776</f>
        <v>BL-24959</v>
      </c>
      <c r="AG776" s="148" t="str">
        <f>Inventario!G776</f>
        <v>unidades</v>
      </c>
      <c r="AH776" s="149" t="str">
        <f>Inventario!S776</f>
        <v>0</v>
      </c>
      <c r="AI776" s="149">
        <f>Inventario!T776</f>
        <v>0</v>
      </c>
    </row>
    <row r="777" spans="1:35" x14ac:dyDescent="0.25">
      <c r="A777" s="33">
        <v>1907214</v>
      </c>
      <c r="B777" s="24"/>
      <c r="C777" s="174" t="s">
        <v>2052</v>
      </c>
      <c r="D777" s="98" t="str">
        <f t="shared" si="62"/>
        <v>Pega loca</v>
      </c>
      <c r="E777" s="33">
        <v>1976</v>
      </c>
      <c r="F777" s="98" t="str">
        <f t="shared" si="63"/>
        <v>Materiales Varios</v>
      </c>
      <c r="G777" s="98" t="str">
        <f t="shared" si="64"/>
        <v>unidades</v>
      </c>
      <c r="H777" s="30">
        <v>6</v>
      </c>
      <c r="I777" s="28">
        <f t="shared" si="65"/>
        <v>2.5189030306852507</v>
      </c>
      <c r="J777" s="28">
        <f t="shared" si="61"/>
        <v>15.113418184111504</v>
      </c>
      <c r="K777" s="22"/>
      <c r="L777" s="150">
        <v>43769</v>
      </c>
      <c r="AC777" s="148" t="str">
        <f>Inventario!B777</f>
        <v xml:space="preserve">Enna Desk lamp led black </v>
      </c>
      <c r="AD777" s="148" t="str">
        <f>Inventario!D777</f>
        <v xml:space="preserve">Enna Desk lamp led black </v>
      </c>
      <c r="AE777" s="148" t="str">
        <f>Inventario!E777</f>
        <v>Material Electrico</v>
      </c>
      <c r="AF777" s="148">
        <f>Inventario!F777</f>
        <v>1058036</v>
      </c>
      <c r="AG777" s="148" t="str">
        <f>Inventario!G777</f>
        <v>unidades</v>
      </c>
      <c r="AH777" s="149">
        <f>Inventario!S777</f>
        <v>9447.64</v>
      </c>
      <c r="AI777" s="149">
        <f>Inventario!T777</f>
        <v>9447.64</v>
      </c>
    </row>
    <row r="778" spans="1:35" x14ac:dyDescent="0.25">
      <c r="A778" s="33">
        <v>1909280</v>
      </c>
      <c r="B778" s="24"/>
      <c r="C778" s="174" t="s">
        <v>2052</v>
      </c>
      <c r="D778" s="98" t="str">
        <f t="shared" si="62"/>
        <v>Pega loca</v>
      </c>
      <c r="E778" s="33">
        <v>1976</v>
      </c>
      <c r="F778" s="98" t="str">
        <f t="shared" si="63"/>
        <v>Materiales Varios</v>
      </c>
      <c r="G778" s="98" t="str">
        <f t="shared" si="64"/>
        <v>unidades</v>
      </c>
      <c r="H778" s="30">
        <v>6</v>
      </c>
      <c r="I778" s="28">
        <f t="shared" si="65"/>
        <v>2.5189030306852507</v>
      </c>
      <c r="J778" s="28">
        <f t="shared" si="61"/>
        <v>15.113418184111504</v>
      </c>
      <c r="K778" s="22"/>
      <c r="L778" s="150">
        <v>43769</v>
      </c>
      <c r="AC778" s="148" t="str">
        <f>Inventario!B778</f>
        <v>Cable TSJ 3 X 12</v>
      </c>
      <c r="AD778" s="148" t="str">
        <f>Inventario!D778</f>
        <v>Cable TSJ 3 X 12</v>
      </c>
      <c r="AE778" s="148" t="str">
        <f>Inventario!E778</f>
        <v>Material Electrico</v>
      </c>
      <c r="AF778" s="148">
        <f>Inventario!F778</f>
        <v>0</v>
      </c>
      <c r="AG778" s="148" t="str">
        <f>Inventario!G778</f>
        <v>mts</v>
      </c>
      <c r="AH778" s="149" t="str">
        <f>Inventario!S778</f>
        <v>0</v>
      </c>
      <c r="AI778" s="149">
        <f>Inventario!T778</f>
        <v>0</v>
      </c>
    </row>
    <row r="779" spans="1:35" x14ac:dyDescent="0.25">
      <c r="A779" s="33">
        <v>1908238</v>
      </c>
      <c r="B779" s="24"/>
      <c r="C779" s="174" t="s">
        <v>763</v>
      </c>
      <c r="D779" s="98" t="str">
        <f t="shared" si="62"/>
        <v>Hilaza</v>
      </c>
      <c r="E779" s="33">
        <v>1977</v>
      </c>
      <c r="F779" s="98" t="str">
        <f t="shared" si="63"/>
        <v>Materiales Varios</v>
      </c>
      <c r="G779" s="98" t="str">
        <f t="shared" si="64"/>
        <v>lbs</v>
      </c>
      <c r="H779" s="30">
        <v>10</v>
      </c>
      <c r="I779" s="28">
        <f t="shared" si="65"/>
        <v>8.3409927745818973</v>
      </c>
      <c r="J779" s="28">
        <f t="shared" si="61"/>
        <v>83.409927745818976</v>
      </c>
      <c r="K779" s="22"/>
      <c r="L779" s="150">
        <v>43769</v>
      </c>
      <c r="AC779" s="148" t="str">
        <f>Inventario!B779</f>
        <v>Breaker 1PCH  120-240W 15AMP</v>
      </c>
      <c r="AD779" s="148" t="str">
        <f>Inventario!D779</f>
        <v>Breaker 1PCH  120-240W 15AMP</v>
      </c>
      <c r="AE779" s="148" t="str">
        <f>Inventario!E779</f>
        <v>Material Electrico</v>
      </c>
      <c r="AF779" s="148">
        <f>Inventario!F779</f>
        <v>0</v>
      </c>
      <c r="AG779" s="148" t="str">
        <f>Inventario!G779</f>
        <v>unidades</v>
      </c>
      <c r="AH779" s="149" t="str">
        <f>Inventario!S779</f>
        <v>0</v>
      </c>
      <c r="AI779" s="149">
        <f>Inventario!T779</f>
        <v>0</v>
      </c>
    </row>
    <row r="780" spans="1:35" x14ac:dyDescent="0.25">
      <c r="A780" s="33">
        <v>1908238</v>
      </c>
      <c r="B780" s="24"/>
      <c r="C780" s="174" t="s">
        <v>1117</v>
      </c>
      <c r="D780" s="98" t="str">
        <f t="shared" si="62"/>
        <v>Brocha 2"</v>
      </c>
      <c r="E780" s="33">
        <v>1977</v>
      </c>
      <c r="F780" s="98" t="str">
        <f t="shared" si="63"/>
        <v>Materiales Varios</v>
      </c>
      <c r="G780" s="98" t="str">
        <f t="shared" si="64"/>
        <v>unidades</v>
      </c>
      <c r="H780" s="30">
        <v>2</v>
      </c>
      <c r="I780" s="28">
        <f t="shared" si="65"/>
        <v>34.002499999999998</v>
      </c>
      <c r="J780" s="28">
        <f t="shared" si="61"/>
        <v>68.004999999999995</v>
      </c>
      <c r="K780" s="22"/>
      <c r="L780" s="150">
        <v>43769</v>
      </c>
      <c r="AC780" s="148" t="str">
        <f>Inventario!B780</f>
        <v>Socket Con Base Intemperie</v>
      </c>
      <c r="AD780" s="148" t="str">
        <f>Inventario!D780</f>
        <v>Socket Con Base Intemperie</v>
      </c>
      <c r="AE780" s="148" t="str">
        <f>Inventario!E780</f>
        <v>Material Electrico</v>
      </c>
      <c r="AF780" s="148">
        <f>Inventario!F780</f>
        <v>0</v>
      </c>
      <c r="AG780" s="148" t="str">
        <f>Inventario!G780</f>
        <v>unidades</v>
      </c>
      <c r="AH780" s="149" t="str">
        <f>Inventario!S780</f>
        <v>0</v>
      </c>
      <c r="AI780" s="149">
        <f>Inventario!T780</f>
        <v>0</v>
      </c>
    </row>
    <row r="781" spans="1:35" x14ac:dyDescent="0.25">
      <c r="A781" s="33">
        <v>1908238</v>
      </c>
      <c r="B781" s="24"/>
      <c r="C781" s="174" t="s">
        <v>962</v>
      </c>
      <c r="D781" s="98" t="str">
        <f t="shared" si="62"/>
        <v>Esponja Fina 2604</v>
      </c>
      <c r="E781" s="33">
        <v>1977</v>
      </c>
      <c r="F781" s="98" t="str">
        <f t="shared" si="63"/>
        <v>Abrasivos</v>
      </c>
      <c r="G781" s="98" t="str">
        <f t="shared" si="64"/>
        <v>unidades</v>
      </c>
      <c r="H781" s="30">
        <v>8</v>
      </c>
      <c r="I781" s="28">
        <f t="shared" si="65"/>
        <v>59.308164563835533</v>
      </c>
      <c r="J781" s="28">
        <f t="shared" si="61"/>
        <v>474.46531651068426</v>
      </c>
      <c r="K781" s="22"/>
      <c r="L781" s="150">
        <v>43769</v>
      </c>
      <c r="AC781" s="148" t="str">
        <f>Inventario!B781</f>
        <v>Rele Termico 16-24A EATON</v>
      </c>
      <c r="AD781" s="148" t="str">
        <f>Inventario!D781</f>
        <v>Rele Termico 16-24A EATON</v>
      </c>
      <c r="AE781" s="148" t="str">
        <f>Inventario!E781</f>
        <v>Material Electrico</v>
      </c>
      <c r="AF781" s="148">
        <f>Inventario!F781</f>
        <v>0</v>
      </c>
      <c r="AG781" s="148" t="str">
        <f>Inventario!G781</f>
        <v>unidades</v>
      </c>
      <c r="AH781" s="149" t="str">
        <f>Inventario!S781</f>
        <v>0</v>
      </c>
      <c r="AI781" s="149">
        <f>Inventario!T781</f>
        <v>0</v>
      </c>
    </row>
    <row r="782" spans="1:35" x14ac:dyDescent="0.25">
      <c r="A782" s="33">
        <v>1908238</v>
      </c>
      <c r="B782" s="24"/>
      <c r="C782" s="174" t="s">
        <v>244</v>
      </c>
      <c r="D782" s="98" t="str">
        <f t="shared" si="62"/>
        <v>Esponja Microfina</v>
      </c>
      <c r="E782" s="33">
        <v>1977</v>
      </c>
      <c r="F782" s="98" t="str">
        <f t="shared" si="63"/>
        <v>Abrasivos</v>
      </c>
      <c r="G782" s="98" t="str">
        <f t="shared" si="64"/>
        <v>unidades</v>
      </c>
      <c r="H782" s="30">
        <v>8</v>
      </c>
      <c r="I782" s="28">
        <f t="shared" si="65"/>
        <v>27.6</v>
      </c>
      <c r="J782" s="28">
        <f t="shared" si="61"/>
        <v>220.8</v>
      </c>
      <c r="K782" s="22"/>
      <c r="L782" s="150">
        <v>43769</v>
      </c>
      <c r="AC782" s="148" t="str">
        <f>Inventario!B782</f>
        <v>Acserio Para Montaje Rele Termico EATON</v>
      </c>
      <c r="AD782" s="148" t="str">
        <f>Inventario!D782</f>
        <v>Acserio Para Montaje Rele Termico EATON</v>
      </c>
      <c r="AE782" s="148" t="str">
        <f>Inventario!E782</f>
        <v>Material Electrico</v>
      </c>
      <c r="AF782" s="148">
        <f>Inventario!F782</f>
        <v>0</v>
      </c>
      <c r="AG782" s="148" t="str">
        <f>Inventario!G782</f>
        <v>unidades</v>
      </c>
      <c r="AH782" s="149" t="str">
        <f>Inventario!S782</f>
        <v>0</v>
      </c>
      <c r="AI782" s="149">
        <f>Inventario!T782</f>
        <v>0</v>
      </c>
    </row>
    <row r="783" spans="1:35" x14ac:dyDescent="0.25">
      <c r="A783" s="33" t="s">
        <v>2074</v>
      </c>
      <c r="B783" s="24"/>
      <c r="C783" s="98" t="s">
        <v>2377</v>
      </c>
      <c r="D783" s="98" t="str">
        <f t="shared" si="62"/>
        <v>Aceite P/Linea de Aire (ISO 32)</v>
      </c>
      <c r="E783" s="33">
        <v>1978</v>
      </c>
      <c r="F783" s="98" t="str">
        <f t="shared" si="63"/>
        <v>Pinturas y Quimicos</v>
      </c>
      <c r="G783" s="98" t="str">
        <f t="shared" si="64"/>
        <v>galon</v>
      </c>
      <c r="H783" s="30">
        <v>1</v>
      </c>
      <c r="I783" s="28">
        <f t="shared" si="65"/>
        <v>1656</v>
      </c>
      <c r="J783" s="28">
        <f t="shared" si="61"/>
        <v>1656</v>
      </c>
      <c r="K783" s="22"/>
      <c r="L783" s="150">
        <v>43769</v>
      </c>
      <c r="AC783" s="148" t="str">
        <f>Inventario!B783</f>
        <v>Breaker 2x100 CH</v>
      </c>
      <c r="AD783" s="148" t="str">
        <f>Inventario!D783</f>
        <v>Breaker 2x100 CH</v>
      </c>
      <c r="AE783" s="148" t="str">
        <f>Inventario!E783</f>
        <v>Material Electrico</v>
      </c>
      <c r="AF783" s="148">
        <f>Inventario!F783</f>
        <v>0</v>
      </c>
      <c r="AG783" s="148" t="str">
        <f>Inventario!G783</f>
        <v>unidades</v>
      </c>
      <c r="AH783" s="149" t="str">
        <f>Inventario!S783</f>
        <v>0</v>
      </c>
      <c r="AI783" s="149">
        <f>Inventario!T783</f>
        <v>0</v>
      </c>
    </row>
    <row r="784" spans="1:35" x14ac:dyDescent="0.25">
      <c r="A784" s="33" t="s">
        <v>2074</v>
      </c>
      <c r="B784" s="24"/>
      <c r="C784" s="174" t="s">
        <v>376</v>
      </c>
      <c r="D784" s="98" t="str">
        <f t="shared" si="62"/>
        <v>Tornillo Phillips #10 x 2-1/2"</v>
      </c>
      <c r="E784" s="33">
        <v>1979</v>
      </c>
      <c r="F784" s="98" t="str">
        <f t="shared" si="63"/>
        <v>Clavos y Tornillos</v>
      </c>
      <c r="G784" s="98" t="str">
        <f t="shared" si="64"/>
        <v>unidades</v>
      </c>
      <c r="H784" s="30">
        <v>200</v>
      </c>
      <c r="I784" s="28">
        <f t="shared" si="65"/>
        <v>0.97315231557746362</v>
      </c>
      <c r="J784" s="28">
        <f t="shared" si="61"/>
        <v>194.63046311549272</v>
      </c>
      <c r="K784" s="22"/>
      <c r="L784" s="150">
        <v>43769</v>
      </c>
      <c r="AC784" s="148" t="str">
        <f>Inventario!B784</f>
        <v>Cautin Electrico</v>
      </c>
      <c r="AD784" s="148" t="str">
        <f>Inventario!D784</f>
        <v>Cautin Electrico</v>
      </c>
      <c r="AE784" s="148" t="str">
        <f>Inventario!E784</f>
        <v>Material Electrico</v>
      </c>
      <c r="AF784" s="148">
        <f>Inventario!F784</f>
        <v>0</v>
      </c>
      <c r="AG784" s="148" t="str">
        <f>Inventario!G784</f>
        <v>unidades</v>
      </c>
      <c r="AH784" s="149">
        <f>Inventario!S784</f>
        <v>250.04</v>
      </c>
      <c r="AI784" s="149">
        <f>Inventario!T784</f>
        <v>250.04</v>
      </c>
    </row>
    <row r="785" spans="1:35" x14ac:dyDescent="0.25">
      <c r="A785" s="33" t="s">
        <v>2074</v>
      </c>
      <c r="B785" s="24"/>
      <c r="C785" s="174" t="s">
        <v>763</v>
      </c>
      <c r="D785" s="98" t="str">
        <f t="shared" si="62"/>
        <v>Hilaza</v>
      </c>
      <c r="E785" s="33">
        <v>1980</v>
      </c>
      <c r="F785" s="98" t="str">
        <f t="shared" si="63"/>
        <v>Materiales Varios</v>
      </c>
      <c r="G785" s="98" t="str">
        <f t="shared" si="64"/>
        <v>lbs</v>
      </c>
      <c r="H785" s="30">
        <v>3</v>
      </c>
      <c r="I785" s="28">
        <f t="shared" si="65"/>
        <v>8.3409927745818973</v>
      </c>
      <c r="J785" s="28">
        <f t="shared" si="61"/>
        <v>25.02297832374569</v>
      </c>
      <c r="K785" s="22"/>
      <c r="L785" s="150">
        <v>43769</v>
      </c>
      <c r="AC785" s="148" t="str">
        <f>Inventario!B785</f>
        <v xml:space="preserve">Tubo Fluorescentes 40 Watts </v>
      </c>
      <c r="AD785" s="148" t="str">
        <f>Inventario!D785</f>
        <v xml:space="preserve">Tubo Fluorescentes 40 Watts </v>
      </c>
      <c r="AE785" s="148" t="str">
        <f>Inventario!E785</f>
        <v>Material Electrico</v>
      </c>
      <c r="AF785" s="148">
        <f>Inventario!F785</f>
        <v>0</v>
      </c>
      <c r="AG785" s="148" t="str">
        <f>Inventario!G785</f>
        <v>unidades</v>
      </c>
      <c r="AH785" s="149">
        <f>Inventario!S785</f>
        <v>46.5</v>
      </c>
      <c r="AI785" s="149">
        <f>Inventario!T785</f>
        <v>930</v>
      </c>
    </row>
    <row r="786" spans="1:35" x14ac:dyDescent="0.25">
      <c r="A786" s="33" t="s">
        <v>2074</v>
      </c>
      <c r="B786" s="24"/>
      <c r="C786" s="174" t="s">
        <v>834</v>
      </c>
      <c r="D786" s="98" t="str">
        <f t="shared" si="62"/>
        <v>Thinner Acrilico</v>
      </c>
      <c r="E786" s="33">
        <v>1980</v>
      </c>
      <c r="F786" s="98" t="str">
        <f t="shared" si="63"/>
        <v>Pinturas y Quimicos</v>
      </c>
      <c r="G786" s="98" t="str">
        <f t="shared" si="64"/>
        <v>galones</v>
      </c>
      <c r="H786" s="30">
        <v>4</v>
      </c>
      <c r="I786" s="28">
        <f t="shared" si="65"/>
        <v>171.05991780538329</v>
      </c>
      <c r="J786" s="28">
        <f t="shared" si="61"/>
        <v>684.23967122153317</v>
      </c>
      <c r="K786" s="22"/>
      <c r="L786" s="150">
        <v>43769</v>
      </c>
      <c r="AC786" s="148" t="str">
        <f>Inventario!B786</f>
        <v>Soportes de hule negro</v>
      </c>
      <c r="AD786" s="148" t="str">
        <f>Inventario!D786</f>
        <v>Soportes de hule negro</v>
      </c>
      <c r="AE786" s="148" t="str">
        <f>Inventario!E786</f>
        <v>Materiales Varios</v>
      </c>
      <c r="AF786" s="148">
        <f>Inventario!F786</f>
        <v>0</v>
      </c>
      <c r="AG786" s="148" t="str">
        <f>Inventario!G786</f>
        <v>unidades</v>
      </c>
      <c r="AH786" s="149" t="str">
        <f>Inventario!S786</f>
        <v>0</v>
      </c>
      <c r="AI786" s="149">
        <f>Inventario!T786</f>
        <v>0</v>
      </c>
    </row>
    <row r="787" spans="1:35" x14ac:dyDescent="0.25">
      <c r="A787" s="33" t="s">
        <v>2074</v>
      </c>
      <c r="B787" s="24"/>
      <c r="C787" s="174" t="s">
        <v>1117</v>
      </c>
      <c r="D787" s="98" t="str">
        <f t="shared" si="62"/>
        <v>Brocha 2"</v>
      </c>
      <c r="E787" s="33">
        <v>1980</v>
      </c>
      <c r="F787" s="98" t="str">
        <f t="shared" si="63"/>
        <v>Materiales Varios</v>
      </c>
      <c r="G787" s="98" t="str">
        <f t="shared" si="64"/>
        <v>unidades</v>
      </c>
      <c r="H787" s="30">
        <v>2</v>
      </c>
      <c r="I787" s="28">
        <f t="shared" si="65"/>
        <v>34.002499999999998</v>
      </c>
      <c r="J787" s="28">
        <f t="shared" si="61"/>
        <v>68.004999999999995</v>
      </c>
      <c r="K787" s="22"/>
      <c r="L787" s="150">
        <v>43769</v>
      </c>
      <c r="AC787" s="148" t="str">
        <f>Inventario!B787</f>
        <v>grapas para fleje</v>
      </c>
      <c r="AD787" s="148" t="str">
        <f>Inventario!D787</f>
        <v>grapas para fleje</v>
      </c>
      <c r="AE787" s="148" t="str">
        <f>Inventario!E787</f>
        <v>Materiales Varios</v>
      </c>
      <c r="AF787" s="148">
        <f>Inventario!F787</f>
        <v>0</v>
      </c>
      <c r="AG787" s="148" t="str">
        <f>Inventario!G787</f>
        <v>unidades</v>
      </c>
      <c r="AH787" s="149" t="str">
        <f>Inventario!S787</f>
        <v>0</v>
      </c>
      <c r="AI787" s="149">
        <f>Inventario!T787</f>
        <v>0</v>
      </c>
    </row>
    <row r="788" spans="1:35" x14ac:dyDescent="0.25">
      <c r="A788" s="33" t="s">
        <v>2074</v>
      </c>
      <c r="B788" s="24"/>
      <c r="C788" s="174" t="s">
        <v>1144</v>
      </c>
      <c r="D788" s="98" t="str">
        <f t="shared" si="62"/>
        <v>Guantes Latex</v>
      </c>
      <c r="E788" s="33">
        <v>1980</v>
      </c>
      <c r="F788" s="98" t="str">
        <f t="shared" si="63"/>
        <v>EPP</v>
      </c>
      <c r="G788" s="98" t="str">
        <f t="shared" si="64"/>
        <v>par</v>
      </c>
      <c r="H788" s="30">
        <v>50</v>
      </c>
      <c r="I788" s="28">
        <f t="shared" si="65"/>
        <v>5.081967213114754</v>
      </c>
      <c r="J788" s="28">
        <f t="shared" si="61"/>
        <v>254.09836065573771</v>
      </c>
      <c r="K788" s="22"/>
      <c r="L788" s="150">
        <v>43769</v>
      </c>
      <c r="AC788" s="148" t="str">
        <f>Inventario!B788</f>
        <v>Abrazadera Metalica 5"</v>
      </c>
      <c r="AD788" s="148" t="str">
        <f>Inventario!D788</f>
        <v>Abrazadera Metalica 5"</v>
      </c>
      <c r="AE788" s="148" t="str">
        <f>Inventario!E788</f>
        <v>Materiales Varios</v>
      </c>
      <c r="AF788" s="148">
        <f>Inventario!F788</f>
        <v>0</v>
      </c>
      <c r="AG788" s="148" t="str">
        <f>Inventario!G788</f>
        <v>unidades</v>
      </c>
      <c r="AH788" s="149" t="str">
        <f>Inventario!S788</f>
        <v>0</v>
      </c>
      <c r="AI788" s="149">
        <f>Inventario!T788</f>
        <v>0</v>
      </c>
    </row>
    <row r="789" spans="1:35" x14ac:dyDescent="0.25">
      <c r="A789" s="33">
        <v>1907214</v>
      </c>
      <c r="B789" s="24"/>
      <c r="C789" s="174" t="s">
        <v>271</v>
      </c>
      <c r="D789" s="98" t="str">
        <f t="shared" si="62"/>
        <v>Lija disco stickit grano #150</v>
      </c>
      <c r="E789" s="33">
        <v>1981</v>
      </c>
      <c r="F789" s="98" t="str">
        <f t="shared" si="63"/>
        <v>Abrasivos</v>
      </c>
      <c r="G789" s="98" t="str">
        <f t="shared" si="64"/>
        <v>unidades</v>
      </c>
      <c r="H789" s="30">
        <v>9</v>
      </c>
      <c r="I789" s="28">
        <f t="shared" si="65"/>
        <v>8.5633386985421698</v>
      </c>
      <c r="J789" s="28">
        <f t="shared" si="61"/>
        <v>77.070048286879526</v>
      </c>
      <c r="K789" s="22"/>
      <c r="L789" s="150">
        <v>43769</v>
      </c>
      <c r="AC789" s="148" t="str">
        <f>Inventario!B789</f>
        <v>Abrazadera Metalica 4"</v>
      </c>
      <c r="AD789" s="148" t="str">
        <f>Inventario!D789</f>
        <v>Abrazadera Metalica 4"</v>
      </c>
      <c r="AE789" s="148" t="str">
        <f>Inventario!E789</f>
        <v>Materiales Varios</v>
      </c>
      <c r="AF789" s="148">
        <f>Inventario!F789</f>
        <v>0</v>
      </c>
      <c r="AG789" s="148" t="str">
        <f>Inventario!G789</f>
        <v>unidades</v>
      </c>
      <c r="AH789" s="149" t="str">
        <f>Inventario!S789</f>
        <v>0</v>
      </c>
      <c r="AI789" s="149">
        <f>Inventario!T789</f>
        <v>0</v>
      </c>
    </row>
    <row r="790" spans="1:35" x14ac:dyDescent="0.25">
      <c r="A790" s="33">
        <v>1907214</v>
      </c>
      <c r="B790" s="24"/>
      <c r="C790" s="174" t="s">
        <v>272</v>
      </c>
      <c r="D790" s="98" t="str">
        <f t="shared" si="62"/>
        <v>Lija disco stickit grano #180</v>
      </c>
      <c r="E790" s="33">
        <v>1981</v>
      </c>
      <c r="F790" s="98" t="str">
        <f t="shared" si="63"/>
        <v>Abrasivos</v>
      </c>
      <c r="G790" s="98" t="str">
        <f t="shared" si="64"/>
        <v>unidades</v>
      </c>
      <c r="H790" s="30">
        <v>9</v>
      </c>
      <c r="I790" s="28">
        <f t="shared" si="65"/>
        <v>8.6001434481676746</v>
      </c>
      <c r="J790" s="28">
        <f t="shared" si="61"/>
        <v>77.401291033509068</v>
      </c>
      <c r="K790" s="22"/>
      <c r="L790" s="150">
        <v>43769</v>
      </c>
      <c r="AC790" s="148" t="str">
        <f>Inventario!B790</f>
        <v>Sombras metalicas para lamparas</v>
      </c>
      <c r="AD790" s="148" t="str">
        <f>Inventario!D790</f>
        <v>Sombras metalicas para lamparas</v>
      </c>
      <c r="AE790" s="148" t="str">
        <f>Inventario!E790</f>
        <v>Materiales Varios</v>
      </c>
      <c r="AF790" s="148">
        <f>Inventario!F790</f>
        <v>0</v>
      </c>
      <c r="AG790" s="148" t="str">
        <f>Inventario!G790</f>
        <v>unidades</v>
      </c>
      <c r="AH790" s="149" t="str">
        <f>Inventario!S790</f>
        <v>0</v>
      </c>
      <c r="AI790" s="149">
        <f>Inventario!T790</f>
        <v>0</v>
      </c>
    </row>
    <row r="791" spans="1:35" x14ac:dyDescent="0.25">
      <c r="A791" s="33">
        <v>1907214</v>
      </c>
      <c r="B791" s="24"/>
      <c r="C791" s="174" t="s">
        <v>2052</v>
      </c>
      <c r="D791" s="98" t="str">
        <f t="shared" si="62"/>
        <v>Pega loca</v>
      </c>
      <c r="E791" s="33">
        <v>1981</v>
      </c>
      <c r="F791" s="98" t="str">
        <f t="shared" si="63"/>
        <v>Materiales Varios</v>
      </c>
      <c r="G791" s="98" t="str">
        <f t="shared" si="64"/>
        <v>unidades</v>
      </c>
      <c r="H791" s="30">
        <v>9</v>
      </c>
      <c r="I791" s="28">
        <f t="shared" si="65"/>
        <v>2.5189030306852507</v>
      </c>
      <c r="J791" s="28">
        <f t="shared" si="61"/>
        <v>22.670127276167257</v>
      </c>
      <c r="K791" s="22"/>
      <c r="L791" s="150">
        <v>43769</v>
      </c>
      <c r="AC791" s="148" t="str">
        <f>Inventario!B791</f>
        <v>Galletas de ensamble #20</v>
      </c>
      <c r="AD791" s="148" t="str">
        <f>Inventario!D791</f>
        <v>Galletas de ensamble #20</v>
      </c>
      <c r="AE791" s="148" t="str">
        <f>Inventario!E791</f>
        <v>Materiales Varios</v>
      </c>
      <c r="AF791" s="148">
        <f>Inventario!F791</f>
        <v>0</v>
      </c>
      <c r="AG791" s="148" t="str">
        <f>Inventario!G791</f>
        <v>unidades</v>
      </c>
      <c r="AH791" s="149">
        <f>Inventario!S791</f>
        <v>1.8299999999999998</v>
      </c>
      <c r="AI791" s="149">
        <f>Inventario!T791</f>
        <v>44174.369999999995</v>
      </c>
    </row>
    <row r="792" spans="1:35" x14ac:dyDescent="0.25">
      <c r="A792" s="33">
        <v>1908236</v>
      </c>
      <c r="B792" s="24"/>
      <c r="C792" s="174" t="s">
        <v>271</v>
      </c>
      <c r="D792" s="98" t="str">
        <f t="shared" si="62"/>
        <v>Lija disco stickit grano #150</v>
      </c>
      <c r="E792" s="33">
        <v>1981</v>
      </c>
      <c r="F792" s="98" t="str">
        <f t="shared" si="63"/>
        <v>Abrasivos</v>
      </c>
      <c r="G792" s="98" t="str">
        <f t="shared" si="64"/>
        <v>unidades</v>
      </c>
      <c r="H792" s="30">
        <v>3</v>
      </c>
      <c r="I792" s="28">
        <f t="shared" si="65"/>
        <v>8.5633386985421698</v>
      </c>
      <c r="J792" s="28">
        <f t="shared" si="61"/>
        <v>25.690016095626511</v>
      </c>
      <c r="K792" s="22"/>
      <c r="L792" s="150">
        <v>43769</v>
      </c>
      <c r="AC792" s="148" t="str">
        <f>Inventario!B792</f>
        <v>Espiche Plastico #10x1-1/4"</v>
      </c>
      <c r="AD792" s="148" t="str">
        <f>Inventario!D792</f>
        <v>Espiche Plastico #10x1-1/4"</v>
      </c>
      <c r="AE792" s="148" t="str">
        <f>Inventario!E792</f>
        <v>Materiales Varios</v>
      </c>
      <c r="AF792" s="148">
        <f>Inventario!F792</f>
        <v>0</v>
      </c>
      <c r="AG792" s="148" t="str">
        <f>Inventario!G792</f>
        <v>unidades</v>
      </c>
      <c r="AH792" s="149" t="str">
        <f>Inventario!S792</f>
        <v>0</v>
      </c>
      <c r="AI792" s="149">
        <f>Inventario!T792</f>
        <v>0</v>
      </c>
    </row>
    <row r="793" spans="1:35" x14ac:dyDescent="0.25">
      <c r="A793" s="33">
        <v>1908236</v>
      </c>
      <c r="B793" s="24"/>
      <c r="C793" s="174" t="s">
        <v>272</v>
      </c>
      <c r="D793" s="98" t="str">
        <f t="shared" si="62"/>
        <v>Lija disco stickit grano #180</v>
      </c>
      <c r="E793" s="33">
        <v>1981</v>
      </c>
      <c r="F793" s="98" t="str">
        <f t="shared" si="63"/>
        <v>Abrasivos</v>
      </c>
      <c r="G793" s="98" t="str">
        <f t="shared" si="64"/>
        <v>unidades</v>
      </c>
      <c r="H793" s="30">
        <v>3</v>
      </c>
      <c r="I793" s="28">
        <f t="shared" si="65"/>
        <v>8.6001434481676746</v>
      </c>
      <c r="J793" s="28">
        <f t="shared" si="61"/>
        <v>25.800430344503024</v>
      </c>
      <c r="K793" s="22"/>
      <c r="L793" s="150">
        <v>43769</v>
      </c>
      <c r="AC793" s="148" t="str">
        <f>Inventario!B793</f>
        <v>Pines Imantados 1"</v>
      </c>
      <c r="AD793" s="148" t="str">
        <f>Inventario!D793</f>
        <v>Pines Imantados 1"</v>
      </c>
      <c r="AE793" s="148" t="str">
        <f>Inventario!E793</f>
        <v>Materiales Varios</v>
      </c>
      <c r="AF793" s="148">
        <f>Inventario!F793</f>
        <v>0</v>
      </c>
      <c r="AG793" s="148" t="str">
        <f>Inventario!G793</f>
        <v>unidades</v>
      </c>
      <c r="AH793" s="149" t="str">
        <f>Inventario!S793</f>
        <v>0</v>
      </c>
      <c r="AI793" s="149">
        <f>Inventario!T793</f>
        <v>0</v>
      </c>
    </row>
    <row r="794" spans="1:35" x14ac:dyDescent="0.25">
      <c r="A794" s="33"/>
      <c r="B794" s="24"/>
      <c r="C794" s="174"/>
      <c r="D794" s="98">
        <f t="shared" si="62"/>
        <v>0</v>
      </c>
      <c r="E794" s="33"/>
      <c r="F794" s="98">
        <f t="shared" si="63"/>
        <v>0</v>
      </c>
      <c r="G794" s="98">
        <f t="shared" si="64"/>
        <v>0</v>
      </c>
      <c r="H794" s="30"/>
      <c r="I794" s="28" t="str">
        <f t="shared" si="65"/>
        <v>0</v>
      </c>
      <c r="J794" s="28">
        <f t="shared" si="61"/>
        <v>0</v>
      </c>
      <c r="K794" s="22"/>
      <c r="L794" s="150"/>
      <c r="AC794" s="148" t="str">
        <f>Inventario!B794</f>
        <v>Mecate 1-1/2"</v>
      </c>
      <c r="AD794" s="148" t="str">
        <f>Inventario!D794</f>
        <v>Mecate 1-1/2"</v>
      </c>
      <c r="AE794" s="148" t="str">
        <f>Inventario!E794</f>
        <v>Materiales Varios</v>
      </c>
      <c r="AF794" s="148">
        <f>Inventario!F794</f>
        <v>0</v>
      </c>
      <c r="AG794" s="148" t="str">
        <f>Inventario!G794</f>
        <v>mts</v>
      </c>
      <c r="AH794" s="149" t="str">
        <f>Inventario!S794</f>
        <v>0</v>
      </c>
      <c r="AI794" s="149">
        <f>Inventario!T794</f>
        <v>0</v>
      </c>
    </row>
    <row r="795" spans="1:35" x14ac:dyDescent="0.25">
      <c r="A795" s="33"/>
      <c r="B795" s="24"/>
      <c r="C795" s="174"/>
      <c r="D795" s="98">
        <f t="shared" si="62"/>
        <v>0</v>
      </c>
      <c r="E795" s="33"/>
      <c r="F795" s="98">
        <f t="shared" si="63"/>
        <v>0</v>
      </c>
      <c r="G795" s="98">
        <f t="shared" si="64"/>
        <v>0</v>
      </c>
      <c r="H795" s="30"/>
      <c r="I795" s="28" t="str">
        <f t="shared" si="65"/>
        <v>0</v>
      </c>
      <c r="J795" s="28">
        <f t="shared" si="61"/>
        <v>0</v>
      </c>
      <c r="K795" s="22"/>
      <c r="L795" s="150"/>
      <c r="AC795" s="148" t="str">
        <f>Inventario!B795</f>
        <v>Mecate 1"</v>
      </c>
      <c r="AD795" s="148" t="str">
        <f>Inventario!D795</f>
        <v>Mecate 1"</v>
      </c>
      <c r="AE795" s="148" t="str">
        <f>Inventario!E795</f>
        <v>Materiales Varios</v>
      </c>
      <c r="AF795" s="148">
        <f>Inventario!F795</f>
        <v>0</v>
      </c>
      <c r="AG795" s="148" t="str">
        <f>Inventario!G795</f>
        <v>mts</v>
      </c>
      <c r="AH795" s="149" t="str">
        <f>Inventario!S795</f>
        <v>0</v>
      </c>
      <c r="AI795" s="149">
        <f>Inventario!T795</f>
        <v>0</v>
      </c>
    </row>
    <row r="796" spans="1:35" x14ac:dyDescent="0.25">
      <c r="A796" s="33"/>
      <c r="B796" s="24"/>
      <c r="C796" s="174"/>
      <c r="D796" s="98">
        <f t="shared" si="62"/>
        <v>0</v>
      </c>
      <c r="E796" s="33"/>
      <c r="F796" s="98">
        <f t="shared" si="63"/>
        <v>0</v>
      </c>
      <c r="G796" s="98">
        <f t="shared" si="64"/>
        <v>0</v>
      </c>
      <c r="H796" s="30"/>
      <c r="I796" s="28" t="str">
        <f t="shared" si="65"/>
        <v>0</v>
      </c>
      <c r="J796" s="28">
        <f t="shared" si="61"/>
        <v>0</v>
      </c>
      <c r="K796" s="22"/>
      <c r="L796" s="150"/>
      <c r="AC796" s="148" t="str">
        <f>Inventario!B796</f>
        <v>Mecate 1/4"</v>
      </c>
      <c r="AD796" s="148" t="str">
        <f>Inventario!D796</f>
        <v>Mecate 1/4"</v>
      </c>
      <c r="AE796" s="148" t="str">
        <f>Inventario!E796</f>
        <v>Materiales Varios</v>
      </c>
      <c r="AF796" s="148">
        <f>Inventario!F796</f>
        <v>0</v>
      </c>
      <c r="AG796" s="148" t="str">
        <f>Inventario!G796</f>
        <v>mts</v>
      </c>
      <c r="AH796" s="149" t="str">
        <f>Inventario!S796</f>
        <v>0</v>
      </c>
      <c r="AI796" s="149">
        <f>Inventario!T796</f>
        <v>0</v>
      </c>
    </row>
    <row r="797" spans="1:35" x14ac:dyDescent="0.25">
      <c r="A797" s="33"/>
      <c r="B797" s="24"/>
      <c r="C797" s="174"/>
      <c r="D797" s="98">
        <f t="shared" si="62"/>
        <v>0</v>
      </c>
      <c r="E797" s="33"/>
      <c r="F797" s="98">
        <f t="shared" si="63"/>
        <v>0</v>
      </c>
      <c r="G797" s="98">
        <f t="shared" si="64"/>
        <v>0</v>
      </c>
      <c r="H797" s="30"/>
      <c r="I797" s="28" t="str">
        <f t="shared" si="65"/>
        <v>0</v>
      </c>
      <c r="J797" s="28">
        <f t="shared" si="61"/>
        <v>0</v>
      </c>
      <c r="K797" s="22"/>
      <c r="L797" s="150"/>
      <c r="AC797" s="148" t="str">
        <f>Inventario!B797</f>
        <v xml:space="preserve">Rollo mecate </v>
      </c>
      <c r="AD797" s="148" t="str">
        <f>Inventario!D797</f>
        <v xml:space="preserve">Rollo mecate </v>
      </c>
      <c r="AE797" s="148" t="str">
        <f>Inventario!E797</f>
        <v>Materiales Varios</v>
      </c>
      <c r="AF797" s="148">
        <f>Inventario!F797</f>
        <v>0</v>
      </c>
      <c r="AG797" s="148" t="str">
        <f>Inventario!G797</f>
        <v>unidades</v>
      </c>
      <c r="AH797" s="149" t="str">
        <f>Inventario!S797</f>
        <v>0</v>
      </c>
      <c r="AI797" s="149">
        <f>Inventario!T797</f>
        <v>0</v>
      </c>
    </row>
    <row r="798" spans="1:35" x14ac:dyDescent="0.25">
      <c r="A798" s="33"/>
      <c r="B798" s="24"/>
      <c r="C798" s="174"/>
      <c r="D798" s="98">
        <f t="shared" si="62"/>
        <v>0</v>
      </c>
      <c r="E798" s="33"/>
      <c r="F798" s="98">
        <f t="shared" si="63"/>
        <v>0</v>
      </c>
      <c r="G798" s="98">
        <f t="shared" si="64"/>
        <v>0</v>
      </c>
      <c r="H798" s="30"/>
      <c r="I798" s="28" t="str">
        <f t="shared" si="65"/>
        <v>0</v>
      </c>
      <c r="J798" s="28">
        <f t="shared" si="61"/>
        <v>0</v>
      </c>
      <c r="K798" s="22"/>
      <c r="L798" s="150"/>
      <c r="AC798" s="148" t="str">
        <f>Inventario!B798</f>
        <v>Punta broca cuadrada #2</v>
      </c>
      <c r="AD798" s="148" t="str">
        <f>Inventario!D798</f>
        <v>Punta broca cuadrada #2</v>
      </c>
      <c r="AE798" s="148" t="str">
        <f>Inventario!E798</f>
        <v>Materiales Varios</v>
      </c>
      <c r="AF798" s="148">
        <f>Inventario!F798</f>
        <v>0</v>
      </c>
      <c r="AG798" s="148" t="str">
        <f>Inventario!G798</f>
        <v>unidades</v>
      </c>
      <c r="AH798" s="149">
        <f>Inventario!S798</f>
        <v>10</v>
      </c>
      <c r="AI798" s="149">
        <f>Inventario!T798</f>
        <v>2090</v>
      </c>
    </row>
    <row r="799" spans="1:35" x14ac:dyDescent="0.25">
      <c r="A799" s="33"/>
      <c r="B799" s="24"/>
      <c r="C799" s="174"/>
      <c r="D799" s="98">
        <f t="shared" si="62"/>
        <v>0</v>
      </c>
      <c r="E799" s="33"/>
      <c r="F799" s="98">
        <f t="shared" si="63"/>
        <v>0</v>
      </c>
      <c r="G799" s="98">
        <f t="shared" si="64"/>
        <v>0</v>
      </c>
      <c r="H799" s="30"/>
      <c r="I799" s="28" t="str">
        <f t="shared" si="65"/>
        <v>0</v>
      </c>
      <c r="J799" s="28">
        <f t="shared" si="61"/>
        <v>0</v>
      </c>
      <c r="K799" s="22"/>
      <c r="L799" s="150"/>
      <c r="AC799" s="148" t="str">
        <f>Inventario!B799</f>
        <v>Punta #3</v>
      </c>
      <c r="AD799" s="148" t="str">
        <f>Inventario!D799</f>
        <v>Punta #3</v>
      </c>
      <c r="AE799" s="148" t="str">
        <f>Inventario!E799</f>
        <v>Materiales Varios</v>
      </c>
      <c r="AF799" s="148">
        <f>Inventario!F799</f>
        <v>0</v>
      </c>
      <c r="AG799" s="148" t="str">
        <f>Inventario!G799</f>
        <v>unidades</v>
      </c>
      <c r="AH799" s="149" t="str">
        <f>Inventario!S799</f>
        <v>0</v>
      </c>
      <c r="AI799" s="149">
        <f>Inventario!T799</f>
        <v>0</v>
      </c>
    </row>
    <row r="800" spans="1:35" x14ac:dyDescent="0.25">
      <c r="A800" s="33"/>
      <c r="B800" s="24"/>
      <c r="C800" s="174"/>
      <c r="D800" s="98">
        <f t="shared" si="62"/>
        <v>0</v>
      </c>
      <c r="E800" s="33"/>
      <c r="F800" s="98">
        <f t="shared" si="63"/>
        <v>0</v>
      </c>
      <c r="G800" s="98">
        <f t="shared" si="64"/>
        <v>0</v>
      </c>
      <c r="H800" s="30"/>
      <c r="I800" s="28" t="str">
        <f t="shared" si="65"/>
        <v>0</v>
      </c>
      <c r="J800" s="28">
        <f t="shared" si="61"/>
        <v>0</v>
      </c>
      <c r="K800" s="22"/>
      <c r="L800" s="150"/>
      <c r="AC800" s="148" t="str">
        <f>Inventario!B800</f>
        <v>Espiche mariposa</v>
      </c>
      <c r="AD800" s="148" t="str">
        <f>Inventario!D800</f>
        <v>Espiche mariposa</v>
      </c>
      <c r="AE800" s="148" t="str">
        <f>Inventario!E800</f>
        <v>Materiales Varios</v>
      </c>
      <c r="AF800" s="148">
        <f>Inventario!F800</f>
        <v>0</v>
      </c>
      <c r="AG800" s="148" t="str">
        <f>Inventario!G800</f>
        <v>unidades</v>
      </c>
      <c r="AH800" s="149" t="str">
        <f>Inventario!S800</f>
        <v>0</v>
      </c>
      <c r="AI800" s="149">
        <f>Inventario!T800</f>
        <v>0</v>
      </c>
    </row>
    <row r="801" spans="1:35" x14ac:dyDescent="0.25">
      <c r="A801" s="33"/>
      <c r="B801" s="24"/>
      <c r="C801" s="24"/>
      <c r="D801" s="98">
        <f t="shared" si="62"/>
        <v>0</v>
      </c>
      <c r="E801" s="33"/>
      <c r="F801" s="98">
        <f t="shared" si="63"/>
        <v>0</v>
      </c>
      <c r="G801" s="98">
        <f t="shared" si="64"/>
        <v>0</v>
      </c>
      <c r="H801" s="30"/>
      <c r="I801" s="28" t="str">
        <f t="shared" si="65"/>
        <v>0</v>
      </c>
      <c r="J801" s="28">
        <f t="shared" si="61"/>
        <v>0</v>
      </c>
      <c r="K801" s="22"/>
      <c r="L801" s="150"/>
      <c r="AC801" s="148" t="str">
        <f>Inventario!B801</f>
        <v>Tee lisa 1-1/4</v>
      </c>
      <c r="AD801" s="148" t="str">
        <f>Inventario!D801</f>
        <v>Tee lisa 1-1/4</v>
      </c>
      <c r="AE801" s="148" t="str">
        <f>Inventario!E801</f>
        <v>Materiales Varios</v>
      </c>
      <c r="AF801" s="148">
        <f>Inventario!F801</f>
        <v>0</v>
      </c>
      <c r="AG801" s="148" t="str">
        <f>Inventario!G801</f>
        <v>unidades</v>
      </c>
      <c r="AH801" s="149" t="str">
        <f>Inventario!S801</f>
        <v>0</v>
      </c>
      <c r="AI801" s="149">
        <f>Inventario!T801</f>
        <v>0</v>
      </c>
    </row>
    <row r="802" spans="1:35" x14ac:dyDescent="0.25">
      <c r="A802" s="33"/>
      <c r="B802" s="24"/>
      <c r="C802" s="24"/>
      <c r="D802" s="98">
        <f t="shared" si="62"/>
        <v>0</v>
      </c>
      <c r="E802" s="33"/>
      <c r="F802" s="98">
        <f t="shared" si="63"/>
        <v>0</v>
      </c>
      <c r="G802" s="98">
        <f t="shared" si="64"/>
        <v>0</v>
      </c>
      <c r="H802" s="30"/>
      <c r="I802" s="28" t="str">
        <f t="shared" si="65"/>
        <v>0</v>
      </c>
      <c r="J802" s="28">
        <f t="shared" si="61"/>
        <v>0</v>
      </c>
      <c r="K802" s="22"/>
      <c r="L802" s="150"/>
      <c r="AC802" s="148" t="str">
        <f>Inventario!B802</f>
        <v>Tee lisa 3/4"</v>
      </c>
      <c r="AD802" s="148" t="str">
        <f>Inventario!D802</f>
        <v>Tee lisa 3/4"</v>
      </c>
      <c r="AE802" s="148" t="str">
        <f>Inventario!E802</f>
        <v>Materiales Varios</v>
      </c>
      <c r="AF802" s="148">
        <f>Inventario!F802</f>
        <v>0</v>
      </c>
      <c r="AG802" s="148" t="str">
        <f>Inventario!G802</f>
        <v>unidades</v>
      </c>
      <c r="AH802" s="149" t="str">
        <f>Inventario!S802</f>
        <v>0</v>
      </c>
      <c r="AI802" s="149">
        <f>Inventario!T802</f>
        <v>0</v>
      </c>
    </row>
    <row r="803" spans="1:35" x14ac:dyDescent="0.25">
      <c r="A803" s="33"/>
      <c r="B803" s="24"/>
      <c r="C803" s="24"/>
      <c r="D803" s="98">
        <f t="shared" si="62"/>
        <v>0</v>
      </c>
      <c r="E803" s="33"/>
      <c r="F803" s="98">
        <f t="shared" si="63"/>
        <v>0</v>
      </c>
      <c r="G803" s="98">
        <f t="shared" si="64"/>
        <v>0</v>
      </c>
      <c r="H803" s="30"/>
      <c r="I803" s="28" t="str">
        <f t="shared" si="65"/>
        <v>0</v>
      </c>
      <c r="J803" s="28">
        <f t="shared" si="61"/>
        <v>0</v>
      </c>
      <c r="K803" s="22"/>
      <c r="L803" s="150"/>
      <c r="AC803" s="148" t="str">
        <f>Inventario!B803</f>
        <v>Cople 1-1/4"</v>
      </c>
      <c r="AD803" s="148" t="str">
        <f>Inventario!D803</f>
        <v>Cople 1-1/4"</v>
      </c>
      <c r="AE803" s="148" t="str">
        <f>Inventario!E803</f>
        <v>Materiales Varios</v>
      </c>
      <c r="AF803" s="148">
        <f>Inventario!F803</f>
        <v>0</v>
      </c>
      <c r="AG803" s="148" t="str">
        <f>Inventario!G803</f>
        <v>unidades</v>
      </c>
      <c r="AH803" s="149" t="str">
        <f>Inventario!S803</f>
        <v>0</v>
      </c>
      <c r="AI803" s="149">
        <f>Inventario!T803</f>
        <v>0</v>
      </c>
    </row>
    <row r="804" spans="1:35" x14ac:dyDescent="0.25">
      <c r="A804" s="33"/>
      <c r="B804" s="24"/>
      <c r="C804" s="24"/>
      <c r="D804" s="98">
        <f t="shared" si="62"/>
        <v>0</v>
      </c>
      <c r="E804" s="33"/>
      <c r="F804" s="98">
        <f t="shared" si="63"/>
        <v>0</v>
      </c>
      <c r="G804" s="98">
        <f t="shared" si="64"/>
        <v>0</v>
      </c>
      <c r="H804" s="30"/>
      <c r="I804" s="28" t="str">
        <f t="shared" si="65"/>
        <v>0</v>
      </c>
      <c r="J804" s="28">
        <f t="shared" si="61"/>
        <v>0</v>
      </c>
      <c r="K804" s="22"/>
      <c r="L804" s="150"/>
      <c r="AC804" s="148" t="str">
        <f>Inventario!B804</f>
        <v>Adaptador macho 1-1/4"</v>
      </c>
      <c r="AD804" s="148" t="str">
        <f>Inventario!D804</f>
        <v>Adaptador macho 1-1/4"</v>
      </c>
      <c r="AE804" s="148" t="str">
        <f>Inventario!E804</f>
        <v>Materiales Varios</v>
      </c>
      <c r="AF804" s="148">
        <f>Inventario!F804</f>
        <v>0</v>
      </c>
      <c r="AG804" s="148" t="str">
        <f>Inventario!G804</f>
        <v>unidades</v>
      </c>
      <c r="AH804" s="149">
        <f>Inventario!S804</f>
        <v>213.11999999999998</v>
      </c>
      <c r="AI804" s="149">
        <f>Inventario!T804</f>
        <v>852.4799999999999</v>
      </c>
    </row>
    <row r="805" spans="1:35" x14ac:dyDescent="0.25">
      <c r="A805" s="33"/>
      <c r="B805" s="24"/>
      <c r="C805" s="174"/>
      <c r="D805" s="98">
        <f t="shared" si="62"/>
        <v>0</v>
      </c>
      <c r="E805" s="33"/>
      <c r="F805" s="98">
        <f t="shared" si="63"/>
        <v>0</v>
      </c>
      <c r="G805" s="98">
        <f t="shared" si="64"/>
        <v>0</v>
      </c>
      <c r="H805" s="30"/>
      <c r="I805" s="28" t="str">
        <f t="shared" si="65"/>
        <v>0</v>
      </c>
      <c r="J805" s="28">
        <f t="shared" si="61"/>
        <v>0</v>
      </c>
      <c r="K805" s="22"/>
      <c r="L805" s="150"/>
      <c r="AC805" s="148" t="str">
        <f>Inventario!B805</f>
        <v>adaptador macho 1-1/2"</v>
      </c>
      <c r="AD805" s="148" t="str">
        <f>Inventario!D805</f>
        <v>adaptador macho 1-1/2"</v>
      </c>
      <c r="AE805" s="148" t="str">
        <f>Inventario!E805</f>
        <v>Materiales Varios</v>
      </c>
      <c r="AF805" s="148">
        <f>Inventario!F805</f>
        <v>0</v>
      </c>
      <c r="AG805" s="148" t="str">
        <f>Inventario!G805</f>
        <v>unidades</v>
      </c>
      <c r="AH805" s="149" t="str">
        <f>Inventario!S805</f>
        <v>0</v>
      </c>
      <c r="AI805" s="149">
        <f>Inventario!T805</f>
        <v>0</v>
      </c>
    </row>
    <row r="806" spans="1:35" x14ac:dyDescent="0.25">
      <c r="A806" s="33"/>
      <c r="B806" s="24"/>
      <c r="C806" s="174"/>
      <c r="D806" s="98">
        <f t="shared" si="62"/>
        <v>0</v>
      </c>
      <c r="E806" s="33"/>
      <c r="F806" s="98">
        <f t="shared" si="63"/>
        <v>0</v>
      </c>
      <c r="G806" s="98">
        <f t="shared" si="64"/>
        <v>0</v>
      </c>
      <c r="H806" s="30"/>
      <c r="I806" s="28" t="str">
        <f t="shared" si="65"/>
        <v>0</v>
      </c>
      <c r="J806" s="28">
        <f t="shared" si="61"/>
        <v>0</v>
      </c>
      <c r="K806" s="22"/>
      <c r="L806" s="150"/>
      <c r="AC806" s="148" t="str">
        <f>Inventario!B806</f>
        <v>Reductor pvc 1-1/2" - 1" agua caliente</v>
      </c>
      <c r="AD806" s="148" t="str">
        <f>Inventario!D806</f>
        <v>Reductor pvc 1-1/2" - 1" agua caliente</v>
      </c>
      <c r="AE806" s="148" t="str">
        <f>Inventario!E806</f>
        <v>Materiales Varios</v>
      </c>
      <c r="AF806" s="148">
        <f>Inventario!F806</f>
        <v>0</v>
      </c>
      <c r="AG806" s="148" t="str">
        <f>Inventario!G806</f>
        <v>unidades</v>
      </c>
      <c r="AH806" s="149" t="str">
        <f>Inventario!S806</f>
        <v>0</v>
      </c>
      <c r="AI806" s="149">
        <f>Inventario!T806</f>
        <v>0</v>
      </c>
    </row>
    <row r="807" spans="1:35" x14ac:dyDescent="0.25">
      <c r="A807" s="33"/>
      <c r="B807" s="24"/>
      <c r="C807" s="174"/>
      <c r="D807" s="98">
        <f t="shared" si="62"/>
        <v>0</v>
      </c>
      <c r="E807" s="33"/>
      <c r="F807" s="98">
        <f t="shared" si="63"/>
        <v>0</v>
      </c>
      <c r="G807" s="98">
        <f t="shared" si="64"/>
        <v>0</v>
      </c>
      <c r="H807" s="30"/>
      <c r="I807" s="28" t="str">
        <f t="shared" si="65"/>
        <v>0</v>
      </c>
      <c r="J807" s="28">
        <f t="shared" si="61"/>
        <v>0</v>
      </c>
      <c r="K807" s="22"/>
      <c r="L807" s="150"/>
      <c r="AC807" s="148" t="str">
        <f>Inventario!B807</f>
        <v>Reductor pvc 3/4"-1/2" agua caliente</v>
      </c>
      <c r="AD807" s="148" t="str">
        <f>Inventario!D807</f>
        <v>Reductor pvc 3/4"-1/2" agua caliente</v>
      </c>
      <c r="AE807" s="148" t="str">
        <f>Inventario!E807</f>
        <v>Materiales Varios</v>
      </c>
      <c r="AF807" s="148">
        <f>Inventario!F807</f>
        <v>0</v>
      </c>
      <c r="AG807" s="148" t="str">
        <f>Inventario!G807</f>
        <v>unidades</v>
      </c>
      <c r="AH807" s="149" t="str">
        <f>Inventario!S807</f>
        <v>0</v>
      </c>
      <c r="AI807" s="149">
        <f>Inventario!T807</f>
        <v>0</v>
      </c>
    </row>
    <row r="808" spans="1:35" x14ac:dyDescent="0.25">
      <c r="A808" s="33"/>
      <c r="B808" s="24"/>
      <c r="C808" s="174"/>
      <c r="D808" s="98">
        <f t="shared" si="62"/>
        <v>0</v>
      </c>
      <c r="E808" s="33"/>
      <c r="F808" s="98">
        <f t="shared" si="63"/>
        <v>0</v>
      </c>
      <c r="G808" s="98">
        <f t="shared" si="64"/>
        <v>0</v>
      </c>
      <c r="H808" s="30"/>
      <c r="I808" s="28" t="str">
        <f t="shared" si="65"/>
        <v>0</v>
      </c>
      <c r="J808" s="28">
        <f t="shared" si="61"/>
        <v>0</v>
      </c>
      <c r="K808" s="22"/>
      <c r="L808" s="150"/>
      <c r="AC808" s="148" t="str">
        <f>Inventario!B808</f>
        <v>Adaptador UPR 3/4" agua caliente</v>
      </c>
      <c r="AD808" s="148" t="str">
        <f>Inventario!D808</f>
        <v>Adaptador UPR 3/4" agua caliente</v>
      </c>
      <c r="AE808" s="148" t="str">
        <f>Inventario!E808</f>
        <v>Materiales Varios</v>
      </c>
      <c r="AF808" s="148">
        <f>Inventario!F808</f>
        <v>0</v>
      </c>
      <c r="AG808" s="148" t="str">
        <f>Inventario!G808</f>
        <v>unidades</v>
      </c>
      <c r="AH808" s="149" t="str">
        <f>Inventario!S808</f>
        <v>0</v>
      </c>
      <c r="AI808" s="149">
        <f>Inventario!T808</f>
        <v>0</v>
      </c>
    </row>
    <row r="809" spans="1:35" x14ac:dyDescent="0.25">
      <c r="A809" s="33"/>
      <c r="B809" s="24"/>
      <c r="C809" s="24"/>
      <c r="D809" s="98">
        <f t="shared" si="62"/>
        <v>0</v>
      </c>
      <c r="E809" s="33"/>
      <c r="F809" s="98">
        <f t="shared" si="63"/>
        <v>0</v>
      </c>
      <c r="G809" s="98">
        <f t="shared" si="64"/>
        <v>0</v>
      </c>
      <c r="H809" s="30"/>
      <c r="I809" s="28" t="str">
        <f t="shared" si="65"/>
        <v>0</v>
      </c>
      <c r="J809" s="28">
        <f t="shared" si="61"/>
        <v>0</v>
      </c>
      <c r="K809" s="22"/>
      <c r="L809" s="150"/>
      <c r="AC809" s="148" t="str">
        <f>Inventario!B809</f>
        <v>Codo pvc 15mm-1/2" (agua caliente)</v>
      </c>
      <c r="AD809" s="148" t="str">
        <f>Inventario!D809</f>
        <v>Codo pvc 15mm-1/2" (agua caliente)</v>
      </c>
      <c r="AE809" s="148" t="str">
        <f>Inventario!E809</f>
        <v>Materiales Varios</v>
      </c>
      <c r="AF809" s="148">
        <f>Inventario!F809</f>
        <v>0</v>
      </c>
      <c r="AG809" s="148" t="str">
        <f>Inventario!G809</f>
        <v>unidades</v>
      </c>
      <c r="AH809" s="149" t="str">
        <f>Inventario!S809</f>
        <v>0</v>
      </c>
      <c r="AI809" s="149">
        <f>Inventario!T809</f>
        <v>0</v>
      </c>
    </row>
    <row r="810" spans="1:35" x14ac:dyDescent="0.25">
      <c r="A810" s="33"/>
      <c r="B810" s="24"/>
      <c r="C810" s="174"/>
      <c r="D810" s="98">
        <f t="shared" si="62"/>
        <v>0</v>
      </c>
      <c r="E810" s="33"/>
      <c r="F810" s="98">
        <f t="shared" si="63"/>
        <v>0</v>
      </c>
      <c r="G810" s="98">
        <f t="shared" si="64"/>
        <v>0</v>
      </c>
      <c r="H810" s="30"/>
      <c r="I810" s="28" t="str">
        <f t="shared" si="65"/>
        <v>0</v>
      </c>
      <c r="J810" s="28">
        <f t="shared" si="61"/>
        <v>0</v>
      </c>
      <c r="K810" s="22"/>
      <c r="L810" s="150"/>
      <c r="AC810" s="148" t="str">
        <f>Inventario!B810</f>
        <v>codo pvc 3/4"</v>
      </c>
      <c r="AD810" s="148" t="str">
        <f>Inventario!D810</f>
        <v>codo pvc 3/4"</v>
      </c>
      <c r="AE810" s="148" t="str">
        <f>Inventario!E810</f>
        <v>Materiales Varios</v>
      </c>
      <c r="AF810" s="148">
        <f>Inventario!F810</f>
        <v>0</v>
      </c>
      <c r="AG810" s="148" t="str">
        <f>Inventario!G810</f>
        <v>unidades</v>
      </c>
      <c r="AH810" s="149" t="str">
        <f>Inventario!S810</f>
        <v>0</v>
      </c>
      <c r="AI810" s="149">
        <f>Inventario!T810</f>
        <v>0</v>
      </c>
    </row>
    <row r="811" spans="1:35" x14ac:dyDescent="0.25">
      <c r="A811" s="33"/>
      <c r="B811" s="24"/>
      <c r="C811" s="174"/>
      <c r="D811" s="98">
        <f t="shared" si="62"/>
        <v>0</v>
      </c>
      <c r="E811" s="33"/>
      <c r="F811" s="98">
        <f t="shared" si="63"/>
        <v>0</v>
      </c>
      <c r="G811" s="98">
        <f t="shared" si="64"/>
        <v>0</v>
      </c>
      <c r="H811" s="30"/>
      <c r="I811" s="28" t="str">
        <f t="shared" si="65"/>
        <v>0</v>
      </c>
      <c r="J811" s="28">
        <f t="shared" si="61"/>
        <v>0</v>
      </c>
      <c r="K811" s="22"/>
      <c r="L811" s="150"/>
      <c r="AC811" s="148" t="str">
        <f>Inventario!B811</f>
        <v>tapon pvc 15mm - 1/2"</v>
      </c>
      <c r="AD811" s="148" t="str">
        <f>Inventario!D811</f>
        <v>tapon pvc 15mm - 1/2"</v>
      </c>
      <c r="AE811" s="148" t="str">
        <f>Inventario!E811</f>
        <v>Materiales Varios</v>
      </c>
      <c r="AF811" s="148">
        <f>Inventario!F811</f>
        <v>0</v>
      </c>
      <c r="AG811" s="148" t="str">
        <f>Inventario!G811</f>
        <v>unidades</v>
      </c>
      <c r="AH811" s="149" t="str">
        <f>Inventario!S811</f>
        <v>0</v>
      </c>
      <c r="AI811" s="149">
        <f>Inventario!T811</f>
        <v>0</v>
      </c>
    </row>
    <row r="812" spans="1:35" x14ac:dyDescent="0.25">
      <c r="A812" s="33"/>
      <c r="B812" s="24"/>
      <c r="C812" s="174"/>
      <c r="D812" s="98">
        <f t="shared" si="62"/>
        <v>0</v>
      </c>
      <c r="E812" s="33"/>
      <c r="F812" s="98">
        <f t="shared" si="63"/>
        <v>0</v>
      </c>
      <c r="G812" s="98">
        <f t="shared" si="64"/>
        <v>0</v>
      </c>
      <c r="H812" s="30"/>
      <c r="I812" s="28" t="str">
        <f t="shared" si="65"/>
        <v>0</v>
      </c>
      <c r="J812" s="28">
        <f t="shared" si="61"/>
        <v>0</v>
      </c>
      <c r="K812" s="22"/>
      <c r="L812" s="150"/>
      <c r="AC812" s="148" t="str">
        <f>Inventario!B812</f>
        <v>codo galvanizado 1/2"</v>
      </c>
      <c r="AD812" s="148" t="str">
        <f>Inventario!D812</f>
        <v>codo galvanizado 1/2"</v>
      </c>
      <c r="AE812" s="148" t="str">
        <f>Inventario!E812</f>
        <v>Materiales Varios</v>
      </c>
      <c r="AF812" s="148">
        <f>Inventario!F812</f>
        <v>0</v>
      </c>
      <c r="AG812" s="148" t="str">
        <f>Inventario!G812</f>
        <v>unidades</v>
      </c>
      <c r="AH812" s="149" t="str">
        <f>Inventario!S812</f>
        <v>0</v>
      </c>
      <c r="AI812" s="149">
        <f>Inventario!T812</f>
        <v>0</v>
      </c>
    </row>
    <row r="813" spans="1:35" x14ac:dyDescent="0.25">
      <c r="A813" s="33"/>
      <c r="B813" s="24"/>
      <c r="C813" s="174"/>
      <c r="D813" s="98">
        <f t="shared" si="62"/>
        <v>0</v>
      </c>
      <c r="E813" s="33"/>
      <c r="F813" s="98">
        <f t="shared" si="63"/>
        <v>0</v>
      </c>
      <c r="G813" s="98">
        <f t="shared" si="64"/>
        <v>0</v>
      </c>
      <c r="H813" s="30"/>
      <c r="I813" s="28" t="str">
        <f t="shared" si="65"/>
        <v>0</v>
      </c>
      <c r="J813" s="28">
        <f t="shared" si="61"/>
        <v>0</v>
      </c>
      <c r="K813" s="22"/>
      <c r="L813" s="150"/>
      <c r="AC813" s="148" t="str">
        <f>Inventario!B813</f>
        <v>Tee galvanizado 3/4"</v>
      </c>
      <c r="AD813" s="148" t="str">
        <f>Inventario!D813</f>
        <v>Tee galvanizado 3/4"</v>
      </c>
      <c r="AE813" s="148" t="str">
        <f>Inventario!E813</f>
        <v>Materiales Varios</v>
      </c>
      <c r="AF813" s="148">
        <f>Inventario!F813</f>
        <v>0</v>
      </c>
      <c r="AG813" s="148" t="str">
        <f>Inventario!G813</f>
        <v>unidades</v>
      </c>
      <c r="AH813" s="149" t="str">
        <f>Inventario!S813</f>
        <v>0</v>
      </c>
      <c r="AI813" s="149">
        <f>Inventario!T813</f>
        <v>0</v>
      </c>
    </row>
    <row r="814" spans="1:35" x14ac:dyDescent="0.25">
      <c r="A814" s="33"/>
      <c r="B814" s="24"/>
      <c r="C814" s="174"/>
      <c r="D814" s="98">
        <f t="shared" si="62"/>
        <v>0</v>
      </c>
      <c r="E814" s="33"/>
      <c r="F814" s="98">
        <f t="shared" si="63"/>
        <v>0</v>
      </c>
      <c r="G814" s="98">
        <f t="shared" si="64"/>
        <v>0</v>
      </c>
      <c r="H814" s="30"/>
      <c r="I814" s="28" t="str">
        <f t="shared" si="65"/>
        <v>0</v>
      </c>
      <c r="J814" s="28">
        <f t="shared" si="61"/>
        <v>0</v>
      </c>
      <c r="K814" s="22"/>
      <c r="L814" s="150"/>
      <c r="AC814" s="148" t="str">
        <f>Inventario!B814</f>
        <v>Tee galvanizado 1/4"</v>
      </c>
      <c r="AD814" s="148" t="str">
        <f>Inventario!D814</f>
        <v>Tee galvanizado 1/4"</v>
      </c>
      <c r="AE814" s="148" t="str">
        <f>Inventario!E814</f>
        <v>Materiales Varios</v>
      </c>
      <c r="AF814" s="148">
        <f>Inventario!F814</f>
        <v>0</v>
      </c>
      <c r="AG814" s="148" t="str">
        <f>Inventario!G814</f>
        <v>unidades</v>
      </c>
      <c r="AH814" s="149" t="str">
        <f>Inventario!S814</f>
        <v>0</v>
      </c>
      <c r="AI814" s="149">
        <f>Inventario!T814</f>
        <v>0</v>
      </c>
    </row>
    <row r="815" spans="1:35" x14ac:dyDescent="0.25">
      <c r="A815" s="33"/>
      <c r="B815" s="24"/>
      <c r="C815" s="174"/>
      <c r="D815" s="98">
        <f t="shared" si="62"/>
        <v>0</v>
      </c>
      <c r="E815" s="33"/>
      <c r="F815" s="98">
        <f t="shared" si="63"/>
        <v>0</v>
      </c>
      <c r="G815" s="98">
        <f t="shared" si="64"/>
        <v>0</v>
      </c>
      <c r="H815" s="30"/>
      <c r="I815" s="28" t="str">
        <f t="shared" si="65"/>
        <v>0</v>
      </c>
      <c r="J815" s="28">
        <f t="shared" si="61"/>
        <v>0</v>
      </c>
      <c r="K815" s="22"/>
      <c r="L815" s="150"/>
      <c r="AC815" s="148" t="str">
        <f>Inventario!B815</f>
        <v>Tee galvanizado 1/2"</v>
      </c>
      <c r="AD815" s="148" t="str">
        <f>Inventario!D815</f>
        <v>Tee galvanizado 1/2"</v>
      </c>
      <c r="AE815" s="148" t="str">
        <f>Inventario!E815</f>
        <v>Materiales Varios</v>
      </c>
      <c r="AF815" s="148">
        <f>Inventario!F815</f>
        <v>0</v>
      </c>
      <c r="AG815" s="148" t="str">
        <f>Inventario!G815</f>
        <v>unidades</v>
      </c>
      <c r="AH815" s="149">
        <f>Inventario!S815</f>
        <v>7</v>
      </c>
      <c r="AI815" s="149">
        <f>Inventario!T815</f>
        <v>28</v>
      </c>
    </row>
    <row r="816" spans="1:35" x14ac:dyDescent="0.25">
      <c r="A816" s="33"/>
      <c r="B816" s="24"/>
      <c r="C816" s="24"/>
      <c r="D816" s="98">
        <f t="shared" si="62"/>
        <v>0</v>
      </c>
      <c r="E816" s="33"/>
      <c r="F816" s="98">
        <f t="shared" si="63"/>
        <v>0</v>
      </c>
      <c r="G816" s="98">
        <f t="shared" si="64"/>
        <v>0</v>
      </c>
      <c r="H816" s="30"/>
      <c r="I816" s="28" t="str">
        <f t="shared" si="65"/>
        <v>0</v>
      </c>
      <c r="J816" s="28">
        <f t="shared" si="61"/>
        <v>0</v>
      </c>
      <c r="K816" s="22"/>
      <c r="L816" s="150"/>
      <c r="AC816" s="148" t="str">
        <f>Inventario!B816</f>
        <v>Juegos para ducha</v>
      </c>
      <c r="AD816" s="148" t="str">
        <f>Inventario!D816</f>
        <v>Juegos para ducha</v>
      </c>
      <c r="AE816" s="148" t="str">
        <f>Inventario!E816</f>
        <v>Materiales Varios</v>
      </c>
      <c r="AF816" s="148">
        <f>Inventario!F816</f>
        <v>0</v>
      </c>
      <c r="AG816" s="148" t="str">
        <f>Inventario!G816</f>
        <v>unidades</v>
      </c>
      <c r="AH816" s="149" t="str">
        <f>Inventario!S816</f>
        <v>0</v>
      </c>
      <c r="AI816" s="149">
        <f>Inventario!T816</f>
        <v>0</v>
      </c>
    </row>
    <row r="817" spans="1:35" x14ac:dyDescent="0.25">
      <c r="A817" s="33"/>
      <c r="B817" s="24"/>
      <c r="C817" s="174"/>
      <c r="D817" s="98">
        <f t="shared" si="62"/>
        <v>0</v>
      </c>
      <c r="E817" s="33"/>
      <c r="F817" s="98">
        <f t="shared" si="63"/>
        <v>0</v>
      </c>
      <c r="G817" s="98">
        <f t="shared" si="64"/>
        <v>0</v>
      </c>
      <c r="H817" s="30"/>
      <c r="I817" s="28" t="str">
        <f t="shared" si="65"/>
        <v>0</v>
      </c>
      <c r="J817" s="28">
        <f t="shared" si="61"/>
        <v>0</v>
      </c>
      <c r="K817" s="22"/>
      <c r="L817" s="150"/>
      <c r="AC817" s="148" t="str">
        <f>Inventario!B817</f>
        <v>Tee lisa 1/2" agua caliente</v>
      </c>
      <c r="AD817" s="148" t="str">
        <f>Inventario!D817</f>
        <v>Tee lisa 1/2" agua caliente</v>
      </c>
      <c r="AE817" s="148" t="str">
        <f>Inventario!E817</f>
        <v>Materiales Varios</v>
      </c>
      <c r="AF817" s="148">
        <f>Inventario!F817</f>
        <v>0</v>
      </c>
      <c r="AG817" s="148" t="str">
        <f>Inventario!G817</f>
        <v>unidades</v>
      </c>
      <c r="AH817" s="149" t="str">
        <f>Inventario!S817</f>
        <v>0</v>
      </c>
      <c r="AI817" s="149">
        <f>Inventario!T817</f>
        <v>0</v>
      </c>
    </row>
    <row r="818" spans="1:35" x14ac:dyDescent="0.25">
      <c r="A818" s="33"/>
      <c r="B818" s="24"/>
      <c r="C818" s="174"/>
      <c r="D818" s="98">
        <f t="shared" si="62"/>
        <v>0</v>
      </c>
      <c r="E818" s="33"/>
      <c r="F818" s="98">
        <f t="shared" si="63"/>
        <v>0</v>
      </c>
      <c r="G818" s="98">
        <f t="shared" si="64"/>
        <v>0</v>
      </c>
      <c r="H818" s="30"/>
      <c r="I818" s="28" t="str">
        <f t="shared" si="65"/>
        <v>0</v>
      </c>
      <c r="J818" s="28">
        <f t="shared" si="61"/>
        <v>0</v>
      </c>
      <c r="K818" s="22"/>
      <c r="L818" s="150"/>
      <c r="AC818" s="148" t="str">
        <f>Inventario!B818</f>
        <v>Rodillo 1-1/2"-4"</v>
      </c>
      <c r="AD818" s="148" t="str">
        <f>Inventario!D818</f>
        <v>Rodillo 1-1/2"-4"</v>
      </c>
      <c r="AE818" s="148" t="str">
        <f>Inventario!E818</f>
        <v>Materiales Varios</v>
      </c>
      <c r="AF818" s="148">
        <f>Inventario!F818</f>
        <v>0</v>
      </c>
      <c r="AG818" s="148" t="str">
        <f>Inventario!G818</f>
        <v>unidades</v>
      </c>
      <c r="AH818" s="149" t="str">
        <f>Inventario!S818</f>
        <v>0</v>
      </c>
      <c r="AI818" s="149">
        <f>Inventario!T818</f>
        <v>0</v>
      </c>
    </row>
    <row r="819" spans="1:35" x14ac:dyDescent="0.25">
      <c r="A819" s="33"/>
      <c r="B819" s="24"/>
      <c r="C819" s="174"/>
      <c r="D819" s="98">
        <f t="shared" si="62"/>
        <v>0</v>
      </c>
      <c r="E819" s="33"/>
      <c r="F819" s="98">
        <f t="shared" si="63"/>
        <v>0</v>
      </c>
      <c r="G819" s="98">
        <f t="shared" si="64"/>
        <v>0</v>
      </c>
      <c r="H819" s="30"/>
      <c r="I819" s="28" t="str">
        <f t="shared" si="65"/>
        <v>0</v>
      </c>
      <c r="J819" s="28">
        <f t="shared" si="61"/>
        <v>0</v>
      </c>
      <c r="K819" s="22"/>
      <c r="L819" s="150"/>
      <c r="AC819" s="148" t="str">
        <f>Inventario!B819</f>
        <v>Rodillo Espuma 4"</v>
      </c>
      <c r="AD819" s="148" t="str">
        <f>Inventario!D819</f>
        <v>Rodillo Espuma 4"</v>
      </c>
      <c r="AE819" s="148" t="str">
        <f>Inventario!E819</f>
        <v>Materiales Varios</v>
      </c>
      <c r="AF819" s="148">
        <f>Inventario!F819</f>
        <v>0</v>
      </c>
      <c r="AG819" s="148" t="str">
        <f>Inventario!G819</f>
        <v>unidades</v>
      </c>
      <c r="AH819" s="149">
        <f>Inventario!S819</f>
        <v>50</v>
      </c>
      <c r="AI819" s="149">
        <f>Inventario!T819</f>
        <v>50</v>
      </c>
    </row>
    <row r="820" spans="1:35" x14ac:dyDescent="0.25">
      <c r="A820" s="33"/>
      <c r="B820" s="24"/>
      <c r="C820" s="174"/>
      <c r="D820" s="98">
        <f t="shared" si="62"/>
        <v>0</v>
      </c>
      <c r="E820" s="33"/>
      <c r="F820" s="98">
        <f t="shared" si="63"/>
        <v>0</v>
      </c>
      <c r="G820" s="98">
        <f t="shared" si="64"/>
        <v>0</v>
      </c>
      <c r="H820" s="30"/>
      <c r="I820" s="28" t="str">
        <f t="shared" si="65"/>
        <v>0</v>
      </c>
      <c r="J820" s="28">
        <f t="shared" si="61"/>
        <v>0</v>
      </c>
      <c r="K820" s="22"/>
      <c r="L820" s="150"/>
      <c r="AC820" s="148" t="str">
        <f>Inventario!B820</f>
        <v>Reductor 50mm -2"</v>
      </c>
      <c r="AD820" s="148" t="str">
        <f>Inventario!D820</f>
        <v>Reductor 50mm -2"</v>
      </c>
      <c r="AE820" s="148" t="str">
        <f>Inventario!E820</f>
        <v>Materiales Varios</v>
      </c>
      <c r="AF820" s="148">
        <f>Inventario!F820</f>
        <v>0</v>
      </c>
      <c r="AG820" s="148" t="str">
        <f>Inventario!G820</f>
        <v>unidades</v>
      </c>
      <c r="AH820" s="149" t="str">
        <f>Inventario!S820</f>
        <v>0</v>
      </c>
      <c r="AI820" s="149">
        <f>Inventario!T820</f>
        <v>0</v>
      </c>
    </row>
    <row r="821" spans="1:35" x14ac:dyDescent="0.25">
      <c r="A821" s="33"/>
      <c r="B821" s="24"/>
      <c r="C821" s="174"/>
      <c r="D821" s="98">
        <f t="shared" si="62"/>
        <v>0</v>
      </c>
      <c r="E821" s="33"/>
      <c r="F821" s="98">
        <f t="shared" si="63"/>
        <v>0</v>
      </c>
      <c r="G821" s="98">
        <f t="shared" si="64"/>
        <v>0</v>
      </c>
      <c r="H821" s="30"/>
      <c r="I821" s="28" t="str">
        <f t="shared" si="65"/>
        <v>0</v>
      </c>
      <c r="J821" s="28">
        <f t="shared" si="61"/>
        <v>0</v>
      </c>
      <c r="K821" s="22"/>
      <c r="L821" s="150"/>
      <c r="AC821" s="148" t="str">
        <f>Inventario!B821</f>
        <v>Tizas</v>
      </c>
      <c r="AD821" s="148" t="str">
        <f>Inventario!D821</f>
        <v>Tizas</v>
      </c>
      <c r="AE821" s="148" t="str">
        <f>Inventario!E821</f>
        <v>Materiales Varios</v>
      </c>
      <c r="AF821" s="148">
        <f>Inventario!F821</f>
        <v>0</v>
      </c>
      <c r="AG821" s="148" t="str">
        <f>Inventario!G821</f>
        <v>unidades</v>
      </c>
      <c r="AH821" s="149">
        <f>Inventario!S821</f>
        <v>1.5625</v>
      </c>
      <c r="AI821" s="149">
        <f>Inventario!T821</f>
        <v>56.25</v>
      </c>
    </row>
    <row r="822" spans="1:35" x14ac:dyDescent="0.25">
      <c r="A822" s="33"/>
      <c r="B822" s="24"/>
      <c r="C822" s="24"/>
      <c r="D822" s="98">
        <f t="shared" si="62"/>
        <v>0</v>
      </c>
      <c r="E822" s="33"/>
      <c r="F822" s="98">
        <f t="shared" si="63"/>
        <v>0</v>
      </c>
      <c r="G822" s="98">
        <f t="shared" si="64"/>
        <v>0</v>
      </c>
      <c r="H822" s="30"/>
      <c r="I822" s="28" t="str">
        <f t="shared" si="65"/>
        <v>0</v>
      </c>
      <c r="J822" s="28">
        <f t="shared" si="61"/>
        <v>0</v>
      </c>
      <c r="K822" s="22"/>
      <c r="L822" s="150"/>
      <c r="AC822" s="148" t="str">
        <f>Inventario!B822</f>
        <v>Separadores de azulejo</v>
      </c>
      <c r="AD822" s="148" t="str">
        <f>Inventario!D822</f>
        <v>Separadores de azulejo</v>
      </c>
      <c r="AE822" s="148" t="str">
        <f>Inventario!E822</f>
        <v>Materiales Varios</v>
      </c>
      <c r="AF822" s="148">
        <f>Inventario!F822</f>
        <v>0</v>
      </c>
      <c r="AG822" s="148" t="str">
        <f>Inventario!G822</f>
        <v>unidades</v>
      </c>
      <c r="AH822" s="149" t="str">
        <f>Inventario!S822</f>
        <v>0</v>
      </c>
      <c r="AI822" s="149">
        <f>Inventario!T822</f>
        <v>0</v>
      </c>
    </row>
    <row r="823" spans="1:35" x14ac:dyDescent="0.25">
      <c r="A823" s="33"/>
      <c r="B823" s="24"/>
      <c r="C823" s="174"/>
      <c r="D823" s="98">
        <f t="shared" si="62"/>
        <v>0</v>
      </c>
      <c r="E823" s="33"/>
      <c r="F823" s="98">
        <f t="shared" si="63"/>
        <v>0</v>
      </c>
      <c r="G823" s="98">
        <f t="shared" si="64"/>
        <v>0</v>
      </c>
      <c r="H823" s="30"/>
      <c r="I823" s="28" t="str">
        <f t="shared" si="65"/>
        <v>0</v>
      </c>
      <c r="J823" s="28">
        <f t="shared" si="61"/>
        <v>0</v>
      </c>
      <c r="K823" s="22"/>
      <c r="L823" s="150"/>
      <c r="AC823" s="148" t="str">
        <f>Inventario!B823</f>
        <v>Bushing pvc 2 x 1/2"</v>
      </c>
      <c r="AD823" s="148" t="str">
        <f>Inventario!D823</f>
        <v>Bushing pvc 2 x 1/2"</v>
      </c>
      <c r="AE823" s="148" t="str">
        <f>Inventario!E823</f>
        <v>Materiales Varios</v>
      </c>
      <c r="AF823" s="148">
        <f>Inventario!F823</f>
        <v>0</v>
      </c>
      <c r="AG823" s="148" t="str">
        <f>Inventario!G823</f>
        <v>unidades</v>
      </c>
      <c r="AH823" s="149" t="str">
        <f>Inventario!S823</f>
        <v>0</v>
      </c>
      <c r="AI823" s="149">
        <f>Inventario!T823</f>
        <v>0</v>
      </c>
    </row>
    <row r="824" spans="1:35" x14ac:dyDescent="0.25">
      <c r="A824" s="33"/>
      <c r="B824" s="24"/>
      <c r="C824" s="24"/>
      <c r="D824" s="98">
        <f t="shared" si="62"/>
        <v>0</v>
      </c>
      <c r="E824" s="33"/>
      <c r="F824" s="98">
        <f t="shared" si="63"/>
        <v>0</v>
      </c>
      <c r="G824" s="98">
        <f t="shared" si="64"/>
        <v>0</v>
      </c>
      <c r="H824" s="30"/>
      <c r="I824" s="28" t="str">
        <f t="shared" si="65"/>
        <v>0</v>
      </c>
      <c r="J824" s="28">
        <f t="shared" si="61"/>
        <v>0</v>
      </c>
      <c r="K824" s="22"/>
      <c r="L824" s="150"/>
      <c r="AC824" s="148" t="str">
        <f>Inventario!B824</f>
        <v>Tubo pvc blanco 1/4"</v>
      </c>
      <c r="AD824" s="148" t="str">
        <f>Inventario!D824</f>
        <v>Tubo pvc blanco 1/4"</v>
      </c>
      <c r="AE824" s="148" t="str">
        <f>Inventario!E824</f>
        <v>Materiales Varios</v>
      </c>
      <c r="AF824" s="148">
        <f>Inventario!F824</f>
        <v>0</v>
      </c>
      <c r="AG824" s="148" t="str">
        <f>Inventario!G824</f>
        <v>mts</v>
      </c>
      <c r="AH824" s="149" t="str">
        <f>Inventario!S824</f>
        <v>0</v>
      </c>
      <c r="AI824" s="149">
        <f>Inventario!T824</f>
        <v>0</v>
      </c>
    </row>
    <row r="825" spans="1:35" x14ac:dyDescent="0.25">
      <c r="A825" s="33"/>
      <c r="B825" s="24"/>
      <c r="C825" s="24"/>
      <c r="D825" s="98">
        <f t="shared" si="62"/>
        <v>0</v>
      </c>
      <c r="E825" s="33"/>
      <c r="F825" s="98">
        <f t="shared" si="63"/>
        <v>0</v>
      </c>
      <c r="G825" s="98">
        <f t="shared" si="64"/>
        <v>0</v>
      </c>
      <c r="H825" s="30"/>
      <c r="I825" s="28" t="str">
        <f t="shared" si="65"/>
        <v>0</v>
      </c>
      <c r="J825" s="28">
        <f t="shared" si="61"/>
        <v>0</v>
      </c>
      <c r="K825" s="22"/>
      <c r="L825" s="150"/>
      <c r="AC825" s="148" t="str">
        <f>Inventario!B825</f>
        <v>Tubo pvc blanco 3/4"</v>
      </c>
      <c r="AD825" s="148" t="str">
        <f>Inventario!D825</f>
        <v>Tubo pvc blanco 3/4"</v>
      </c>
      <c r="AE825" s="148" t="str">
        <f>Inventario!E825</f>
        <v>Materiales Varios</v>
      </c>
      <c r="AF825" s="148">
        <f>Inventario!F825</f>
        <v>0</v>
      </c>
      <c r="AG825" s="148" t="str">
        <f>Inventario!G825</f>
        <v>mts</v>
      </c>
      <c r="AH825" s="149" t="str">
        <f>Inventario!S825</f>
        <v>0</v>
      </c>
      <c r="AI825" s="149">
        <f>Inventario!T825</f>
        <v>0</v>
      </c>
    </row>
    <row r="826" spans="1:35" x14ac:dyDescent="0.25">
      <c r="A826" s="33"/>
      <c r="B826" s="24"/>
      <c r="C826" s="174"/>
      <c r="D826" s="98">
        <f t="shared" si="62"/>
        <v>0</v>
      </c>
      <c r="E826" s="33"/>
      <c r="F826" s="98">
        <f t="shared" si="63"/>
        <v>0</v>
      </c>
      <c r="G826" s="98">
        <f t="shared" si="64"/>
        <v>0</v>
      </c>
      <c r="H826" s="30"/>
      <c r="I826" s="28" t="str">
        <f t="shared" si="65"/>
        <v>0</v>
      </c>
      <c r="J826" s="28">
        <f t="shared" si="61"/>
        <v>0</v>
      </c>
      <c r="K826" s="22"/>
      <c r="L826" s="150"/>
      <c r="AC826" s="148" t="str">
        <f>Inventario!B826</f>
        <v>Tubo pvc blanco 1/2"</v>
      </c>
      <c r="AD826" s="148" t="str">
        <f>Inventario!D826</f>
        <v>Tubo pvc blanco 1/2"</v>
      </c>
      <c r="AE826" s="148" t="str">
        <f>Inventario!E826</f>
        <v>Materiales Varios</v>
      </c>
      <c r="AF826" s="148">
        <f>Inventario!F826</f>
        <v>0</v>
      </c>
      <c r="AG826" s="148" t="str">
        <f>Inventario!G826</f>
        <v>mts</v>
      </c>
      <c r="AH826" s="149" t="str">
        <f>Inventario!S826</f>
        <v>0</v>
      </c>
      <c r="AI826" s="149">
        <f>Inventario!T826</f>
        <v>0</v>
      </c>
    </row>
    <row r="827" spans="1:35" x14ac:dyDescent="0.25">
      <c r="A827" s="33"/>
      <c r="B827" s="24"/>
      <c r="C827" s="174"/>
      <c r="D827" s="98">
        <f t="shared" si="62"/>
        <v>0</v>
      </c>
      <c r="E827" s="33"/>
      <c r="F827" s="98">
        <f t="shared" si="63"/>
        <v>0</v>
      </c>
      <c r="G827" s="98">
        <f t="shared" si="64"/>
        <v>0</v>
      </c>
      <c r="H827" s="30"/>
      <c r="I827" s="28" t="str">
        <f t="shared" si="65"/>
        <v>0</v>
      </c>
      <c r="J827" s="28">
        <f t="shared" si="61"/>
        <v>0</v>
      </c>
      <c r="K827" s="22"/>
      <c r="L827" s="150"/>
      <c r="AC827" s="148" t="str">
        <f>Inventario!B827</f>
        <v>tubo pvc blanco 5/8"</v>
      </c>
      <c r="AD827" s="148" t="str">
        <f>Inventario!D827</f>
        <v>tubo pvc blanco 5/8"</v>
      </c>
      <c r="AE827" s="148" t="str">
        <f>Inventario!E827</f>
        <v>Materiales Varios</v>
      </c>
      <c r="AF827" s="148">
        <f>Inventario!F827</f>
        <v>0</v>
      </c>
      <c r="AG827" s="148" t="str">
        <f>Inventario!G827</f>
        <v>mts</v>
      </c>
      <c r="AH827" s="149" t="str">
        <f>Inventario!S827</f>
        <v>0</v>
      </c>
      <c r="AI827" s="149">
        <f>Inventario!T827</f>
        <v>0</v>
      </c>
    </row>
    <row r="828" spans="1:35" x14ac:dyDescent="0.25">
      <c r="A828" s="33"/>
      <c r="B828" s="24"/>
      <c r="C828" s="174"/>
      <c r="D828" s="98">
        <f t="shared" si="62"/>
        <v>0</v>
      </c>
      <c r="E828" s="33"/>
      <c r="F828" s="98">
        <f t="shared" si="63"/>
        <v>0</v>
      </c>
      <c r="G828" s="98">
        <f t="shared" si="64"/>
        <v>0</v>
      </c>
      <c r="H828" s="30"/>
      <c r="I828" s="28" t="str">
        <f t="shared" si="65"/>
        <v>0</v>
      </c>
      <c r="J828" s="28">
        <f t="shared" si="61"/>
        <v>0</v>
      </c>
      <c r="K828" s="22"/>
      <c r="L828" s="150"/>
      <c r="AC828" s="148" t="str">
        <f>Inventario!B828</f>
        <v>Hilaza</v>
      </c>
      <c r="AD828" s="148" t="str">
        <f>Inventario!D828</f>
        <v>Hilaza</v>
      </c>
      <c r="AE828" s="148" t="str">
        <f>Inventario!E828</f>
        <v>Materiales Varios</v>
      </c>
      <c r="AF828" s="148">
        <f>Inventario!F828</f>
        <v>0</v>
      </c>
      <c r="AG828" s="148" t="str">
        <f>Inventario!G828</f>
        <v>lbs</v>
      </c>
      <c r="AH828" s="149">
        <f>Inventario!S828</f>
        <v>8.3409927745818973</v>
      </c>
      <c r="AI828" s="149">
        <f>Inventario!T828</f>
        <v>14004.026408956532</v>
      </c>
    </row>
    <row r="829" spans="1:35" x14ac:dyDescent="0.25">
      <c r="A829" s="33"/>
      <c r="B829" s="24"/>
      <c r="C829" s="174"/>
      <c r="D829" s="98">
        <f t="shared" si="62"/>
        <v>0</v>
      </c>
      <c r="E829" s="33"/>
      <c r="F829" s="98">
        <f t="shared" si="63"/>
        <v>0</v>
      </c>
      <c r="G829" s="98">
        <f t="shared" si="64"/>
        <v>0</v>
      </c>
      <c r="H829" s="30"/>
      <c r="I829" s="28" t="str">
        <f t="shared" si="65"/>
        <v>0</v>
      </c>
      <c r="J829" s="28">
        <f t="shared" si="61"/>
        <v>0</v>
      </c>
      <c r="K829" s="22"/>
      <c r="L829" s="150"/>
      <c r="AC829" s="148" t="str">
        <f>Inventario!B829</f>
        <v>Cordon Cuero 5mm</v>
      </c>
      <c r="AD829" s="148" t="str">
        <f>Inventario!D829</f>
        <v>Cordon Cuero 5mm</v>
      </c>
      <c r="AE829" s="148" t="str">
        <f>Inventario!E829</f>
        <v>Materiales Varios</v>
      </c>
      <c r="AF829" s="148">
        <f>Inventario!F829</f>
        <v>0</v>
      </c>
      <c r="AG829" s="148" t="str">
        <f>Inventario!G829</f>
        <v>mts</v>
      </c>
      <c r="AH829" s="149" t="str">
        <f>Inventario!S829</f>
        <v>0</v>
      </c>
      <c r="AI829" s="149">
        <f>Inventario!T829</f>
        <v>0</v>
      </c>
    </row>
    <row r="830" spans="1:35" x14ac:dyDescent="0.25">
      <c r="A830" s="33"/>
      <c r="B830" s="24"/>
      <c r="C830" s="174"/>
      <c r="D830" s="98">
        <f t="shared" si="62"/>
        <v>0</v>
      </c>
      <c r="E830" s="33"/>
      <c r="F830" s="98">
        <f t="shared" si="63"/>
        <v>0</v>
      </c>
      <c r="G830" s="98">
        <f t="shared" si="64"/>
        <v>0</v>
      </c>
      <c r="H830" s="30"/>
      <c r="I830" s="28" t="str">
        <f t="shared" si="65"/>
        <v>0</v>
      </c>
      <c r="J830" s="28">
        <f t="shared" si="61"/>
        <v>0</v>
      </c>
      <c r="K830" s="22"/>
      <c r="L830" s="150"/>
      <c r="AC830" s="148" t="str">
        <f>Inventario!B830</f>
        <v>Boquilla Ceramica #5</v>
      </c>
      <c r="AD830" s="148" t="str">
        <f>Inventario!D830</f>
        <v>Boquilla Ceramica #5</v>
      </c>
      <c r="AE830" s="148" t="str">
        <f>Inventario!E830</f>
        <v>Materiales Varios</v>
      </c>
      <c r="AF830" s="148">
        <f>Inventario!F830</f>
        <v>0</v>
      </c>
      <c r="AG830" s="148" t="str">
        <f>Inventario!G830</f>
        <v>unidades</v>
      </c>
      <c r="AH830" s="149" t="str">
        <f>Inventario!S830</f>
        <v>0</v>
      </c>
      <c r="AI830" s="149">
        <f>Inventario!T830</f>
        <v>0</v>
      </c>
    </row>
    <row r="831" spans="1:35" x14ac:dyDescent="0.25">
      <c r="A831" s="33"/>
      <c r="B831" s="24"/>
      <c r="C831" s="174"/>
      <c r="D831" s="98">
        <f t="shared" si="62"/>
        <v>0</v>
      </c>
      <c r="E831" s="33"/>
      <c r="F831" s="98">
        <f t="shared" si="63"/>
        <v>0</v>
      </c>
      <c r="G831" s="98">
        <f t="shared" si="64"/>
        <v>0</v>
      </c>
      <c r="H831" s="30"/>
      <c r="I831" s="28" t="str">
        <f t="shared" si="65"/>
        <v>0</v>
      </c>
      <c r="J831" s="28">
        <f t="shared" ref="J831:J863" si="66">+H831*I831</f>
        <v>0</v>
      </c>
      <c r="K831" s="22"/>
      <c r="L831" s="150"/>
      <c r="AC831" s="148" t="str">
        <f>Inventario!B831</f>
        <v>Rodos Mulita Husky</v>
      </c>
      <c r="AD831" s="148" t="str">
        <f>Inventario!D831</f>
        <v>Rodos Mulita Husky</v>
      </c>
      <c r="AE831" s="148" t="str">
        <f>Inventario!E831</f>
        <v>Materiales Varios</v>
      </c>
      <c r="AF831" s="148">
        <f>Inventario!F831</f>
        <v>0</v>
      </c>
      <c r="AG831" s="148" t="str">
        <f>Inventario!G831</f>
        <v>unidades</v>
      </c>
      <c r="AH831" s="149">
        <f>Inventario!S831</f>
        <v>50</v>
      </c>
      <c r="AI831" s="149">
        <f>Inventario!T831</f>
        <v>300</v>
      </c>
    </row>
    <row r="832" spans="1:35" x14ac:dyDescent="0.25">
      <c r="A832" s="33"/>
      <c r="B832" s="24"/>
      <c r="C832" s="174"/>
      <c r="D832" s="98">
        <f t="shared" si="62"/>
        <v>0</v>
      </c>
      <c r="E832" s="33"/>
      <c r="F832" s="98">
        <f t="shared" si="63"/>
        <v>0</v>
      </c>
      <c r="G832" s="98">
        <f t="shared" si="64"/>
        <v>0</v>
      </c>
      <c r="H832" s="30"/>
      <c r="I832" s="28" t="str">
        <f t="shared" si="65"/>
        <v>0</v>
      </c>
      <c r="J832" s="28">
        <f t="shared" si="66"/>
        <v>0</v>
      </c>
      <c r="K832" s="22"/>
      <c r="L832" s="150"/>
      <c r="AC832" s="148" t="str">
        <f>Inventario!B832</f>
        <v>Felpa para rodillo</v>
      </c>
      <c r="AD832" s="148" t="str">
        <f>Inventario!D832</f>
        <v>Felpa para rodillo</v>
      </c>
      <c r="AE832" s="148" t="str">
        <f>Inventario!E832</f>
        <v>Materiales Varios</v>
      </c>
      <c r="AF832" s="148">
        <f>Inventario!F832</f>
        <v>0</v>
      </c>
      <c r="AG832" s="148" t="str">
        <f>Inventario!G832</f>
        <v>unidades</v>
      </c>
      <c r="AH832" s="149">
        <f>Inventario!S832</f>
        <v>54.666666666666671</v>
      </c>
      <c r="AI832" s="149">
        <f>Inventario!T832</f>
        <v>54.666666666666671</v>
      </c>
    </row>
    <row r="833" spans="1:35" x14ac:dyDescent="0.25">
      <c r="A833" s="33"/>
      <c r="B833" s="24"/>
      <c r="C833" s="174"/>
      <c r="D833" s="98">
        <f t="shared" si="62"/>
        <v>0</v>
      </c>
      <c r="E833" s="33"/>
      <c r="F833" s="98">
        <f t="shared" si="63"/>
        <v>0</v>
      </c>
      <c r="G833" s="98">
        <f t="shared" si="64"/>
        <v>0</v>
      </c>
      <c r="H833" s="30"/>
      <c r="I833" s="28" t="str">
        <f t="shared" si="65"/>
        <v>0</v>
      </c>
      <c r="J833" s="28">
        <f t="shared" si="66"/>
        <v>0</v>
      </c>
      <c r="K833" s="22"/>
      <c r="L833" s="150"/>
      <c r="AC833" s="148" t="str">
        <f>Inventario!B833</f>
        <v>Tapon negro plastico 1"</v>
      </c>
      <c r="AD833" s="148" t="str">
        <f>Inventario!D833</f>
        <v>Tapon negro plastico 1"</v>
      </c>
      <c r="AE833" s="148" t="str">
        <f>Inventario!E833</f>
        <v>Materiales Varios</v>
      </c>
      <c r="AF833" s="148">
        <f>Inventario!F833</f>
        <v>0</v>
      </c>
      <c r="AG833" s="148" t="str">
        <f>Inventario!G833</f>
        <v>unidades</v>
      </c>
      <c r="AH833" s="149" t="str">
        <f>Inventario!S833</f>
        <v>0</v>
      </c>
      <c r="AI833" s="149">
        <f>Inventario!T833</f>
        <v>0</v>
      </c>
    </row>
    <row r="834" spans="1:35" x14ac:dyDescent="0.25">
      <c r="A834" s="33"/>
      <c r="B834" s="24"/>
      <c r="C834" s="174"/>
      <c r="D834" s="98">
        <f t="shared" si="62"/>
        <v>0</v>
      </c>
      <c r="E834" s="33"/>
      <c r="F834" s="98">
        <f t="shared" si="63"/>
        <v>0</v>
      </c>
      <c r="G834" s="98">
        <f t="shared" si="64"/>
        <v>0</v>
      </c>
      <c r="H834" s="30"/>
      <c r="I834" s="28" t="str">
        <f t="shared" si="65"/>
        <v>0</v>
      </c>
      <c r="J834" s="28">
        <f t="shared" si="66"/>
        <v>0</v>
      </c>
      <c r="K834" s="22"/>
      <c r="L834" s="150"/>
      <c r="AC834" s="148" t="str">
        <f>Inventario!B834</f>
        <v>Pinceles #3</v>
      </c>
      <c r="AD834" s="148" t="str">
        <f>Inventario!D834</f>
        <v>Pinceles #3</v>
      </c>
      <c r="AE834" s="148" t="str">
        <f>Inventario!E834</f>
        <v>Materiales Varios</v>
      </c>
      <c r="AF834" s="148">
        <f>Inventario!F834</f>
        <v>0</v>
      </c>
      <c r="AG834" s="148" t="str">
        <f>Inventario!G834</f>
        <v>unidades</v>
      </c>
      <c r="AH834" s="149">
        <f>Inventario!S834</f>
        <v>20.255555555555556</v>
      </c>
      <c r="AI834" s="149">
        <f>Inventario!T834</f>
        <v>141.78888888888889</v>
      </c>
    </row>
    <row r="835" spans="1:35" x14ac:dyDescent="0.25">
      <c r="A835" s="33"/>
      <c r="B835" s="24"/>
      <c r="C835" s="174"/>
      <c r="D835" s="98">
        <f t="shared" si="62"/>
        <v>0</v>
      </c>
      <c r="E835" s="33"/>
      <c r="F835" s="98">
        <f t="shared" si="63"/>
        <v>0</v>
      </c>
      <c r="G835" s="98">
        <f t="shared" si="64"/>
        <v>0</v>
      </c>
      <c r="H835" s="30"/>
      <c r="I835" s="28" t="str">
        <f t="shared" si="65"/>
        <v>0</v>
      </c>
      <c r="J835" s="28">
        <f t="shared" si="66"/>
        <v>0</v>
      </c>
      <c r="K835" s="22"/>
      <c r="L835" s="150"/>
      <c r="AC835" s="148" t="str">
        <f>Inventario!B835</f>
        <v>Pinceles #4</v>
      </c>
      <c r="AD835" s="148" t="str">
        <f>Inventario!D835</f>
        <v>Pinceles #4</v>
      </c>
      <c r="AE835" s="148" t="str">
        <f>Inventario!E835</f>
        <v>Materiales Varios</v>
      </c>
      <c r="AF835" s="148">
        <f>Inventario!F835</f>
        <v>0</v>
      </c>
      <c r="AG835" s="148" t="str">
        <f>Inventario!G835</f>
        <v>unidades</v>
      </c>
      <c r="AH835" s="149">
        <f>Inventario!S835</f>
        <v>5.7754545454545454</v>
      </c>
      <c r="AI835" s="149">
        <f>Inventario!T835</f>
        <v>127.06</v>
      </c>
    </row>
    <row r="836" spans="1:35" x14ac:dyDescent="0.25">
      <c r="A836" s="33"/>
      <c r="B836" s="24"/>
      <c r="C836" s="24"/>
      <c r="D836" s="98">
        <f t="shared" si="62"/>
        <v>0</v>
      </c>
      <c r="E836" s="33"/>
      <c r="F836" s="98">
        <f t="shared" si="63"/>
        <v>0</v>
      </c>
      <c r="G836" s="98">
        <f t="shared" si="64"/>
        <v>0</v>
      </c>
      <c r="H836" s="30"/>
      <c r="I836" s="28" t="str">
        <f t="shared" si="65"/>
        <v>0</v>
      </c>
      <c r="J836" s="28">
        <f t="shared" si="66"/>
        <v>0</v>
      </c>
      <c r="K836" s="22"/>
      <c r="L836" s="150"/>
      <c r="AC836" s="148" t="str">
        <f>Inventario!B836</f>
        <v>Pega loca</v>
      </c>
      <c r="AD836" s="148" t="str">
        <f>Inventario!D836</f>
        <v>Pega loca</v>
      </c>
      <c r="AE836" s="148" t="str">
        <f>Inventario!E836</f>
        <v>Materiales Varios</v>
      </c>
      <c r="AF836" s="148">
        <f>Inventario!F836</f>
        <v>0</v>
      </c>
      <c r="AG836" s="148" t="str">
        <f>Inventario!G836</f>
        <v>unidades</v>
      </c>
      <c r="AH836" s="149">
        <f>Inventario!S836</f>
        <v>2.5189030306852507</v>
      </c>
      <c r="AI836" s="149">
        <f>Inventario!T836</f>
        <v>4541.5821643255067</v>
      </c>
    </row>
    <row r="837" spans="1:35" x14ac:dyDescent="0.25">
      <c r="A837" s="33"/>
      <c r="B837" s="24"/>
      <c r="C837" s="174"/>
      <c r="D837" s="98">
        <f t="shared" si="62"/>
        <v>0</v>
      </c>
      <c r="E837" s="33"/>
      <c r="F837" s="98">
        <f t="shared" si="63"/>
        <v>0</v>
      </c>
      <c r="G837" s="98">
        <f t="shared" si="64"/>
        <v>0</v>
      </c>
      <c r="H837" s="30"/>
      <c r="I837" s="28" t="str">
        <f t="shared" si="65"/>
        <v>0</v>
      </c>
      <c r="J837" s="28">
        <f t="shared" si="66"/>
        <v>0</v>
      </c>
      <c r="K837" s="22"/>
      <c r="L837" s="150"/>
      <c r="AC837" s="148" t="str">
        <f>Inventario!B837</f>
        <v>Silicon Transparente 3OZ Lanco</v>
      </c>
      <c r="AD837" s="148" t="str">
        <f>Inventario!D837</f>
        <v>Silicon Transparente 3OZ Lanco</v>
      </c>
      <c r="AE837" s="148" t="str">
        <f>Inventario!E837</f>
        <v>Materiales Varios</v>
      </c>
      <c r="AF837" s="148">
        <f>Inventario!F837</f>
        <v>0</v>
      </c>
      <c r="AG837" s="148" t="str">
        <f>Inventario!G837</f>
        <v>unidades</v>
      </c>
      <c r="AH837" s="149" t="str">
        <f>Inventario!S837</f>
        <v>0</v>
      </c>
      <c r="AI837" s="149">
        <f>Inventario!T837</f>
        <v>0</v>
      </c>
    </row>
    <row r="838" spans="1:35" x14ac:dyDescent="0.25">
      <c r="A838" s="33"/>
      <c r="B838" s="24"/>
      <c r="C838" s="174"/>
      <c r="D838" s="98">
        <f t="shared" si="62"/>
        <v>0</v>
      </c>
      <c r="E838" s="33"/>
      <c r="F838" s="98">
        <f t="shared" ref="F838:F901" si="67">VLOOKUP($C838,$AC$6:$AI$2056,3,FALSE)</f>
        <v>0</v>
      </c>
      <c r="G838" s="98">
        <f t="shared" ref="G838:G901" si="68">VLOOKUP($C838,$AC$6:$AI$2056,5,FALSE)</f>
        <v>0</v>
      </c>
      <c r="H838" s="30"/>
      <c r="I838" s="28" t="str">
        <f t="shared" ref="I838:I901" si="69">VLOOKUP($C838,$AC$6:$AI$2056,6,FALSE)</f>
        <v>0</v>
      </c>
      <c r="J838" s="28">
        <f t="shared" si="66"/>
        <v>0</v>
      </c>
      <c r="K838" s="22"/>
      <c r="L838" s="150"/>
      <c r="AC838" s="148" t="str">
        <f>Inventario!B838</f>
        <v>Varilla de bronce revestido LFBFC-1/8</v>
      </c>
      <c r="AD838" s="148" t="str">
        <f>Inventario!D838</f>
        <v>Varilla de bronce revestido LFBFC-1/8</v>
      </c>
      <c r="AE838" s="148" t="str">
        <f>Inventario!E838</f>
        <v>Materiales Varios</v>
      </c>
      <c r="AF838" s="148">
        <f>Inventario!F838</f>
        <v>0</v>
      </c>
      <c r="AG838" s="148" t="str">
        <f>Inventario!G838</f>
        <v>unidades</v>
      </c>
      <c r="AH838" s="149" t="str">
        <f>Inventario!S838</f>
        <v>0</v>
      </c>
      <c r="AI838" s="149">
        <f>Inventario!T838</f>
        <v>0</v>
      </c>
    </row>
    <row r="839" spans="1:35" x14ac:dyDescent="0.25">
      <c r="A839" s="33"/>
      <c r="B839" s="24"/>
      <c r="C839" s="174"/>
      <c r="D839" s="98">
        <f t="shared" si="62"/>
        <v>0</v>
      </c>
      <c r="E839" s="33"/>
      <c r="F839" s="98">
        <f t="shared" si="67"/>
        <v>0</v>
      </c>
      <c r="G839" s="98">
        <f t="shared" si="68"/>
        <v>0</v>
      </c>
      <c r="H839" s="30"/>
      <c r="I839" s="28" t="str">
        <f t="shared" si="69"/>
        <v>0</v>
      </c>
      <c r="J839" s="28">
        <f t="shared" si="66"/>
        <v>0</v>
      </c>
      <c r="K839" s="22"/>
      <c r="L839" s="150"/>
      <c r="AC839" s="148" t="str">
        <f>Inventario!B839</f>
        <v>Soldadura Lincoln E6011  MX6011-1/8</v>
      </c>
      <c r="AD839" s="148" t="str">
        <f>Inventario!D839</f>
        <v>Soldadura Lincoln E6011  MX6011-1/8</v>
      </c>
      <c r="AE839" s="148" t="str">
        <f>Inventario!E839</f>
        <v>Materiales Varios</v>
      </c>
      <c r="AF839" s="148">
        <f>Inventario!F839</f>
        <v>0</v>
      </c>
      <c r="AG839" s="148" t="str">
        <f>Inventario!G839</f>
        <v>lbs</v>
      </c>
      <c r="AH839" s="149" t="str">
        <f>Inventario!S839</f>
        <v>0</v>
      </c>
      <c r="AI839" s="149">
        <f>Inventario!T839</f>
        <v>0</v>
      </c>
    </row>
    <row r="840" spans="1:35" x14ac:dyDescent="0.25">
      <c r="A840" s="33"/>
      <c r="B840" s="24"/>
      <c r="C840" s="174"/>
      <c r="D840" s="174"/>
      <c r="E840" s="33"/>
      <c r="F840" s="98">
        <f t="shared" si="67"/>
        <v>0</v>
      </c>
      <c r="G840" s="98">
        <f t="shared" si="68"/>
        <v>0</v>
      </c>
      <c r="H840" s="30"/>
      <c r="I840" s="28" t="str">
        <f t="shared" si="69"/>
        <v>0</v>
      </c>
      <c r="J840" s="28">
        <f t="shared" si="66"/>
        <v>0</v>
      </c>
      <c r="K840" s="22"/>
      <c r="L840" s="150"/>
      <c r="AC840" s="148" t="str">
        <f>Inventario!B840</f>
        <v>Soldadura Lincoln 1/8"x14" 6011</v>
      </c>
      <c r="AD840" s="148" t="str">
        <f>Inventario!D840</f>
        <v>Soldadura Lincoln 1/8"x14" 6011</v>
      </c>
      <c r="AE840" s="148" t="str">
        <f>Inventario!E840</f>
        <v>Materiales Varios</v>
      </c>
      <c r="AF840" s="148">
        <f>Inventario!F840</f>
        <v>0</v>
      </c>
      <c r="AG840" s="148" t="str">
        <f>Inventario!G840</f>
        <v>lbs</v>
      </c>
      <c r="AH840" s="149">
        <f>Inventario!S840</f>
        <v>66.779375000000002</v>
      </c>
      <c r="AI840" s="149">
        <f>Inventario!T840</f>
        <v>1068.47</v>
      </c>
    </row>
    <row r="841" spans="1:35" x14ac:dyDescent="0.25">
      <c r="A841" s="33"/>
      <c r="B841" s="24"/>
      <c r="C841" s="174"/>
      <c r="D841" s="98">
        <f t="shared" ref="D841:D872" si="70">VLOOKUP($C841,$AC$6:$AI$2056,2,FALSE)</f>
        <v>0</v>
      </c>
      <c r="E841" s="33"/>
      <c r="F841" s="98">
        <f t="shared" si="67"/>
        <v>0</v>
      </c>
      <c r="G841" s="98">
        <f t="shared" si="68"/>
        <v>0</v>
      </c>
      <c r="H841" s="30"/>
      <c r="I841" s="28" t="str">
        <f t="shared" si="69"/>
        <v>0</v>
      </c>
      <c r="J841" s="28">
        <f t="shared" si="66"/>
        <v>0</v>
      </c>
      <c r="K841" s="22"/>
      <c r="L841" s="150"/>
      <c r="AC841" s="148" t="str">
        <f>Inventario!B841</f>
        <v xml:space="preserve">Marco de sierra  cegueta </v>
      </c>
      <c r="AD841" s="148" t="str">
        <f>Inventario!D841</f>
        <v xml:space="preserve">Marco de sierra  cegueta </v>
      </c>
      <c r="AE841" s="148" t="str">
        <f>Inventario!E841</f>
        <v>Materiales Varios</v>
      </c>
      <c r="AF841" s="148">
        <f>Inventario!F841</f>
        <v>0</v>
      </c>
      <c r="AG841" s="148" t="str">
        <f>Inventario!G841</f>
        <v>unidades</v>
      </c>
      <c r="AH841" s="149">
        <f>Inventario!S841</f>
        <v>225.96</v>
      </c>
      <c r="AI841" s="149">
        <f>Inventario!T841</f>
        <v>225.96</v>
      </c>
    </row>
    <row r="842" spans="1:35" x14ac:dyDescent="0.25">
      <c r="A842" s="33"/>
      <c r="B842" s="24"/>
      <c r="C842" s="174"/>
      <c r="D842" s="98">
        <f t="shared" si="70"/>
        <v>0</v>
      </c>
      <c r="E842" s="33"/>
      <c r="F842" s="98">
        <f t="shared" si="67"/>
        <v>0</v>
      </c>
      <c r="G842" s="98">
        <f t="shared" si="68"/>
        <v>0</v>
      </c>
      <c r="H842" s="30"/>
      <c r="I842" s="28" t="str">
        <f t="shared" si="69"/>
        <v>0</v>
      </c>
      <c r="J842" s="28">
        <f t="shared" si="66"/>
        <v>0</v>
      </c>
      <c r="K842" s="22"/>
      <c r="L842" s="150"/>
      <c r="AC842" s="148" t="str">
        <f>Inventario!B842</f>
        <v>Cierra para cegueta</v>
      </c>
      <c r="AD842" s="148" t="str">
        <f>Inventario!D842</f>
        <v>Cierra para cegueta</v>
      </c>
      <c r="AE842" s="148" t="str">
        <f>Inventario!E842</f>
        <v>Materiales Varios</v>
      </c>
      <c r="AF842" s="148">
        <f>Inventario!F842</f>
        <v>0</v>
      </c>
      <c r="AG842" s="148" t="str">
        <f>Inventario!G842</f>
        <v>unidades</v>
      </c>
      <c r="AH842" s="149">
        <f>Inventario!S842</f>
        <v>27.473750000000003</v>
      </c>
      <c r="AI842" s="149">
        <f>Inventario!T842</f>
        <v>27.473750000000003</v>
      </c>
    </row>
    <row r="843" spans="1:35" x14ac:dyDescent="0.25">
      <c r="A843" s="33"/>
      <c r="B843" s="24"/>
      <c r="C843" s="24"/>
      <c r="D843" s="98">
        <f t="shared" si="70"/>
        <v>0</v>
      </c>
      <c r="E843" s="33"/>
      <c r="F843" s="98">
        <f t="shared" si="67"/>
        <v>0</v>
      </c>
      <c r="G843" s="98">
        <f t="shared" si="68"/>
        <v>0</v>
      </c>
      <c r="H843" s="30"/>
      <c r="I843" s="28" t="str">
        <f t="shared" si="69"/>
        <v>0</v>
      </c>
      <c r="J843" s="28">
        <f t="shared" si="66"/>
        <v>0</v>
      </c>
      <c r="K843" s="22"/>
      <c r="L843" s="150"/>
      <c r="AC843" s="148" t="str">
        <f>Inventario!B843</f>
        <v>Lamina de Corcho 1/8 x 24 x 36</v>
      </c>
      <c r="AD843" s="148" t="str">
        <f>Inventario!D843</f>
        <v>Lamina de Corcho 1/8 x 24 x 36</v>
      </c>
      <c r="AE843" s="148" t="str">
        <f>Inventario!E843</f>
        <v>Materiales Varios</v>
      </c>
      <c r="AF843" s="148">
        <f>Inventario!F843</f>
        <v>0</v>
      </c>
      <c r="AG843" s="148" t="str">
        <f>Inventario!G843</f>
        <v>unidades</v>
      </c>
      <c r="AH843" s="149" t="str">
        <f>Inventario!S843</f>
        <v>0</v>
      </c>
      <c r="AI843" s="149">
        <f>Inventario!T843</f>
        <v>0</v>
      </c>
    </row>
    <row r="844" spans="1:35" x14ac:dyDescent="0.25">
      <c r="A844" s="33"/>
      <c r="B844" s="24"/>
      <c r="C844" s="174"/>
      <c r="D844" s="98">
        <f t="shared" si="70"/>
        <v>0</v>
      </c>
      <c r="E844" s="33"/>
      <c r="F844" s="98">
        <f t="shared" si="67"/>
        <v>0</v>
      </c>
      <c r="G844" s="98">
        <f t="shared" si="68"/>
        <v>0</v>
      </c>
      <c r="H844" s="30"/>
      <c r="I844" s="28" t="str">
        <f t="shared" si="69"/>
        <v>0</v>
      </c>
      <c r="J844" s="28">
        <f t="shared" si="66"/>
        <v>0</v>
      </c>
      <c r="K844" s="22"/>
      <c r="L844" s="150"/>
      <c r="AC844" s="148" t="str">
        <f>Inventario!B844</f>
        <v>Barra Nylom Negro de 30mm</v>
      </c>
      <c r="AD844" s="148" t="str">
        <f>Inventario!D844</f>
        <v>Barra Nylom Negro de 30mm</v>
      </c>
      <c r="AE844" s="148" t="str">
        <f>Inventario!E844</f>
        <v>Materiales Varios</v>
      </c>
      <c r="AF844" s="148">
        <f>Inventario!F844</f>
        <v>0</v>
      </c>
      <c r="AG844" s="148" t="str">
        <f>Inventario!G844</f>
        <v>mts</v>
      </c>
      <c r="AH844" s="149" t="str">
        <f>Inventario!S844</f>
        <v>0</v>
      </c>
      <c r="AI844" s="149">
        <f>Inventario!T844</f>
        <v>0</v>
      </c>
    </row>
    <row r="845" spans="1:35" x14ac:dyDescent="0.25">
      <c r="A845" s="33"/>
      <c r="B845" s="24"/>
      <c r="C845" s="174"/>
      <c r="D845" s="98">
        <f t="shared" si="70"/>
        <v>0</v>
      </c>
      <c r="E845" s="33"/>
      <c r="F845" s="98">
        <f t="shared" si="67"/>
        <v>0</v>
      </c>
      <c r="G845" s="98">
        <f t="shared" si="68"/>
        <v>0</v>
      </c>
      <c r="H845" s="30"/>
      <c r="I845" s="28" t="str">
        <f t="shared" si="69"/>
        <v>0</v>
      </c>
      <c r="J845" s="28">
        <f t="shared" si="66"/>
        <v>0</v>
      </c>
      <c r="K845" s="22"/>
      <c r="L845" s="150"/>
      <c r="AC845" s="148" t="str">
        <f>Inventario!B845</f>
        <v>Masking Tape Verde 3/4"</v>
      </c>
      <c r="AD845" s="148" t="str">
        <f>Inventario!D845</f>
        <v>Masking Tape Verde 3/4"</v>
      </c>
      <c r="AE845" s="148" t="str">
        <f>Inventario!E845</f>
        <v>Materiales Varios</v>
      </c>
      <c r="AF845" s="148">
        <f>Inventario!F845</f>
        <v>0</v>
      </c>
      <c r="AG845" s="148" t="str">
        <f>Inventario!G845</f>
        <v>unidades</v>
      </c>
      <c r="AH845" s="149">
        <f>Inventario!S845</f>
        <v>100</v>
      </c>
      <c r="AI845" s="149">
        <f>Inventario!T845</f>
        <v>2000</v>
      </c>
    </row>
    <row r="846" spans="1:35" x14ac:dyDescent="0.25">
      <c r="A846" s="33"/>
      <c r="B846" s="24"/>
      <c r="C846" s="174"/>
      <c r="D846" s="98">
        <f t="shared" si="70"/>
        <v>0</v>
      </c>
      <c r="E846" s="33"/>
      <c r="F846" s="98">
        <f t="shared" si="67"/>
        <v>0</v>
      </c>
      <c r="G846" s="98">
        <f t="shared" si="68"/>
        <v>0</v>
      </c>
      <c r="H846" s="30"/>
      <c r="I846" s="28" t="str">
        <f t="shared" si="69"/>
        <v>0</v>
      </c>
      <c r="J846" s="28">
        <f t="shared" si="66"/>
        <v>0</v>
      </c>
      <c r="K846" s="22"/>
      <c r="L846" s="150"/>
      <c r="AC846" s="148" t="str">
        <f>Inventario!B846</f>
        <v>Espiche de madera 1/4x2"</v>
      </c>
      <c r="AD846" s="148" t="str">
        <f>Inventario!D846</f>
        <v>Espiche de madera 1/4x2"</v>
      </c>
      <c r="AE846" s="148" t="str">
        <f>Inventario!E846</f>
        <v>Materiales Varios</v>
      </c>
      <c r="AF846" s="148">
        <f>Inventario!F846</f>
        <v>0</v>
      </c>
      <c r="AG846" s="148" t="str">
        <f>Inventario!G846</f>
        <v>unidades</v>
      </c>
      <c r="AH846" s="149">
        <f>Inventario!S846</f>
        <v>0.4</v>
      </c>
      <c r="AI846" s="149">
        <f>Inventario!T846</f>
        <v>4648.4000000000005</v>
      </c>
    </row>
    <row r="847" spans="1:35" x14ac:dyDescent="0.25">
      <c r="A847" s="33"/>
      <c r="B847" s="24"/>
      <c r="C847" s="174"/>
      <c r="D847" s="98">
        <f t="shared" si="70"/>
        <v>0</v>
      </c>
      <c r="E847" s="33"/>
      <c r="F847" s="98">
        <f t="shared" si="67"/>
        <v>0</v>
      </c>
      <c r="G847" s="98">
        <f t="shared" si="68"/>
        <v>0</v>
      </c>
      <c r="H847" s="30"/>
      <c r="I847" s="28" t="str">
        <f t="shared" si="69"/>
        <v>0</v>
      </c>
      <c r="J847" s="28">
        <f t="shared" si="66"/>
        <v>0</v>
      </c>
      <c r="K847" s="22"/>
      <c r="L847" s="150"/>
      <c r="AC847" s="148" t="str">
        <f>Inventario!B847</f>
        <v>Espiche de madera 3/8"x2"</v>
      </c>
      <c r="AD847" s="148" t="str">
        <f>Inventario!D847</f>
        <v>Espiche de madera 3/8"x2"</v>
      </c>
      <c r="AE847" s="148" t="str">
        <f>Inventario!E847</f>
        <v>Materiales Varios</v>
      </c>
      <c r="AF847" s="148">
        <f>Inventario!F847</f>
        <v>0</v>
      </c>
      <c r="AG847" s="148" t="str">
        <f>Inventario!G847</f>
        <v>unidades</v>
      </c>
      <c r="AH847" s="149">
        <f>Inventario!S847</f>
        <v>1.0900000000000001</v>
      </c>
      <c r="AI847" s="149">
        <f>Inventario!T847</f>
        <v>19281.010000000002</v>
      </c>
    </row>
    <row r="848" spans="1:35" x14ac:dyDescent="0.25">
      <c r="A848" s="33"/>
      <c r="B848" s="24"/>
      <c r="C848" s="174"/>
      <c r="D848" s="98">
        <f t="shared" si="70"/>
        <v>0</v>
      </c>
      <c r="E848" s="33"/>
      <c r="F848" s="98">
        <f t="shared" si="67"/>
        <v>0</v>
      </c>
      <c r="G848" s="98">
        <f t="shared" si="68"/>
        <v>0</v>
      </c>
      <c r="H848" s="30"/>
      <c r="I848" s="28" t="str">
        <f t="shared" si="69"/>
        <v>0</v>
      </c>
      <c r="J848" s="28">
        <f t="shared" si="66"/>
        <v>0</v>
      </c>
      <c r="K848" s="22"/>
      <c r="L848" s="150"/>
      <c r="AC848" s="148" t="str">
        <f>Inventario!B848</f>
        <v>Espiche de madera 3/4"x2"</v>
      </c>
      <c r="AD848" s="148" t="str">
        <f>Inventario!D848</f>
        <v>Espiche de madera 3/4"x2"</v>
      </c>
      <c r="AE848" s="148" t="str">
        <f>Inventario!E848</f>
        <v>Materiales Varios</v>
      </c>
      <c r="AF848" s="148">
        <f>Inventario!F848</f>
        <v>0</v>
      </c>
      <c r="AG848" s="148" t="str">
        <f>Inventario!G848</f>
        <v>unidades</v>
      </c>
      <c r="AH848" s="149">
        <f>Inventario!S848</f>
        <v>2.08</v>
      </c>
      <c r="AI848" s="149">
        <f>Inventario!T848</f>
        <v>975.52</v>
      </c>
    </row>
    <row r="849" spans="1:35" x14ac:dyDescent="0.25">
      <c r="A849" s="33"/>
      <c r="B849" s="24"/>
      <c r="C849" s="24"/>
      <c r="D849" s="98">
        <f t="shared" si="70"/>
        <v>0</v>
      </c>
      <c r="E849" s="33"/>
      <c r="F849" s="98">
        <f t="shared" si="67"/>
        <v>0</v>
      </c>
      <c r="G849" s="98">
        <f t="shared" si="68"/>
        <v>0</v>
      </c>
      <c r="H849" s="30"/>
      <c r="I849" s="28" t="str">
        <f t="shared" si="69"/>
        <v>0</v>
      </c>
      <c r="J849" s="28">
        <f t="shared" si="66"/>
        <v>0</v>
      </c>
      <c r="K849" s="22"/>
      <c r="L849" s="150"/>
      <c r="AC849" s="148" t="str">
        <f>Inventario!B849</f>
        <v>Brocha 2"</v>
      </c>
      <c r="AD849" s="148" t="str">
        <f>Inventario!D849</f>
        <v>Brocha 2"</v>
      </c>
      <c r="AE849" s="148" t="str">
        <f>Inventario!E849</f>
        <v>Materiales Varios</v>
      </c>
      <c r="AF849" s="148">
        <f>Inventario!F849</f>
        <v>0</v>
      </c>
      <c r="AG849" s="148" t="str">
        <f>Inventario!G849</f>
        <v>unidades</v>
      </c>
      <c r="AH849" s="149">
        <f>Inventario!S849</f>
        <v>34.002499999999998</v>
      </c>
      <c r="AI849" s="149">
        <f>Inventario!T849</f>
        <v>680.05</v>
      </c>
    </row>
    <row r="850" spans="1:35" x14ac:dyDescent="0.25">
      <c r="A850" s="33"/>
      <c r="B850" s="24"/>
      <c r="C850" s="24"/>
      <c r="D850" s="98">
        <f t="shared" si="70"/>
        <v>0</v>
      </c>
      <c r="E850" s="33"/>
      <c r="F850" s="98">
        <f t="shared" si="67"/>
        <v>0</v>
      </c>
      <c r="G850" s="98">
        <f t="shared" si="68"/>
        <v>0</v>
      </c>
      <c r="H850" s="30"/>
      <c r="I850" s="28" t="str">
        <f t="shared" si="69"/>
        <v>0</v>
      </c>
      <c r="J850" s="28">
        <f t="shared" si="66"/>
        <v>0</v>
      </c>
      <c r="K850" s="22"/>
      <c r="L850" s="150"/>
      <c r="AC850" s="148" t="str">
        <f>Inventario!B850</f>
        <v>Brocha 1/2"</v>
      </c>
      <c r="AD850" s="148" t="str">
        <f>Inventario!D850</f>
        <v>Brocha 1/2"</v>
      </c>
      <c r="AE850" s="148" t="str">
        <f>Inventario!E850</f>
        <v>Materiales Varios</v>
      </c>
      <c r="AF850" s="148">
        <f>Inventario!F850</f>
        <v>0</v>
      </c>
      <c r="AG850" s="148" t="str">
        <f>Inventario!G850</f>
        <v>unidades</v>
      </c>
      <c r="AH850" s="149" t="str">
        <f>Inventario!S850</f>
        <v>0</v>
      </c>
      <c r="AI850" s="149">
        <f>Inventario!T850</f>
        <v>0</v>
      </c>
    </row>
    <row r="851" spans="1:35" x14ac:dyDescent="0.25">
      <c r="A851" s="33"/>
      <c r="B851" s="24"/>
      <c r="C851" s="174"/>
      <c r="D851" s="98">
        <f t="shared" si="70"/>
        <v>0</v>
      </c>
      <c r="E851" s="33"/>
      <c r="F851" s="98">
        <f t="shared" si="67"/>
        <v>0</v>
      </c>
      <c r="G851" s="98">
        <f t="shared" si="68"/>
        <v>0</v>
      </c>
      <c r="H851" s="30"/>
      <c r="I851" s="28" t="str">
        <f t="shared" si="69"/>
        <v>0</v>
      </c>
      <c r="J851" s="28">
        <f t="shared" si="66"/>
        <v>0</v>
      </c>
      <c r="K851" s="22"/>
      <c r="L851" s="150"/>
      <c r="AC851" s="148" t="str">
        <f>Inventario!B851</f>
        <v>Brocha 1"</v>
      </c>
      <c r="AD851" s="148" t="str">
        <f>Inventario!D851</f>
        <v>Brocha 1"</v>
      </c>
      <c r="AE851" s="148" t="str">
        <f>Inventario!E851</f>
        <v>Materiales Varios</v>
      </c>
      <c r="AF851" s="148">
        <f>Inventario!F851</f>
        <v>0</v>
      </c>
      <c r="AG851" s="148" t="str">
        <f>Inventario!G851</f>
        <v>unidades</v>
      </c>
      <c r="AH851" s="149">
        <f>Inventario!S851</f>
        <v>13.717321428571427</v>
      </c>
      <c r="AI851" s="149">
        <f>Inventario!T851</f>
        <v>68.586607142857133</v>
      </c>
    </row>
    <row r="852" spans="1:35" x14ac:dyDescent="0.25">
      <c r="A852" s="33"/>
      <c r="B852" s="24"/>
      <c r="C852" s="24"/>
      <c r="D852" s="98">
        <f t="shared" si="70"/>
        <v>0</v>
      </c>
      <c r="E852" s="33"/>
      <c r="F852" s="98">
        <f t="shared" si="67"/>
        <v>0</v>
      </c>
      <c r="G852" s="98">
        <f t="shared" si="68"/>
        <v>0</v>
      </c>
      <c r="H852" s="30"/>
      <c r="I852" s="28" t="str">
        <f t="shared" si="69"/>
        <v>0</v>
      </c>
      <c r="J852" s="28">
        <f t="shared" si="66"/>
        <v>0</v>
      </c>
      <c r="K852" s="22"/>
      <c r="L852" s="150"/>
      <c r="AC852" s="148" t="str">
        <f>Inventario!B852</f>
        <v>Masking Tape Blanco 3/4"</v>
      </c>
      <c r="AD852" s="148" t="str">
        <f>Inventario!D852</f>
        <v>Masking Tape Blanco 3/4"</v>
      </c>
      <c r="AE852" s="148" t="str">
        <f>Inventario!E852</f>
        <v>Materiales Varios</v>
      </c>
      <c r="AF852" s="148">
        <f>Inventario!F852</f>
        <v>0</v>
      </c>
      <c r="AG852" s="148" t="str">
        <f>Inventario!G852</f>
        <v>unidades</v>
      </c>
      <c r="AH852" s="149">
        <f>Inventario!S852</f>
        <v>26.95</v>
      </c>
      <c r="AI852" s="149">
        <f>Inventario!T852</f>
        <v>916.3</v>
      </c>
    </row>
    <row r="853" spans="1:35" x14ac:dyDescent="0.25">
      <c r="A853" s="33"/>
      <c r="B853" s="24"/>
      <c r="C853" s="24"/>
      <c r="D853" s="98">
        <f t="shared" si="70"/>
        <v>0</v>
      </c>
      <c r="E853" s="33"/>
      <c r="F853" s="98">
        <f t="shared" si="67"/>
        <v>0</v>
      </c>
      <c r="G853" s="98">
        <f t="shared" si="68"/>
        <v>0</v>
      </c>
      <c r="H853" s="30"/>
      <c r="I853" s="28" t="str">
        <f t="shared" si="69"/>
        <v>0</v>
      </c>
      <c r="J853" s="28">
        <f t="shared" si="66"/>
        <v>0</v>
      </c>
      <c r="K853" s="22"/>
      <c r="L853" s="150"/>
      <c r="AC853" s="148" t="str">
        <f>Inventario!B853</f>
        <v>Masking Tape Blanco 1"</v>
      </c>
      <c r="AD853" s="148" t="str">
        <f>Inventario!D853</f>
        <v>Masking Tape Blanco 1"</v>
      </c>
      <c r="AE853" s="148" t="str">
        <f>Inventario!E853</f>
        <v>Materiales Varios</v>
      </c>
      <c r="AF853" s="148">
        <f>Inventario!F853</f>
        <v>0</v>
      </c>
      <c r="AG853" s="148" t="str">
        <f>Inventario!G853</f>
        <v>unidades</v>
      </c>
      <c r="AH853" s="149">
        <f>Inventario!S853</f>
        <v>41.454281949934128</v>
      </c>
      <c r="AI853" s="149">
        <f>Inventario!T853</f>
        <v>207.27140974967062</v>
      </c>
    </row>
    <row r="854" spans="1:35" x14ac:dyDescent="0.25">
      <c r="A854" s="33"/>
      <c r="B854" s="24"/>
      <c r="C854" s="174"/>
      <c r="D854" s="98">
        <f t="shared" si="70"/>
        <v>0</v>
      </c>
      <c r="E854" s="33"/>
      <c r="F854" s="98">
        <f t="shared" si="67"/>
        <v>0</v>
      </c>
      <c r="G854" s="98">
        <f t="shared" si="68"/>
        <v>0</v>
      </c>
      <c r="H854" s="30"/>
      <c r="I854" s="28" t="str">
        <f t="shared" si="69"/>
        <v>0</v>
      </c>
      <c r="J854" s="28">
        <f t="shared" si="66"/>
        <v>0</v>
      </c>
      <c r="K854" s="22"/>
      <c r="L854" s="150"/>
      <c r="AC854" s="148" t="str">
        <f>Inventario!B854</f>
        <v>Lapiz Carpinteria</v>
      </c>
      <c r="AD854" s="148" t="str">
        <f>Inventario!D854</f>
        <v>Lapiz Carpinteria</v>
      </c>
      <c r="AE854" s="148" t="str">
        <f>Inventario!E854</f>
        <v>Materiales Varios</v>
      </c>
      <c r="AF854" s="148">
        <f>Inventario!F854</f>
        <v>0</v>
      </c>
      <c r="AG854" s="148" t="str">
        <f>Inventario!G854</f>
        <v>unidades</v>
      </c>
      <c r="AH854" s="149">
        <f>Inventario!S854</f>
        <v>12.965260416666666</v>
      </c>
      <c r="AI854" s="149">
        <f>Inventario!T854</f>
        <v>337.09677083333332</v>
      </c>
    </row>
    <row r="855" spans="1:35" x14ac:dyDescent="0.25">
      <c r="A855" s="33"/>
      <c r="B855" s="24"/>
      <c r="C855" s="24"/>
      <c r="D855" s="98">
        <f t="shared" si="70"/>
        <v>0</v>
      </c>
      <c r="E855" s="33"/>
      <c r="F855" s="98">
        <f t="shared" si="67"/>
        <v>0</v>
      </c>
      <c r="G855" s="98">
        <f t="shared" si="68"/>
        <v>0</v>
      </c>
      <c r="H855" s="30"/>
      <c r="I855" s="28" t="str">
        <f t="shared" si="69"/>
        <v>0</v>
      </c>
      <c r="J855" s="28">
        <f t="shared" si="66"/>
        <v>0</v>
      </c>
      <c r="K855" s="22"/>
      <c r="L855" s="150"/>
      <c r="AC855" s="148" t="str">
        <f>Inventario!B855</f>
        <v>Punta #2</v>
      </c>
      <c r="AD855" s="148" t="str">
        <f>Inventario!D855</f>
        <v>Punta #2</v>
      </c>
      <c r="AE855" s="148" t="str">
        <f>Inventario!E855</f>
        <v>Materiales Varios</v>
      </c>
      <c r="AF855" s="148">
        <f>Inventario!F855</f>
        <v>0</v>
      </c>
      <c r="AG855" s="148" t="str">
        <f>Inventario!G855</f>
        <v>unidades</v>
      </c>
      <c r="AH855" s="149">
        <f>Inventario!S855</f>
        <v>7.2924321547206024</v>
      </c>
      <c r="AI855" s="149">
        <f>Inventario!T855</f>
        <v>2727.3696258655054</v>
      </c>
    </row>
    <row r="856" spans="1:35" x14ac:dyDescent="0.25">
      <c r="A856" s="33"/>
      <c r="B856" s="24"/>
      <c r="C856" s="24"/>
      <c r="D856" s="98">
        <f t="shared" si="70"/>
        <v>0</v>
      </c>
      <c r="E856" s="33"/>
      <c r="F856" s="98">
        <f t="shared" si="67"/>
        <v>0</v>
      </c>
      <c r="G856" s="98">
        <f t="shared" si="68"/>
        <v>0</v>
      </c>
      <c r="H856" s="30"/>
      <c r="I856" s="28" t="str">
        <f t="shared" si="69"/>
        <v>0</v>
      </c>
      <c r="J856" s="28">
        <f t="shared" si="66"/>
        <v>0</v>
      </c>
      <c r="K856" s="22"/>
      <c r="L856" s="150"/>
      <c r="AC856" s="148" t="str">
        <f>Inventario!B856</f>
        <v>Lapiz de grafito</v>
      </c>
      <c r="AD856" s="148" t="str">
        <f>Inventario!D856</f>
        <v>Lapiz de grafito</v>
      </c>
      <c r="AE856" s="148" t="str">
        <f>Inventario!E856</f>
        <v>Materiales Varios</v>
      </c>
      <c r="AF856" s="148">
        <f>Inventario!F856</f>
        <v>0</v>
      </c>
      <c r="AG856" s="148" t="str">
        <f>Inventario!G856</f>
        <v>unidades</v>
      </c>
      <c r="AH856" s="149">
        <f>Inventario!S856</f>
        <v>4.9438095238095237</v>
      </c>
      <c r="AI856" s="149">
        <f>Inventario!T856</f>
        <v>103.82</v>
      </c>
    </row>
    <row r="857" spans="1:35" x14ac:dyDescent="0.25">
      <c r="A857" s="33"/>
      <c r="B857" s="24"/>
      <c r="C857" s="24"/>
      <c r="D857" s="98">
        <f t="shared" si="70"/>
        <v>0</v>
      </c>
      <c r="E857" s="33"/>
      <c r="F857" s="98">
        <f t="shared" si="67"/>
        <v>0</v>
      </c>
      <c r="G857" s="98">
        <f t="shared" si="68"/>
        <v>0</v>
      </c>
      <c r="H857" s="30"/>
      <c r="I857" s="28" t="str">
        <f t="shared" si="69"/>
        <v>0</v>
      </c>
      <c r="J857" s="28">
        <f t="shared" si="66"/>
        <v>0</v>
      </c>
      <c r="K857" s="22"/>
      <c r="L857" s="150"/>
      <c r="AC857" s="148" t="str">
        <f>Inventario!B857</f>
        <v>Marcador Acrilico</v>
      </c>
      <c r="AD857" s="148" t="str">
        <f>Inventario!D857</f>
        <v>Marcador Acrilico</v>
      </c>
      <c r="AE857" s="148" t="str">
        <f>Inventario!E857</f>
        <v>Materiales Varios</v>
      </c>
      <c r="AF857" s="148">
        <f>Inventario!F857</f>
        <v>0</v>
      </c>
      <c r="AG857" s="148" t="str">
        <f>Inventario!G857</f>
        <v>unidades</v>
      </c>
      <c r="AH857" s="149" t="str">
        <f>Inventario!S857</f>
        <v>0</v>
      </c>
      <c r="AI857" s="149">
        <f>Inventario!T857</f>
        <v>0</v>
      </c>
    </row>
    <row r="858" spans="1:35" x14ac:dyDescent="0.25">
      <c r="A858" s="33"/>
      <c r="B858" s="24"/>
      <c r="C858" s="174"/>
      <c r="D858" s="98">
        <f t="shared" si="70"/>
        <v>0</v>
      </c>
      <c r="E858" s="33"/>
      <c r="F858" s="98">
        <f t="shared" si="67"/>
        <v>0</v>
      </c>
      <c r="G858" s="98">
        <f t="shared" si="68"/>
        <v>0</v>
      </c>
      <c r="H858" s="30"/>
      <c r="I858" s="28" t="str">
        <f t="shared" si="69"/>
        <v>0</v>
      </c>
      <c r="J858" s="28">
        <f t="shared" si="66"/>
        <v>0</v>
      </c>
      <c r="K858" s="22"/>
      <c r="L858" s="150"/>
      <c r="AC858" s="148" t="str">
        <f>Inventario!B858</f>
        <v xml:space="preserve">Teflon </v>
      </c>
      <c r="AD858" s="148" t="str">
        <f>Inventario!D858</f>
        <v xml:space="preserve">Teflon </v>
      </c>
      <c r="AE858" s="148" t="str">
        <f>Inventario!E858</f>
        <v>Materiales Varios</v>
      </c>
      <c r="AF858" s="148">
        <f>Inventario!F858</f>
        <v>0</v>
      </c>
      <c r="AG858" s="148" t="str">
        <f>Inventario!G858</f>
        <v>unidades</v>
      </c>
      <c r="AH858" s="149">
        <f>Inventario!S858</f>
        <v>190</v>
      </c>
      <c r="AI858" s="149">
        <f>Inventario!T858</f>
        <v>190</v>
      </c>
    </row>
    <row r="859" spans="1:35" x14ac:dyDescent="0.25">
      <c r="A859" s="33"/>
      <c r="B859" s="24"/>
      <c r="C859" s="174"/>
      <c r="D859" s="98">
        <f t="shared" si="70"/>
        <v>0</v>
      </c>
      <c r="E859" s="33"/>
      <c r="F859" s="98">
        <f t="shared" si="67"/>
        <v>0</v>
      </c>
      <c r="G859" s="98">
        <f t="shared" si="68"/>
        <v>0</v>
      </c>
      <c r="H859" s="30"/>
      <c r="I859" s="28" t="str">
        <f t="shared" si="69"/>
        <v>0</v>
      </c>
      <c r="J859" s="28">
        <f t="shared" si="66"/>
        <v>0</v>
      </c>
      <c r="K859" s="22"/>
      <c r="L859" s="150"/>
      <c r="AC859" s="148" t="str">
        <f>Inventario!B859</f>
        <v>Masking Tape 2"</v>
      </c>
      <c r="AD859" s="148" t="str">
        <f>Inventario!D859</f>
        <v>Masking Tape 2"</v>
      </c>
      <c r="AE859" s="148" t="str">
        <f>Inventario!E859</f>
        <v>Materiales Varios</v>
      </c>
      <c r="AF859" s="148">
        <f>Inventario!F859</f>
        <v>0</v>
      </c>
      <c r="AG859" s="148" t="str">
        <f>Inventario!G859</f>
        <v>unidades</v>
      </c>
      <c r="AH859" s="149" t="str">
        <f>Inventario!S859</f>
        <v>0</v>
      </c>
      <c r="AI859" s="149">
        <f>Inventario!T859</f>
        <v>0</v>
      </c>
    </row>
    <row r="860" spans="1:35" x14ac:dyDescent="0.25">
      <c r="A860" s="33"/>
      <c r="B860" s="24"/>
      <c r="C860" s="174"/>
      <c r="D860" s="98">
        <f t="shared" si="70"/>
        <v>0</v>
      </c>
      <c r="E860" s="33"/>
      <c r="F860" s="98">
        <f t="shared" si="67"/>
        <v>0</v>
      </c>
      <c r="G860" s="98">
        <f t="shared" si="68"/>
        <v>0</v>
      </c>
      <c r="H860" s="30"/>
      <c r="I860" s="28" t="str">
        <f t="shared" si="69"/>
        <v>0</v>
      </c>
      <c r="J860" s="28">
        <f t="shared" si="66"/>
        <v>0</v>
      </c>
      <c r="K860" s="22"/>
      <c r="L860" s="150"/>
      <c r="AC860" s="148" t="str">
        <f>Inventario!B860</f>
        <v>Bateria AA</v>
      </c>
      <c r="AD860" s="148" t="str">
        <f>Inventario!D860</f>
        <v>Bateria AA</v>
      </c>
      <c r="AE860" s="148" t="str">
        <f>Inventario!E860</f>
        <v>Materiales Varios</v>
      </c>
      <c r="AF860" s="148">
        <f>Inventario!F860</f>
        <v>0</v>
      </c>
      <c r="AG860" s="148" t="str">
        <f>Inventario!G860</f>
        <v>unidades</v>
      </c>
      <c r="AH860" s="149">
        <f>Inventario!S860</f>
        <v>10</v>
      </c>
      <c r="AI860" s="149">
        <f>Inventario!T860</f>
        <v>20</v>
      </c>
    </row>
    <row r="861" spans="1:35" x14ac:dyDescent="0.25">
      <c r="A861" s="33"/>
      <c r="B861" s="24"/>
      <c r="C861" s="24"/>
      <c r="D861" s="98">
        <f t="shared" si="70"/>
        <v>0</v>
      </c>
      <c r="E861" s="33"/>
      <c r="F861" s="98">
        <f t="shared" si="67"/>
        <v>0</v>
      </c>
      <c r="G861" s="98">
        <f t="shared" si="68"/>
        <v>0</v>
      </c>
      <c r="H861" s="30"/>
      <c r="I861" s="28" t="str">
        <f t="shared" si="69"/>
        <v>0</v>
      </c>
      <c r="J861" s="28">
        <f t="shared" si="66"/>
        <v>0</v>
      </c>
      <c r="K861" s="22"/>
      <c r="L861" s="150"/>
      <c r="AC861" s="148" t="str">
        <f>Inventario!B861</f>
        <v>Bateria AAA</v>
      </c>
      <c r="AD861" s="148" t="str">
        <f>Inventario!D861</f>
        <v>Bateria AAA</v>
      </c>
      <c r="AE861" s="148" t="str">
        <f>Inventario!E861</f>
        <v>Materiales Varios</v>
      </c>
      <c r="AF861" s="148">
        <f>Inventario!F861</f>
        <v>0</v>
      </c>
      <c r="AG861" s="148" t="str">
        <f>Inventario!G861</f>
        <v>unidades</v>
      </c>
      <c r="AH861" s="149">
        <f>Inventario!S861</f>
        <v>10</v>
      </c>
      <c r="AI861" s="149">
        <f>Inventario!T861</f>
        <v>20</v>
      </c>
    </row>
    <row r="862" spans="1:35" x14ac:dyDescent="0.25">
      <c r="A862" s="33"/>
      <c r="B862" s="24"/>
      <c r="C862" s="174"/>
      <c r="D862" s="98">
        <f t="shared" si="70"/>
        <v>0</v>
      </c>
      <c r="E862" s="33"/>
      <c r="F862" s="98">
        <f t="shared" si="67"/>
        <v>0</v>
      </c>
      <c r="G862" s="98">
        <f t="shared" si="68"/>
        <v>0</v>
      </c>
      <c r="H862" s="30"/>
      <c r="I862" s="28" t="str">
        <f t="shared" si="69"/>
        <v>0</v>
      </c>
      <c r="J862" s="28">
        <f t="shared" si="66"/>
        <v>0</v>
      </c>
      <c r="K862" s="22"/>
      <c r="L862" s="150"/>
      <c r="AC862" s="148" t="str">
        <f>Inventario!B862</f>
        <v xml:space="preserve">Hilaza Especial </v>
      </c>
      <c r="AD862" s="148" t="str">
        <f>Inventario!D862</f>
        <v xml:space="preserve">Hilaza Especial </v>
      </c>
      <c r="AE862" s="148" t="str">
        <f>Inventario!E862</f>
        <v>Materiales Varios</v>
      </c>
      <c r="AF862" s="148">
        <f>Inventario!F862</f>
        <v>0</v>
      </c>
      <c r="AG862" s="148" t="str">
        <f>Inventario!G862</f>
        <v>lbs</v>
      </c>
      <c r="AH862" s="149" t="str">
        <f>Inventario!S862</f>
        <v>0</v>
      </c>
      <c r="AI862" s="149">
        <f>Inventario!T862</f>
        <v>0</v>
      </c>
    </row>
    <row r="863" spans="1:35" x14ac:dyDescent="0.25">
      <c r="A863" s="33"/>
      <c r="B863" s="24"/>
      <c r="C863" s="174"/>
      <c r="D863" s="98">
        <f t="shared" si="70"/>
        <v>0</v>
      </c>
      <c r="E863" s="33"/>
      <c r="F863" s="98">
        <f t="shared" si="67"/>
        <v>0</v>
      </c>
      <c r="G863" s="98">
        <f t="shared" si="68"/>
        <v>0</v>
      </c>
      <c r="H863" s="30"/>
      <c r="I863" s="28" t="str">
        <f t="shared" si="69"/>
        <v>0</v>
      </c>
      <c r="J863" s="28">
        <f t="shared" si="66"/>
        <v>0</v>
      </c>
      <c r="K863" s="22"/>
      <c r="L863" s="150"/>
      <c r="AC863" s="148" t="str">
        <f>Inventario!B863</f>
        <v>Varilla de bronce  BR-3/32</v>
      </c>
      <c r="AD863" s="148" t="str">
        <f>Inventario!D863</f>
        <v>Varilla de bronce  BR-3/32</v>
      </c>
      <c r="AE863" s="148" t="str">
        <f>Inventario!E863</f>
        <v>Materiales Varios</v>
      </c>
      <c r="AF863" s="148" t="str">
        <f>Inventario!F863</f>
        <v>BR-3/32</v>
      </c>
      <c r="AG863" s="148" t="str">
        <f>Inventario!G863</f>
        <v>lbs</v>
      </c>
      <c r="AH863" s="149">
        <f>Inventario!S863</f>
        <v>395.52</v>
      </c>
      <c r="AI863" s="149">
        <f>Inventario!T863</f>
        <v>395.52</v>
      </c>
    </row>
    <row r="864" spans="1:35" x14ac:dyDescent="0.25">
      <c r="A864" s="33"/>
      <c r="B864" s="24"/>
      <c r="C864" s="174"/>
      <c r="D864" s="98">
        <f t="shared" si="70"/>
        <v>0</v>
      </c>
      <c r="E864" s="33"/>
      <c r="F864" s="98">
        <f t="shared" si="67"/>
        <v>0</v>
      </c>
      <c r="G864" s="98">
        <f t="shared" si="68"/>
        <v>0</v>
      </c>
      <c r="H864" s="30"/>
      <c r="I864" s="28" t="str">
        <f t="shared" si="69"/>
        <v>0</v>
      </c>
      <c r="J864" s="28">
        <f t="shared" ref="J864:J924" si="71">+H864*I864</f>
        <v>0</v>
      </c>
      <c r="K864" s="22"/>
      <c r="L864" s="150"/>
      <c r="AC864" s="148" t="str">
        <f>Inventario!B864</f>
        <v>Belemoide</v>
      </c>
      <c r="AD864" s="148" t="str">
        <f>Inventario!D864</f>
        <v>Belemoide</v>
      </c>
      <c r="AE864" s="148" t="str">
        <f>Inventario!E864</f>
        <v>Materiales Varios</v>
      </c>
      <c r="AF864" s="148">
        <f>Inventario!F864</f>
        <v>0</v>
      </c>
      <c r="AG864" s="148" t="str">
        <f>Inventario!G864</f>
        <v>Pie</v>
      </c>
      <c r="AH864" s="149" t="str">
        <f>Inventario!S864</f>
        <v>0</v>
      </c>
      <c r="AI864" s="149">
        <f>Inventario!T864</f>
        <v>0</v>
      </c>
    </row>
    <row r="865" spans="1:35" x14ac:dyDescent="0.25">
      <c r="A865" s="33"/>
      <c r="B865" s="24"/>
      <c r="C865" s="24"/>
      <c r="D865" s="98">
        <f t="shared" si="70"/>
        <v>0</v>
      </c>
      <c r="E865" s="33"/>
      <c r="F865" s="98">
        <f t="shared" si="67"/>
        <v>0</v>
      </c>
      <c r="G865" s="98">
        <f t="shared" si="68"/>
        <v>0</v>
      </c>
      <c r="H865" s="30"/>
      <c r="I865" s="28" t="str">
        <f t="shared" si="69"/>
        <v>0</v>
      </c>
      <c r="J865" s="28">
        <f t="shared" si="71"/>
        <v>0</v>
      </c>
      <c r="K865" s="22"/>
      <c r="L865" s="150"/>
      <c r="AC865" s="148" t="str">
        <f>Inventario!B865</f>
        <v>Broca 3/16"</v>
      </c>
      <c r="AD865" s="148" t="str">
        <f>Inventario!D865</f>
        <v>Broca 3/16"</v>
      </c>
      <c r="AE865" s="148" t="str">
        <f>Inventario!E865</f>
        <v>Materiales Varios</v>
      </c>
      <c r="AF865" s="148">
        <f>Inventario!F865</f>
        <v>0</v>
      </c>
      <c r="AG865" s="148" t="str">
        <f>Inventario!G865</f>
        <v>unidades</v>
      </c>
      <c r="AH865" s="149" t="str">
        <f>Inventario!S865</f>
        <v>0</v>
      </c>
      <c r="AI865" s="149">
        <f>Inventario!T865</f>
        <v>0</v>
      </c>
    </row>
    <row r="866" spans="1:35" x14ac:dyDescent="0.25">
      <c r="A866" s="33"/>
      <c r="B866" s="24"/>
      <c r="C866" s="174"/>
      <c r="D866" s="98">
        <f t="shared" si="70"/>
        <v>0</v>
      </c>
      <c r="E866" s="33"/>
      <c r="F866" s="98">
        <f t="shared" si="67"/>
        <v>0</v>
      </c>
      <c r="G866" s="98">
        <f t="shared" si="68"/>
        <v>0</v>
      </c>
      <c r="H866" s="30"/>
      <c r="I866" s="28" t="str">
        <f t="shared" si="69"/>
        <v>0</v>
      </c>
      <c r="J866" s="28">
        <f t="shared" si="71"/>
        <v>0</v>
      </c>
      <c r="K866" s="22"/>
      <c r="L866" s="150"/>
      <c r="AC866" s="148" t="str">
        <f>Inventario!B866</f>
        <v>Extension Electrica 6 mts</v>
      </c>
      <c r="AD866" s="148" t="str">
        <f>Inventario!D866</f>
        <v>Extension Electrica 6 mts</v>
      </c>
      <c r="AE866" s="148" t="str">
        <f>Inventario!E866</f>
        <v>Materiales Varios</v>
      </c>
      <c r="AF866" s="148">
        <f>Inventario!F866</f>
        <v>0</v>
      </c>
      <c r="AG866" s="148" t="str">
        <f>Inventario!G866</f>
        <v>unidades</v>
      </c>
      <c r="AH866" s="149" t="str">
        <f>Inventario!S866</f>
        <v>0</v>
      </c>
      <c r="AI866" s="149">
        <f>Inventario!T866</f>
        <v>0</v>
      </c>
    </row>
    <row r="867" spans="1:35" x14ac:dyDescent="0.25">
      <c r="A867" s="33"/>
      <c r="B867" s="24"/>
      <c r="C867" s="174"/>
      <c r="D867" s="98">
        <f t="shared" si="70"/>
        <v>0</v>
      </c>
      <c r="E867" s="33"/>
      <c r="F867" s="98">
        <f t="shared" si="67"/>
        <v>0</v>
      </c>
      <c r="G867" s="98">
        <f t="shared" si="68"/>
        <v>0</v>
      </c>
      <c r="H867" s="30"/>
      <c r="I867" s="28" t="str">
        <f t="shared" si="69"/>
        <v>0</v>
      </c>
      <c r="J867" s="28">
        <f t="shared" si="71"/>
        <v>0</v>
      </c>
      <c r="K867" s="22"/>
      <c r="L867" s="150"/>
      <c r="AC867" s="148" t="str">
        <f>Inventario!B867</f>
        <v>Llavero con ID</v>
      </c>
      <c r="AD867" s="148" t="str">
        <f>Inventario!D867</f>
        <v>Llavero con ID</v>
      </c>
      <c r="AE867" s="148" t="str">
        <f>Inventario!E867</f>
        <v>Materiales Varios</v>
      </c>
      <c r="AF867" s="148">
        <f>Inventario!F867</f>
        <v>0</v>
      </c>
      <c r="AG867" s="148" t="str">
        <f>Inventario!G867</f>
        <v>unidades</v>
      </c>
      <c r="AH867" s="149" t="str">
        <f>Inventario!S867</f>
        <v>0</v>
      </c>
      <c r="AI867" s="149">
        <f>Inventario!T867</f>
        <v>0</v>
      </c>
    </row>
    <row r="868" spans="1:35" x14ac:dyDescent="0.25">
      <c r="A868" s="33"/>
      <c r="B868" s="24"/>
      <c r="C868" s="174"/>
      <c r="D868" s="98">
        <f t="shared" si="70"/>
        <v>0</v>
      </c>
      <c r="E868" s="33"/>
      <c r="F868" s="98">
        <f t="shared" si="67"/>
        <v>0</v>
      </c>
      <c r="G868" s="98">
        <f t="shared" si="68"/>
        <v>0</v>
      </c>
      <c r="H868" s="30"/>
      <c r="I868" s="28" t="str">
        <f t="shared" si="69"/>
        <v>0</v>
      </c>
      <c r="J868" s="28">
        <f t="shared" si="71"/>
        <v>0</v>
      </c>
      <c r="K868" s="22"/>
      <c r="L868" s="150"/>
      <c r="AC868" s="148" t="str">
        <f>Inventario!B868</f>
        <v>Soldadura 6013-3/32</v>
      </c>
      <c r="AD868" s="148" t="str">
        <f>Inventario!D868</f>
        <v>Soldadura 6013-3/32</v>
      </c>
      <c r="AE868" s="148" t="str">
        <f>Inventario!E868</f>
        <v>Materiales Varios</v>
      </c>
      <c r="AF868" s="148" t="str">
        <f>Inventario!F868</f>
        <v>6013-3/32</v>
      </c>
      <c r="AG868" s="148" t="str">
        <f>Inventario!G868</f>
        <v>lbs</v>
      </c>
      <c r="AH868" s="149">
        <f>Inventario!S868</f>
        <v>39.0132865</v>
      </c>
      <c r="AI868" s="149">
        <f>Inventario!T868</f>
        <v>2574.8769090000001</v>
      </c>
    </row>
    <row r="869" spans="1:35" x14ac:dyDescent="0.25">
      <c r="A869" s="33"/>
      <c r="B869" s="24"/>
      <c r="C869" s="174"/>
      <c r="D869" s="98">
        <f t="shared" si="70"/>
        <v>0</v>
      </c>
      <c r="E869" s="33"/>
      <c r="F869" s="98">
        <f t="shared" si="67"/>
        <v>0</v>
      </c>
      <c r="G869" s="98">
        <f t="shared" si="68"/>
        <v>0</v>
      </c>
      <c r="H869" s="30"/>
      <c r="I869" s="28" t="str">
        <f t="shared" si="69"/>
        <v>0</v>
      </c>
      <c r="J869" s="28">
        <f t="shared" si="71"/>
        <v>0</v>
      </c>
      <c r="K869" s="22"/>
      <c r="L869" s="150"/>
      <c r="AC869" s="148" t="str">
        <f>Inventario!B869</f>
        <v>Soldadura 6011-3/32</v>
      </c>
      <c r="AD869" s="148" t="str">
        <f>Inventario!D869</f>
        <v>Soldadura 6011-3/32</v>
      </c>
      <c r="AE869" s="148" t="str">
        <f>Inventario!E869</f>
        <v>Materiales Varios</v>
      </c>
      <c r="AF869" s="148" t="str">
        <f>Inventario!F869</f>
        <v>6011-3/32</v>
      </c>
      <c r="AG869" s="148" t="str">
        <f>Inventario!G869</f>
        <v>lbs</v>
      </c>
      <c r="AH869" s="149">
        <f>Inventario!S869</f>
        <v>41.965500000000006</v>
      </c>
      <c r="AI869" s="149">
        <f>Inventario!T869</f>
        <v>461.62050000000005</v>
      </c>
    </row>
    <row r="870" spans="1:35" x14ac:dyDescent="0.25">
      <c r="A870" s="33"/>
      <c r="B870" s="24"/>
      <c r="C870" s="24"/>
      <c r="D870" s="98">
        <f t="shared" si="70"/>
        <v>0</v>
      </c>
      <c r="E870" s="33"/>
      <c r="F870" s="98">
        <f t="shared" si="67"/>
        <v>0</v>
      </c>
      <c r="G870" s="98">
        <f t="shared" si="68"/>
        <v>0</v>
      </c>
      <c r="H870" s="30"/>
      <c r="I870" s="28" t="str">
        <f t="shared" si="69"/>
        <v>0</v>
      </c>
      <c r="J870" s="28">
        <f t="shared" si="71"/>
        <v>0</v>
      </c>
      <c r="K870" s="22"/>
      <c r="L870" s="150"/>
      <c r="AC870" s="148" t="str">
        <f>Inventario!B870</f>
        <v>Electrodo de Tungsteno 3/32</v>
      </c>
      <c r="AD870" s="148" t="str">
        <f>Inventario!D870</f>
        <v>Electrodo de Tungsteno 3/32</v>
      </c>
      <c r="AE870" s="148" t="str">
        <f>Inventario!E870</f>
        <v>Materiales Varios</v>
      </c>
      <c r="AF870" s="148">
        <f>Inventario!F870</f>
        <v>2600803</v>
      </c>
      <c r="AG870" s="148" t="str">
        <f>Inventario!G870</f>
        <v>unidades</v>
      </c>
      <c r="AH870" s="149">
        <f>Inventario!S870</f>
        <v>177.25</v>
      </c>
      <c r="AI870" s="149">
        <f>Inventario!T870</f>
        <v>709</v>
      </c>
    </row>
    <row r="871" spans="1:35" x14ac:dyDescent="0.25">
      <c r="A871" s="33"/>
      <c r="B871" s="24"/>
      <c r="C871" s="174"/>
      <c r="D871" s="98">
        <f t="shared" si="70"/>
        <v>0</v>
      </c>
      <c r="E871" s="33"/>
      <c r="F871" s="98">
        <f t="shared" si="67"/>
        <v>0</v>
      </c>
      <c r="G871" s="98">
        <f t="shared" si="68"/>
        <v>0</v>
      </c>
      <c r="H871" s="30"/>
      <c r="I871" s="28" t="str">
        <f t="shared" si="69"/>
        <v>0</v>
      </c>
      <c r="J871" s="28">
        <f t="shared" si="71"/>
        <v>0</v>
      </c>
      <c r="K871" s="22"/>
      <c r="L871" s="150"/>
      <c r="AC871" s="148" t="str">
        <f>Inventario!B871</f>
        <v>Candado</v>
      </c>
      <c r="AD871" s="148" t="str">
        <f>Inventario!D871</f>
        <v>Candado</v>
      </c>
      <c r="AE871" s="148" t="str">
        <f>Inventario!E871</f>
        <v>Materiales Varios</v>
      </c>
      <c r="AF871" s="148">
        <f>Inventario!F871</f>
        <v>0</v>
      </c>
      <c r="AG871" s="148" t="str">
        <f>Inventario!G871</f>
        <v>unidades</v>
      </c>
      <c r="AH871" s="149">
        <f>Inventario!S871</f>
        <v>160.27333333333334</v>
      </c>
      <c r="AI871" s="149">
        <f>Inventario!T871</f>
        <v>160.27333333333334</v>
      </c>
    </row>
    <row r="872" spans="1:35" x14ac:dyDescent="0.25">
      <c r="A872" s="33"/>
      <c r="B872" s="24"/>
      <c r="C872" s="174"/>
      <c r="D872" s="98">
        <f t="shared" si="70"/>
        <v>0</v>
      </c>
      <c r="E872" s="33"/>
      <c r="F872" s="98">
        <f t="shared" si="67"/>
        <v>0</v>
      </c>
      <c r="G872" s="98">
        <f t="shared" si="68"/>
        <v>0</v>
      </c>
      <c r="H872" s="30"/>
      <c r="I872" s="28" t="str">
        <f t="shared" si="69"/>
        <v>0</v>
      </c>
      <c r="J872" s="28">
        <f t="shared" si="71"/>
        <v>0</v>
      </c>
      <c r="K872" s="22"/>
      <c r="L872" s="150"/>
      <c r="AC872" s="148" t="str">
        <f>Inventario!B872</f>
        <v>Amarras Plasticas</v>
      </c>
      <c r="AD872" s="148" t="str">
        <f>Inventario!D872</f>
        <v>Amarras Plasticas</v>
      </c>
      <c r="AE872" s="148" t="str">
        <f>Inventario!E872</f>
        <v>Materiales Varios</v>
      </c>
      <c r="AF872" s="148">
        <f>Inventario!F872</f>
        <v>0</v>
      </c>
      <c r="AG872" s="148" t="str">
        <f>Inventario!G872</f>
        <v>unidades</v>
      </c>
      <c r="AH872" s="149">
        <f>Inventario!S872</f>
        <v>2.5802420023941472</v>
      </c>
      <c r="AI872" s="149">
        <f>Inventario!T872</f>
        <v>577.97420853628898</v>
      </c>
    </row>
    <row r="873" spans="1:35" x14ac:dyDescent="0.25">
      <c r="A873" s="33"/>
      <c r="B873" s="24"/>
      <c r="C873" s="174"/>
      <c r="D873" s="98">
        <f t="shared" ref="D873:D904" si="72">VLOOKUP($C873,$AC$6:$AI$2056,2,FALSE)</f>
        <v>0</v>
      </c>
      <c r="E873" s="33"/>
      <c r="F873" s="98">
        <f t="shared" si="67"/>
        <v>0</v>
      </c>
      <c r="G873" s="98">
        <f t="shared" si="68"/>
        <v>0</v>
      </c>
      <c r="H873" s="30"/>
      <c r="I873" s="28" t="str">
        <f t="shared" si="69"/>
        <v>0</v>
      </c>
      <c r="J873" s="28">
        <f t="shared" si="71"/>
        <v>0</v>
      </c>
      <c r="K873" s="22"/>
      <c r="L873" s="150"/>
      <c r="AC873" s="148" t="str">
        <f>Inventario!B873</f>
        <v>Cuaderno</v>
      </c>
      <c r="AD873" s="148" t="str">
        <f>Inventario!D873</f>
        <v>Cuaderno</v>
      </c>
      <c r="AE873" s="148" t="str">
        <f>Inventario!E873</f>
        <v>Materiales Varios</v>
      </c>
      <c r="AF873" s="148">
        <f>Inventario!F873</f>
        <v>0</v>
      </c>
      <c r="AG873" s="148" t="str">
        <f>Inventario!G873</f>
        <v>unidades</v>
      </c>
      <c r="AH873" s="149" t="str">
        <f>Inventario!S873</f>
        <v>0</v>
      </c>
      <c r="AI873" s="149">
        <f>Inventario!T873</f>
        <v>0</v>
      </c>
    </row>
    <row r="874" spans="1:35" x14ac:dyDescent="0.25">
      <c r="A874" s="33"/>
      <c r="B874" s="24"/>
      <c r="C874" s="174"/>
      <c r="D874" s="98">
        <f t="shared" si="72"/>
        <v>0</v>
      </c>
      <c r="E874" s="33"/>
      <c r="F874" s="98">
        <f t="shared" si="67"/>
        <v>0</v>
      </c>
      <c r="G874" s="98">
        <f t="shared" si="68"/>
        <v>0</v>
      </c>
      <c r="H874" s="30"/>
      <c r="I874" s="28" t="str">
        <f t="shared" si="69"/>
        <v>0</v>
      </c>
      <c r="J874" s="28">
        <f t="shared" si="71"/>
        <v>0</v>
      </c>
      <c r="K874" s="22"/>
      <c r="L874" s="150"/>
      <c r="AC874" s="148" t="str">
        <f>Inventario!B874</f>
        <v>Crayolas para madera</v>
      </c>
      <c r="AD874" s="148" t="str">
        <f>Inventario!D874</f>
        <v>Crayolas para madera</v>
      </c>
      <c r="AE874" s="148" t="str">
        <f>Inventario!E874</f>
        <v>Materiales Varios</v>
      </c>
      <c r="AF874" s="148">
        <f>Inventario!F874</f>
        <v>0</v>
      </c>
      <c r="AG874" s="148" t="str">
        <f>Inventario!G874</f>
        <v>unidades</v>
      </c>
      <c r="AH874" s="149" t="str">
        <f>Inventario!S874</f>
        <v>0</v>
      </c>
      <c r="AI874" s="149">
        <f>Inventario!T874</f>
        <v>0</v>
      </c>
    </row>
    <row r="875" spans="1:35" x14ac:dyDescent="0.25">
      <c r="A875" s="33"/>
      <c r="B875" s="24"/>
      <c r="C875" s="174"/>
      <c r="D875" s="98">
        <f t="shared" si="72"/>
        <v>0</v>
      </c>
      <c r="E875" s="33"/>
      <c r="F875" s="98">
        <f t="shared" si="67"/>
        <v>0</v>
      </c>
      <c r="G875" s="98">
        <f t="shared" si="68"/>
        <v>0</v>
      </c>
      <c r="H875" s="30"/>
      <c r="I875" s="28" t="str">
        <f t="shared" si="69"/>
        <v>0</v>
      </c>
      <c r="J875" s="28">
        <f t="shared" si="71"/>
        <v>0</v>
      </c>
      <c r="K875" s="22"/>
      <c r="L875" s="150"/>
      <c r="AC875" s="148" t="str">
        <f>Inventario!B875</f>
        <v xml:space="preserve">Hojas protectoras </v>
      </c>
      <c r="AD875" s="148" t="str">
        <f>Inventario!D875</f>
        <v xml:space="preserve">Hojas protectoras </v>
      </c>
      <c r="AE875" s="148" t="str">
        <f>Inventario!E875</f>
        <v>Materiales Varios</v>
      </c>
      <c r="AF875" s="148">
        <f>Inventario!F875</f>
        <v>0</v>
      </c>
      <c r="AG875" s="148" t="str">
        <f>Inventario!G875</f>
        <v>unidades</v>
      </c>
      <c r="AH875" s="149" t="str">
        <f>Inventario!S875</f>
        <v>0</v>
      </c>
      <c r="AI875" s="149">
        <f>Inventario!T875</f>
        <v>0</v>
      </c>
    </row>
    <row r="876" spans="1:35" x14ac:dyDescent="0.25">
      <c r="A876" s="33"/>
      <c r="B876" s="24"/>
      <c r="C876" s="24"/>
      <c r="D876" s="98">
        <f t="shared" si="72"/>
        <v>0</v>
      </c>
      <c r="E876" s="33"/>
      <c r="F876" s="98">
        <f t="shared" si="67"/>
        <v>0</v>
      </c>
      <c r="G876" s="98">
        <f t="shared" si="68"/>
        <v>0</v>
      </c>
      <c r="H876" s="30"/>
      <c r="I876" s="28" t="str">
        <f t="shared" si="69"/>
        <v>0</v>
      </c>
      <c r="J876" s="28">
        <f t="shared" si="71"/>
        <v>0</v>
      </c>
      <c r="K876" s="22"/>
      <c r="L876" s="150"/>
      <c r="AC876" s="148" t="str">
        <f>Inventario!B876</f>
        <v>Fastener metalico (caja)</v>
      </c>
      <c r="AD876" s="148" t="str">
        <f>Inventario!D876</f>
        <v>Fastener metalico (caja)</v>
      </c>
      <c r="AE876" s="148" t="str">
        <f>Inventario!E876</f>
        <v>Materiales Varios</v>
      </c>
      <c r="AF876" s="148">
        <f>Inventario!F876</f>
        <v>0</v>
      </c>
      <c r="AG876" s="148" t="str">
        <f>Inventario!G876</f>
        <v>unidades</v>
      </c>
      <c r="AH876" s="149" t="str">
        <f>Inventario!S876</f>
        <v>0</v>
      </c>
      <c r="AI876" s="149">
        <f>Inventario!T876</f>
        <v>0</v>
      </c>
    </row>
    <row r="877" spans="1:35" x14ac:dyDescent="0.25">
      <c r="A877" s="33"/>
      <c r="B877" s="24"/>
      <c r="C877" s="174"/>
      <c r="D877" s="98">
        <f t="shared" si="72"/>
        <v>0</v>
      </c>
      <c r="E877" s="33"/>
      <c r="F877" s="98">
        <f t="shared" si="67"/>
        <v>0</v>
      </c>
      <c r="G877" s="98">
        <f t="shared" si="68"/>
        <v>0</v>
      </c>
      <c r="H877" s="30"/>
      <c r="I877" s="28" t="str">
        <f t="shared" si="69"/>
        <v>0</v>
      </c>
      <c r="J877" s="28">
        <f t="shared" si="71"/>
        <v>0</v>
      </c>
      <c r="K877" s="22"/>
      <c r="L877" s="150"/>
      <c r="AC877" s="148" t="str">
        <f>Inventario!B877</f>
        <v>Pinceles #1</v>
      </c>
      <c r="AD877" s="148" t="str">
        <f>Inventario!D877</f>
        <v>Pinceles #1</v>
      </c>
      <c r="AE877" s="148" t="str">
        <f>Inventario!E877</f>
        <v>Materiales Varios</v>
      </c>
      <c r="AF877" s="148">
        <f>Inventario!F877</f>
        <v>0</v>
      </c>
      <c r="AG877" s="148" t="str">
        <f>Inventario!G877</f>
        <v>unidades</v>
      </c>
      <c r="AH877" s="149" t="str">
        <f>Inventario!S877</f>
        <v>0</v>
      </c>
      <c r="AI877" s="149">
        <f>Inventario!T877</f>
        <v>0</v>
      </c>
    </row>
    <row r="878" spans="1:35" x14ac:dyDescent="0.25">
      <c r="A878" s="33"/>
      <c r="B878" s="24"/>
      <c r="C878" s="24"/>
      <c r="D878" s="98">
        <f t="shared" si="72"/>
        <v>0</v>
      </c>
      <c r="E878" s="33"/>
      <c r="F878" s="98">
        <f t="shared" si="67"/>
        <v>0</v>
      </c>
      <c r="G878" s="98">
        <f t="shared" si="68"/>
        <v>0</v>
      </c>
      <c r="H878" s="30"/>
      <c r="I878" s="28" t="str">
        <f t="shared" si="69"/>
        <v>0</v>
      </c>
      <c r="J878" s="28">
        <f t="shared" si="71"/>
        <v>0</v>
      </c>
      <c r="K878" s="22"/>
      <c r="L878" s="150"/>
      <c r="AC878" s="148" t="str">
        <f>Inventario!B878</f>
        <v>Pinceles #2</v>
      </c>
      <c r="AD878" s="148" t="str">
        <f>Inventario!D878</f>
        <v>Pinceles #2</v>
      </c>
      <c r="AE878" s="148" t="str">
        <f>Inventario!E878</f>
        <v>Materiales Varios</v>
      </c>
      <c r="AF878" s="148">
        <f>Inventario!F878</f>
        <v>0</v>
      </c>
      <c r="AG878" s="148" t="str">
        <f>Inventario!G878</f>
        <v>unidades</v>
      </c>
      <c r="AH878" s="149">
        <f>Inventario!S878</f>
        <v>5.7299999999999995</v>
      </c>
      <c r="AI878" s="149">
        <f>Inventario!T878</f>
        <v>5.7299999999999995</v>
      </c>
    </row>
    <row r="879" spans="1:35" x14ac:dyDescent="0.25">
      <c r="A879" s="33"/>
      <c r="B879" s="24"/>
      <c r="C879" s="174"/>
      <c r="D879" s="98">
        <f t="shared" si="72"/>
        <v>0</v>
      </c>
      <c r="E879" s="33"/>
      <c r="F879" s="98">
        <f t="shared" si="67"/>
        <v>0</v>
      </c>
      <c r="G879" s="98">
        <f t="shared" si="68"/>
        <v>0</v>
      </c>
      <c r="H879" s="30"/>
      <c r="I879" s="28" t="str">
        <f t="shared" si="69"/>
        <v>0</v>
      </c>
      <c r="J879" s="28">
        <f t="shared" si="71"/>
        <v>0</v>
      </c>
      <c r="K879" s="22"/>
      <c r="L879" s="150"/>
      <c r="AC879" s="148" t="str">
        <f>Inventario!B879</f>
        <v>Pinceles #6</v>
      </c>
      <c r="AD879" s="148" t="str">
        <f>Inventario!D879</f>
        <v>Pinceles #6</v>
      </c>
      <c r="AE879" s="148" t="str">
        <f>Inventario!E879</f>
        <v>Materiales Varios</v>
      </c>
      <c r="AF879" s="148">
        <f>Inventario!F879</f>
        <v>0</v>
      </c>
      <c r="AG879" s="148" t="str">
        <f>Inventario!G879</f>
        <v>unidades</v>
      </c>
      <c r="AH879" s="149">
        <f>Inventario!S879</f>
        <v>36.865000000000002</v>
      </c>
      <c r="AI879" s="149">
        <f>Inventario!T879</f>
        <v>737.30000000000007</v>
      </c>
    </row>
    <row r="880" spans="1:35" x14ac:dyDescent="0.25">
      <c r="A880" s="33"/>
      <c r="B880" s="24"/>
      <c r="C880" s="174"/>
      <c r="D880" s="98">
        <f t="shared" si="72"/>
        <v>0</v>
      </c>
      <c r="E880" s="33"/>
      <c r="F880" s="98">
        <f t="shared" si="67"/>
        <v>0</v>
      </c>
      <c r="G880" s="98">
        <f t="shared" si="68"/>
        <v>0</v>
      </c>
      <c r="H880" s="30"/>
      <c r="I880" s="28" t="str">
        <f t="shared" si="69"/>
        <v>0</v>
      </c>
      <c r="J880" s="28">
        <f t="shared" si="71"/>
        <v>0</v>
      </c>
      <c r="K880" s="22"/>
      <c r="L880" s="150"/>
      <c r="AC880" s="148" t="str">
        <f>Inventario!B880</f>
        <v>Pinceles #7</v>
      </c>
      <c r="AD880" s="148" t="str">
        <f>Inventario!D880</f>
        <v>Pinceles #7</v>
      </c>
      <c r="AE880" s="148" t="str">
        <f>Inventario!E880</f>
        <v>Materiales Varios</v>
      </c>
      <c r="AF880" s="148">
        <f>Inventario!F880</f>
        <v>0</v>
      </c>
      <c r="AG880" s="148" t="str">
        <f>Inventario!G880</f>
        <v>unidades</v>
      </c>
      <c r="AH880" s="149">
        <f>Inventario!S880</f>
        <v>7.8071428571428569</v>
      </c>
      <c r="AI880" s="149">
        <f>Inventario!T880</f>
        <v>109.3</v>
      </c>
    </row>
    <row r="881" spans="1:35" x14ac:dyDescent="0.25">
      <c r="A881" s="33"/>
      <c r="B881" s="24"/>
      <c r="C881" s="24"/>
      <c r="D881" s="98">
        <f t="shared" si="72"/>
        <v>0</v>
      </c>
      <c r="E881" s="33"/>
      <c r="F881" s="98">
        <f t="shared" si="67"/>
        <v>0</v>
      </c>
      <c r="G881" s="98">
        <f t="shared" si="68"/>
        <v>0</v>
      </c>
      <c r="H881" s="30"/>
      <c r="I881" s="28" t="str">
        <f t="shared" si="69"/>
        <v>0</v>
      </c>
      <c r="J881" s="28">
        <f t="shared" si="71"/>
        <v>0</v>
      </c>
      <c r="K881" s="22"/>
      <c r="L881" s="150"/>
      <c r="AC881" s="148" t="str">
        <f>Inventario!B881</f>
        <v>Piezas de Aluminio para playera</v>
      </c>
      <c r="AD881" s="148" t="str">
        <f>Inventario!D881</f>
        <v>Piezas de Aluminio para playera</v>
      </c>
      <c r="AE881" s="148" t="str">
        <f>Inventario!E881</f>
        <v>Materiales Varios</v>
      </c>
      <c r="AF881" s="148">
        <f>Inventario!F881</f>
        <v>0</v>
      </c>
      <c r="AG881" s="148" t="str">
        <f>Inventario!G881</f>
        <v>unidades</v>
      </c>
      <c r="AH881" s="149">
        <f>Inventario!S881</f>
        <v>40</v>
      </c>
      <c r="AI881" s="149">
        <f>Inventario!T881</f>
        <v>640</v>
      </c>
    </row>
    <row r="882" spans="1:35" x14ac:dyDescent="0.25">
      <c r="A882" s="33"/>
      <c r="B882" s="24"/>
      <c r="C882" s="174"/>
      <c r="D882" s="98">
        <f t="shared" si="72"/>
        <v>0</v>
      </c>
      <c r="E882" s="33"/>
      <c r="F882" s="98">
        <f t="shared" si="67"/>
        <v>0</v>
      </c>
      <c r="G882" s="98">
        <f t="shared" si="68"/>
        <v>0</v>
      </c>
      <c r="H882" s="30"/>
      <c r="I882" s="28" t="str">
        <f t="shared" si="69"/>
        <v>0</v>
      </c>
      <c r="J882" s="28">
        <f t="shared" si="71"/>
        <v>0</v>
      </c>
      <c r="K882" s="22"/>
      <c r="L882" s="150"/>
      <c r="AC882" s="148" t="str">
        <f>Inventario!B882</f>
        <v>Papel Bond (Resma)</v>
      </c>
      <c r="AD882" s="148" t="str">
        <f>Inventario!D882</f>
        <v>Papel Bond (Resma)</v>
      </c>
      <c r="AE882" s="148" t="str">
        <f>Inventario!E882</f>
        <v>Materiales Varios</v>
      </c>
      <c r="AF882" s="148">
        <f>Inventario!F882</f>
        <v>0</v>
      </c>
      <c r="AG882" s="148" t="str">
        <f>Inventario!G882</f>
        <v>unidades</v>
      </c>
      <c r="AH882" s="149" t="str">
        <f>Inventario!S882</f>
        <v>0</v>
      </c>
      <c r="AI882" s="149">
        <f>Inventario!T882</f>
        <v>0</v>
      </c>
    </row>
    <row r="883" spans="1:35" x14ac:dyDescent="0.25">
      <c r="A883" s="33"/>
      <c r="B883" s="24"/>
      <c r="C883" s="174"/>
      <c r="D883" s="98">
        <f t="shared" si="72"/>
        <v>0</v>
      </c>
      <c r="E883" s="33"/>
      <c r="F883" s="98">
        <f t="shared" si="67"/>
        <v>0</v>
      </c>
      <c r="G883" s="98">
        <f t="shared" si="68"/>
        <v>0</v>
      </c>
      <c r="H883" s="30"/>
      <c r="I883" s="28" t="str">
        <f t="shared" si="69"/>
        <v>0</v>
      </c>
      <c r="J883" s="28">
        <f t="shared" si="71"/>
        <v>0</v>
      </c>
      <c r="K883" s="22"/>
      <c r="L883" s="150"/>
      <c r="AC883" s="148" t="str">
        <f>Inventario!B883</f>
        <v>Medias para Mujer</v>
      </c>
      <c r="AD883" s="148" t="str">
        <f>Inventario!D883</f>
        <v>Medias para Mujer</v>
      </c>
      <c r="AE883" s="148" t="str">
        <f>Inventario!E883</f>
        <v>Materiales Varios</v>
      </c>
      <c r="AF883" s="148">
        <f>Inventario!F883</f>
        <v>0</v>
      </c>
      <c r="AG883" s="148" t="str">
        <f>Inventario!G883</f>
        <v>par</v>
      </c>
      <c r="AH883" s="149">
        <f>Inventario!S883</f>
        <v>50</v>
      </c>
      <c r="AI883" s="149">
        <f>Inventario!T883</f>
        <v>100</v>
      </c>
    </row>
    <row r="884" spans="1:35" x14ac:dyDescent="0.25">
      <c r="A884" s="33"/>
      <c r="B884" s="24"/>
      <c r="C884" s="174"/>
      <c r="D884" s="98">
        <f t="shared" si="72"/>
        <v>0</v>
      </c>
      <c r="E884" s="33"/>
      <c r="F884" s="98">
        <f t="shared" si="67"/>
        <v>0</v>
      </c>
      <c r="G884" s="98">
        <f t="shared" si="68"/>
        <v>0</v>
      </c>
      <c r="H884" s="30"/>
      <c r="I884" s="28" t="str">
        <f t="shared" si="69"/>
        <v>0</v>
      </c>
      <c r="J884" s="28">
        <f t="shared" si="71"/>
        <v>0</v>
      </c>
      <c r="K884" s="22"/>
      <c r="L884" s="150"/>
      <c r="AC884" s="148" t="str">
        <f>Inventario!B884</f>
        <v>Cinta Metrica</v>
      </c>
      <c r="AD884" s="148" t="str">
        <f>Inventario!D884</f>
        <v>Cinta Metrica</v>
      </c>
      <c r="AE884" s="148" t="str">
        <f>Inventario!E884</f>
        <v>Materiales Varios</v>
      </c>
      <c r="AF884" s="148">
        <f>Inventario!F884</f>
        <v>0</v>
      </c>
      <c r="AG884" s="148" t="str">
        <f>Inventario!G884</f>
        <v>unidades</v>
      </c>
      <c r="AH884" s="149">
        <f>Inventario!S884</f>
        <v>301.43200947368422</v>
      </c>
      <c r="AI884" s="149">
        <f>Inventario!T884</f>
        <v>5727.2081799999996</v>
      </c>
    </row>
    <row r="885" spans="1:35" x14ac:dyDescent="0.25">
      <c r="A885" s="33"/>
      <c r="B885" s="24"/>
      <c r="C885" s="24"/>
      <c r="D885" s="98">
        <f t="shared" si="72"/>
        <v>0</v>
      </c>
      <c r="E885" s="33"/>
      <c r="F885" s="98">
        <f t="shared" si="67"/>
        <v>0</v>
      </c>
      <c r="G885" s="98">
        <f t="shared" si="68"/>
        <v>0</v>
      </c>
      <c r="H885" s="30"/>
      <c r="I885" s="28" t="str">
        <f t="shared" si="69"/>
        <v>0</v>
      </c>
      <c r="J885" s="28">
        <f t="shared" si="71"/>
        <v>0</v>
      </c>
      <c r="K885" s="22"/>
      <c r="L885" s="150"/>
      <c r="AC885" s="148" t="str">
        <f>Inventario!B885</f>
        <v>Enchape madera Cedro Macho</v>
      </c>
      <c r="AD885" s="148" t="str">
        <f>Inventario!D885</f>
        <v>Enchape madera Cedro Macho</v>
      </c>
      <c r="AE885" s="148" t="str">
        <f>Inventario!E885</f>
        <v>Materiales Varios</v>
      </c>
      <c r="AF885" s="148">
        <f>Inventario!F885</f>
        <v>0</v>
      </c>
      <c r="AG885" s="148" t="str">
        <f>Inventario!G885</f>
        <v>m2</v>
      </c>
      <c r="AH885" s="149">
        <f>Inventario!S885</f>
        <v>427.27465464788736</v>
      </c>
      <c r="AI885" s="149">
        <f>Inventario!T885</f>
        <v>603.31181236281691</v>
      </c>
    </row>
    <row r="886" spans="1:35" x14ac:dyDescent="0.25">
      <c r="A886" s="33"/>
      <c r="B886" s="24"/>
      <c r="C886" s="174"/>
      <c r="D886" s="98">
        <f t="shared" si="72"/>
        <v>0</v>
      </c>
      <c r="E886" s="33"/>
      <c r="F886" s="98">
        <f t="shared" si="67"/>
        <v>0</v>
      </c>
      <c r="G886" s="98">
        <f t="shared" si="68"/>
        <v>0</v>
      </c>
      <c r="H886" s="30"/>
      <c r="I886" s="28" t="str">
        <f t="shared" si="69"/>
        <v>0</v>
      </c>
      <c r="J886" s="28">
        <f t="shared" si="71"/>
        <v>0</v>
      </c>
      <c r="K886" s="22"/>
      <c r="L886" s="150"/>
      <c r="AC886" s="148" t="str">
        <f>Inventario!B886</f>
        <v xml:space="preserve">Disco de Piedra </v>
      </c>
      <c r="AD886" s="148" t="str">
        <f>Inventario!D886</f>
        <v xml:space="preserve">Disco de Piedra </v>
      </c>
      <c r="AE886" s="148" t="str">
        <f>Inventario!E886</f>
        <v>Materiales Varios</v>
      </c>
      <c r="AF886" s="148">
        <f>Inventario!F886</f>
        <v>0</v>
      </c>
      <c r="AG886" s="148" t="str">
        <f>Inventario!G886</f>
        <v>unidades</v>
      </c>
      <c r="AH886" s="149">
        <f>Inventario!S886</f>
        <v>100</v>
      </c>
      <c r="AI886" s="149">
        <f>Inventario!T886</f>
        <v>1100</v>
      </c>
    </row>
    <row r="887" spans="1:35" x14ac:dyDescent="0.25">
      <c r="A887" s="33"/>
      <c r="B887" s="24"/>
      <c r="C887" s="174"/>
      <c r="D887" s="98">
        <f t="shared" si="72"/>
        <v>0</v>
      </c>
      <c r="E887" s="33"/>
      <c r="F887" s="98">
        <f t="shared" si="67"/>
        <v>0</v>
      </c>
      <c r="G887" s="98">
        <f t="shared" si="68"/>
        <v>0</v>
      </c>
      <c r="H887" s="30"/>
      <c r="I887" s="28" t="str">
        <f t="shared" si="69"/>
        <v>0</v>
      </c>
      <c r="J887" s="28">
        <f t="shared" si="71"/>
        <v>0</v>
      </c>
      <c r="K887" s="22"/>
      <c r="L887" s="150"/>
      <c r="AC887" s="148" t="str">
        <f>Inventario!B887</f>
        <v>Soldadura ER70S-6 0.035" (Rollo 11 Libras)</v>
      </c>
      <c r="AD887" s="148" t="str">
        <f>Inventario!D887</f>
        <v>Soldadura ER70S-6 0.035" (Rollo 11 Libras)</v>
      </c>
      <c r="AE887" s="148" t="str">
        <f>Inventario!E887</f>
        <v>Materiales Varios</v>
      </c>
      <c r="AF887" s="148">
        <f>Inventario!F887</f>
        <v>0</v>
      </c>
      <c r="AG887" s="148" t="str">
        <f>Inventario!G887</f>
        <v>lbs</v>
      </c>
      <c r="AH887" s="149" t="str">
        <f>Inventario!S887</f>
        <v>0</v>
      </c>
      <c r="AI887" s="149">
        <f>Inventario!T887</f>
        <v>0</v>
      </c>
    </row>
    <row r="888" spans="1:35" x14ac:dyDescent="0.25">
      <c r="A888" s="33"/>
      <c r="B888" s="24"/>
      <c r="C888" s="174"/>
      <c r="D888" s="98">
        <f t="shared" si="72"/>
        <v>0</v>
      </c>
      <c r="E888" s="33"/>
      <c r="F888" s="98">
        <f t="shared" si="67"/>
        <v>0</v>
      </c>
      <c r="G888" s="98">
        <f t="shared" si="68"/>
        <v>0</v>
      </c>
      <c r="H888" s="30"/>
      <c r="I888" s="28" t="str">
        <f t="shared" si="69"/>
        <v>0</v>
      </c>
      <c r="J888" s="28">
        <f t="shared" si="71"/>
        <v>0</v>
      </c>
      <c r="K888" s="22"/>
      <c r="L888" s="150"/>
      <c r="AC888" s="148" t="str">
        <f>Inventario!B888</f>
        <v xml:space="preserve">Varilla Tig Aluminio ER4043 3/32"X 36" (Paquete 10 libras) </v>
      </c>
      <c r="AD888" s="148" t="str">
        <f>Inventario!D888</f>
        <v xml:space="preserve">Varilla Tig Aluminio ER4043 3/32"X 36" (Paquete 10 libras) </v>
      </c>
      <c r="AE888" s="148" t="str">
        <f>Inventario!E888</f>
        <v>Materiales Varios</v>
      </c>
      <c r="AF888" s="148">
        <f>Inventario!F888</f>
        <v>0</v>
      </c>
      <c r="AG888" s="148" t="str">
        <f>Inventario!G888</f>
        <v>lbs</v>
      </c>
      <c r="AH888" s="149" t="str">
        <f>Inventario!S888</f>
        <v>0</v>
      </c>
      <c r="AI888" s="149">
        <f>Inventario!T888</f>
        <v>0</v>
      </c>
    </row>
    <row r="889" spans="1:35" x14ac:dyDescent="0.25">
      <c r="A889" s="33"/>
      <c r="B889" s="24"/>
      <c r="C889" s="174"/>
      <c r="D889" s="98">
        <f t="shared" si="72"/>
        <v>0</v>
      </c>
      <c r="E889" s="33"/>
      <c r="F889" s="98">
        <f t="shared" si="67"/>
        <v>0</v>
      </c>
      <c r="G889" s="98">
        <f t="shared" si="68"/>
        <v>0</v>
      </c>
      <c r="H889" s="30"/>
      <c r="I889" s="28" t="str">
        <f t="shared" si="69"/>
        <v>0</v>
      </c>
      <c r="J889" s="28">
        <f t="shared" si="71"/>
        <v>0</v>
      </c>
      <c r="K889" s="22"/>
      <c r="L889" s="150"/>
      <c r="AC889" s="148" t="str">
        <f>Inventario!B889</f>
        <v>Cespol para lavado</v>
      </c>
      <c r="AD889" s="148" t="str">
        <f>Inventario!D889</f>
        <v>Cespol para lavado</v>
      </c>
      <c r="AE889" s="148" t="str">
        <f>Inventario!E889</f>
        <v>Materiales Varios</v>
      </c>
      <c r="AF889" s="148">
        <f>Inventario!F889</f>
        <v>0</v>
      </c>
      <c r="AG889" s="148" t="str">
        <f>Inventario!G889</f>
        <v>unidades</v>
      </c>
      <c r="AH889" s="149" t="str">
        <f>Inventario!S889</f>
        <v>0</v>
      </c>
      <c r="AI889" s="149">
        <f>Inventario!T889</f>
        <v>0</v>
      </c>
    </row>
    <row r="890" spans="1:35" x14ac:dyDescent="0.25">
      <c r="A890" s="33"/>
      <c r="B890" s="24"/>
      <c r="C890" s="24"/>
      <c r="D890" s="98">
        <f t="shared" si="72"/>
        <v>0</v>
      </c>
      <c r="E890" s="33"/>
      <c r="F890" s="98">
        <f t="shared" si="67"/>
        <v>0</v>
      </c>
      <c r="G890" s="98">
        <f t="shared" si="68"/>
        <v>0</v>
      </c>
      <c r="H890" s="30"/>
      <c r="I890" s="28" t="str">
        <f t="shared" si="69"/>
        <v>0</v>
      </c>
      <c r="J890" s="28">
        <f t="shared" si="71"/>
        <v>0</v>
      </c>
      <c r="K890" s="22"/>
      <c r="L890" s="150"/>
      <c r="AC890" s="148" t="str">
        <f>Inventario!B890</f>
        <v>Clavo de Presion 3/4"</v>
      </c>
      <c r="AD890" s="148" t="str">
        <f>Inventario!D890</f>
        <v>Clavo de Presion 3/4"</v>
      </c>
      <c r="AE890" s="148" t="str">
        <f>Inventario!E890</f>
        <v>Materiales Varios</v>
      </c>
      <c r="AF890" s="148">
        <f>Inventario!F890</f>
        <v>0</v>
      </c>
      <c r="AG890" s="148" t="str">
        <f>Inventario!G890</f>
        <v>unidades</v>
      </c>
      <c r="AH890" s="149" t="str">
        <f>Inventario!S890</f>
        <v>0</v>
      </c>
      <c r="AI890" s="149">
        <f>Inventario!T890</f>
        <v>0</v>
      </c>
    </row>
    <row r="891" spans="1:35" x14ac:dyDescent="0.25">
      <c r="A891" s="33"/>
      <c r="B891" s="24"/>
      <c r="C891" s="174"/>
      <c r="D891" s="98">
        <f t="shared" si="72"/>
        <v>0</v>
      </c>
      <c r="E891" s="33"/>
      <c r="F891" s="98">
        <f t="shared" si="67"/>
        <v>0</v>
      </c>
      <c r="G891" s="98">
        <f t="shared" si="68"/>
        <v>0</v>
      </c>
      <c r="H891" s="30"/>
      <c r="I891" s="28" t="str">
        <f t="shared" si="69"/>
        <v>0</v>
      </c>
      <c r="J891" s="28">
        <f t="shared" si="71"/>
        <v>0</v>
      </c>
      <c r="K891" s="22"/>
      <c r="L891" s="150"/>
      <c r="AC891" s="148" t="str">
        <f>Inventario!B891</f>
        <v>Clavo de Presion 1"</v>
      </c>
      <c r="AD891" s="148" t="str">
        <f>Inventario!D891</f>
        <v>Clavo de Presion 1"</v>
      </c>
      <c r="AE891" s="148" t="str">
        <f>Inventario!E891</f>
        <v>Materiales Varios</v>
      </c>
      <c r="AF891" s="148">
        <f>Inventario!F891</f>
        <v>0</v>
      </c>
      <c r="AG891" s="148" t="str">
        <f>Inventario!G891</f>
        <v>unidades</v>
      </c>
      <c r="AH891" s="149">
        <f>Inventario!S891</f>
        <v>7.1334999999999996E-2</v>
      </c>
      <c r="AI891" s="149">
        <f>Inventario!T891</f>
        <v>684.81599999999992</v>
      </c>
    </row>
    <row r="892" spans="1:35" x14ac:dyDescent="0.25">
      <c r="A892" s="33"/>
      <c r="B892" s="24"/>
      <c r="C892" s="174"/>
      <c r="D892" s="98">
        <f t="shared" si="72"/>
        <v>0</v>
      </c>
      <c r="E892" s="33"/>
      <c r="F892" s="98">
        <f t="shared" si="67"/>
        <v>0</v>
      </c>
      <c r="G892" s="98">
        <f t="shared" si="68"/>
        <v>0</v>
      </c>
      <c r="H892" s="30"/>
      <c r="I892" s="28" t="str">
        <f t="shared" si="69"/>
        <v>0</v>
      </c>
      <c r="J892" s="28">
        <f t="shared" si="71"/>
        <v>0</v>
      </c>
      <c r="K892" s="22"/>
      <c r="L892" s="150"/>
      <c r="AC892" s="148" t="str">
        <f>Inventario!B892</f>
        <v>Clavo de Presion 2"</v>
      </c>
      <c r="AD892" s="148" t="str">
        <f>Inventario!D892</f>
        <v>Clavo de Presion 2"</v>
      </c>
      <c r="AE892" s="148" t="str">
        <f>Inventario!E892</f>
        <v>Materiales Varios</v>
      </c>
      <c r="AF892" s="148">
        <f>Inventario!F892</f>
        <v>0</v>
      </c>
      <c r="AG892" s="148" t="str">
        <f>Inventario!G892</f>
        <v>unidades</v>
      </c>
      <c r="AH892" s="149">
        <f>Inventario!S892</f>
        <v>0.18492307692307691</v>
      </c>
      <c r="AI892" s="149">
        <f>Inventario!T892</f>
        <v>480.79999999999995</v>
      </c>
    </row>
    <row r="893" spans="1:35" x14ac:dyDescent="0.25">
      <c r="A893" s="33"/>
      <c r="B893" s="24"/>
      <c r="C893" s="174"/>
      <c r="D893" s="98">
        <f t="shared" si="72"/>
        <v>0</v>
      </c>
      <c r="E893" s="33"/>
      <c r="F893" s="98">
        <f t="shared" si="67"/>
        <v>0</v>
      </c>
      <c r="G893" s="98">
        <f t="shared" si="68"/>
        <v>0</v>
      </c>
      <c r="H893" s="30"/>
      <c r="I893" s="28" t="str">
        <f t="shared" si="69"/>
        <v>0</v>
      </c>
      <c r="J893" s="28">
        <f t="shared" si="71"/>
        <v>0</v>
      </c>
      <c r="K893" s="22"/>
      <c r="L893" s="150"/>
      <c r="AC893" s="148" t="str">
        <f>Inventario!B893</f>
        <v xml:space="preserve">Barni Aislante </v>
      </c>
      <c r="AD893" s="148" t="str">
        <f>Inventario!D893</f>
        <v xml:space="preserve">Barni Aislante </v>
      </c>
      <c r="AE893" s="148" t="str">
        <f>Inventario!E893</f>
        <v>Materiales Varios</v>
      </c>
      <c r="AF893" s="148">
        <f>Inventario!F893</f>
        <v>0</v>
      </c>
      <c r="AG893" s="148" t="str">
        <f>Inventario!G893</f>
        <v>unidades</v>
      </c>
      <c r="AH893" s="149" t="str">
        <f>Inventario!S893</f>
        <v>0</v>
      </c>
      <c r="AI893" s="149">
        <f>Inventario!T893</f>
        <v>0</v>
      </c>
    </row>
    <row r="894" spans="1:35" x14ac:dyDescent="0.25">
      <c r="A894" s="33"/>
      <c r="B894" s="24"/>
      <c r="C894" s="174"/>
      <c r="D894" s="98">
        <f t="shared" si="72"/>
        <v>0</v>
      </c>
      <c r="E894" s="33"/>
      <c r="F894" s="98">
        <f t="shared" si="67"/>
        <v>0</v>
      </c>
      <c r="G894" s="98">
        <f t="shared" si="68"/>
        <v>0</v>
      </c>
      <c r="H894" s="30"/>
      <c r="I894" s="28" t="str">
        <f t="shared" si="69"/>
        <v>0</v>
      </c>
      <c r="J894" s="28">
        <f t="shared" si="71"/>
        <v>0</v>
      </c>
      <c r="K894" s="22"/>
      <c r="L894" s="150"/>
      <c r="AC894" s="148" t="str">
        <f>Inventario!B894</f>
        <v xml:space="preserve">Limpia Contactos </v>
      </c>
      <c r="AD894" s="148" t="str">
        <f>Inventario!D894</f>
        <v xml:space="preserve">Limpia Contactos </v>
      </c>
      <c r="AE894" s="148" t="str">
        <f>Inventario!E894</f>
        <v>Materiales Varios</v>
      </c>
      <c r="AF894" s="148">
        <f>Inventario!F894</f>
        <v>0</v>
      </c>
      <c r="AG894" s="148" t="str">
        <f>Inventario!G894</f>
        <v>unidades</v>
      </c>
      <c r="AH894" s="149">
        <f>Inventario!S894</f>
        <v>114.32333333333334</v>
      </c>
      <c r="AI894" s="149">
        <f>Inventario!T894</f>
        <v>342.97</v>
      </c>
    </row>
    <row r="895" spans="1:35" x14ac:dyDescent="0.25">
      <c r="A895" s="33"/>
      <c r="B895" s="24"/>
      <c r="C895" s="24"/>
      <c r="D895" s="98">
        <f t="shared" si="72"/>
        <v>0</v>
      </c>
      <c r="E895" s="33"/>
      <c r="F895" s="98">
        <f t="shared" si="67"/>
        <v>0</v>
      </c>
      <c r="G895" s="98">
        <f t="shared" si="68"/>
        <v>0</v>
      </c>
      <c r="H895" s="30"/>
      <c r="I895" s="28" t="str">
        <f t="shared" si="69"/>
        <v>0</v>
      </c>
      <c r="J895" s="28">
        <f t="shared" si="71"/>
        <v>0</v>
      </c>
      <c r="K895" s="22"/>
      <c r="L895" s="150"/>
      <c r="AC895" s="148" t="str">
        <f>Inventario!B895</f>
        <v>Atomizador</v>
      </c>
      <c r="AD895" s="148" t="str">
        <f>Inventario!D895</f>
        <v>Atomizador</v>
      </c>
      <c r="AE895" s="148" t="str">
        <f>Inventario!E895</f>
        <v>Materiales Varios</v>
      </c>
      <c r="AF895" s="148">
        <f>Inventario!F895</f>
        <v>0</v>
      </c>
      <c r="AG895" s="148" t="str">
        <f>Inventario!G895</f>
        <v>unidades</v>
      </c>
      <c r="AH895" s="149" t="str">
        <f>Inventario!S895</f>
        <v>0</v>
      </c>
      <c r="AI895" s="149">
        <f>Inventario!T895</f>
        <v>0</v>
      </c>
    </row>
    <row r="896" spans="1:35" x14ac:dyDescent="0.25">
      <c r="A896" s="33"/>
      <c r="B896" s="24"/>
      <c r="C896" s="174"/>
      <c r="D896" s="98">
        <f t="shared" si="72"/>
        <v>0</v>
      </c>
      <c r="E896" s="33"/>
      <c r="F896" s="98">
        <f t="shared" si="67"/>
        <v>0</v>
      </c>
      <c r="G896" s="98">
        <f t="shared" si="68"/>
        <v>0</v>
      </c>
      <c r="H896" s="30"/>
      <c r="I896" s="28" t="str">
        <f t="shared" si="69"/>
        <v>0</v>
      </c>
      <c r="J896" s="28">
        <f t="shared" si="71"/>
        <v>0</v>
      </c>
      <c r="K896" s="22"/>
      <c r="L896" s="150"/>
      <c r="AC896" s="148" t="str">
        <f>Inventario!B896</f>
        <v>Cable de acero fc 1/4"</v>
      </c>
      <c r="AD896" s="148" t="str">
        <f>Inventario!D896</f>
        <v>Cable de acero fc 1/4"</v>
      </c>
      <c r="AE896" s="148" t="str">
        <f>Inventario!E896</f>
        <v>Materiales Varios</v>
      </c>
      <c r="AF896" s="148">
        <f>Inventario!F896</f>
        <v>0</v>
      </c>
      <c r="AG896" s="148" t="str">
        <f>Inventario!G896</f>
        <v>Pie</v>
      </c>
      <c r="AH896" s="149">
        <f>Inventario!S896</f>
        <v>3.7561151079136694</v>
      </c>
      <c r="AI896" s="149">
        <f>Inventario!T896</f>
        <v>18.780575539568346</v>
      </c>
    </row>
    <row r="897" spans="1:35" x14ac:dyDescent="0.25">
      <c r="A897" s="33"/>
      <c r="B897" s="24"/>
      <c r="C897" s="174"/>
      <c r="D897" s="98">
        <f t="shared" si="72"/>
        <v>0</v>
      </c>
      <c r="E897" s="33"/>
      <c r="F897" s="98">
        <f t="shared" si="67"/>
        <v>0</v>
      </c>
      <c r="G897" s="98">
        <f t="shared" si="68"/>
        <v>0</v>
      </c>
      <c r="H897" s="30"/>
      <c r="I897" s="28" t="str">
        <f t="shared" si="69"/>
        <v>0</v>
      </c>
      <c r="J897" s="28">
        <f t="shared" si="71"/>
        <v>0</v>
      </c>
      <c r="K897" s="22"/>
      <c r="L897" s="150"/>
      <c r="AC897" s="148" t="str">
        <f>Inventario!B897</f>
        <v>Cable de acero wsc 1/8"</v>
      </c>
      <c r="AD897" s="148" t="str">
        <f>Inventario!D897</f>
        <v>Cable de acero wsc 1/8"</v>
      </c>
      <c r="AE897" s="148" t="str">
        <f>Inventario!E897</f>
        <v>Materiales Varios</v>
      </c>
      <c r="AF897" s="148">
        <f>Inventario!F897</f>
        <v>0</v>
      </c>
      <c r="AG897" s="148" t="str">
        <f>Inventario!G897</f>
        <v>Pie</v>
      </c>
      <c r="AH897" s="149" t="str">
        <f>Inventario!S897</f>
        <v>0</v>
      </c>
      <c r="AI897" s="149">
        <f>Inventario!T897</f>
        <v>0</v>
      </c>
    </row>
    <row r="898" spans="1:35" x14ac:dyDescent="0.25">
      <c r="A898" s="33"/>
      <c r="B898" s="24"/>
      <c r="C898" s="174"/>
      <c r="D898" s="98">
        <f t="shared" si="72"/>
        <v>0</v>
      </c>
      <c r="E898" s="33"/>
      <c r="F898" s="98">
        <f t="shared" si="67"/>
        <v>0</v>
      </c>
      <c r="G898" s="98">
        <f t="shared" si="68"/>
        <v>0</v>
      </c>
      <c r="H898" s="30"/>
      <c r="I898" s="28" t="str">
        <f t="shared" si="69"/>
        <v>0</v>
      </c>
      <c r="J898" s="28">
        <f t="shared" si="71"/>
        <v>0</v>
      </c>
      <c r="K898" s="22"/>
      <c r="L898" s="150"/>
      <c r="AC898" s="148" t="str">
        <f>Inventario!B898</f>
        <v>Cable galvanizado 1/8"</v>
      </c>
      <c r="AD898" s="148" t="str">
        <f>Inventario!D898</f>
        <v>Cable galvanizado 1/8"</v>
      </c>
      <c r="AE898" s="148" t="str">
        <f>Inventario!E898</f>
        <v>Materiales Varios</v>
      </c>
      <c r="AF898" s="148">
        <f>Inventario!F898</f>
        <v>0</v>
      </c>
      <c r="AG898" s="148" t="str">
        <f>Inventario!G898</f>
        <v>Pie</v>
      </c>
      <c r="AH898" s="149" t="str">
        <f>Inventario!S898</f>
        <v>0</v>
      </c>
      <c r="AI898" s="149">
        <f>Inventario!T898</f>
        <v>0</v>
      </c>
    </row>
    <row r="899" spans="1:35" x14ac:dyDescent="0.25">
      <c r="A899" s="33"/>
      <c r="B899" s="24"/>
      <c r="C899" s="174"/>
      <c r="D899" s="98">
        <f t="shared" si="72"/>
        <v>0</v>
      </c>
      <c r="E899" s="33"/>
      <c r="F899" s="98">
        <f t="shared" si="67"/>
        <v>0</v>
      </c>
      <c r="G899" s="98">
        <f t="shared" si="68"/>
        <v>0</v>
      </c>
      <c r="H899" s="30"/>
      <c r="I899" s="28" t="str">
        <f t="shared" si="69"/>
        <v>0</v>
      </c>
      <c r="J899" s="28">
        <f t="shared" si="71"/>
        <v>0</v>
      </c>
      <c r="K899" s="22"/>
      <c r="L899" s="150"/>
      <c r="AC899" s="148" t="str">
        <f>Inventario!B899</f>
        <v xml:space="preserve">Alambre galvanizado </v>
      </c>
      <c r="AD899" s="148" t="str">
        <f>Inventario!D899</f>
        <v xml:space="preserve">Alambre galvanizado </v>
      </c>
      <c r="AE899" s="148" t="str">
        <f>Inventario!E899</f>
        <v>Materiales Varios</v>
      </c>
      <c r="AF899" s="148">
        <f>Inventario!F899</f>
        <v>0</v>
      </c>
      <c r="AG899" s="148" t="str">
        <f>Inventario!G899</f>
        <v>lbs</v>
      </c>
      <c r="AH899" s="149" t="str">
        <f>Inventario!S899</f>
        <v>0</v>
      </c>
      <c r="AI899" s="149">
        <f>Inventario!T899</f>
        <v>0</v>
      </c>
    </row>
    <row r="900" spans="1:35" x14ac:dyDescent="0.25">
      <c r="A900" s="33"/>
      <c r="B900" s="24"/>
      <c r="C900" s="24"/>
      <c r="D900" s="98">
        <f t="shared" si="72"/>
        <v>0</v>
      </c>
      <c r="E900" s="33"/>
      <c r="F900" s="98">
        <f t="shared" si="67"/>
        <v>0</v>
      </c>
      <c r="G900" s="98">
        <f t="shared" si="68"/>
        <v>0</v>
      </c>
      <c r="H900" s="30"/>
      <c r="I900" s="28" t="str">
        <f t="shared" si="69"/>
        <v>0</v>
      </c>
      <c r="J900" s="28">
        <f t="shared" si="71"/>
        <v>0</v>
      </c>
      <c r="K900" s="22"/>
      <c r="L900" s="150"/>
      <c r="AC900" s="148" t="str">
        <f>Inventario!B900</f>
        <v>Regulador de aire c/manometro goni</v>
      </c>
      <c r="AD900" s="148" t="str">
        <f>Inventario!D900</f>
        <v>Regulador de aire c/manometro goni</v>
      </c>
      <c r="AE900" s="148" t="str">
        <f>Inventario!E900</f>
        <v>Materiales Varios</v>
      </c>
      <c r="AF900" s="148">
        <f>Inventario!F900</f>
        <v>0</v>
      </c>
      <c r="AG900" s="148" t="str">
        <f>Inventario!G900</f>
        <v>unidades</v>
      </c>
      <c r="AH900" s="149" t="str">
        <f>Inventario!S900</f>
        <v>0</v>
      </c>
      <c r="AI900" s="149">
        <f>Inventario!T900</f>
        <v>0</v>
      </c>
    </row>
    <row r="901" spans="1:35" x14ac:dyDescent="0.25">
      <c r="A901" s="33"/>
      <c r="B901" s="24"/>
      <c r="C901" s="174"/>
      <c r="D901" s="98">
        <f t="shared" si="72"/>
        <v>0</v>
      </c>
      <c r="E901" s="33"/>
      <c r="F901" s="98">
        <f t="shared" si="67"/>
        <v>0</v>
      </c>
      <c r="G901" s="98">
        <f t="shared" si="68"/>
        <v>0</v>
      </c>
      <c r="H901" s="30"/>
      <c r="I901" s="28" t="str">
        <f t="shared" si="69"/>
        <v>0</v>
      </c>
      <c r="J901" s="28">
        <f t="shared" si="71"/>
        <v>0</v>
      </c>
      <c r="K901" s="22"/>
      <c r="L901" s="150"/>
      <c r="AC901" s="148" t="str">
        <f>Inventario!B901</f>
        <v>Espejo 5mm 80cm x 99cm</v>
      </c>
      <c r="AD901" s="148" t="str">
        <f>Inventario!D901</f>
        <v>Espejo 5mm 80cm x 99cm</v>
      </c>
      <c r="AE901" s="148" t="str">
        <f>Inventario!E901</f>
        <v>Vidrios y Espejos</v>
      </c>
      <c r="AF901" s="148">
        <f>Inventario!F901</f>
        <v>0</v>
      </c>
      <c r="AG901" s="148" t="str">
        <f>Inventario!G901</f>
        <v>unidades</v>
      </c>
      <c r="AH901" s="149">
        <f>Inventario!S901</f>
        <v>1040.8399999999999</v>
      </c>
      <c r="AI901" s="149">
        <f>Inventario!T901</f>
        <v>1040.8399999999999</v>
      </c>
    </row>
    <row r="902" spans="1:35" x14ac:dyDescent="0.25">
      <c r="A902" s="33"/>
      <c r="B902" s="24"/>
      <c r="C902" s="174"/>
      <c r="D902" s="98">
        <f t="shared" si="72"/>
        <v>0</v>
      </c>
      <c r="E902" s="33"/>
      <c r="F902" s="98">
        <f t="shared" ref="F902:F965" si="73">VLOOKUP($C902,$AC$6:$AI$2056,3,FALSE)</f>
        <v>0</v>
      </c>
      <c r="G902" s="98">
        <f t="shared" ref="G902:G965" si="74">VLOOKUP($C902,$AC$6:$AI$2056,5,FALSE)</f>
        <v>0</v>
      </c>
      <c r="H902" s="30"/>
      <c r="I902" s="28" t="str">
        <f t="shared" ref="I902:I965" si="75">VLOOKUP($C902,$AC$6:$AI$2056,6,FALSE)</f>
        <v>0</v>
      </c>
      <c r="J902" s="28">
        <f t="shared" si="71"/>
        <v>0</v>
      </c>
      <c r="K902" s="22"/>
      <c r="L902" s="150"/>
      <c r="AC902" s="148" t="str">
        <f>Inventario!B902</f>
        <v>Valvula de bola 1/2" rosca plastica</v>
      </c>
      <c r="AD902" s="148" t="str">
        <f>Inventario!D902</f>
        <v>Valvula de bola 1/2" rosca plastica</v>
      </c>
      <c r="AE902" s="148" t="str">
        <f>Inventario!E902</f>
        <v>Materiales Varios</v>
      </c>
      <c r="AF902" s="148">
        <f>Inventario!F902</f>
        <v>0</v>
      </c>
      <c r="AG902" s="148" t="str">
        <f>Inventario!G902</f>
        <v>unidades</v>
      </c>
      <c r="AH902" s="149">
        <f>Inventario!S902</f>
        <v>23.39</v>
      </c>
      <c r="AI902" s="149">
        <f>Inventario!T902</f>
        <v>23.39</v>
      </c>
    </row>
    <row r="903" spans="1:35" x14ac:dyDescent="0.25">
      <c r="A903" s="33"/>
      <c r="B903" s="24"/>
      <c r="C903" s="174"/>
      <c r="D903" s="98">
        <f t="shared" si="72"/>
        <v>0</v>
      </c>
      <c r="E903" s="33"/>
      <c r="F903" s="98">
        <f t="shared" si="73"/>
        <v>0</v>
      </c>
      <c r="G903" s="98">
        <f t="shared" si="74"/>
        <v>0</v>
      </c>
      <c r="H903" s="30"/>
      <c r="I903" s="28" t="str">
        <f t="shared" si="75"/>
        <v>0</v>
      </c>
      <c r="J903" s="28">
        <f t="shared" si="71"/>
        <v>0</v>
      </c>
      <c r="K903" s="22"/>
      <c r="L903" s="150"/>
      <c r="AC903" s="148" t="str">
        <f>Inventario!B903</f>
        <v>Punta Contacto 0.035</v>
      </c>
      <c r="AD903" s="148" t="str">
        <f>Inventario!D903</f>
        <v>Punta Contacto 0.035</v>
      </c>
      <c r="AE903" s="148" t="str">
        <f>Inventario!E903</f>
        <v>Materiales Varios</v>
      </c>
      <c r="AF903" s="148">
        <f>Inventario!F903</f>
        <v>0</v>
      </c>
      <c r="AG903" s="148" t="str">
        <f>Inventario!G903</f>
        <v>unidades</v>
      </c>
      <c r="AH903" s="149" t="str">
        <f>Inventario!S903</f>
        <v>0</v>
      </c>
      <c r="AI903" s="149">
        <f>Inventario!T903</f>
        <v>0</v>
      </c>
    </row>
    <row r="904" spans="1:35" x14ac:dyDescent="0.25">
      <c r="A904" s="33"/>
      <c r="B904" s="24"/>
      <c r="C904" s="174"/>
      <c r="D904" s="98">
        <f t="shared" si="72"/>
        <v>0</v>
      </c>
      <c r="E904" s="33"/>
      <c r="F904" s="98">
        <f t="shared" si="73"/>
        <v>0</v>
      </c>
      <c r="G904" s="98">
        <f t="shared" si="74"/>
        <v>0</v>
      </c>
      <c r="H904" s="30"/>
      <c r="I904" s="28" t="str">
        <f t="shared" si="75"/>
        <v>0</v>
      </c>
      <c r="J904" s="28">
        <f t="shared" si="71"/>
        <v>0</v>
      </c>
      <c r="K904" s="22"/>
      <c r="L904" s="150"/>
      <c r="AC904" s="148" t="str">
        <f>Inventario!B904</f>
        <v>Varilla tig 1/8" soldadura</v>
      </c>
      <c r="AD904" s="148" t="str">
        <f>Inventario!D904</f>
        <v>Varilla tig 1/8 soldadura</v>
      </c>
      <c r="AE904" s="148" t="str">
        <f>Inventario!E904</f>
        <v>Materiales Varios</v>
      </c>
      <c r="AF904" s="148">
        <f>Inventario!F904</f>
        <v>0</v>
      </c>
      <c r="AG904" s="148" t="str">
        <f>Inventario!G904</f>
        <v>lbs</v>
      </c>
      <c r="AH904" s="149" t="str">
        <f>Inventario!S904</f>
        <v>0</v>
      </c>
      <c r="AI904" s="149">
        <f>Inventario!T904</f>
        <v>0</v>
      </c>
    </row>
    <row r="905" spans="1:35" x14ac:dyDescent="0.25">
      <c r="A905" s="33"/>
      <c r="B905" s="24"/>
      <c r="C905" s="24"/>
      <c r="D905" s="98">
        <f t="shared" ref="D905:D936" si="76">VLOOKUP($C905,$AC$6:$AI$2056,2,FALSE)</f>
        <v>0</v>
      </c>
      <c r="E905" s="33"/>
      <c r="F905" s="98">
        <f t="shared" si="73"/>
        <v>0</v>
      </c>
      <c r="G905" s="98">
        <f t="shared" si="74"/>
        <v>0</v>
      </c>
      <c r="H905" s="30"/>
      <c r="I905" s="28" t="str">
        <f t="shared" si="75"/>
        <v>0</v>
      </c>
      <c r="J905" s="28">
        <f t="shared" si="71"/>
        <v>0</v>
      </c>
      <c r="K905" s="22"/>
      <c r="L905" s="150"/>
      <c r="AC905" s="148" t="str">
        <f>Inventario!B905</f>
        <v>Nozzle  Alunina # 6 (punta contacto)</v>
      </c>
      <c r="AD905" s="148" t="str">
        <f>Inventario!D905</f>
        <v>Nozzle  Alunina # 6 (punta contacto)</v>
      </c>
      <c r="AE905" s="148" t="str">
        <f>Inventario!E905</f>
        <v>Materiales Varios</v>
      </c>
      <c r="AF905" s="148">
        <f>Inventario!F905</f>
        <v>0</v>
      </c>
      <c r="AG905" s="148" t="str">
        <f>Inventario!G905</f>
        <v>unidades</v>
      </c>
      <c r="AH905" s="149">
        <f>Inventario!S905</f>
        <v>81.301666666666662</v>
      </c>
      <c r="AI905" s="149">
        <f>Inventario!T905</f>
        <v>162.60333333333332</v>
      </c>
    </row>
    <row r="906" spans="1:35" x14ac:dyDescent="0.25">
      <c r="A906" s="33"/>
      <c r="B906" s="24"/>
      <c r="C906" s="174"/>
      <c r="D906" s="98">
        <f t="shared" si="76"/>
        <v>0</v>
      </c>
      <c r="E906" s="33"/>
      <c r="F906" s="98">
        <f t="shared" si="73"/>
        <v>0</v>
      </c>
      <c r="G906" s="98">
        <f t="shared" si="74"/>
        <v>0</v>
      </c>
      <c r="H906" s="30"/>
      <c r="I906" s="28" t="str">
        <f t="shared" si="75"/>
        <v>0</v>
      </c>
      <c r="J906" s="28">
        <f t="shared" si="71"/>
        <v>0</v>
      </c>
      <c r="K906" s="22"/>
      <c r="L906" s="150"/>
      <c r="AC906" s="148" t="str">
        <f>Inventario!B906</f>
        <v>Copa 3/8" para perno techo</v>
      </c>
      <c r="AD906" s="148" t="str">
        <f>Inventario!D906</f>
        <v>Copa 3/8" para perno techo</v>
      </c>
      <c r="AE906" s="148" t="str">
        <f>Inventario!E906</f>
        <v>Materiales Varios</v>
      </c>
      <c r="AF906" s="148">
        <f>Inventario!F906</f>
        <v>0</v>
      </c>
      <c r="AG906" s="148" t="str">
        <f>Inventario!G906</f>
        <v>unidades</v>
      </c>
      <c r="AH906" s="149">
        <f>Inventario!S906</f>
        <v>34.44</v>
      </c>
      <c r="AI906" s="149">
        <f>Inventario!T906</f>
        <v>68.88</v>
      </c>
    </row>
    <row r="907" spans="1:35" x14ac:dyDescent="0.25">
      <c r="A907" s="33"/>
      <c r="B907" s="24"/>
      <c r="C907" s="174"/>
      <c r="D907" s="98">
        <f t="shared" si="76"/>
        <v>0</v>
      </c>
      <c r="E907" s="33"/>
      <c r="F907" s="98">
        <f t="shared" si="73"/>
        <v>0</v>
      </c>
      <c r="G907" s="98">
        <f t="shared" si="74"/>
        <v>0</v>
      </c>
      <c r="H907" s="30"/>
      <c r="I907" s="28" t="str">
        <f t="shared" si="75"/>
        <v>0</v>
      </c>
      <c r="J907" s="28">
        <f t="shared" si="71"/>
        <v>0</v>
      </c>
      <c r="K907" s="22"/>
      <c r="L907" s="150"/>
      <c r="AC907" s="148" t="str">
        <f>Inventario!B907</f>
        <v>Cable Resistivo</v>
      </c>
      <c r="AD907" s="148" t="str">
        <f>Inventario!D907</f>
        <v>Cable Resistivo</v>
      </c>
      <c r="AE907" s="148" t="str">
        <f>Inventario!E907</f>
        <v>Materiales Varios</v>
      </c>
      <c r="AF907" s="148">
        <f>Inventario!F907</f>
        <v>0</v>
      </c>
      <c r="AG907" s="148" t="str">
        <f>Inventario!G907</f>
        <v>Pie</v>
      </c>
      <c r="AH907" s="149" t="str">
        <f>Inventario!S907</f>
        <v>0</v>
      </c>
      <c r="AI907" s="149">
        <f>Inventario!T907</f>
        <v>0</v>
      </c>
    </row>
    <row r="908" spans="1:35" x14ac:dyDescent="0.25">
      <c r="A908" s="33"/>
      <c r="B908" s="24"/>
      <c r="C908" s="174"/>
      <c r="D908" s="98">
        <f t="shared" si="76"/>
        <v>0</v>
      </c>
      <c r="E908" s="33"/>
      <c r="F908" s="98">
        <f t="shared" si="73"/>
        <v>0</v>
      </c>
      <c r="G908" s="98">
        <f t="shared" si="74"/>
        <v>0</v>
      </c>
      <c r="H908" s="30"/>
      <c r="I908" s="28" t="str">
        <f t="shared" si="75"/>
        <v>0</v>
      </c>
      <c r="J908" s="28">
        <f t="shared" si="71"/>
        <v>0</v>
      </c>
      <c r="K908" s="22"/>
      <c r="L908" s="150"/>
      <c r="AC908" s="148" t="str">
        <f>Inventario!B908</f>
        <v>Brocha 3"</v>
      </c>
      <c r="AD908" s="148" t="str">
        <f>Inventario!D908</f>
        <v>Brocha 3"</v>
      </c>
      <c r="AE908" s="148" t="str">
        <f>Inventario!E908</f>
        <v>Materiales Varios</v>
      </c>
      <c r="AF908" s="148">
        <f>Inventario!F908</f>
        <v>0</v>
      </c>
      <c r="AG908" s="148" t="str">
        <f>Inventario!G908</f>
        <v>unidades</v>
      </c>
      <c r="AH908" s="149">
        <f>Inventario!S908</f>
        <v>38.807499999999997</v>
      </c>
      <c r="AI908" s="149">
        <f>Inventario!T908</f>
        <v>155.22999999999999</v>
      </c>
    </row>
    <row r="909" spans="1:35" x14ac:dyDescent="0.25">
      <c r="A909" s="33"/>
      <c r="B909" s="24"/>
      <c r="C909" s="174"/>
      <c r="D909" s="98">
        <f t="shared" si="76"/>
        <v>0</v>
      </c>
      <c r="E909" s="33"/>
      <c r="F909" s="98">
        <f t="shared" si="73"/>
        <v>0</v>
      </c>
      <c r="G909" s="98">
        <f t="shared" si="74"/>
        <v>0</v>
      </c>
      <c r="H909" s="30"/>
      <c r="I909" s="28" t="str">
        <f t="shared" si="75"/>
        <v>0</v>
      </c>
      <c r="J909" s="28">
        <f t="shared" si="71"/>
        <v>0</v>
      </c>
      <c r="K909" s="22"/>
      <c r="L909" s="150"/>
      <c r="AC909" s="148" t="str">
        <f>Inventario!B909</f>
        <v>Rodo para pintar</v>
      </c>
      <c r="AD909" s="148" t="str">
        <f>Inventario!D909</f>
        <v>Rodo para pintar</v>
      </c>
      <c r="AE909" s="148" t="str">
        <f>Inventario!E909</f>
        <v>Materiales Varios</v>
      </c>
      <c r="AF909" s="148">
        <f>Inventario!F909</f>
        <v>0</v>
      </c>
      <c r="AG909" s="148" t="str">
        <f>Inventario!G909</f>
        <v>unidades</v>
      </c>
      <c r="AH909" s="149" t="str">
        <f>Inventario!S909</f>
        <v>0</v>
      </c>
      <c r="AI909" s="149">
        <f>Inventario!T909</f>
        <v>0</v>
      </c>
    </row>
    <row r="910" spans="1:35" x14ac:dyDescent="0.25">
      <c r="A910" s="33"/>
      <c r="B910" s="24"/>
      <c r="C910" s="174"/>
      <c r="D910" s="98">
        <f t="shared" si="76"/>
        <v>0</v>
      </c>
      <c r="E910" s="33"/>
      <c r="F910" s="98">
        <f t="shared" si="73"/>
        <v>0</v>
      </c>
      <c r="G910" s="98">
        <f t="shared" si="74"/>
        <v>0</v>
      </c>
      <c r="H910" s="30"/>
      <c r="I910" s="28" t="str">
        <f t="shared" si="75"/>
        <v>0</v>
      </c>
      <c r="J910" s="28">
        <f t="shared" si="71"/>
        <v>0</v>
      </c>
      <c r="K910" s="22"/>
      <c r="L910" s="150"/>
      <c r="AC910" s="148" t="str">
        <f>Inventario!B910</f>
        <v>Rollos de menbrana</v>
      </c>
      <c r="AD910" s="148" t="str">
        <f>Inventario!D910</f>
        <v>Rollos de menbrana</v>
      </c>
      <c r="AE910" s="148" t="str">
        <f>Inventario!E910</f>
        <v>Materiales Varios</v>
      </c>
      <c r="AF910" s="148">
        <f>Inventario!F910</f>
        <v>0</v>
      </c>
      <c r="AG910" s="148" t="str">
        <f>Inventario!G910</f>
        <v>unidades</v>
      </c>
      <c r="AH910" s="149">
        <f>Inventario!S910</f>
        <v>1800</v>
      </c>
      <c r="AI910" s="149">
        <f>Inventario!T910</f>
        <v>1800</v>
      </c>
    </row>
    <row r="911" spans="1:35" x14ac:dyDescent="0.25">
      <c r="A911" s="33"/>
      <c r="B911" s="24"/>
      <c r="C911" s="174"/>
      <c r="D911" s="98">
        <f t="shared" si="76"/>
        <v>0</v>
      </c>
      <c r="E911" s="33"/>
      <c r="F911" s="98">
        <f t="shared" si="73"/>
        <v>0</v>
      </c>
      <c r="G911" s="98">
        <f t="shared" si="74"/>
        <v>0</v>
      </c>
      <c r="H911" s="30"/>
      <c r="I911" s="28" t="str">
        <f t="shared" si="75"/>
        <v>0</v>
      </c>
      <c r="J911" s="28">
        <f t="shared" si="71"/>
        <v>0</v>
      </c>
      <c r="K911" s="22"/>
      <c r="L911" s="150"/>
      <c r="AC911" s="148" t="str">
        <f>Inventario!B911</f>
        <v>silicon blanco</v>
      </c>
      <c r="AD911" s="148" t="str">
        <f>Inventario!D911</f>
        <v>silicon blanco</v>
      </c>
      <c r="AE911" s="148" t="str">
        <f>Inventario!E911</f>
        <v>Materiales Varios</v>
      </c>
      <c r="AF911" s="148">
        <f>Inventario!F911</f>
        <v>0</v>
      </c>
      <c r="AG911" s="148" t="str">
        <f>Inventario!G911</f>
        <v>unidades</v>
      </c>
      <c r="AH911" s="149">
        <f>Inventario!S911</f>
        <v>155</v>
      </c>
      <c r="AI911" s="149">
        <f>Inventario!T911</f>
        <v>155</v>
      </c>
    </row>
    <row r="912" spans="1:35" x14ac:dyDescent="0.25">
      <c r="A912" s="33"/>
      <c r="B912" s="24"/>
      <c r="C912" s="24"/>
      <c r="D912" s="98">
        <f t="shared" si="76"/>
        <v>0</v>
      </c>
      <c r="E912" s="33"/>
      <c r="F912" s="98">
        <f t="shared" si="73"/>
        <v>0</v>
      </c>
      <c r="G912" s="98">
        <f t="shared" si="74"/>
        <v>0</v>
      </c>
      <c r="H912" s="30"/>
      <c r="I912" s="28" t="str">
        <f t="shared" si="75"/>
        <v>0</v>
      </c>
      <c r="J912" s="28">
        <f t="shared" si="71"/>
        <v>0</v>
      </c>
      <c r="K912" s="22"/>
      <c r="L912" s="150"/>
      <c r="AC912" s="148" t="str">
        <f>Inventario!B912</f>
        <v>Maxalum c26(o.4omm)</v>
      </c>
      <c r="AD912" s="148" t="str">
        <f>Inventario!D912</f>
        <v>Maxalum c26(o.4omm)</v>
      </c>
      <c r="AE912" s="148" t="str">
        <f>Inventario!E912</f>
        <v>Materiales Varios</v>
      </c>
      <c r="AF912" s="148">
        <f>Inventario!F912</f>
        <v>0</v>
      </c>
      <c r="AG912" s="148" t="str">
        <f>Inventario!G912</f>
        <v>mts</v>
      </c>
      <c r="AH912" s="149">
        <f>Inventario!S912</f>
        <v>183.22950819672133</v>
      </c>
      <c r="AI912" s="149">
        <f>Inventario!T912</f>
        <v>782.39</v>
      </c>
    </row>
    <row r="913" spans="1:35" x14ac:dyDescent="0.25">
      <c r="A913" s="33"/>
      <c r="B913" s="24"/>
      <c r="C913" s="174"/>
      <c r="D913" s="98">
        <f t="shared" si="76"/>
        <v>0</v>
      </c>
      <c r="E913" s="33"/>
      <c r="F913" s="98">
        <f t="shared" si="73"/>
        <v>0</v>
      </c>
      <c r="G913" s="98">
        <f t="shared" si="74"/>
        <v>0</v>
      </c>
      <c r="H913" s="30"/>
      <c r="I913" s="28" t="str">
        <f t="shared" si="75"/>
        <v>0</v>
      </c>
      <c r="J913" s="28">
        <f t="shared" si="71"/>
        <v>0</v>
      </c>
      <c r="K913" s="22"/>
      <c r="L913" s="150"/>
      <c r="AC913" s="148" t="str">
        <f>Inventario!B913</f>
        <v xml:space="preserve">Cemento  </v>
      </c>
      <c r="AD913" s="148" t="str">
        <f>Inventario!D913</f>
        <v xml:space="preserve">Cemento  </v>
      </c>
      <c r="AE913" s="148" t="str">
        <f>Inventario!E913</f>
        <v>Materiales Varios</v>
      </c>
      <c r="AF913" s="148">
        <f>Inventario!F913</f>
        <v>0</v>
      </c>
      <c r="AG913" s="148" t="str">
        <f>Inventario!G913</f>
        <v>unidades</v>
      </c>
      <c r="AH913" s="149">
        <f>Inventario!S913</f>
        <v>330</v>
      </c>
      <c r="AI913" s="149">
        <f>Inventario!T913</f>
        <v>990</v>
      </c>
    </row>
    <row r="914" spans="1:35" x14ac:dyDescent="0.25">
      <c r="A914" s="33"/>
      <c r="B914" s="24"/>
      <c r="C914" s="174"/>
      <c r="D914" s="98">
        <f t="shared" si="76"/>
        <v>0</v>
      </c>
      <c r="E914" s="33"/>
      <c r="F914" s="98">
        <f t="shared" si="73"/>
        <v>0</v>
      </c>
      <c r="G914" s="98">
        <f t="shared" si="74"/>
        <v>0</v>
      </c>
      <c r="H914" s="30"/>
      <c r="I914" s="28" t="str">
        <f t="shared" si="75"/>
        <v>0</v>
      </c>
      <c r="J914" s="28">
        <f t="shared" si="71"/>
        <v>0</v>
      </c>
      <c r="K914" s="22"/>
      <c r="L914" s="150"/>
      <c r="AC914" s="148" t="str">
        <f>Inventario!B914</f>
        <v>Mecate Cabulla de 1/4"</v>
      </c>
      <c r="AD914" s="148" t="str">
        <f>Inventario!D914</f>
        <v>Mecate Cabulla de 1/4"</v>
      </c>
      <c r="AE914" s="148" t="str">
        <f>Inventario!E914</f>
        <v>Materiales Varios</v>
      </c>
      <c r="AF914" s="148">
        <f>Inventario!F914</f>
        <v>0</v>
      </c>
      <c r="AG914" s="148" t="str">
        <f>Inventario!G914</f>
        <v>mts</v>
      </c>
      <c r="AH914" s="149" t="str">
        <f>Inventario!S914</f>
        <v>0</v>
      </c>
      <c r="AI914" s="149">
        <f>Inventario!T914</f>
        <v>0</v>
      </c>
    </row>
    <row r="915" spans="1:35" x14ac:dyDescent="0.25">
      <c r="A915" s="33"/>
      <c r="B915" s="24"/>
      <c r="C915" s="174"/>
      <c r="D915" s="98">
        <f t="shared" si="76"/>
        <v>0</v>
      </c>
      <c r="E915" s="33"/>
      <c r="F915" s="98">
        <f t="shared" si="73"/>
        <v>0</v>
      </c>
      <c r="G915" s="98">
        <f t="shared" si="74"/>
        <v>0</v>
      </c>
      <c r="H915" s="30"/>
      <c r="I915" s="28" t="str">
        <f t="shared" si="75"/>
        <v>0</v>
      </c>
      <c r="J915" s="28">
        <f t="shared" si="71"/>
        <v>0</v>
      </c>
      <c r="K915" s="22"/>
      <c r="L915" s="150"/>
      <c r="AC915" s="148" t="str">
        <f>Inventario!B915</f>
        <v>Mecate Cabulla de 3/4"</v>
      </c>
      <c r="AD915" s="148" t="str">
        <f>Inventario!D915</f>
        <v>Mecate Cabulla de 3/4"</v>
      </c>
      <c r="AE915" s="148" t="str">
        <f>Inventario!E915</f>
        <v>Materiales Varios</v>
      </c>
      <c r="AF915" s="148">
        <f>Inventario!F915</f>
        <v>0</v>
      </c>
      <c r="AG915" s="148" t="str">
        <f>Inventario!G915</f>
        <v>mts</v>
      </c>
      <c r="AH915" s="149" t="str">
        <f>Inventario!S915</f>
        <v>0</v>
      </c>
      <c r="AI915" s="149">
        <f>Inventario!T915</f>
        <v>0</v>
      </c>
    </row>
    <row r="916" spans="1:35" x14ac:dyDescent="0.25">
      <c r="A916" s="33"/>
      <c r="B916" s="24"/>
      <c r="C916" s="174"/>
      <c r="D916" s="98">
        <f t="shared" si="76"/>
        <v>0</v>
      </c>
      <c r="E916" s="33"/>
      <c r="F916" s="98">
        <f t="shared" si="73"/>
        <v>0</v>
      </c>
      <c r="G916" s="98">
        <f t="shared" si="74"/>
        <v>0</v>
      </c>
      <c r="H916" s="30"/>
      <c r="I916" s="28" t="str">
        <f t="shared" si="75"/>
        <v>0</v>
      </c>
      <c r="J916" s="28">
        <f t="shared" si="71"/>
        <v>0</v>
      </c>
      <c r="K916" s="22"/>
      <c r="L916" s="150"/>
      <c r="AC916" s="148" t="str">
        <f>Inventario!B916</f>
        <v>Mecate Cabulla de 3/4" Blanco</v>
      </c>
      <c r="AD916" s="148" t="str">
        <f>Inventario!D916</f>
        <v>Mecate Cabulla de 3/4" Blanco</v>
      </c>
      <c r="AE916" s="148" t="str">
        <f>Inventario!E916</f>
        <v>Materiales Varios</v>
      </c>
      <c r="AF916" s="148">
        <f>Inventario!F916</f>
        <v>0</v>
      </c>
      <c r="AG916" s="148" t="str">
        <f>Inventario!G916</f>
        <v>mts</v>
      </c>
      <c r="AH916" s="149" t="str">
        <f>Inventario!S916</f>
        <v>0</v>
      </c>
      <c r="AI916" s="149">
        <f>Inventario!T916</f>
        <v>0</v>
      </c>
    </row>
    <row r="917" spans="1:35" x14ac:dyDescent="0.25">
      <c r="A917" s="33"/>
      <c r="B917" s="24"/>
      <c r="C917" s="174"/>
      <c r="D917" s="98">
        <f t="shared" si="76"/>
        <v>0</v>
      </c>
      <c r="E917" s="33"/>
      <c r="F917" s="98">
        <f t="shared" si="73"/>
        <v>0</v>
      </c>
      <c r="G917" s="98">
        <f t="shared" si="74"/>
        <v>0</v>
      </c>
      <c r="H917" s="30"/>
      <c r="I917" s="28" t="str">
        <f t="shared" si="75"/>
        <v>0</v>
      </c>
      <c r="J917" s="28">
        <f t="shared" si="71"/>
        <v>0</v>
      </c>
      <c r="K917" s="22"/>
      <c r="L917" s="150"/>
      <c r="AC917" s="148" t="str">
        <f>Inventario!B917</f>
        <v>Mecate Cabulla de 1/2"</v>
      </c>
      <c r="AD917" s="148" t="str">
        <f>Inventario!D917</f>
        <v>Mecate Cabulla de 1/2"</v>
      </c>
      <c r="AE917" s="148" t="str">
        <f>Inventario!E917</f>
        <v>Materiales Varios</v>
      </c>
      <c r="AF917" s="148">
        <f>Inventario!F917</f>
        <v>0</v>
      </c>
      <c r="AG917" s="148" t="str">
        <f>Inventario!G917</f>
        <v>mts</v>
      </c>
      <c r="AH917" s="149">
        <f>Inventario!S917</f>
        <v>40</v>
      </c>
      <c r="AI917" s="149">
        <f>Inventario!T917</f>
        <v>410</v>
      </c>
    </row>
    <row r="918" spans="1:35" x14ac:dyDescent="0.25">
      <c r="A918" s="33"/>
      <c r="B918" s="24"/>
      <c r="C918" s="24"/>
      <c r="D918" s="98">
        <f t="shared" si="76"/>
        <v>0</v>
      </c>
      <c r="E918" s="33"/>
      <c r="F918" s="98">
        <f t="shared" si="73"/>
        <v>0</v>
      </c>
      <c r="G918" s="98">
        <f t="shared" si="74"/>
        <v>0</v>
      </c>
      <c r="H918" s="30"/>
      <c r="I918" s="28" t="str">
        <f t="shared" si="75"/>
        <v>0</v>
      </c>
      <c r="J918" s="28">
        <f t="shared" si="71"/>
        <v>0</v>
      </c>
      <c r="K918" s="22"/>
      <c r="L918" s="150"/>
      <c r="AC918" s="148" t="str">
        <f>Inventario!B918</f>
        <v>Mecate Cabulla de 5/8"</v>
      </c>
      <c r="AD918" s="148" t="str">
        <f>Inventario!D918</f>
        <v>Mecate Cabulla de 5/8"</v>
      </c>
      <c r="AE918" s="148" t="str">
        <f>Inventario!E918</f>
        <v>Materiales Varios</v>
      </c>
      <c r="AF918" s="148">
        <f>Inventario!F918</f>
        <v>0</v>
      </c>
      <c r="AG918" s="148" t="str">
        <f>Inventario!G918</f>
        <v>mts</v>
      </c>
      <c r="AH918" s="149">
        <f>Inventario!S918</f>
        <v>40</v>
      </c>
      <c r="AI918" s="149">
        <f>Inventario!T918</f>
        <v>2480</v>
      </c>
    </row>
    <row r="919" spans="1:35" x14ac:dyDescent="0.25">
      <c r="A919" s="33"/>
      <c r="B919" s="24"/>
      <c r="C919" s="174"/>
      <c r="D919" s="98">
        <f t="shared" si="76"/>
        <v>0</v>
      </c>
      <c r="E919" s="33"/>
      <c r="F919" s="98">
        <f t="shared" si="73"/>
        <v>0</v>
      </c>
      <c r="G919" s="98">
        <f t="shared" si="74"/>
        <v>0</v>
      </c>
      <c r="H919" s="30"/>
      <c r="I919" s="28" t="str">
        <f t="shared" si="75"/>
        <v>0</v>
      </c>
      <c r="J919" s="28">
        <f t="shared" si="71"/>
        <v>0</v>
      </c>
      <c r="K919" s="22"/>
      <c r="L919" s="150"/>
      <c r="AC919" s="148" t="str">
        <f>Inventario!B919</f>
        <v>mecate nylon 3/8</v>
      </c>
      <c r="AD919" s="148" t="str">
        <f>Inventario!D919</f>
        <v>mecate nylon 3/8</v>
      </c>
      <c r="AE919" s="148" t="str">
        <f>Inventario!E919</f>
        <v>Materiales Varios</v>
      </c>
      <c r="AF919" s="148">
        <f>Inventario!F919</f>
        <v>0</v>
      </c>
      <c r="AG919" s="148" t="str">
        <f>Inventario!G919</f>
        <v>mts</v>
      </c>
      <c r="AH919" s="149" t="str">
        <f>Inventario!S919</f>
        <v>0</v>
      </c>
      <c r="AI919" s="149">
        <f>Inventario!T919</f>
        <v>0</v>
      </c>
    </row>
    <row r="920" spans="1:35" x14ac:dyDescent="0.25">
      <c r="A920" s="33"/>
      <c r="B920" s="24"/>
      <c r="C920" s="24"/>
      <c r="D920" s="98">
        <f t="shared" si="76"/>
        <v>0</v>
      </c>
      <c r="E920" s="33"/>
      <c r="F920" s="98">
        <f t="shared" si="73"/>
        <v>0</v>
      </c>
      <c r="G920" s="98">
        <f t="shared" si="74"/>
        <v>0</v>
      </c>
      <c r="H920" s="30"/>
      <c r="I920" s="28" t="str">
        <f t="shared" si="75"/>
        <v>0</v>
      </c>
      <c r="J920" s="28">
        <f t="shared" si="71"/>
        <v>0</v>
      </c>
      <c r="K920" s="22"/>
      <c r="L920" s="150"/>
      <c r="AC920" s="148" t="str">
        <f>Inventario!B920</f>
        <v>Rollo nylon</v>
      </c>
      <c r="AD920" s="148" t="str">
        <f>Inventario!D920</f>
        <v>Rollo nylon</v>
      </c>
      <c r="AE920" s="148" t="str">
        <f>Inventario!E920</f>
        <v>Materiales Varios</v>
      </c>
      <c r="AF920" s="148">
        <f>Inventario!F920</f>
        <v>0</v>
      </c>
      <c r="AG920" s="148" t="str">
        <f>Inventario!G920</f>
        <v>unidades</v>
      </c>
      <c r="AH920" s="149" t="str">
        <f>Inventario!S920</f>
        <v>0</v>
      </c>
      <c r="AI920" s="149">
        <f>Inventario!T920</f>
        <v>0</v>
      </c>
    </row>
    <row r="921" spans="1:35" x14ac:dyDescent="0.25">
      <c r="A921" s="33"/>
      <c r="B921" s="24"/>
      <c r="C921" s="24"/>
      <c r="D921" s="98">
        <f t="shared" si="76"/>
        <v>0</v>
      </c>
      <c r="E921" s="33"/>
      <c r="F921" s="98">
        <f t="shared" si="73"/>
        <v>0</v>
      </c>
      <c r="G921" s="98">
        <f t="shared" si="74"/>
        <v>0</v>
      </c>
      <c r="H921" s="30"/>
      <c r="I921" s="28" t="str">
        <f t="shared" si="75"/>
        <v>0</v>
      </c>
      <c r="J921" s="28">
        <f t="shared" si="71"/>
        <v>0</v>
      </c>
      <c r="K921" s="22"/>
      <c r="L921" s="150"/>
      <c r="AC921" s="148" t="str">
        <f>Inventario!B921</f>
        <v>Lava Mano</v>
      </c>
      <c r="AD921" s="148" t="str">
        <f>Inventario!D921</f>
        <v>Lava Mano</v>
      </c>
      <c r="AE921" s="148" t="str">
        <f>Inventario!E921</f>
        <v>Materiales Varios</v>
      </c>
      <c r="AF921" s="148">
        <f>Inventario!F921</f>
        <v>0</v>
      </c>
      <c r="AG921" s="148" t="str">
        <f>Inventario!G921</f>
        <v>unidades</v>
      </c>
      <c r="AH921" s="149">
        <f>Inventario!S921</f>
        <v>2310.6717400000002</v>
      </c>
      <c r="AI921" s="149">
        <f>Inventario!T921</f>
        <v>4621.3434800000005</v>
      </c>
    </row>
    <row r="922" spans="1:35" x14ac:dyDescent="0.25">
      <c r="A922" s="33"/>
      <c r="B922" s="24"/>
      <c r="C922" s="24"/>
      <c r="D922" s="98">
        <f t="shared" si="76"/>
        <v>0</v>
      </c>
      <c r="E922" s="33"/>
      <c r="F922" s="98">
        <f t="shared" si="73"/>
        <v>0</v>
      </c>
      <c r="G922" s="98">
        <f t="shared" si="74"/>
        <v>0</v>
      </c>
      <c r="H922" s="30"/>
      <c r="I922" s="28" t="str">
        <f t="shared" si="75"/>
        <v>0</v>
      </c>
      <c r="J922" s="28">
        <f t="shared" si="71"/>
        <v>0</v>
      </c>
      <c r="K922" s="22"/>
      <c r="L922" s="150"/>
      <c r="AC922" s="148" t="str">
        <f>Inventario!B922</f>
        <v>Accesorios lava mano</v>
      </c>
      <c r="AD922" s="148" t="str">
        <f>Inventario!D922</f>
        <v>Accesorios lava mano</v>
      </c>
      <c r="AE922" s="148" t="str">
        <f>Inventario!E922</f>
        <v>Materiales Varios</v>
      </c>
      <c r="AF922" s="148">
        <f>Inventario!F922</f>
        <v>0</v>
      </c>
      <c r="AG922" s="148" t="str">
        <f>Inventario!G922</f>
        <v>unidades</v>
      </c>
      <c r="AH922" s="149" t="str">
        <f>Inventario!S922</f>
        <v>0</v>
      </c>
      <c r="AI922" s="149">
        <f>Inventario!T922</f>
        <v>0</v>
      </c>
    </row>
    <row r="923" spans="1:35" x14ac:dyDescent="0.25">
      <c r="A923" s="33"/>
      <c r="B923" s="24"/>
      <c r="C923" s="174"/>
      <c r="D923" s="98">
        <f t="shared" si="76"/>
        <v>0</v>
      </c>
      <c r="E923" s="33"/>
      <c r="F923" s="98">
        <f t="shared" si="73"/>
        <v>0</v>
      </c>
      <c r="G923" s="98">
        <f t="shared" si="74"/>
        <v>0</v>
      </c>
      <c r="H923" s="30"/>
      <c r="I923" s="28" t="str">
        <f t="shared" si="75"/>
        <v>0</v>
      </c>
      <c r="J923" s="28">
        <f t="shared" si="71"/>
        <v>0</v>
      </c>
      <c r="K923" s="22"/>
      <c r="L923" s="150"/>
      <c r="AC923" s="148" t="str">
        <f>Inventario!B923</f>
        <v>Marmol</v>
      </c>
      <c r="AD923" s="148" t="str">
        <f>Inventario!D923</f>
        <v>Marmol</v>
      </c>
      <c r="AE923" s="148" t="str">
        <f>Inventario!E923</f>
        <v>Materiales Varios</v>
      </c>
      <c r="AF923" s="148">
        <f>Inventario!F923</f>
        <v>0</v>
      </c>
      <c r="AG923" s="148" t="str">
        <f>Inventario!G923</f>
        <v>unidades</v>
      </c>
      <c r="AH923" s="149">
        <f>Inventario!S923</f>
        <v>5543.55</v>
      </c>
      <c r="AI923" s="149">
        <f>Inventario!T923</f>
        <v>5543.55</v>
      </c>
    </row>
    <row r="924" spans="1:35" x14ac:dyDescent="0.25">
      <c r="A924" s="33"/>
      <c r="B924" s="24"/>
      <c r="C924" s="24"/>
      <c r="D924" s="98">
        <f t="shared" si="76"/>
        <v>0</v>
      </c>
      <c r="E924" s="33"/>
      <c r="F924" s="98">
        <f t="shared" si="73"/>
        <v>0</v>
      </c>
      <c r="G924" s="98">
        <f t="shared" si="74"/>
        <v>0</v>
      </c>
      <c r="H924" s="30"/>
      <c r="I924" s="28" t="str">
        <f t="shared" si="75"/>
        <v>0</v>
      </c>
      <c r="J924" s="28">
        <f t="shared" si="71"/>
        <v>0</v>
      </c>
      <c r="K924" s="22"/>
      <c r="L924" s="150"/>
      <c r="AC924" s="148" t="str">
        <f>Inventario!B924</f>
        <v xml:space="preserve">Cepillo Alambre para taladro </v>
      </c>
      <c r="AD924" s="148" t="str">
        <f>Inventario!D924</f>
        <v xml:space="preserve">Cepillo Alambre para taladro </v>
      </c>
      <c r="AE924" s="148" t="str">
        <f>Inventario!E924</f>
        <v>Materiales Varios</v>
      </c>
      <c r="AF924" s="148">
        <f>Inventario!F924</f>
        <v>0</v>
      </c>
      <c r="AG924" s="148" t="str">
        <f>Inventario!G924</f>
        <v>unidades</v>
      </c>
      <c r="AH924" s="149" t="str">
        <f>Inventario!S924</f>
        <v>0</v>
      </c>
      <c r="AI924" s="149">
        <f>Inventario!T924</f>
        <v>0</v>
      </c>
    </row>
    <row r="925" spans="1:35" x14ac:dyDescent="0.25">
      <c r="A925" s="33"/>
      <c r="B925" s="24"/>
      <c r="C925" s="174"/>
      <c r="D925" s="98">
        <f t="shared" si="76"/>
        <v>0</v>
      </c>
      <c r="E925" s="33"/>
      <c r="F925" s="98">
        <f t="shared" si="73"/>
        <v>0</v>
      </c>
      <c r="G925" s="98">
        <f t="shared" si="74"/>
        <v>0</v>
      </c>
      <c r="H925" s="30"/>
      <c r="I925" s="28" t="str">
        <f t="shared" si="75"/>
        <v>0</v>
      </c>
      <c r="J925" s="28">
        <f>+H925*I925</f>
        <v>0</v>
      </c>
      <c r="K925" s="22"/>
      <c r="L925" s="150"/>
      <c r="AC925" s="148" t="str">
        <f>Inventario!B925</f>
        <v>Cepillo Alambre para  esmeril</v>
      </c>
      <c r="AD925" s="148" t="str">
        <f>Inventario!D925</f>
        <v>Cepillo Alambre para  esmeril</v>
      </c>
      <c r="AE925" s="148" t="str">
        <f>Inventario!E925</f>
        <v>Materiales Varios</v>
      </c>
      <c r="AF925" s="148">
        <f>Inventario!F925</f>
        <v>0</v>
      </c>
      <c r="AG925" s="148" t="str">
        <f>Inventario!G925</f>
        <v>unidades</v>
      </c>
      <c r="AH925" s="149">
        <f>Inventario!S925</f>
        <v>200</v>
      </c>
      <c r="AI925" s="149">
        <f>Inventario!T925</f>
        <v>200</v>
      </c>
    </row>
    <row r="926" spans="1:35" x14ac:dyDescent="0.25">
      <c r="A926" s="33"/>
      <c r="B926" s="24"/>
      <c r="C926" s="24"/>
      <c r="D926" s="98">
        <f t="shared" si="76"/>
        <v>0</v>
      </c>
      <c r="E926" s="33"/>
      <c r="F926" s="98">
        <f t="shared" si="73"/>
        <v>0</v>
      </c>
      <c r="G926" s="98">
        <f t="shared" si="74"/>
        <v>0</v>
      </c>
      <c r="H926" s="30"/>
      <c r="I926" s="28" t="str">
        <f t="shared" si="75"/>
        <v>0</v>
      </c>
      <c r="J926" s="28">
        <f t="shared" ref="J926:J979" si="77">+H926*I926</f>
        <v>0</v>
      </c>
      <c r="K926" s="22"/>
      <c r="L926" s="150"/>
      <c r="AC926" s="148" t="str">
        <f>Inventario!B926</f>
        <v>Pana Plastica</v>
      </c>
      <c r="AD926" s="148" t="str">
        <f>Inventario!D926</f>
        <v>Pana Plastica</v>
      </c>
      <c r="AE926" s="148" t="str">
        <f>Inventario!E926</f>
        <v>Materiales Varios</v>
      </c>
      <c r="AF926" s="148">
        <f>Inventario!F926</f>
        <v>0</v>
      </c>
      <c r="AG926" s="148" t="str">
        <f>Inventario!G926</f>
        <v>unidades</v>
      </c>
      <c r="AH926" s="149" t="str">
        <f>Inventario!S926</f>
        <v>0</v>
      </c>
      <c r="AI926" s="149">
        <f>Inventario!T926</f>
        <v>0</v>
      </c>
    </row>
    <row r="927" spans="1:35" x14ac:dyDescent="0.25">
      <c r="A927" s="33"/>
      <c r="B927" s="24"/>
      <c r="C927" s="24"/>
      <c r="D927" s="98">
        <f t="shared" si="76"/>
        <v>0</v>
      </c>
      <c r="E927" s="33"/>
      <c r="F927" s="98">
        <f t="shared" si="73"/>
        <v>0</v>
      </c>
      <c r="G927" s="98">
        <f t="shared" si="74"/>
        <v>0</v>
      </c>
      <c r="H927" s="30"/>
      <c r="I927" s="28" t="str">
        <f t="shared" si="75"/>
        <v>0</v>
      </c>
      <c r="J927" s="28">
        <f t="shared" si="77"/>
        <v>0</v>
      </c>
      <c r="K927" s="22"/>
      <c r="L927" s="150"/>
      <c r="AC927" s="148" t="str">
        <f>Inventario!B927</f>
        <v>Cubrta Vacia</v>
      </c>
      <c r="AD927" s="148" t="str">
        <f>Inventario!D927</f>
        <v>Cubrta Vacia</v>
      </c>
      <c r="AE927" s="148" t="str">
        <f>Inventario!E927</f>
        <v>Materiales Varios</v>
      </c>
      <c r="AF927" s="148">
        <f>Inventario!F927</f>
        <v>0</v>
      </c>
      <c r="AG927" s="148" t="str">
        <f>Inventario!G927</f>
        <v>unidades</v>
      </c>
      <c r="AH927" s="149" t="str">
        <f>Inventario!S927</f>
        <v>0</v>
      </c>
      <c r="AI927" s="149">
        <f>Inventario!T927</f>
        <v>0</v>
      </c>
    </row>
    <row r="928" spans="1:35" x14ac:dyDescent="0.25">
      <c r="A928" s="33"/>
      <c r="B928" s="24"/>
      <c r="C928" s="24"/>
      <c r="D928" s="98">
        <f t="shared" si="76"/>
        <v>0</v>
      </c>
      <c r="E928" s="33"/>
      <c r="F928" s="98">
        <f t="shared" si="73"/>
        <v>0</v>
      </c>
      <c r="G928" s="98">
        <f t="shared" si="74"/>
        <v>0</v>
      </c>
      <c r="H928" s="30"/>
      <c r="I928" s="28" t="str">
        <f t="shared" si="75"/>
        <v>0</v>
      </c>
      <c r="J928" s="28">
        <f t="shared" si="77"/>
        <v>0</v>
      </c>
      <c r="K928" s="22"/>
      <c r="L928" s="150"/>
      <c r="AC928" s="148" t="str">
        <f>Inventario!B928</f>
        <v>Escoba</v>
      </c>
      <c r="AD928" s="148" t="str">
        <f>Inventario!D928</f>
        <v>Escoba</v>
      </c>
      <c r="AE928" s="148" t="str">
        <f>Inventario!E928</f>
        <v>Materiales Varios</v>
      </c>
      <c r="AF928" s="148">
        <f>Inventario!F928</f>
        <v>0</v>
      </c>
      <c r="AG928" s="148" t="str">
        <f>Inventario!G928</f>
        <v>unidades</v>
      </c>
      <c r="AH928" s="149">
        <f>Inventario!S928</f>
        <v>123.71749999999999</v>
      </c>
      <c r="AI928" s="149">
        <f>Inventario!T928</f>
        <v>1484.61</v>
      </c>
    </row>
    <row r="929" spans="1:35" x14ac:dyDescent="0.25">
      <c r="A929" s="33"/>
      <c r="B929" s="24"/>
      <c r="C929" s="24"/>
      <c r="D929" s="98">
        <f t="shared" si="76"/>
        <v>0</v>
      </c>
      <c r="E929" s="33"/>
      <c r="F929" s="98">
        <f t="shared" si="73"/>
        <v>0</v>
      </c>
      <c r="G929" s="98">
        <f t="shared" si="74"/>
        <v>0</v>
      </c>
      <c r="H929" s="30"/>
      <c r="I929" s="28" t="str">
        <f t="shared" si="75"/>
        <v>0</v>
      </c>
      <c r="J929" s="28">
        <f t="shared" si="77"/>
        <v>0</v>
      </c>
      <c r="K929" s="22"/>
      <c r="L929" s="150"/>
      <c r="AC929" s="148" t="str">
        <f>Inventario!B929</f>
        <v>Griferia P/Piso Cromada P.Tina Freestan</v>
      </c>
      <c r="AD929" s="148" t="str">
        <f>Inventario!D929</f>
        <v>Griferia P/Piso Cromada P.Tina Freestan</v>
      </c>
      <c r="AE929" s="148" t="str">
        <f>Inventario!E929</f>
        <v>Materiales Varios</v>
      </c>
      <c r="AF929" s="148" t="str">
        <f>Inventario!F929</f>
        <v>19.06116.002</v>
      </c>
      <c r="AG929" s="148" t="str">
        <f>Inventario!G929</f>
        <v>unidades</v>
      </c>
      <c r="AH929" s="149" t="str">
        <f>Inventario!S929</f>
        <v>0</v>
      </c>
      <c r="AI929" s="149">
        <f>Inventario!T929</f>
        <v>0</v>
      </c>
    </row>
    <row r="930" spans="1:35" x14ac:dyDescent="0.25">
      <c r="A930" s="33"/>
      <c r="B930" s="24"/>
      <c r="C930" s="24"/>
      <c r="D930" s="98">
        <f t="shared" si="76"/>
        <v>0</v>
      </c>
      <c r="E930" s="33"/>
      <c r="F930" s="98">
        <f t="shared" si="73"/>
        <v>0</v>
      </c>
      <c r="G930" s="98">
        <f t="shared" si="74"/>
        <v>0</v>
      </c>
      <c r="H930" s="30"/>
      <c r="I930" s="28" t="str">
        <f t="shared" si="75"/>
        <v>0</v>
      </c>
      <c r="J930" s="28">
        <f t="shared" si="77"/>
        <v>0</v>
      </c>
      <c r="K930" s="22"/>
      <c r="L930" s="150"/>
      <c r="AC930" s="148" t="str">
        <f>Inventario!B930</f>
        <v>Tina con  desague D8</v>
      </c>
      <c r="AD930" s="148" t="str">
        <f>Inventario!D930</f>
        <v>Tina con  desague D8</v>
      </c>
      <c r="AE930" s="148" t="str">
        <f>Inventario!E930</f>
        <v>Materiales Varios</v>
      </c>
      <c r="AF930" s="148">
        <f>Inventario!F930</f>
        <v>19.06073</v>
      </c>
      <c r="AG930" s="148" t="str">
        <f>Inventario!G930</f>
        <v>unidades</v>
      </c>
      <c r="AH930" s="149">
        <f>Inventario!S930</f>
        <v>57662.68</v>
      </c>
      <c r="AI930" s="149">
        <f>Inventario!T930</f>
        <v>57662.68</v>
      </c>
    </row>
    <row r="931" spans="1:35" x14ac:dyDescent="0.25">
      <c r="A931" s="33"/>
      <c r="B931" s="24"/>
      <c r="C931" s="24"/>
      <c r="D931" s="98">
        <f t="shared" si="76"/>
        <v>0</v>
      </c>
      <c r="E931" s="33"/>
      <c r="F931" s="98">
        <f t="shared" si="73"/>
        <v>0</v>
      </c>
      <c r="G931" s="98">
        <f t="shared" si="74"/>
        <v>0</v>
      </c>
      <c r="H931" s="30"/>
      <c r="I931" s="28" t="str">
        <f t="shared" si="75"/>
        <v>0</v>
      </c>
      <c r="J931" s="28">
        <f t="shared" si="77"/>
        <v>0</v>
      </c>
      <c r="K931" s="22"/>
      <c r="L931" s="150"/>
      <c r="AC931" s="148" t="str">
        <f>Inventario!B931</f>
        <v>Ducha</v>
      </c>
      <c r="AD931" s="148" t="str">
        <f>Inventario!D931</f>
        <v>Ducha</v>
      </c>
      <c r="AE931" s="148" t="str">
        <f>Inventario!E931</f>
        <v>Materiales Varios</v>
      </c>
      <c r="AF931" s="148">
        <f>Inventario!F931</f>
        <v>0</v>
      </c>
      <c r="AG931" s="148" t="str">
        <f>Inventario!G931</f>
        <v>unidades</v>
      </c>
      <c r="AH931" s="149" t="str">
        <f>Inventario!S931</f>
        <v>0</v>
      </c>
      <c r="AI931" s="149">
        <f>Inventario!T931</f>
        <v>0</v>
      </c>
    </row>
    <row r="932" spans="1:35" x14ac:dyDescent="0.25">
      <c r="A932" s="33"/>
      <c r="B932" s="24"/>
      <c r="C932" s="174"/>
      <c r="D932" s="98">
        <f t="shared" si="76"/>
        <v>0</v>
      </c>
      <c r="E932" s="33"/>
      <c r="F932" s="98">
        <f t="shared" si="73"/>
        <v>0</v>
      </c>
      <c r="G932" s="98">
        <f t="shared" si="74"/>
        <v>0</v>
      </c>
      <c r="H932" s="30"/>
      <c r="I932" s="28" t="str">
        <f t="shared" si="75"/>
        <v>0</v>
      </c>
      <c r="J932" s="28">
        <f t="shared" si="77"/>
        <v>0</v>
      </c>
      <c r="K932" s="22"/>
      <c r="L932" s="150"/>
      <c r="AC932" s="148" t="str">
        <f>Inventario!B932</f>
        <v>Beaker Plasticos 1000 ml</v>
      </c>
      <c r="AD932" s="148" t="str">
        <f>Inventario!D932</f>
        <v>Beaker Plasticos 1000 ml</v>
      </c>
      <c r="AE932" s="148" t="str">
        <f>Inventario!E932</f>
        <v>Materiales Varios</v>
      </c>
      <c r="AF932" s="148">
        <f>Inventario!F932</f>
        <v>0</v>
      </c>
      <c r="AG932" s="148" t="str">
        <f>Inventario!G932</f>
        <v>unidades</v>
      </c>
      <c r="AH932" s="149" t="str">
        <f>Inventario!S932</f>
        <v>0</v>
      </c>
      <c r="AI932" s="149">
        <f>Inventario!T932</f>
        <v>0</v>
      </c>
    </row>
    <row r="933" spans="1:35" x14ac:dyDescent="0.25">
      <c r="A933" s="33"/>
      <c r="B933" s="24"/>
      <c r="C933" s="24"/>
      <c r="D933" s="98">
        <f t="shared" si="76"/>
        <v>0</v>
      </c>
      <c r="E933" s="33"/>
      <c r="F933" s="98">
        <f t="shared" si="73"/>
        <v>0</v>
      </c>
      <c r="G933" s="98">
        <f t="shared" si="74"/>
        <v>0</v>
      </c>
      <c r="H933" s="30"/>
      <c r="I933" s="28" t="str">
        <f t="shared" si="75"/>
        <v>0</v>
      </c>
      <c r="J933" s="28">
        <f t="shared" si="77"/>
        <v>0</v>
      </c>
      <c r="K933" s="22"/>
      <c r="L933" s="150"/>
      <c r="AC933" s="148" t="str">
        <f>Inventario!B933</f>
        <v xml:space="preserve">Folder manila </v>
      </c>
      <c r="AD933" s="148" t="str">
        <f>Inventario!D933</f>
        <v xml:space="preserve">Folder manila </v>
      </c>
      <c r="AE933" s="148" t="str">
        <f>Inventario!E933</f>
        <v>Materiales Varios</v>
      </c>
      <c r="AF933" s="148">
        <f>Inventario!F933</f>
        <v>0</v>
      </c>
      <c r="AG933" s="148" t="str">
        <f>Inventario!G933</f>
        <v>unidades</v>
      </c>
      <c r="AH933" s="149">
        <f>Inventario!S933</f>
        <v>19.652000000000001</v>
      </c>
      <c r="AI933" s="149">
        <f>Inventario!T933</f>
        <v>196.52</v>
      </c>
    </row>
    <row r="934" spans="1:35" x14ac:dyDescent="0.25">
      <c r="A934" s="33"/>
      <c r="B934" s="24"/>
      <c r="C934" s="174"/>
      <c r="D934" s="98">
        <f t="shared" si="76"/>
        <v>0</v>
      </c>
      <c r="E934" s="33"/>
      <c r="F934" s="98">
        <f t="shared" si="73"/>
        <v>0</v>
      </c>
      <c r="G934" s="98">
        <f t="shared" si="74"/>
        <v>0</v>
      </c>
      <c r="H934" s="30"/>
      <c r="I934" s="28" t="str">
        <f t="shared" si="75"/>
        <v>0</v>
      </c>
      <c r="J934" s="28">
        <f t="shared" si="77"/>
        <v>0</v>
      </c>
      <c r="K934" s="22"/>
      <c r="L934" s="150"/>
      <c r="AC934" s="148" t="str">
        <f>Inventario!B934</f>
        <v>Manguera  Nivel</v>
      </c>
      <c r="AD934" s="148" t="str">
        <f>Inventario!D934</f>
        <v>Manguera  Nivel</v>
      </c>
      <c r="AE934" s="148" t="str">
        <f>Inventario!E934</f>
        <v>Materiales Varios</v>
      </c>
      <c r="AF934" s="148">
        <f>Inventario!F934</f>
        <v>0</v>
      </c>
      <c r="AG934" s="148" t="str">
        <f>Inventario!G934</f>
        <v>mts</v>
      </c>
      <c r="AH934" s="149">
        <f>Inventario!S934</f>
        <v>18</v>
      </c>
      <c r="AI934" s="149">
        <f>Inventario!T934</f>
        <v>108</v>
      </c>
    </row>
    <row r="935" spans="1:35" x14ac:dyDescent="0.25">
      <c r="A935" s="33"/>
      <c r="B935" s="24"/>
      <c r="C935" s="174"/>
      <c r="D935" s="98">
        <f t="shared" si="76"/>
        <v>0</v>
      </c>
      <c r="E935" s="33"/>
      <c r="F935" s="98">
        <f t="shared" si="73"/>
        <v>0</v>
      </c>
      <c r="G935" s="98">
        <f t="shared" si="74"/>
        <v>0</v>
      </c>
      <c r="H935" s="30"/>
      <c r="I935" s="28" t="str">
        <f t="shared" si="75"/>
        <v>0</v>
      </c>
      <c r="J935" s="28">
        <f t="shared" si="77"/>
        <v>0</v>
      </c>
      <c r="K935" s="22"/>
      <c r="L935" s="150"/>
      <c r="AC935" s="148" t="str">
        <f>Inventario!B935</f>
        <v xml:space="preserve">Inodoro </v>
      </c>
      <c r="AD935" s="148" t="str">
        <f>Inventario!D935</f>
        <v xml:space="preserve">Inodoro </v>
      </c>
      <c r="AE935" s="148" t="str">
        <f>Inventario!E935</f>
        <v>Materiales Varios</v>
      </c>
      <c r="AF935" s="148">
        <f>Inventario!F935</f>
        <v>0</v>
      </c>
      <c r="AG935" s="148" t="str">
        <f>Inventario!G935</f>
        <v>unidades</v>
      </c>
      <c r="AH935" s="149" t="str">
        <f>Inventario!S935</f>
        <v>0</v>
      </c>
      <c r="AI935" s="149">
        <f>Inventario!T935</f>
        <v>0</v>
      </c>
    </row>
    <row r="936" spans="1:35" x14ac:dyDescent="0.25">
      <c r="A936" s="33"/>
      <c r="B936" s="24"/>
      <c r="C936" s="24"/>
      <c r="D936" s="98">
        <f t="shared" si="76"/>
        <v>0</v>
      </c>
      <c r="E936" s="33"/>
      <c r="F936" s="98">
        <f t="shared" si="73"/>
        <v>0</v>
      </c>
      <c r="G936" s="98">
        <f t="shared" si="74"/>
        <v>0</v>
      </c>
      <c r="H936" s="30"/>
      <c r="I936" s="28" t="str">
        <f t="shared" si="75"/>
        <v>0</v>
      </c>
      <c r="J936" s="28">
        <f t="shared" si="77"/>
        <v>0</v>
      </c>
      <c r="K936" s="22"/>
      <c r="L936" s="150"/>
      <c r="AC936" s="148" t="str">
        <f>Inventario!B936</f>
        <v xml:space="preserve">Lavamanos (Single control lavatory faucet) </v>
      </c>
      <c r="AD936" s="148" t="str">
        <f>Inventario!D936</f>
        <v xml:space="preserve">Lavamanos (Single control lavatory faucet) </v>
      </c>
      <c r="AE936" s="148" t="str">
        <f>Inventario!E936</f>
        <v>Materiales Varios</v>
      </c>
      <c r="AF936" s="148">
        <f>Inventario!F936</f>
        <v>0</v>
      </c>
      <c r="AG936" s="148" t="str">
        <f>Inventario!G936</f>
        <v>unidades</v>
      </c>
      <c r="AH936" s="149">
        <f>Inventario!S936</f>
        <v>5616.1949999999997</v>
      </c>
      <c r="AI936" s="149">
        <f>Inventario!T936</f>
        <v>11232.39</v>
      </c>
    </row>
    <row r="937" spans="1:35" x14ac:dyDescent="0.25">
      <c r="A937" s="33"/>
      <c r="B937" s="24"/>
      <c r="C937" s="24"/>
      <c r="D937" s="98">
        <f t="shared" ref="D937:D968" si="78">VLOOKUP($C937,$AC$6:$AI$2056,2,FALSE)</f>
        <v>0</v>
      </c>
      <c r="E937" s="33"/>
      <c r="F937" s="98">
        <f t="shared" si="73"/>
        <v>0</v>
      </c>
      <c r="G937" s="98">
        <f t="shared" si="74"/>
        <v>0</v>
      </c>
      <c r="H937" s="30"/>
      <c r="I937" s="28" t="str">
        <f t="shared" si="75"/>
        <v>0</v>
      </c>
      <c r="J937" s="28">
        <f t="shared" si="77"/>
        <v>0</v>
      </c>
      <c r="K937" s="22"/>
      <c r="L937" s="150"/>
      <c r="AC937" s="148" t="str">
        <f>Inventario!B937</f>
        <v xml:space="preserve">Collet 3/32 Pta-17/26 PTW18 </v>
      </c>
      <c r="AD937" s="148" t="str">
        <f>Inventario!D937</f>
        <v xml:space="preserve">Collet 3/32 Pta-17/26 PTW18 </v>
      </c>
      <c r="AE937" s="148" t="str">
        <f>Inventario!E937</f>
        <v>Materiales Varios</v>
      </c>
      <c r="AF937" s="148" t="str">
        <f>Inventario!F937</f>
        <v>KP2030-4B1</v>
      </c>
      <c r="AG937" s="148" t="str">
        <f>Inventario!G937</f>
        <v>unidades</v>
      </c>
      <c r="AH937" s="149" t="str">
        <f>Inventario!S937</f>
        <v>0</v>
      </c>
      <c r="AI937" s="149">
        <f>Inventario!T937</f>
        <v>0</v>
      </c>
    </row>
    <row r="938" spans="1:35" x14ac:dyDescent="0.25">
      <c r="A938" s="33"/>
      <c r="B938" s="24"/>
      <c r="C938" s="24"/>
      <c r="D938" s="98">
        <f t="shared" si="78"/>
        <v>0</v>
      </c>
      <c r="E938" s="33"/>
      <c r="F938" s="98">
        <f t="shared" si="73"/>
        <v>0</v>
      </c>
      <c r="G938" s="98">
        <f t="shared" si="74"/>
        <v>0</v>
      </c>
      <c r="H938" s="30"/>
      <c r="I938" s="28" t="str">
        <f t="shared" si="75"/>
        <v>0</v>
      </c>
      <c r="J938" s="28">
        <f t="shared" si="77"/>
        <v>0</v>
      </c>
      <c r="K938" s="22"/>
      <c r="L938" s="150"/>
      <c r="AC938" s="148" t="str">
        <f>Inventario!B938</f>
        <v xml:space="preserve">Collet Body 1/8 Antorcha PTA-26 </v>
      </c>
      <c r="AD938" s="148" t="str">
        <f>Inventario!D938</f>
        <v xml:space="preserve">Collet Body 1/8 Antorcha PTA-26 </v>
      </c>
      <c r="AE938" s="148" t="str">
        <f>Inventario!E938</f>
        <v>Materiales Varios</v>
      </c>
      <c r="AF938" s="148" t="str">
        <f>Inventario!F938</f>
        <v>KP2032-5B1</v>
      </c>
      <c r="AG938" s="148" t="str">
        <f>Inventario!G938</f>
        <v>unidades</v>
      </c>
      <c r="AH938" s="149" t="str">
        <f>Inventario!S938</f>
        <v>0</v>
      </c>
      <c r="AI938" s="149">
        <f>Inventario!T938</f>
        <v>0</v>
      </c>
    </row>
    <row r="939" spans="1:35" x14ac:dyDescent="0.25">
      <c r="A939" s="33"/>
      <c r="B939" s="24"/>
      <c r="C939" s="24"/>
      <c r="D939" s="98">
        <f t="shared" si="78"/>
        <v>0</v>
      </c>
      <c r="E939" s="33"/>
      <c r="F939" s="98">
        <f t="shared" si="73"/>
        <v>0</v>
      </c>
      <c r="G939" s="98">
        <f t="shared" si="74"/>
        <v>0</v>
      </c>
      <c r="H939" s="30"/>
      <c r="I939" s="28" t="str">
        <f t="shared" si="75"/>
        <v>0</v>
      </c>
      <c r="J939" s="28">
        <f t="shared" si="77"/>
        <v>0</v>
      </c>
      <c r="K939" s="22"/>
      <c r="L939" s="150"/>
      <c r="AC939" s="148" t="str">
        <f>Inventario!B939</f>
        <v xml:space="preserve">Porcelanato NR Timeless naturale coke </v>
      </c>
      <c r="AD939" s="148" t="str">
        <f>Inventario!D939</f>
        <v xml:space="preserve">Porcelanato NR Timeless naturale coke </v>
      </c>
      <c r="AE939" s="148" t="str">
        <f>Inventario!E939</f>
        <v>Materiales Varios</v>
      </c>
      <c r="AF939" s="148" t="str">
        <f>Inventario!F939</f>
        <v>DAD0090</v>
      </c>
      <c r="AG939" s="148" t="str">
        <f>Inventario!G939</f>
        <v>mts</v>
      </c>
      <c r="AH939" s="149">
        <f>Inventario!S939</f>
        <v>680.40366503904318</v>
      </c>
      <c r="AI939" s="149">
        <f>Inventario!T939</f>
        <v>3.4020183251921217</v>
      </c>
    </row>
    <row r="940" spans="1:35" x14ac:dyDescent="0.25">
      <c r="A940" s="33"/>
      <c r="B940" s="24"/>
      <c r="C940" s="24"/>
      <c r="D940" s="98">
        <f t="shared" si="78"/>
        <v>0</v>
      </c>
      <c r="E940" s="33"/>
      <c r="F940" s="98">
        <f t="shared" si="73"/>
        <v>0</v>
      </c>
      <c r="G940" s="98">
        <f t="shared" si="74"/>
        <v>0</v>
      </c>
      <c r="H940" s="30"/>
      <c r="I940" s="28" t="str">
        <f t="shared" si="75"/>
        <v>0</v>
      </c>
      <c r="J940" s="28">
        <f t="shared" si="77"/>
        <v>0</v>
      </c>
      <c r="K940" s="22"/>
      <c r="L940" s="150"/>
      <c r="AC940" s="148" t="str">
        <f>Inventario!B940</f>
        <v xml:space="preserve">Porcelanato NR Timeless steam </v>
      </c>
      <c r="AD940" s="148" t="str">
        <f>Inventario!D940</f>
        <v xml:space="preserve">Porcelanato NR Timeless steam </v>
      </c>
      <c r="AE940" s="148" t="str">
        <f>Inventario!E940</f>
        <v>Materiales Varios</v>
      </c>
      <c r="AF940" s="148" t="str">
        <f>Inventario!F940</f>
        <v>DAD0092</v>
      </c>
      <c r="AG940" s="148" t="str">
        <f>Inventario!G940</f>
        <v>mts</v>
      </c>
      <c r="AH940" s="149">
        <f>Inventario!S940</f>
        <v>680.64003355352827</v>
      </c>
      <c r="AI940" s="149">
        <f>Inventario!T940</f>
        <v>221.20801090489863</v>
      </c>
    </row>
    <row r="941" spans="1:35" x14ac:dyDescent="0.25">
      <c r="A941" s="33"/>
      <c r="B941" s="24"/>
      <c r="C941" s="24"/>
      <c r="D941" s="98">
        <f t="shared" si="78"/>
        <v>0</v>
      </c>
      <c r="E941" s="33"/>
      <c r="F941" s="98">
        <f t="shared" si="73"/>
        <v>0</v>
      </c>
      <c r="G941" s="98">
        <f t="shared" si="74"/>
        <v>0</v>
      </c>
      <c r="H941" s="30"/>
      <c r="I941" s="28" t="str">
        <f t="shared" si="75"/>
        <v>0</v>
      </c>
      <c r="J941" s="28">
        <f t="shared" si="77"/>
        <v>0</v>
      </c>
      <c r="K941" s="22"/>
      <c r="L941" s="150"/>
      <c r="AC941" s="148" t="str">
        <f>Inventario!B941</f>
        <v xml:space="preserve">Laticrete Mortero Multiproposito </v>
      </c>
      <c r="AD941" s="148" t="str">
        <f>Inventario!D941</f>
        <v xml:space="preserve">Laticrete Mortero Multiproposito </v>
      </c>
      <c r="AE941" s="148" t="str">
        <f>Inventario!E941</f>
        <v>Materiales Varios</v>
      </c>
      <c r="AF941" s="148">
        <f>Inventario!F941</f>
        <v>253</v>
      </c>
      <c r="AG941" s="148" t="str">
        <f>Inventario!G941</f>
        <v>unidades</v>
      </c>
      <c r="AH941" s="149">
        <f>Inventario!S941</f>
        <v>522.93138888888882</v>
      </c>
      <c r="AI941" s="149">
        <f>Inventario!T941</f>
        <v>5229.313888888888</v>
      </c>
    </row>
    <row r="942" spans="1:35" x14ac:dyDescent="0.25">
      <c r="A942" s="33"/>
      <c r="B942" s="24"/>
      <c r="C942" s="174"/>
      <c r="D942" s="98">
        <f t="shared" si="78"/>
        <v>0</v>
      </c>
      <c r="E942" s="33"/>
      <c r="F942" s="98">
        <f t="shared" si="73"/>
        <v>0</v>
      </c>
      <c r="G942" s="98">
        <f t="shared" si="74"/>
        <v>0</v>
      </c>
      <c r="H942" s="30"/>
      <c r="I942" s="28" t="str">
        <f t="shared" si="75"/>
        <v>0</v>
      </c>
      <c r="J942" s="28">
        <f t="shared" si="77"/>
        <v>0</v>
      </c>
      <c r="K942" s="22"/>
      <c r="L942" s="150"/>
      <c r="AC942" s="148" t="str">
        <f>Inventario!B942</f>
        <v xml:space="preserve">Laticrete Wall Grout Mushroom </v>
      </c>
      <c r="AD942" s="148" t="str">
        <f>Inventario!D942</f>
        <v xml:space="preserve">Laticrete Wall Grout Mushroom </v>
      </c>
      <c r="AE942" s="148" t="str">
        <f>Inventario!E942</f>
        <v>Materiales Varios</v>
      </c>
      <c r="AF942" s="148">
        <f>Inventario!F942</f>
        <v>1639</v>
      </c>
      <c r="AG942" s="148" t="str">
        <f>Inventario!G942</f>
        <v>unidades</v>
      </c>
      <c r="AH942" s="149">
        <f>Inventario!S942</f>
        <v>507.99</v>
      </c>
      <c r="AI942" s="149">
        <f>Inventario!T942</f>
        <v>507.99</v>
      </c>
    </row>
    <row r="943" spans="1:35" x14ac:dyDescent="0.25">
      <c r="A943" s="33"/>
      <c r="B943" s="24"/>
      <c r="C943" s="24"/>
      <c r="D943" s="98">
        <f t="shared" si="78"/>
        <v>0</v>
      </c>
      <c r="E943" s="33"/>
      <c r="F943" s="98">
        <f t="shared" si="73"/>
        <v>0</v>
      </c>
      <c r="G943" s="98">
        <f t="shared" si="74"/>
        <v>0</v>
      </c>
      <c r="H943" s="30"/>
      <c r="I943" s="28" t="str">
        <f t="shared" si="75"/>
        <v>0</v>
      </c>
      <c r="J943" s="28">
        <f t="shared" si="77"/>
        <v>0</v>
      </c>
      <c r="K943" s="22"/>
      <c r="L943" s="150"/>
      <c r="AC943" s="148" t="str">
        <f>Inventario!B943</f>
        <v xml:space="preserve">Laticrete Wall Grout Midnight Black </v>
      </c>
      <c r="AD943" s="148" t="str">
        <f>Inventario!D943</f>
        <v xml:space="preserve">Laticrete Wall Grout Midnight Black </v>
      </c>
      <c r="AE943" s="148" t="str">
        <f>Inventario!E943</f>
        <v>Materiales Varios</v>
      </c>
      <c r="AF943" s="148">
        <f>Inventario!F943</f>
        <v>1622</v>
      </c>
      <c r="AG943" s="148" t="str">
        <f>Inventario!G943</f>
        <v>unidades</v>
      </c>
      <c r="AH943" s="149">
        <f>Inventario!S943</f>
        <v>507.99</v>
      </c>
      <c r="AI943" s="149">
        <f>Inventario!T943</f>
        <v>507.99</v>
      </c>
    </row>
    <row r="944" spans="1:35" x14ac:dyDescent="0.25">
      <c r="A944" s="33"/>
      <c r="B944" s="24"/>
      <c r="C944" s="24"/>
      <c r="D944" s="98">
        <f t="shared" si="78"/>
        <v>0</v>
      </c>
      <c r="E944" s="33"/>
      <c r="F944" s="98">
        <f t="shared" si="73"/>
        <v>0</v>
      </c>
      <c r="G944" s="98">
        <f t="shared" si="74"/>
        <v>0</v>
      </c>
      <c r="H944" s="30"/>
      <c r="I944" s="28" t="str">
        <f t="shared" si="75"/>
        <v>0</v>
      </c>
      <c r="J944" s="28">
        <f t="shared" si="77"/>
        <v>0</v>
      </c>
      <c r="K944" s="22"/>
      <c r="L944" s="150"/>
      <c r="AC944" s="148" t="str">
        <f>Inventario!B944</f>
        <v>Alambre Aluminio  Supergjaze  4043-0.035  Rollo 1  Libra</v>
      </c>
      <c r="AD944" s="148" t="str">
        <f>Inventario!D944</f>
        <v>Alambre Aluminio  Supergjaze  4043-0.035  Rollo 1  Libra</v>
      </c>
      <c r="AE944" s="148" t="str">
        <f>Inventario!E944</f>
        <v>Materiales Varios</v>
      </c>
      <c r="AF944" s="148" t="str">
        <f>Inventario!F944</f>
        <v>ED030308</v>
      </c>
      <c r="AG944" s="148" t="str">
        <f>Inventario!G944</f>
        <v>lbs</v>
      </c>
      <c r="AH944" s="149">
        <f>Inventario!S944</f>
        <v>364.86</v>
      </c>
      <c r="AI944" s="149">
        <f>Inventario!T944</f>
        <v>364.86</v>
      </c>
    </row>
    <row r="945" spans="1:35" x14ac:dyDescent="0.25">
      <c r="A945" s="33"/>
      <c r="B945" s="24"/>
      <c r="C945" s="174"/>
      <c r="D945" s="98">
        <f t="shared" si="78"/>
        <v>0</v>
      </c>
      <c r="E945" s="33"/>
      <c r="F945" s="98">
        <f t="shared" si="73"/>
        <v>0</v>
      </c>
      <c r="G945" s="98">
        <f t="shared" si="74"/>
        <v>0</v>
      </c>
      <c r="H945" s="30"/>
      <c r="I945" s="28" t="str">
        <f t="shared" si="75"/>
        <v>0</v>
      </c>
      <c r="J945" s="28">
        <f t="shared" si="77"/>
        <v>0</v>
      </c>
      <c r="K945" s="22"/>
      <c r="L945" s="150"/>
      <c r="AC945" s="148" t="str">
        <f>Inventario!B945</f>
        <v>Marcador Permanente</v>
      </c>
      <c r="AD945" s="148" t="str">
        <f>Inventario!D945</f>
        <v>Marcador Permanente</v>
      </c>
      <c r="AE945" s="148" t="str">
        <f>Inventario!E945</f>
        <v>Materiales Varios</v>
      </c>
      <c r="AF945" s="148">
        <f>Inventario!F945</f>
        <v>0</v>
      </c>
      <c r="AG945" s="148" t="str">
        <f>Inventario!G945</f>
        <v>unidades</v>
      </c>
      <c r="AH945" s="149">
        <f>Inventario!S945</f>
        <v>12.317777777777778</v>
      </c>
      <c r="AI945" s="149">
        <f>Inventario!T945</f>
        <v>332.58</v>
      </c>
    </row>
    <row r="946" spans="1:35" x14ac:dyDescent="0.25">
      <c r="A946" s="33"/>
      <c r="B946" s="24"/>
      <c r="C946" s="24"/>
      <c r="D946" s="98">
        <f t="shared" si="78"/>
        <v>0</v>
      </c>
      <c r="E946" s="33"/>
      <c r="F946" s="98">
        <f t="shared" si="73"/>
        <v>0</v>
      </c>
      <c r="G946" s="98">
        <f t="shared" si="74"/>
        <v>0</v>
      </c>
      <c r="H946" s="30"/>
      <c r="I946" s="28" t="str">
        <f t="shared" si="75"/>
        <v>0</v>
      </c>
      <c r="J946" s="28">
        <f t="shared" si="77"/>
        <v>0</v>
      </c>
      <c r="K946" s="22"/>
      <c r="L946" s="150"/>
      <c r="AC946" s="148" t="str">
        <f>Inventario!B946</f>
        <v xml:space="preserve">Ducha Pila para exteriores </v>
      </c>
      <c r="AD946" s="148" t="str">
        <f>Inventario!D946</f>
        <v xml:space="preserve">Ducha Pila para exteriores </v>
      </c>
      <c r="AE946" s="148" t="str">
        <f>Inventario!E946</f>
        <v>Materiales Varios</v>
      </c>
      <c r="AF946" s="148">
        <f>Inventario!F946</f>
        <v>0</v>
      </c>
      <c r="AG946" s="148" t="str">
        <f>Inventario!G946</f>
        <v>unidades</v>
      </c>
      <c r="AH946" s="149" t="str">
        <f>Inventario!S946</f>
        <v>0</v>
      </c>
      <c r="AI946" s="149">
        <f>Inventario!T946</f>
        <v>0</v>
      </c>
    </row>
    <row r="947" spans="1:35" x14ac:dyDescent="0.25">
      <c r="A947" s="33"/>
      <c r="B947" s="24"/>
      <c r="C947" s="24"/>
      <c r="D947" s="98">
        <f t="shared" si="78"/>
        <v>0</v>
      </c>
      <c r="E947" s="33"/>
      <c r="F947" s="98">
        <f t="shared" si="73"/>
        <v>0</v>
      </c>
      <c r="G947" s="98">
        <f t="shared" si="74"/>
        <v>0</v>
      </c>
      <c r="H947" s="30"/>
      <c r="I947" s="28" t="str">
        <f t="shared" si="75"/>
        <v>0</v>
      </c>
      <c r="J947" s="28">
        <f t="shared" si="77"/>
        <v>0</v>
      </c>
      <c r="K947" s="22"/>
      <c r="L947" s="150"/>
      <c r="AC947" s="148" t="str">
        <f>Inventario!B947</f>
        <v xml:space="preserve">Palma Sintetica 206M2 </v>
      </c>
      <c r="AD947" s="148" t="str">
        <f>Inventario!D947</f>
        <v xml:space="preserve">Palma Sintetica 206M2 </v>
      </c>
      <c r="AE947" s="148" t="str">
        <f>Inventario!E947</f>
        <v>Materiales Varios</v>
      </c>
      <c r="AF947" s="148">
        <f>Inventario!F947</f>
        <v>0</v>
      </c>
      <c r="AG947" s="148" t="str">
        <f>Inventario!G947</f>
        <v>unidades</v>
      </c>
      <c r="AH947" s="149">
        <f>Inventario!S947</f>
        <v>148.67619491525423</v>
      </c>
      <c r="AI947" s="149">
        <f>Inventario!T947</f>
        <v>175437.91</v>
      </c>
    </row>
    <row r="948" spans="1:35" x14ac:dyDescent="0.25">
      <c r="A948" s="33"/>
      <c r="B948" s="24"/>
      <c r="C948" s="24"/>
      <c r="D948" s="98">
        <f t="shared" si="78"/>
        <v>0</v>
      </c>
      <c r="E948" s="33"/>
      <c r="F948" s="98">
        <f t="shared" si="73"/>
        <v>0</v>
      </c>
      <c r="G948" s="98">
        <f t="shared" si="74"/>
        <v>0</v>
      </c>
      <c r="H948" s="30"/>
      <c r="I948" s="28" t="str">
        <f t="shared" si="75"/>
        <v>0</v>
      </c>
      <c r="J948" s="28">
        <f t="shared" si="77"/>
        <v>0</v>
      </c>
      <c r="K948" s="22"/>
      <c r="L948" s="150"/>
      <c r="AC948" s="148" t="str">
        <f>Inventario!B948</f>
        <v xml:space="preserve">Palma Sintetica 80ML FIRE RATED </v>
      </c>
      <c r="AD948" s="148" t="str">
        <f>Inventario!D948</f>
        <v xml:space="preserve">Palma Sintetica 80ML FIRE RATED </v>
      </c>
      <c r="AE948" s="148" t="str">
        <f>Inventario!E948</f>
        <v>Materiales Varios</v>
      </c>
      <c r="AF948" s="148">
        <f>Inventario!F948</f>
        <v>0</v>
      </c>
      <c r="AG948" s="148" t="str">
        <f>Inventario!G948</f>
        <v>unidades</v>
      </c>
      <c r="AH948" s="149">
        <f>Inventario!S948</f>
        <v>85.045047709923665</v>
      </c>
      <c r="AI948" s="149">
        <f>Inventario!T948</f>
        <v>89127.21</v>
      </c>
    </row>
    <row r="949" spans="1:35" x14ac:dyDescent="0.25">
      <c r="A949" s="33"/>
      <c r="B949" s="24"/>
      <c r="C949" s="174"/>
      <c r="D949" s="98">
        <f t="shared" si="78"/>
        <v>0</v>
      </c>
      <c r="E949" s="33"/>
      <c r="F949" s="98">
        <f t="shared" si="73"/>
        <v>0</v>
      </c>
      <c r="G949" s="98">
        <f t="shared" si="74"/>
        <v>0</v>
      </c>
      <c r="H949" s="30"/>
      <c r="I949" s="28" t="str">
        <f t="shared" si="75"/>
        <v>0</v>
      </c>
      <c r="J949" s="28">
        <f t="shared" si="77"/>
        <v>0</v>
      </c>
      <c r="K949" s="22"/>
      <c r="L949" s="150"/>
      <c r="AC949" s="148" t="str">
        <f>Inventario!B949</f>
        <v xml:space="preserve">Palma Sintetica 80ML FIRE RATED PANEL </v>
      </c>
      <c r="AD949" s="148" t="str">
        <f>Inventario!D949</f>
        <v xml:space="preserve">Palma Sintetica 80ML FIRE RATED PANEL </v>
      </c>
      <c r="AE949" s="148" t="str">
        <f>Inventario!E949</f>
        <v>Materiales Varios</v>
      </c>
      <c r="AF949" s="148">
        <f>Inventario!F949</f>
        <v>0</v>
      </c>
      <c r="AG949" s="148" t="str">
        <f>Inventario!G949</f>
        <v>unidades</v>
      </c>
      <c r="AH949" s="149">
        <f>Inventario!S949</f>
        <v>148.67623574144486</v>
      </c>
      <c r="AI949" s="149">
        <f>Inventario!T949</f>
        <v>39101.85</v>
      </c>
    </row>
    <row r="950" spans="1:35" x14ac:dyDescent="0.25">
      <c r="A950" s="33"/>
      <c r="B950" s="24"/>
      <c r="C950" s="24"/>
      <c r="D950" s="98">
        <f t="shared" si="78"/>
        <v>0</v>
      </c>
      <c r="E950" s="33"/>
      <c r="F950" s="98">
        <f t="shared" si="73"/>
        <v>0</v>
      </c>
      <c r="G950" s="98">
        <f t="shared" si="74"/>
        <v>0</v>
      </c>
      <c r="H950" s="30"/>
      <c r="I950" s="28" t="str">
        <f t="shared" si="75"/>
        <v>0</v>
      </c>
      <c r="J950" s="28">
        <f t="shared" si="77"/>
        <v>0</v>
      </c>
      <c r="K950" s="22"/>
      <c r="L950" s="150"/>
      <c r="AC950" s="148" t="str">
        <f>Inventario!B950</f>
        <v xml:space="preserve">Clavos 1-1/4x11 Inox para palma </v>
      </c>
      <c r="AD950" s="148" t="str">
        <f>Inventario!D950</f>
        <v xml:space="preserve">Clavos 1-1/4x11 Inox para palma </v>
      </c>
      <c r="AE950" s="148" t="str">
        <f>Inventario!E950</f>
        <v>Materiales Varios</v>
      </c>
      <c r="AF950" s="148">
        <f>Inventario!F950</f>
        <v>0</v>
      </c>
      <c r="AG950" s="148" t="str">
        <f>Inventario!G950</f>
        <v>lbs</v>
      </c>
      <c r="AH950" s="149">
        <f>Inventario!S950</f>
        <v>185.35466666666667</v>
      </c>
      <c r="AI950" s="149">
        <f>Inventario!T950</f>
        <v>13901.6</v>
      </c>
    </row>
    <row r="951" spans="1:35" x14ac:dyDescent="0.25">
      <c r="A951" s="33"/>
      <c r="B951" s="24"/>
      <c r="C951" s="24"/>
      <c r="D951" s="98">
        <f t="shared" si="78"/>
        <v>0</v>
      </c>
      <c r="E951" s="33"/>
      <c r="F951" s="98">
        <f t="shared" si="73"/>
        <v>0</v>
      </c>
      <c r="G951" s="98">
        <f t="shared" si="74"/>
        <v>0</v>
      </c>
      <c r="H951" s="30"/>
      <c r="I951" s="28" t="str">
        <f t="shared" si="75"/>
        <v>0</v>
      </c>
      <c r="J951" s="28">
        <f t="shared" si="77"/>
        <v>0</v>
      </c>
      <c r="K951" s="22"/>
      <c r="L951" s="150"/>
      <c r="AC951" s="148" t="str">
        <f>Inventario!B951</f>
        <v>Collet 1/8" 3.2mm</v>
      </c>
      <c r="AD951" s="148" t="str">
        <f>Inventario!D951</f>
        <v>Collet 1/8" 3.2mm</v>
      </c>
      <c r="AE951" s="148" t="str">
        <f>Inventario!E951</f>
        <v>Materiales Varios</v>
      </c>
      <c r="AF951" s="148" t="str">
        <f>Inventario!F951</f>
        <v>KP2029-5B1</v>
      </c>
      <c r="AG951" s="148" t="str">
        <f>Inventario!G951</f>
        <v>unidades</v>
      </c>
      <c r="AH951" s="149" t="str">
        <f>Inventario!S951</f>
        <v>0</v>
      </c>
      <c r="AI951" s="149">
        <f>Inventario!T951</f>
        <v>0</v>
      </c>
    </row>
    <row r="952" spans="1:35" x14ac:dyDescent="0.25">
      <c r="A952" s="33"/>
      <c r="B952" s="24"/>
      <c r="C952" s="24"/>
      <c r="D952" s="98">
        <f t="shared" si="78"/>
        <v>0</v>
      </c>
      <c r="E952" s="33"/>
      <c r="F952" s="98">
        <f t="shared" si="73"/>
        <v>0</v>
      </c>
      <c r="G952" s="98">
        <f t="shared" si="74"/>
        <v>0</v>
      </c>
      <c r="H952" s="30"/>
      <c r="I952" s="28" t="str">
        <f t="shared" si="75"/>
        <v>0</v>
      </c>
      <c r="J952" s="28">
        <f t="shared" si="77"/>
        <v>0</v>
      </c>
      <c r="K952" s="22"/>
      <c r="L952" s="150"/>
      <c r="AC952" s="148" t="str">
        <f>Inventario!B952</f>
        <v>Collet Body 1/8" P-Antorcha 13N29</v>
      </c>
      <c r="AD952" s="148" t="str">
        <f>Inventario!D952</f>
        <v>Collet Body 1/8" P-Antorcha 13N29</v>
      </c>
      <c r="AE952" s="148" t="str">
        <f>Inventario!E952</f>
        <v>Materiales Varios</v>
      </c>
      <c r="AF952" s="148" t="str">
        <f>Inventario!F952</f>
        <v>KP2031-5B1</v>
      </c>
      <c r="AG952" s="148" t="str">
        <f>Inventario!G952</f>
        <v>unidades</v>
      </c>
      <c r="AH952" s="149" t="str">
        <f>Inventario!S952</f>
        <v>0</v>
      </c>
      <c r="AI952" s="149">
        <f>Inventario!T952</f>
        <v>0</v>
      </c>
    </row>
    <row r="953" spans="1:35" x14ac:dyDescent="0.25">
      <c r="A953" s="33"/>
      <c r="B953" s="24"/>
      <c r="C953" s="24"/>
      <c r="D953" s="98">
        <f t="shared" si="78"/>
        <v>0</v>
      </c>
      <c r="E953" s="33"/>
      <c r="F953" s="98">
        <f t="shared" si="73"/>
        <v>0</v>
      </c>
      <c r="G953" s="98">
        <f t="shared" si="74"/>
        <v>0</v>
      </c>
      <c r="H953" s="30"/>
      <c r="I953" s="28" t="str">
        <f t="shared" si="75"/>
        <v>0</v>
      </c>
      <c r="J953" s="28">
        <f t="shared" si="77"/>
        <v>0</v>
      </c>
      <c r="K953" s="22"/>
      <c r="L953" s="150"/>
      <c r="AC953" s="148" t="str">
        <f>Inventario!B953</f>
        <v xml:space="preserve">Drenaje Central Acabado Satinado  </v>
      </c>
      <c r="AD953" s="148" t="str">
        <f>Inventario!D953</f>
        <v xml:space="preserve">Drenaje Central Acabado Satinado  </v>
      </c>
      <c r="AE953" s="148" t="str">
        <f>Inventario!E953</f>
        <v>Materiales Varios</v>
      </c>
      <c r="AF953" s="148">
        <f>Inventario!F953</f>
        <v>0</v>
      </c>
      <c r="AG953" s="148" t="str">
        <f>Inventario!G953</f>
        <v>unidades</v>
      </c>
      <c r="AH953" s="149">
        <f>Inventario!S953</f>
        <v>1919.5702799999999</v>
      </c>
      <c r="AI953" s="149">
        <f>Inventario!T953</f>
        <v>1919.5702799999999</v>
      </c>
    </row>
    <row r="954" spans="1:35" x14ac:dyDescent="0.25">
      <c r="A954" s="33"/>
      <c r="B954" s="24"/>
      <c r="C954" s="24"/>
      <c r="D954" s="98">
        <f t="shared" si="78"/>
        <v>0</v>
      </c>
      <c r="E954" s="33"/>
      <c r="F954" s="98">
        <f t="shared" si="73"/>
        <v>0</v>
      </c>
      <c r="G954" s="98">
        <f t="shared" si="74"/>
        <v>0</v>
      </c>
      <c r="H954" s="30"/>
      <c r="I954" s="28" t="str">
        <f t="shared" si="75"/>
        <v>0</v>
      </c>
      <c r="J954" s="28">
        <f t="shared" si="77"/>
        <v>0</v>
      </c>
      <c r="K954" s="22"/>
      <c r="L954" s="150"/>
      <c r="AC954" s="148" t="str">
        <f>Inventario!B954</f>
        <v xml:space="preserve">Brida Pvc Para Drenaje de 2" </v>
      </c>
      <c r="AD954" s="148" t="str">
        <f>Inventario!D954</f>
        <v xml:space="preserve">Brida Pvc Para Drenaje de 2" </v>
      </c>
      <c r="AE954" s="148" t="str">
        <f>Inventario!E954</f>
        <v>Materiales Varios</v>
      </c>
      <c r="AF954" s="148">
        <f>Inventario!F954</f>
        <v>0</v>
      </c>
      <c r="AG954" s="148" t="str">
        <f>Inventario!G954</f>
        <v>unidades</v>
      </c>
      <c r="AH954" s="149">
        <f>Inventario!S954</f>
        <v>497.298</v>
      </c>
      <c r="AI954" s="149">
        <f>Inventario!T954</f>
        <v>994.596</v>
      </c>
    </row>
    <row r="955" spans="1:35" x14ac:dyDescent="0.25">
      <c r="A955" s="33"/>
      <c r="B955" s="24"/>
      <c r="C955" s="24"/>
      <c r="D955" s="98">
        <f t="shared" si="78"/>
        <v>0</v>
      </c>
      <c r="E955" s="33"/>
      <c r="F955" s="98">
        <f t="shared" si="73"/>
        <v>0</v>
      </c>
      <c r="G955" s="98">
        <f t="shared" si="74"/>
        <v>0</v>
      </c>
      <c r="H955" s="30"/>
      <c r="I955" s="28" t="str">
        <f t="shared" si="75"/>
        <v>0</v>
      </c>
      <c r="J955" s="28">
        <f t="shared" si="77"/>
        <v>0</v>
      </c>
      <c r="K955" s="22"/>
      <c r="L955" s="150"/>
      <c r="AC955" s="148" t="str">
        <f>Inventario!B955</f>
        <v>Delmar series supreme line size 40" Acabado  Satinado</v>
      </c>
      <c r="AD955" s="148" t="str">
        <f>Inventario!D955</f>
        <v>Delmar series supreme line size 40" Acabado  Satinado</v>
      </c>
      <c r="AE955" s="148" t="str">
        <f>Inventario!E955</f>
        <v>Materiales Varios</v>
      </c>
      <c r="AF955" s="148">
        <f>Inventario!F955</f>
        <v>0</v>
      </c>
      <c r="AG955" s="148" t="str">
        <f>Inventario!G955</f>
        <v>unidades</v>
      </c>
      <c r="AH955" s="149">
        <f>Inventario!S955</f>
        <v>15913.536</v>
      </c>
      <c r="AI955" s="149">
        <f>Inventario!T955</f>
        <v>15913.536</v>
      </c>
    </row>
    <row r="956" spans="1:35" x14ac:dyDescent="0.25">
      <c r="A956" s="33"/>
      <c r="B956" s="24"/>
      <c r="C956" s="24"/>
      <c r="D956" s="98">
        <f t="shared" si="78"/>
        <v>0</v>
      </c>
      <c r="E956" s="33"/>
      <c r="F956" s="98">
        <f t="shared" si="73"/>
        <v>0</v>
      </c>
      <c r="G956" s="98">
        <f t="shared" si="74"/>
        <v>0</v>
      </c>
      <c r="H956" s="30"/>
      <c r="I956" s="28" t="str">
        <f t="shared" si="75"/>
        <v>0</v>
      </c>
      <c r="J956" s="28">
        <f t="shared" si="77"/>
        <v>0</v>
      </c>
      <c r="K956" s="22"/>
      <c r="L956" s="150"/>
      <c r="AC956" s="148" t="str">
        <f>Inventario!B956</f>
        <v>Colillas (espiche plasticos de 2 1/2")</v>
      </c>
      <c r="AD956" s="148" t="str">
        <f>Inventario!D956</f>
        <v>Colillas (espiche plasticos de 2 1/2")</v>
      </c>
      <c r="AE956" s="148" t="str">
        <f>Inventario!E956</f>
        <v>Materiales Varios</v>
      </c>
      <c r="AF956" s="148">
        <f>Inventario!F956</f>
        <v>0</v>
      </c>
      <c r="AG956" s="148" t="str">
        <f>Inventario!G956</f>
        <v>unidades</v>
      </c>
      <c r="AH956" s="149">
        <f>Inventario!S956</f>
        <v>12</v>
      </c>
      <c r="AI956" s="149">
        <f>Inventario!T956</f>
        <v>120</v>
      </c>
    </row>
    <row r="957" spans="1:35" x14ac:dyDescent="0.25">
      <c r="A957" s="33"/>
      <c r="B957" s="24"/>
      <c r="C957" s="24"/>
      <c r="D957" s="98">
        <f t="shared" si="78"/>
        <v>0</v>
      </c>
      <c r="E957" s="33"/>
      <c r="F957" s="98">
        <f t="shared" si="73"/>
        <v>0</v>
      </c>
      <c r="G957" s="98">
        <f t="shared" si="74"/>
        <v>0</v>
      </c>
      <c r="H957" s="30"/>
      <c r="I957" s="28" t="str">
        <f t="shared" si="75"/>
        <v>0</v>
      </c>
      <c r="J957" s="28">
        <f t="shared" si="77"/>
        <v>0</v>
      </c>
      <c r="K957" s="22"/>
      <c r="L957" s="150"/>
      <c r="AC957" s="148" t="str">
        <f>Inventario!B957</f>
        <v>Soldadura 6011  1/8"  Paquete 11 Libra s</v>
      </c>
      <c r="AD957" s="148" t="str">
        <f>Inventario!D957</f>
        <v>Soldadura 6011  1/8"  Paquete 11 Libra s</v>
      </c>
      <c r="AE957" s="148" t="str">
        <f>Inventario!E957</f>
        <v>Materiales Varios</v>
      </c>
      <c r="AF957" s="148">
        <f>Inventario!F957</f>
        <v>0</v>
      </c>
      <c r="AG957" s="148" t="str">
        <f>Inventario!G957</f>
        <v>lbs</v>
      </c>
      <c r="AH957" s="149">
        <f>Inventario!S957</f>
        <v>77.481818181818184</v>
      </c>
      <c r="AI957" s="149">
        <f>Inventario!T957</f>
        <v>1704.6000000000001</v>
      </c>
    </row>
    <row r="958" spans="1:35" x14ac:dyDescent="0.25">
      <c r="A958" s="33"/>
      <c r="B958" s="24"/>
      <c r="C958" s="24"/>
      <c r="D958" s="98">
        <f t="shared" si="78"/>
        <v>0</v>
      </c>
      <c r="E958" s="33"/>
      <c r="F958" s="98">
        <f t="shared" si="73"/>
        <v>0</v>
      </c>
      <c r="G958" s="98">
        <f t="shared" si="74"/>
        <v>0</v>
      </c>
      <c r="H958" s="30"/>
      <c r="I958" s="28" t="str">
        <f t="shared" si="75"/>
        <v>0</v>
      </c>
      <c r="J958" s="28">
        <f t="shared" si="77"/>
        <v>0</v>
      </c>
      <c r="K958" s="22"/>
      <c r="L958" s="150"/>
      <c r="AC958" s="148" t="str">
        <f>Inventario!B958</f>
        <v>Aceitera  Flex 500 ML</v>
      </c>
      <c r="AD958" s="148" t="str">
        <f>Inventario!D958</f>
        <v>Aceitera  Flex 500 ML</v>
      </c>
      <c r="AE958" s="148" t="str">
        <f>Inventario!E958</f>
        <v>Materiales Varios</v>
      </c>
      <c r="AF958" s="148">
        <f>Inventario!F958</f>
        <v>0</v>
      </c>
      <c r="AG958" s="148" t="str">
        <f>Inventario!G958</f>
        <v>unidades</v>
      </c>
      <c r="AH958" s="149" t="str">
        <f>Inventario!S958</f>
        <v>0</v>
      </c>
      <c r="AI958" s="149">
        <f>Inventario!T958</f>
        <v>0</v>
      </c>
    </row>
    <row r="959" spans="1:35" x14ac:dyDescent="0.25">
      <c r="A959" s="33"/>
      <c r="B959" s="24"/>
      <c r="C959" s="24"/>
      <c r="D959" s="98">
        <f t="shared" si="78"/>
        <v>0</v>
      </c>
      <c r="E959" s="33"/>
      <c r="F959" s="98">
        <f t="shared" si="73"/>
        <v>0</v>
      </c>
      <c r="G959" s="98">
        <f t="shared" si="74"/>
        <v>0</v>
      </c>
      <c r="H959" s="30"/>
      <c r="I959" s="28" t="str">
        <f t="shared" si="75"/>
        <v>0</v>
      </c>
      <c r="J959" s="28">
        <f t="shared" si="77"/>
        <v>0</v>
      </c>
      <c r="K959" s="22"/>
      <c r="L959" s="150"/>
      <c r="AC959" s="148" t="str">
        <f>Inventario!B959</f>
        <v>Cemento Diamond Brite  (80lbrs )</v>
      </c>
      <c r="AD959" s="148" t="str">
        <f>Inventario!D959</f>
        <v>Cemento Diamond Brite  (80lbrs )</v>
      </c>
      <c r="AE959" s="148" t="str">
        <f>Inventario!E959</f>
        <v>Materiales Varios</v>
      </c>
      <c r="AF959" s="148">
        <f>Inventario!F959</f>
        <v>0</v>
      </c>
      <c r="AG959" s="148" t="str">
        <f>Inventario!G959</f>
        <v>unidades</v>
      </c>
      <c r="AH959" s="149" t="str">
        <f>Inventario!S959</f>
        <v>0</v>
      </c>
      <c r="AI959" s="149">
        <f>Inventario!T959</f>
        <v>0</v>
      </c>
    </row>
    <row r="960" spans="1:35" x14ac:dyDescent="0.25">
      <c r="A960" s="33"/>
      <c r="B960" s="24"/>
      <c r="C960" s="24"/>
      <c r="D960" s="98">
        <f t="shared" si="78"/>
        <v>0</v>
      </c>
      <c r="E960" s="33"/>
      <c r="F960" s="98">
        <f t="shared" si="73"/>
        <v>0</v>
      </c>
      <c r="G960" s="98">
        <f t="shared" si="74"/>
        <v>0</v>
      </c>
      <c r="H960" s="30"/>
      <c r="I960" s="28" t="str">
        <f t="shared" si="75"/>
        <v>0</v>
      </c>
      <c r="J960" s="28">
        <f t="shared" si="77"/>
        <v>0</v>
      </c>
      <c r="K960" s="22"/>
      <c r="L960" s="150"/>
      <c r="AC960" s="148" t="str">
        <f>Inventario!B960</f>
        <v>Brocha 4"</v>
      </c>
      <c r="AD960" s="148" t="str">
        <f>Inventario!D960</f>
        <v>Brocha 4"</v>
      </c>
      <c r="AE960" s="148" t="str">
        <f>Inventario!E960</f>
        <v>Materiales Varios</v>
      </c>
      <c r="AF960" s="148">
        <f>Inventario!F960</f>
        <v>0</v>
      </c>
      <c r="AG960" s="148" t="str">
        <f>Inventario!G960</f>
        <v>unidades</v>
      </c>
      <c r="AH960" s="149">
        <f>Inventario!S960</f>
        <v>73.039999999999992</v>
      </c>
      <c r="AI960" s="149">
        <f>Inventario!T960</f>
        <v>365.2</v>
      </c>
    </row>
    <row r="961" spans="1:35" x14ac:dyDescent="0.25">
      <c r="A961" s="33"/>
      <c r="B961" s="24"/>
      <c r="C961" s="24"/>
      <c r="D961" s="98">
        <f t="shared" si="78"/>
        <v>0</v>
      </c>
      <c r="E961" s="33"/>
      <c r="F961" s="98">
        <f t="shared" si="73"/>
        <v>0</v>
      </c>
      <c r="G961" s="98">
        <f t="shared" si="74"/>
        <v>0</v>
      </c>
      <c r="H961" s="30"/>
      <c r="I961" s="28" t="str">
        <f t="shared" si="75"/>
        <v>0</v>
      </c>
      <c r="J961" s="28">
        <f t="shared" si="77"/>
        <v>0</v>
      </c>
      <c r="K961" s="22"/>
      <c r="L961" s="150"/>
      <c r="AC961" s="148" t="str">
        <f>Inventario!B961</f>
        <v xml:space="preserve">Rodos con  Felpa </v>
      </c>
      <c r="AD961" s="148" t="str">
        <f>Inventario!D961</f>
        <v xml:space="preserve">Rodos con  Felpa </v>
      </c>
      <c r="AE961" s="148" t="str">
        <f>Inventario!E961</f>
        <v>Materiales Varios</v>
      </c>
      <c r="AF961" s="148">
        <f>Inventario!F961</f>
        <v>0</v>
      </c>
      <c r="AG961" s="148" t="str">
        <f>Inventario!G961</f>
        <v>unidades</v>
      </c>
      <c r="AH961" s="149" t="str">
        <f>Inventario!S961</f>
        <v>0</v>
      </c>
      <c r="AI961" s="149">
        <f>Inventario!T961</f>
        <v>0</v>
      </c>
    </row>
    <row r="962" spans="1:35" x14ac:dyDescent="0.25">
      <c r="A962" s="33"/>
      <c r="B962" s="24"/>
      <c r="C962" s="24"/>
      <c r="D962" s="98">
        <f t="shared" si="78"/>
        <v>0</v>
      </c>
      <c r="E962" s="33"/>
      <c r="F962" s="98">
        <f t="shared" si="73"/>
        <v>0</v>
      </c>
      <c r="G962" s="98">
        <f t="shared" si="74"/>
        <v>0</v>
      </c>
      <c r="H962" s="30"/>
      <c r="I962" s="28" t="str">
        <f t="shared" si="75"/>
        <v>0</v>
      </c>
      <c r="J962" s="28">
        <f t="shared" si="77"/>
        <v>0</v>
      </c>
      <c r="K962" s="22"/>
      <c r="L962" s="150"/>
      <c r="AC962" s="148" t="str">
        <f>Inventario!B962</f>
        <v xml:space="preserve">Bandeja Para Pintar </v>
      </c>
      <c r="AD962" s="148" t="str">
        <f>Inventario!D962</f>
        <v xml:space="preserve">Bandeja Para Pintar </v>
      </c>
      <c r="AE962" s="148" t="str">
        <f>Inventario!E962</f>
        <v>Materiales Varios</v>
      </c>
      <c r="AF962" s="148">
        <f>Inventario!F962</f>
        <v>0</v>
      </c>
      <c r="AG962" s="148" t="str">
        <f>Inventario!G962</f>
        <v>unidades</v>
      </c>
      <c r="AH962" s="149" t="str">
        <f>Inventario!S962</f>
        <v>0</v>
      </c>
      <c r="AI962" s="149">
        <f>Inventario!T962</f>
        <v>0</v>
      </c>
    </row>
    <row r="963" spans="1:35" x14ac:dyDescent="0.25">
      <c r="A963" s="33"/>
      <c r="B963" s="24"/>
      <c r="C963" s="24"/>
      <c r="D963" s="98">
        <f t="shared" si="78"/>
        <v>0</v>
      </c>
      <c r="E963" s="33"/>
      <c r="F963" s="98">
        <f t="shared" si="73"/>
        <v>0</v>
      </c>
      <c r="G963" s="98">
        <f t="shared" si="74"/>
        <v>0</v>
      </c>
      <c r="H963" s="30"/>
      <c r="I963" s="28" t="str">
        <f t="shared" si="75"/>
        <v>0</v>
      </c>
      <c r="J963" s="28">
        <f t="shared" si="77"/>
        <v>0</v>
      </c>
      <c r="K963" s="22"/>
      <c r="L963" s="150"/>
      <c r="AC963" s="148" t="str">
        <f>Inventario!B963</f>
        <v xml:space="preserve">Extencion para Pintar </v>
      </c>
      <c r="AD963" s="148" t="str">
        <f>Inventario!D963</f>
        <v xml:space="preserve">Extencion para Pintar </v>
      </c>
      <c r="AE963" s="148" t="str">
        <f>Inventario!E963</f>
        <v>Materiales Varios</v>
      </c>
      <c r="AF963" s="148">
        <f>Inventario!F963</f>
        <v>0</v>
      </c>
      <c r="AG963" s="148" t="str">
        <f>Inventario!G963</f>
        <v>unidades</v>
      </c>
      <c r="AH963" s="149" t="str">
        <f>Inventario!S963</f>
        <v>0</v>
      </c>
      <c r="AI963" s="149">
        <f>Inventario!T963</f>
        <v>0</v>
      </c>
    </row>
    <row r="964" spans="1:35" x14ac:dyDescent="0.25">
      <c r="A964" s="33"/>
      <c r="B964" s="24"/>
      <c r="C964" s="24"/>
      <c r="D964" s="98">
        <f t="shared" si="78"/>
        <v>0</v>
      </c>
      <c r="E964" s="33"/>
      <c r="F964" s="98">
        <f t="shared" si="73"/>
        <v>0</v>
      </c>
      <c r="G964" s="98">
        <f t="shared" si="74"/>
        <v>0</v>
      </c>
      <c r="H964" s="30"/>
      <c r="I964" s="28" t="str">
        <f t="shared" si="75"/>
        <v>0</v>
      </c>
      <c r="J964" s="28">
        <f t="shared" si="77"/>
        <v>0</v>
      </c>
      <c r="K964" s="22"/>
      <c r="L964" s="150"/>
      <c r="AC964" s="148" t="str">
        <f>Inventario!B964</f>
        <v xml:space="preserve">Set de Puertas y ventanas antihuracanes. Cabañas Delk </v>
      </c>
      <c r="AD964" s="148" t="str">
        <f>Inventario!D964</f>
        <v xml:space="preserve">Set de Puertas y ventanas antihuracanes. Cabañas Delk </v>
      </c>
      <c r="AE964" s="148" t="str">
        <f>Inventario!E964</f>
        <v>Materiales Varios</v>
      </c>
      <c r="AF964" s="148">
        <f>Inventario!F964</f>
        <v>0</v>
      </c>
      <c r="AG964" s="148" t="str">
        <f>Inventario!G964</f>
        <v>unidades</v>
      </c>
      <c r="AH964" s="149" t="str">
        <f>Inventario!S964</f>
        <v>0</v>
      </c>
      <c r="AI964" s="149">
        <f>Inventario!T964</f>
        <v>0</v>
      </c>
    </row>
    <row r="965" spans="1:35" x14ac:dyDescent="0.25">
      <c r="A965" s="33"/>
      <c r="B965" s="24"/>
      <c r="C965" s="24"/>
      <c r="D965" s="98">
        <f t="shared" si="78"/>
        <v>0</v>
      </c>
      <c r="E965" s="33"/>
      <c r="F965" s="98">
        <f t="shared" si="73"/>
        <v>0</v>
      </c>
      <c r="G965" s="98">
        <f t="shared" si="74"/>
        <v>0</v>
      </c>
      <c r="H965" s="30"/>
      <c r="I965" s="28" t="str">
        <f t="shared" si="75"/>
        <v>0</v>
      </c>
      <c r="J965" s="28">
        <f t="shared" si="77"/>
        <v>0</v>
      </c>
      <c r="K965" s="22"/>
      <c r="L965" s="150"/>
      <c r="AC965" s="148" t="str">
        <f>Inventario!B965</f>
        <v xml:space="preserve">Minibar PB60 Puerta de aluminio </v>
      </c>
      <c r="AD965" s="148" t="str">
        <f>Inventario!D965</f>
        <v xml:space="preserve">Minibar PB60 Puerta de aluminio </v>
      </c>
      <c r="AE965" s="148" t="str">
        <f>Inventario!E965</f>
        <v>Materiales Varios</v>
      </c>
      <c r="AF965" s="148">
        <f>Inventario!F965</f>
        <v>0</v>
      </c>
      <c r="AG965" s="148" t="str">
        <f>Inventario!G965</f>
        <v>unidades</v>
      </c>
      <c r="AH965" s="149">
        <f>Inventario!S965</f>
        <v>10317.84</v>
      </c>
      <c r="AI965" s="149">
        <f>Inventario!T965</f>
        <v>10317.84</v>
      </c>
    </row>
    <row r="966" spans="1:35" x14ac:dyDescent="0.25">
      <c r="A966" s="33"/>
      <c r="B966" s="24"/>
      <c r="C966" s="24"/>
      <c r="D966" s="98">
        <f t="shared" si="78"/>
        <v>0</v>
      </c>
      <c r="E966" s="33"/>
      <c r="F966" s="98">
        <f t="shared" ref="F966:F979" si="79">VLOOKUP($C966,$AC$6:$AI$2056,3,FALSE)</f>
        <v>0</v>
      </c>
      <c r="G966" s="98">
        <f t="shared" ref="G966:G979" si="80">VLOOKUP($C966,$AC$6:$AI$2056,5,FALSE)</f>
        <v>0</v>
      </c>
      <c r="H966" s="30"/>
      <c r="I966" s="28" t="str">
        <f t="shared" ref="I966:I979" si="81">VLOOKUP($C966,$AC$6:$AI$2056,6,FALSE)</f>
        <v>0</v>
      </c>
      <c r="J966" s="28">
        <f t="shared" si="77"/>
        <v>0</v>
      </c>
      <c r="K966" s="22"/>
      <c r="L966" s="150"/>
      <c r="AC966" s="148" t="str">
        <f>Inventario!B966</f>
        <v>Pie de Cama</v>
      </c>
      <c r="AD966" s="148" t="str">
        <f>Inventario!D966</f>
        <v>Pie de Cama</v>
      </c>
      <c r="AE966" s="148" t="str">
        <f>Inventario!E966</f>
        <v>Materiales Varios</v>
      </c>
      <c r="AF966" s="148">
        <f>Inventario!F966</f>
        <v>0</v>
      </c>
      <c r="AG966" s="148" t="str">
        <f>Inventario!G966</f>
        <v>unidades</v>
      </c>
      <c r="AH966" s="149">
        <f>Inventario!S966</f>
        <v>664.75</v>
      </c>
      <c r="AI966" s="149">
        <f>Inventario!T966</f>
        <v>1329.5</v>
      </c>
    </row>
    <row r="967" spans="1:35" x14ac:dyDescent="0.25">
      <c r="A967" s="33"/>
      <c r="B967" s="24"/>
      <c r="C967" s="24"/>
      <c r="D967" s="98">
        <f t="shared" si="78"/>
        <v>0</v>
      </c>
      <c r="E967" s="33"/>
      <c r="F967" s="98">
        <f t="shared" si="79"/>
        <v>0</v>
      </c>
      <c r="G967" s="98">
        <f t="shared" si="80"/>
        <v>0</v>
      </c>
      <c r="H967" s="30"/>
      <c r="I967" s="28" t="str">
        <f t="shared" si="81"/>
        <v>0</v>
      </c>
      <c r="J967" s="28">
        <f t="shared" si="77"/>
        <v>0</v>
      </c>
      <c r="K967" s="22"/>
      <c r="L967" s="150"/>
      <c r="AC967" s="148" t="str">
        <f>Inventario!B967</f>
        <v>Adaptador PVC Hembra A/Potable 1/2"</v>
      </c>
      <c r="AD967" s="148" t="str">
        <f>Inventario!D967</f>
        <v>Adaptador PVC Hembra A/Potable 1/2"</v>
      </c>
      <c r="AE967" s="148" t="str">
        <f>Inventario!E967</f>
        <v>Materiales Varios</v>
      </c>
      <c r="AF967" s="148">
        <f>Inventario!F967</f>
        <v>0</v>
      </c>
      <c r="AG967" s="148" t="str">
        <f>Inventario!G967</f>
        <v>unidades</v>
      </c>
      <c r="AH967" s="149" t="str">
        <f>Inventario!S967</f>
        <v>0</v>
      </c>
      <c r="AI967" s="149">
        <f>Inventario!T967</f>
        <v>0</v>
      </c>
    </row>
    <row r="968" spans="1:35" x14ac:dyDescent="0.25">
      <c r="A968" s="33"/>
      <c r="B968" s="24"/>
      <c r="C968" s="24"/>
      <c r="D968" s="98">
        <f t="shared" si="78"/>
        <v>0</v>
      </c>
      <c r="E968" s="33"/>
      <c r="F968" s="98">
        <f t="shared" si="79"/>
        <v>0</v>
      </c>
      <c r="G968" s="98">
        <f t="shared" si="80"/>
        <v>0</v>
      </c>
      <c r="H968" s="30"/>
      <c r="I968" s="28" t="str">
        <f t="shared" si="81"/>
        <v>0</v>
      </c>
      <c r="J968" s="28">
        <f t="shared" si="77"/>
        <v>0</v>
      </c>
      <c r="K968" s="22"/>
      <c r="L968" s="150"/>
      <c r="AC968" s="148" t="str">
        <f>Inventario!B968</f>
        <v xml:space="preserve">Bajante BL 3Mtrs P/Canal  </v>
      </c>
      <c r="AD968" s="148" t="str">
        <f>Inventario!D968</f>
        <v xml:space="preserve">Bajante BL 3Mtrs P/Canal  </v>
      </c>
      <c r="AE968" s="148" t="str">
        <f>Inventario!E968</f>
        <v>Materiales Varios</v>
      </c>
      <c r="AF968" s="148">
        <f>Inventario!F968</f>
        <v>0</v>
      </c>
      <c r="AG968" s="148" t="str">
        <f>Inventario!G968</f>
        <v>unidades</v>
      </c>
      <c r="AH968" s="149" t="str">
        <f>Inventario!S968</f>
        <v>0</v>
      </c>
      <c r="AI968" s="149">
        <f>Inventario!T968</f>
        <v>0</v>
      </c>
    </row>
    <row r="969" spans="1:35" x14ac:dyDescent="0.25">
      <c r="A969" s="33"/>
      <c r="B969" s="24"/>
      <c r="C969" s="24"/>
      <c r="D969" s="98">
        <f t="shared" ref="D969:D979" si="82">VLOOKUP($C969,$AC$6:$AI$2056,2,FALSE)</f>
        <v>0</v>
      </c>
      <c r="E969" s="33"/>
      <c r="F969" s="98">
        <f t="shared" si="79"/>
        <v>0</v>
      </c>
      <c r="G969" s="98">
        <f t="shared" si="80"/>
        <v>0</v>
      </c>
      <c r="H969" s="30"/>
      <c r="I969" s="28" t="str">
        <f t="shared" si="81"/>
        <v>0</v>
      </c>
      <c r="J969" s="28">
        <f t="shared" si="77"/>
        <v>0</v>
      </c>
      <c r="K969" s="22"/>
      <c r="L969" s="150"/>
      <c r="AC969" s="148" t="str">
        <f>Inventario!B969</f>
        <v xml:space="preserve">Gaza D/Soporte para Bajante </v>
      </c>
      <c r="AD969" s="148" t="str">
        <f>Inventario!D969</f>
        <v xml:space="preserve">Gaza D/Soporte para Bajante </v>
      </c>
      <c r="AE969" s="148" t="str">
        <f>Inventario!E969</f>
        <v>Materiales Varios</v>
      </c>
      <c r="AF969" s="148">
        <f>Inventario!F969</f>
        <v>0</v>
      </c>
      <c r="AG969" s="148" t="str">
        <f>Inventario!G969</f>
        <v>unidades</v>
      </c>
      <c r="AH969" s="149" t="str">
        <f>Inventario!S969</f>
        <v>0</v>
      </c>
      <c r="AI969" s="149">
        <f>Inventario!T969</f>
        <v>0</v>
      </c>
    </row>
    <row r="970" spans="1:35" x14ac:dyDescent="0.25">
      <c r="A970" s="33"/>
      <c r="B970" s="24"/>
      <c r="C970" s="24"/>
      <c r="D970" s="98">
        <f t="shared" si="82"/>
        <v>0</v>
      </c>
      <c r="E970" s="33"/>
      <c r="F970" s="98">
        <f t="shared" si="79"/>
        <v>0</v>
      </c>
      <c r="G970" s="98">
        <f t="shared" si="80"/>
        <v>0</v>
      </c>
      <c r="H970" s="30"/>
      <c r="I970" s="28" t="str">
        <f t="shared" si="81"/>
        <v>0</v>
      </c>
      <c r="J970" s="28">
        <f t="shared" si="77"/>
        <v>0</v>
      </c>
      <c r="K970" s="22"/>
      <c r="L970" s="150"/>
      <c r="AC970" s="148" t="str">
        <f>Inventario!B970</f>
        <v xml:space="preserve">Alfombra de cabuya 1.50 mts diametro </v>
      </c>
      <c r="AD970" s="148" t="str">
        <f>Inventario!D970</f>
        <v xml:space="preserve">Alfombra de cabuya 1.50 mts diametro </v>
      </c>
      <c r="AE970" s="148" t="str">
        <f>Inventario!E970</f>
        <v>Materiales Varios</v>
      </c>
      <c r="AF970" s="148">
        <f>Inventario!F970</f>
        <v>0</v>
      </c>
      <c r="AG970" s="148" t="str">
        <f>Inventario!G970</f>
        <v>unidades</v>
      </c>
      <c r="AH970" s="149">
        <f>Inventario!S970</f>
        <v>6000</v>
      </c>
      <c r="AI970" s="149">
        <f>Inventario!T970</f>
        <v>12000</v>
      </c>
    </row>
    <row r="971" spans="1:35" x14ac:dyDescent="0.25">
      <c r="A971" s="33"/>
      <c r="B971" s="24"/>
      <c r="C971" s="24"/>
      <c r="D971" s="98">
        <f t="shared" si="82"/>
        <v>0</v>
      </c>
      <c r="E971" s="33"/>
      <c r="F971" s="98">
        <f t="shared" si="79"/>
        <v>0</v>
      </c>
      <c r="G971" s="98">
        <f t="shared" si="80"/>
        <v>0</v>
      </c>
      <c r="H971" s="30"/>
      <c r="I971" s="28" t="str">
        <f t="shared" si="81"/>
        <v>0</v>
      </c>
      <c r="J971" s="28">
        <f t="shared" si="77"/>
        <v>0</v>
      </c>
      <c r="K971" s="22"/>
      <c r="L971" s="150"/>
      <c r="AC971" s="148" t="str">
        <f>Inventario!B971</f>
        <v xml:space="preserve">Alfombra de cabuya de 2.70x0.90 </v>
      </c>
      <c r="AD971" s="148" t="str">
        <f>Inventario!D971</f>
        <v xml:space="preserve">Alfombra de cabuya de 2.70x0.90 </v>
      </c>
      <c r="AE971" s="148" t="str">
        <f>Inventario!E971</f>
        <v>Materiales Varios</v>
      </c>
      <c r="AF971" s="148">
        <f>Inventario!F971</f>
        <v>0</v>
      </c>
      <c r="AG971" s="148" t="str">
        <f>Inventario!G971</f>
        <v>unidades</v>
      </c>
      <c r="AH971" s="149">
        <f>Inventario!S971</f>
        <v>8200</v>
      </c>
      <c r="AI971" s="149">
        <f>Inventario!T971</f>
        <v>8200</v>
      </c>
    </row>
    <row r="972" spans="1:35" x14ac:dyDescent="0.25">
      <c r="A972" s="33"/>
      <c r="B972" s="24"/>
      <c r="C972" s="24"/>
      <c r="D972" s="98">
        <f t="shared" si="82"/>
        <v>0</v>
      </c>
      <c r="E972" s="33"/>
      <c r="F972" s="98">
        <f t="shared" si="79"/>
        <v>0</v>
      </c>
      <c r="G972" s="98">
        <f t="shared" si="80"/>
        <v>0</v>
      </c>
      <c r="H972" s="30"/>
      <c r="I972" s="28" t="str">
        <f t="shared" si="81"/>
        <v>0</v>
      </c>
      <c r="J972" s="28">
        <f t="shared" si="77"/>
        <v>0</v>
      </c>
      <c r="K972" s="22"/>
      <c r="L972" s="150"/>
      <c r="AC972" s="148" t="str">
        <f>Inventario!B972</f>
        <v xml:space="preserve">Alfombra de cabuya 1.60x0.60cm </v>
      </c>
      <c r="AD972" s="148" t="str">
        <f>Inventario!D972</f>
        <v xml:space="preserve">Alfombra de cabuya 1.60x0.60cm </v>
      </c>
      <c r="AE972" s="148" t="str">
        <f>Inventario!E972</f>
        <v>Materiales Varios</v>
      </c>
      <c r="AF972" s="148">
        <f>Inventario!F972</f>
        <v>0</v>
      </c>
      <c r="AG972" s="148" t="str">
        <f>Inventario!G972</f>
        <v>unidades</v>
      </c>
      <c r="AH972" s="149">
        <f>Inventario!S972</f>
        <v>3350</v>
      </c>
      <c r="AI972" s="149">
        <f>Inventario!T972</f>
        <v>3350</v>
      </c>
    </row>
    <row r="973" spans="1:35" x14ac:dyDescent="0.25">
      <c r="A973" s="33"/>
      <c r="B973" s="24"/>
      <c r="C973" s="24"/>
      <c r="D973" s="98">
        <f t="shared" si="82"/>
        <v>0</v>
      </c>
      <c r="E973" s="33"/>
      <c r="F973" s="98">
        <f t="shared" si="79"/>
        <v>0</v>
      </c>
      <c r="G973" s="98">
        <f t="shared" si="80"/>
        <v>0</v>
      </c>
      <c r="H973" s="30"/>
      <c r="I973" s="28" t="str">
        <f t="shared" si="81"/>
        <v>0</v>
      </c>
      <c r="J973" s="28">
        <f t="shared" si="77"/>
        <v>0</v>
      </c>
      <c r="K973" s="22"/>
      <c r="L973" s="150"/>
      <c r="AC973" s="148" t="str">
        <f>Inventario!B973</f>
        <v xml:space="preserve">Alfombra de cabuya de 1.20x0.60 </v>
      </c>
      <c r="AD973" s="148" t="str">
        <f>Inventario!D973</f>
        <v xml:space="preserve">Alfombra de cabuya de 1.20x0.60 </v>
      </c>
      <c r="AE973" s="148" t="str">
        <f>Inventario!E973</f>
        <v>Materiales Varios</v>
      </c>
      <c r="AF973" s="148">
        <f>Inventario!F973</f>
        <v>0</v>
      </c>
      <c r="AG973" s="148" t="str">
        <f>Inventario!G973</f>
        <v>unidades</v>
      </c>
      <c r="AH973" s="149">
        <f>Inventario!S973</f>
        <v>2500</v>
      </c>
      <c r="AI973" s="149">
        <f>Inventario!T973</f>
        <v>2500</v>
      </c>
    </row>
    <row r="974" spans="1:35" x14ac:dyDescent="0.25">
      <c r="A974" s="33"/>
      <c r="B974" s="24"/>
      <c r="C974" s="24"/>
      <c r="D974" s="98">
        <f t="shared" si="82"/>
        <v>0</v>
      </c>
      <c r="E974" s="33"/>
      <c r="F974" s="98">
        <f t="shared" si="79"/>
        <v>0</v>
      </c>
      <c r="G974" s="98">
        <f t="shared" si="80"/>
        <v>0</v>
      </c>
      <c r="H974" s="30"/>
      <c r="I974" s="28" t="str">
        <f t="shared" si="81"/>
        <v>0</v>
      </c>
      <c r="J974" s="28">
        <f t="shared" si="77"/>
        <v>0</v>
      </c>
      <c r="K974" s="22"/>
      <c r="L974" s="150"/>
      <c r="AC974" s="148" t="str">
        <f>Inventario!B974</f>
        <v xml:space="preserve">Lozeta cuarzita goa multicolor natural 10x10 </v>
      </c>
      <c r="AD974" s="148" t="str">
        <f>Inventario!D974</f>
        <v xml:space="preserve">Lozeta cuarzita goa multicolor natural 10x10 </v>
      </c>
      <c r="AE974" s="148" t="str">
        <f>Inventario!E974</f>
        <v>Materiales Varios</v>
      </c>
      <c r="AF974" s="148">
        <f>Inventario!F974</f>
        <v>0</v>
      </c>
      <c r="AG974" s="148" t="str">
        <f>Inventario!G974</f>
        <v>mts</v>
      </c>
      <c r="AH974" s="149" t="str">
        <f>Inventario!S974</f>
        <v>0</v>
      </c>
      <c r="AI974" s="149">
        <f>Inventario!T974</f>
        <v>0</v>
      </c>
    </row>
    <row r="975" spans="1:35" x14ac:dyDescent="0.25">
      <c r="A975" s="33"/>
      <c r="B975" s="24"/>
      <c r="C975" s="24"/>
      <c r="D975" s="98">
        <f t="shared" si="82"/>
        <v>0</v>
      </c>
      <c r="E975" s="33"/>
      <c r="F975" s="98">
        <f t="shared" si="79"/>
        <v>0</v>
      </c>
      <c r="G975" s="98">
        <f t="shared" si="80"/>
        <v>0</v>
      </c>
      <c r="H975" s="30"/>
      <c r="I975" s="28" t="str">
        <f t="shared" si="81"/>
        <v>0</v>
      </c>
      <c r="J975" s="28">
        <f t="shared" si="77"/>
        <v>0</v>
      </c>
      <c r="K975" s="22"/>
      <c r="L975" s="150"/>
      <c r="AC975" s="148" t="str">
        <f>Inventario!B975</f>
        <v xml:space="preserve">Cuerda de algodón de 1/2" </v>
      </c>
      <c r="AD975" s="148" t="str">
        <f>Inventario!D975</f>
        <v xml:space="preserve">Cuerda de algodón de 1/2" </v>
      </c>
      <c r="AE975" s="148" t="str">
        <f>Inventario!E975</f>
        <v>Materiales Varios</v>
      </c>
      <c r="AF975" s="148">
        <f>Inventario!F975</f>
        <v>0</v>
      </c>
      <c r="AG975" s="148" t="str">
        <f>Inventario!G975</f>
        <v>mts</v>
      </c>
      <c r="AH975" s="149" t="str">
        <f>Inventario!S975</f>
        <v>0</v>
      </c>
      <c r="AI975" s="149">
        <f>Inventario!T975</f>
        <v>0</v>
      </c>
    </row>
    <row r="976" spans="1:35" x14ac:dyDescent="0.25">
      <c r="A976" s="33"/>
      <c r="B976" s="24"/>
      <c r="C976" s="24"/>
      <c r="D976" s="98">
        <f t="shared" si="82"/>
        <v>0</v>
      </c>
      <c r="E976" s="33"/>
      <c r="F976" s="98">
        <f t="shared" si="79"/>
        <v>0</v>
      </c>
      <c r="G976" s="98">
        <f t="shared" si="80"/>
        <v>0</v>
      </c>
      <c r="H976" s="30"/>
      <c r="I976" s="28" t="str">
        <f t="shared" si="81"/>
        <v>0</v>
      </c>
      <c r="J976" s="28">
        <f t="shared" si="77"/>
        <v>0</v>
      </c>
      <c r="K976" s="22"/>
      <c r="L976" s="150"/>
      <c r="AC976" s="148" t="str">
        <f>Inventario!B976</f>
        <v>Cinta Fibra de Vidrio 2x300</v>
      </c>
      <c r="AD976" s="148" t="str">
        <f>Inventario!D976</f>
        <v>Cinta Fibra de Vidrio 2x300</v>
      </c>
      <c r="AE976" s="148" t="str">
        <f>Inventario!E976</f>
        <v>Materiales Varios</v>
      </c>
      <c r="AF976" s="148">
        <f>Inventario!F976</f>
        <v>0</v>
      </c>
      <c r="AG976" s="148" t="str">
        <f>Inventario!G976</f>
        <v>unidades</v>
      </c>
      <c r="AH976" s="149" t="str">
        <f>Inventario!S976</f>
        <v>0</v>
      </c>
      <c r="AI976" s="149">
        <f>Inventario!T976</f>
        <v>0</v>
      </c>
    </row>
    <row r="977" spans="1:35" x14ac:dyDescent="0.25">
      <c r="A977" s="33"/>
      <c r="B977" s="24"/>
      <c r="C977" s="24"/>
      <c r="D977" s="98">
        <f t="shared" si="82"/>
        <v>0</v>
      </c>
      <c r="E977" s="33"/>
      <c r="F977" s="98">
        <f t="shared" si="79"/>
        <v>0</v>
      </c>
      <c r="G977" s="98">
        <f t="shared" si="80"/>
        <v>0</v>
      </c>
      <c r="H977" s="30"/>
      <c r="I977" s="28" t="str">
        <f t="shared" si="81"/>
        <v>0</v>
      </c>
      <c r="J977" s="28">
        <f t="shared" si="77"/>
        <v>0</v>
      </c>
      <c r="K977" s="22"/>
      <c r="L977" s="150"/>
      <c r="AC977" s="148" t="str">
        <f>Inventario!B977</f>
        <v>Manguerras 1/2"x100</v>
      </c>
      <c r="AD977" s="148" t="str">
        <f>Inventario!D977</f>
        <v>Manguerras 1/2"x100</v>
      </c>
      <c r="AE977" s="148" t="str">
        <f>Inventario!E977</f>
        <v>Materiales Varios</v>
      </c>
      <c r="AF977" s="148">
        <f>Inventario!F977</f>
        <v>0</v>
      </c>
      <c r="AG977" s="148" t="str">
        <f>Inventario!G977</f>
        <v>unidades</v>
      </c>
      <c r="AH977" s="149" t="str">
        <f>Inventario!S977</f>
        <v>0</v>
      </c>
      <c r="AI977" s="149">
        <f>Inventario!T977</f>
        <v>0</v>
      </c>
    </row>
    <row r="978" spans="1:35" x14ac:dyDescent="0.25">
      <c r="A978" s="33"/>
      <c r="B978" s="24"/>
      <c r="C978" s="24"/>
      <c r="D978" s="98">
        <f t="shared" si="82"/>
        <v>0</v>
      </c>
      <c r="E978" s="33"/>
      <c r="F978" s="98">
        <f t="shared" si="79"/>
        <v>0</v>
      </c>
      <c r="G978" s="98">
        <f t="shared" si="80"/>
        <v>0</v>
      </c>
      <c r="H978" s="30"/>
      <c r="I978" s="28" t="str">
        <f t="shared" si="81"/>
        <v>0</v>
      </c>
      <c r="J978" s="28">
        <f t="shared" si="77"/>
        <v>0</v>
      </c>
      <c r="K978" s="22"/>
      <c r="L978" s="150"/>
      <c r="AC978" s="148" t="str">
        <f>Inventario!B978</f>
        <v>Llave Chorro de 1/2"</v>
      </c>
      <c r="AD978" s="148" t="str">
        <f>Inventario!D978</f>
        <v>Llave Chorro de 1/2"</v>
      </c>
      <c r="AE978" s="148" t="str">
        <f>Inventario!E978</f>
        <v>Materiales Varios</v>
      </c>
      <c r="AF978" s="148">
        <f>Inventario!F978</f>
        <v>0</v>
      </c>
      <c r="AG978" s="148" t="str">
        <f>Inventario!G978</f>
        <v>unidades</v>
      </c>
      <c r="AH978" s="149" t="str">
        <f>Inventario!S978</f>
        <v>0</v>
      </c>
      <c r="AI978" s="149">
        <f>Inventario!T978</f>
        <v>0</v>
      </c>
    </row>
    <row r="979" spans="1:35" x14ac:dyDescent="0.25">
      <c r="A979" s="33"/>
      <c r="B979" s="24"/>
      <c r="C979" s="24"/>
      <c r="D979" s="98">
        <f t="shared" si="82"/>
        <v>0</v>
      </c>
      <c r="E979" s="33"/>
      <c r="F979" s="98">
        <f t="shared" si="79"/>
        <v>0</v>
      </c>
      <c r="G979" s="98">
        <f t="shared" si="80"/>
        <v>0</v>
      </c>
      <c r="H979" s="30"/>
      <c r="I979" s="28" t="str">
        <f t="shared" si="81"/>
        <v>0</v>
      </c>
      <c r="J979" s="28">
        <f t="shared" si="77"/>
        <v>0</v>
      </c>
      <c r="K979" s="22"/>
      <c r="L979" s="150"/>
      <c r="AC979" s="148" t="str">
        <f>Inventario!B979</f>
        <v>Machete</v>
      </c>
      <c r="AD979" s="148" t="str">
        <f>Inventario!D979</f>
        <v>Machete</v>
      </c>
      <c r="AE979" s="148" t="str">
        <f>Inventario!E979</f>
        <v>Materiales Varios</v>
      </c>
      <c r="AF979" s="148">
        <f>Inventario!F979</f>
        <v>0</v>
      </c>
      <c r="AG979" s="148" t="str">
        <f>Inventario!G979</f>
        <v>unidades</v>
      </c>
      <c r="AH979" s="149" t="str">
        <f>Inventario!S979</f>
        <v>0</v>
      </c>
      <c r="AI979" s="149">
        <f>Inventario!T979</f>
        <v>0</v>
      </c>
    </row>
    <row r="980" spans="1:35" x14ac:dyDescent="0.25">
      <c r="K980" s="22"/>
      <c r="L980" s="150"/>
      <c r="AC980" s="148" t="str">
        <f>Inventario!B980</f>
        <v>Lima Cuchilla</v>
      </c>
      <c r="AD980" s="148" t="str">
        <f>Inventario!D980</f>
        <v>Lima Cuchilla</v>
      </c>
      <c r="AE980" s="148" t="str">
        <f>Inventario!E980</f>
        <v>Materiales Varios</v>
      </c>
      <c r="AF980" s="148">
        <f>Inventario!F980</f>
        <v>0</v>
      </c>
      <c r="AG980" s="148" t="str">
        <f>Inventario!G980</f>
        <v>unidades</v>
      </c>
      <c r="AH980" s="149">
        <f>Inventario!S980</f>
        <v>145</v>
      </c>
      <c r="AI980" s="149">
        <f>Inventario!T980</f>
        <v>145</v>
      </c>
    </row>
    <row r="981" spans="1:35" x14ac:dyDescent="0.25">
      <c r="K981" s="22"/>
      <c r="L981" s="150"/>
      <c r="AC981" s="148" t="str">
        <f>Inventario!B981</f>
        <v>Lima Plana</v>
      </c>
      <c r="AD981" s="148" t="str">
        <f>Inventario!D981</f>
        <v>Lima Cuadrada</v>
      </c>
      <c r="AE981" s="148" t="str">
        <f>Inventario!E981</f>
        <v>Materiales Varios</v>
      </c>
      <c r="AF981" s="148">
        <f>Inventario!F981</f>
        <v>0</v>
      </c>
      <c r="AG981" s="148" t="str">
        <f>Inventario!G981</f>
        <v>unidades</v>
      </c>
      <c r="AH981" s="149">
        <f>Inventario!S981</f>
        <v>160</v>
      </c>
      <c r="AI981" s="149">
        <f>Inventario!T981</f>
        <v>160</v>
      </c>
    </row>
    <row r="982" spans="1:35" x14ac:dyDescent="0.25">
      <c r="K982" s="22"/>
      <c r="L982" s="150"/>
      <c r="AC982" s="148" t="str">
        <f>Inventario!B982</f>
        <v>Lima Triangular</v>
      </c>
      <c r="AD982" s="148" t="str">
        <f>Inventario!D982</f>
        <v>Lima Triangular</v>
      </c>
      <c r="AE982" s="148" t="str">
        <f>Inventario!E982</f>
        <v>Materiales Varios</v>
      </c>
      <c r="AF982" s="148">
        <f>Inventario!F982</f>
        <v>0</v>
      </c>
      <c r="AG982" s="148" t="str">
        <f>Inventario!G982</f>
        <v>unidades</v>
      </c>
      <c r="AH982" s="149">
        <f>Inventario!S982</f>
        <v>120</v>
      </c>
      <c r="AI982" s="149">
        <f>Inventario!T982</f>
        <v>120</v>
      </c>
    </row>
    <row r="983" spans="1:35" x14ac:dyDescent="0.25">
      <c r="K983" s="22"/>
      <c r="L983" s="150"/>
      <c r="AC983" s="148" t="str">
        <f>Inventario!B983</f>
        <v xml:space="preserve">Angulo de pared tip chic </v>
      </c>
      <c r="AD983" s="148" t="str">
        <f>Inventario!D983</f>
        <v xml:space="preserve">Angulo de pared tip chic </v>
      </c>
      <c r="AE983" s="148" t="str">
        <f>Inventario!E983</f>
        <v>Materiales Varios</v>
      </c>
      <c r="AF983" s="148">
        <f>Inventario!F983</f>
        <v>0</v>
      </c>
      <c r="AG983" s="148" t="str">
        <f>Inventario!G983</f>
        <v>unidades</v>
      </c>
      <c r="AH983" s="149">
        <f>Inventario!S983</f>
        <v>33.15</v>
      </c>
      <c r="AI983" s="149">
        <f>Inventario!T983</f>
        <v>464.09999999999997</v>
      </c>
    </row>
    <row r="984" spans="1:35" x14ac:dyDescent="0.25">
      <c r="K984" s="22"/>
      <c r="L984" s="150"/>
      <c r="AC984" s="148" t="str">
        <f>Inventario!B984</f>
        <v xml:space="preserve">Crostee tipo chicago Blanco 12 pies </v>
      </c>
      <c r="AD984" s="148" t="str">
        <f>Inventario!D984</f>
        <v xml:space="preserve">Crostee tipo chicago Blanco 12 pies </v>
      </c>
      <c r="AE984" s="148" t="str">
        <f>Inventario!E984</f>
        <v>Materiales Varios</v>
      </c>
      <c r="AF984" s="148">
        <f>Inventario!F984</f>
        <v>0</v>
      </c>
      <c r="AG984" s="148" t="str">
        <f>Inventario!G984</f>
        <v>unidades</v>
      </c>
      <c r="AH984" s="149" t="str">
        <f>Inventario!S984</f>
        <v>0</v>
      </c>
      <c r="AI984" s="149">
        <f>Inventario!T984</f>
        <v>0</v>
      </c>
    </row>
    <row r="985" spans="1:35" x14ac:dyDescent="0.25">
      <c r="K985" s="22"/>
      <c r="L985" s="150"/>
      <c r="AC985" s="148" t="str">
        <f>Inventario!B985</f>
        <v xml:space="preserve">Lamina fibrocemento Galaxia Blanco 5mm </v>
      </c>
      <c r="AD985" s="148" t="str">
        <f>Inventario!D985</f>
        <v xml:space="preserve">Lamina fibrocemento Galaxia Blanco 5mm </v>
      </c>
      <c r="AE985" s="148" t="str">
        <f>Inventario!E985</f>
        <v>Materiales Varios</v>
      </c>
      <c r="AF985" s="148">
        <f>Inventario!F985</f>
        <v>0</v>
      </c>
      <c r="AG985" s="148" t="str">
        <f>Inventario!G985</f>
        <v>unidades</v>
      </c>
      <c r="AH985" s="149" t="str">
        <f>Inventario!S985</f>
        <v>0</v>
      </c>
      <c r="AI985" s="149">
        <f>Inventario!T985</f>
        <v>0</v>
      </c>
    </row>
    <row r="986" spans="1:35" x14ac:dyDescent="0.25">
      <c r="K986" s="22"/>
      <c r="L986" s="150"/>
      <c r="AC986" s="148" t="str">
        <f>Inventario!B986</f>
        <v xml:space="preserve">Clavos de acero 3/4 (100 unidades) </v>
      </c>
      <c r="AD986" s="148" t="str">
        <f>Inventario!D986</f>
        <v xml:space="preserve">Clavos de acero 3/4 (100 unidades) </v>
      </c>
      <c r="AE986" s="148" t="str">
        <f>Inventario!E986</f>
        <v>Materiales Varios</v>
      </c>
      <c r="AF986" s="148">
        <f>Inventario!F986</f>
        <v>0</v>
      </c>
      <c r="AG986" s="148" t="str">
        <f>Inventario!G986</f>
        <v>unidades</v>
      </c>
      <c r="AH986" s="149">
        <f>Inventario!S986</f>
        <v>20.09</v>
      </c>
      <c r="AI986" s="149">
        <f>Inventario!T986</f>
        <v>40.18</v>
      </c>
    </row>
    <row r="987" spans="1:35" x14ac:dyDescent="0.25">
      <c r="K987" s="22"/>
      <c r="L987" s="150"/>
      <c r="AC987" s="148" t="str">
        <f>Inventario!B987</f>
        <v xml:space="preserve">Tornillo 7/16 pb galvanizado (100 unidades) </v>
      </c>
      <c r="AD987" s="148" t="str">
        <f>Inventario!D987</f>
        <v xml:space="preserve">Tornillo 7/16 pb galvanizado (100 unidades) </v>
      </c>
      <c r="AE987" s="148" t="str">
        <f>Inventario!E987</f>
        <v>Materiales Varios</v>
      </c>
      <c r="AF987" s="148">
        <f>Inventario!F987</f>
        <v>0</v>
      </c>
      <c r="AG987" s="148" t="str">
        <f>Inventario!G987</f>
        <v>unidades</v>
      </c>
      <c r="AH987" s="149" t="str">
        <f>Inventario!S987</f>
        <v>0</v>
      </c>
      <c r="AI987" s="149">
        <f>Inventario!T987</f>
        <v>0</v>
      </c>
    </row>
    <row r="988" spans="1:35" x14ac:dyDescent="0.25">
      <c r="K988" s="22"/>
      <c r="L988" s="150"/>
      <c r="AC988" s="148" t="str">
        <f>Inventario!B988</f>
        <v xml:space="preserve">Crosstee tipo Chicago Blanco 2 pies </v>
      </c>
      <c r="AD988" s="148" t="str">
        <f>Inventario!D988</f>
        <v xml:space="preserve">Crosstee tipo Chicago Blanco 2 pies </v>
      </c>
      <c r="AE988" s="148" t="str">
        <f>Inventario!E988</f>
        <v>Materiales Varios</v>
      </c>
      <c r="AF988" s="148">
        <f>Inventario!F988</f>
        <v>0</v>
      </c>
      <c r="AG988" s="148" t="str">
        <f>Inventario!G988</f>
        <v>unidades</v>
      </c>
      <c r="AH988" s="149" t="str">
        <f>Inventario!S988</f>
        <v>0</v>
      </c>
      <c r="AI988" s="149">
        <f>Inventario!T988</f>
        <v>0</v>
      </c>
    </row>
    <row r="989" spans="1:35" x14ac:dyDescent="0.25">
      <c r="K989" s="22"/>
      <c r="L989" s="150"/>
      <c r="AC989" s="148" t="str">
        <f>Inventario!B989</f>
        <v>Isopo</v>
      </c>
      <c r="AD989" s="148" t="str">
        <f>Inventario!D989</f>
        <v>Isopo</v>
      </c>
      <c r="AE989" s="148" t="str">
        <f>Inventario!E989</f>
        <v>Materiales Varios</v>
      </c>
      <c r="AF989" s="148">
        <f>Inventario!F989</f>
        <v>0</v>
      </c>
      <c r="AG989" s="148" t="str">
        <f>Inventario!G989</f>
        <v>unidades</v>
      </c>
      <c r="AH989" s="149" t="str">
        <f>Inventario!S989</f>
        <v>0</v>
      </c>
      <c r="AI989" s="149">
        <f>Inventario!T989</f>
        <v>0</v>
      </c>
    </row>
    <row r="990" spans="1:35" x14ac:dyDescent="0.25">
      <c r="K990" s="22"/>
      <c r="L990" s="150"/>
      <c r="AC990" s="148" t="str">
        <f>Inventario!B990</f>
        <v>Saco de Yute</v>
      </c>
      <c r="AD990" s="148" t="str">
        <f>Inventario!D990</f>
        <v>Saco de Yute</v>
      </c>
      <c r="AE990" s="148" t="str">
        <f>Inventario!E990</f>
        <v>Materiales Varios</v>
      </c>
      <c r="AF990" s="148">
        <f>Inventario!F990</f>
        <v>0</v>
      </c>
      <c r="AG990" s="148" t="str">
        <f>Inventario!G990</f>
        <v>unidades</v>
      </c>
      <c r="AH990" s="149" t="str">
        <f>Inventario!S990</f>
        <v>0</v>
      </c>
      <c r="AI990" s="149">
        <f>Inventario!T990</f>
        <v>0</v>
      </c>
    </row>
    <row r="991" spans="1:35" x14ac:dyDescent="0.25">
      <c r="K991" s="22"/>
      <c r="L991" s="150"/>
      <c r="AC991" s="148" t="str">
        <f>Inventario!B991</f>
        <v xml:space="preserve">Saco de Bramente </v>
      </c>
      <c r="AD991" s="148" t="str">
        <f>Inventario!D991</f>
        <v xml:space="preserve">Saco de Bramente </v>
      </c>
      <c r="AE991" s="148" t="str">
        <f>Inventario!E991</f>
        <v>Materiales Varios</v>
      </c>
      <c r="AF991" s="148">
        <f>Inventario!F991</f>
        <v>0</v>
      </c>
      <c r="AG991" s="148" t="str">
        <f>Inventario!G991</f>
        <v>unidades</v>
      </c>
      <c r="AH991" s="149" t="str">
        <f>Inventario!S991</f>
        <v>0</v>
      </c>
      <c r="AI991" s="149">
        <f>Inventario!T991</f>
        <v>0</v>
      </c>
    </row>
    <row r="992" spans="1:35" x14ac:dyDescent="0.25">
      <c r="K992" s="22"/>
      <c r="L992" s="150"/>
      <c r="AC992" s="148" t="str">
        <f>Inventario!B992</f>
        <v xml:space="preserve">Llantas </v>
      </c>
      <c r="AD992" s="148" t="str">
        <f>Inventario!D992</f>
        <v xml:space="preserve">Llantas </v>
      </c>
      <c r="AE992" s="148" t="str">
        <f>Inventario!E992</f>
        <v>Materiales Varios</v>
      </c>
      <c r="AF992" s="148">
        <f>Inventario!F992</f>
        <v>0</v>
      </c>
      <c r="AG992" s="148" t="str">
        <f>Inventario!G992</f>
        <v>unidades</v>
      </c>
      <c r="AH992" s="149">
        <f>Inventario!S992</f>
        <v>2956.4924999999998</v>
      </c>
      <c r="AI992" s="149">
        <f>Inventario!T992</f>
        <v>11825.97</v>
      </c>
    </row>
    <row r="993" spans="11:35" x14ac:dyDescent="0.25">
      <c r="K993" s="22"/>
      <c r="L993" s="150"/>
      <c r="AC993" s="148" t="str">
        <f>Inventario!B993</f>
        <v>Empaques para Manguera  (kit 10 piezas)</v>
      </c>
      <c r="AD993" s="148" t="str">
        <f>Inventario!D993</f>
        <v>Empaques para Manguera  (kit 10 piezas)</v>
      </c>
      <c r="AE993" s="148" t="str">
        <f>Inventario!E993</f>
        <v>Materiales Varios</v>
      </c>
      <c r="AF993" s="148">
        <f>Inventario!F993</f>
        <v>0</v>
      </c>
      <c r="AG993" s="148" t="str">
        <f>Inventario!G993</f>
        <v>unidades</v>
      </c>
      <c r="AH993" s="149" t="str">
        <f>Inventario!S993</f>
        <v>0</v>
      </c>
      <c r="AI993" s="149">
        <f>Inventario!T993</f>
        <v>0</v>
      </c>
    </row>
    <row r="994" spans="11:35" x14ac:dyDescent="0.25">
      <c r="K994" s="22"/>
      <c r="L994" s="150"/>
      <c r="AC994" s="148" t="str">
        <f>Inventario!B994</f>
        <v xml:space="preserve">Aspersor 3 Brazos </v>
      </c>
      <c r="AD994" s="148" t="str">
        <f>Inventario!D994</f>
        <v xml:space="preserve">Aspersor 3 Brazos </v>
      </c>
      <c r="AE994" s="148" t="str">
        <f>Inventario!E994</f>
        <v>Materiales Varios</v>
      </c>
      <c r="AF994" s="148">
        <f>Inventario!F994</f>
        <v>0</v>
      </c>
      <c r="AG994" s="148" t="str">
        <f>Inventario!G994</f>
        <v>unidades</v>
      </c>
      <c r="AH994" s="149" t="str">
        <f>Inventario!S994</f>
        <v>0</v>
      </c>
      <c r="AI994" s="149">
        <f>Inventario!T994</f>
        <v>0</v>
      </c>
    </row>
    <row r="995" spans="11:35" x14ac:dyDescent="0.25">
      <c r="K995" s="22"/>
      <c r="L995" s="150"/>
      <c r="AC995" s="148" t="str">
        <f>Inventario!B995</f>
        <v>Conector Para Manguera tipo Y (Conector Multiple )</v>
      </c>
      <c r="AD995" s="148" t="str">
        <f>Inventario!D995</f>
        <v>Conector Para Manguera tipo Y (Conector Multiple )</v>
      </c>
      <c r="AE995" s="148" t="str">
        <f>Inventario!E995</f>
        <v>Materiales Varios</v>
      </c>
      <c r="AF995" s="148">
        <f>Inventario!F995</f>
        <v>0</v>
      </c>
      <c r="AG995" s="148" t="str">
        <f>Inventario!G995</f>
        <v>unidades</v>
      </c>
      <c r="AH995" s="149" t="str">
        <f>Inventario!S995</f>
        <v>0</v>
      </c>
      <c r="AI995" s="149">
        <f>Inventario!T995</f>
        <v>0</v>
      </c>
    </row>
    <row r="996" spans="11:35" x14ac:dyDescent="0.25">
      <c r="K996" s="22"/>
      <c r="L996" s="150"/>
      <c r="AC996" s="148" t="str">
        <f>Inventario!B996</f>
        <v>Lamina Plycem  Teturizada (2x4 pies x 5mm)</v>
      </c>
      <c r="AD996" s="148" t="str">
        <f>Inventario!D996</f>
        <v>Lamina Plycem  Teturizada (2x4 pies x 5mm)</v>
      </c>
      <c r="AE996" s="148" t="str">
        <f>Inventario!E996</f>
        <v>Materiales Varios</v>
      </c>
      <c r="AF996" s="148">
        <f>Inventario!F996</f>
        <v>0</v>
      </c>
      <c r="AG996" s="148" t="str">
        <f>Inventario!G996</f>
        <v>unidades</v>
      </c>
      <c r="AH996" s="149" t="str">
        <f>Inventario!S996</f>
        <v>0</v>
      </c>
      <c r="AI996" s="149">
        <f>Inventario!T996</f>
        <v>0</v>
      </c>
    </row>
    <row r="997" spans="11:35" x14ac:dyDescent="0.25">
      <c r="K997" s="22"/>
      <c r="L997" s="150"/>
      <c r="AC997" s="148" t="str">
        <f>Inventario!B997</f>
        <v>Lamina Plycem  Teturizada (2x4 pies x 4mm)</v>
      </c>
      <c r="AD997" s="148" t="str">
        <f>Inventario!D997</f>
        <v>Lamina Plycem  Teturizada (2x4 pies x 4mm)</v>
      </c>
      <c r="AE997" s="148" t="str">
        <f>Inventario!E997</f>
        <v>Materiales Varios</v>
      </c>
      <c r="AF997" s="148">
        <f>Inventario!F997</f>
        <v>0</v>
      </c>
      <c r="AG997" s="148" t="str">
        <f>Inventario!G997</f>
        <v>unidades</v>
      </c>
      <c r="AH997" s="149" t="str">
        <f>Inventario!S997</f>
        <v>0</v>
      </c>
      <c r="AI997" s="149">
        <f>Inventario!T997</f>
        <v>0</v>
      </c>
    </row>
    <row r="998" spans="11:35" x14ac:dyDescent="0.25">
      <c r="K998" s="22"/>
      <c r="L998" s="150"/>
      <c r="AC998" s="148" t="str">
        <f>Inventario!B998</f>
        <v xml:space="preserve">Hielera </v>
      </c>
      <c r="AD998" s="148" t="str">
        <f>Inventario!D998</f>
        <v xml:space="preserve">Hielera </v>
      </c>
      <c r="AE998" s="148" t="str">
        <f>Inventario!E998</f>
        <v>Materiales Varios</v>
      </c>
      <c r="AF998" s="148">
        <f>Inventario!F998</f>
        <v>0</v>
      </c>
      <c r="AG998" s="148" t="str">
        <f>Inventario!G998</f>
        <v>unidades</v>
      </c>
      <c r="AH998" s="149" t="str">
        <f>Inventario!S998</f>
        <v>0</v>
      </c>
      <c r="AI998" s="149">
        <f>Inventario!T998</f>
        <v>0</v>
      </c>
    </row>
    <row r="999" spans="11:35" x14ac:dyDescent="0.25">
      <c r="K999" s="22"/>
      <c r="L999" s="150"/>
      <c r="AC999" s="148" t="str">
        <f>Inventario!B999</f>
        <v xml:space="preserve">Uniformes </v>
      </c>
      <c r="AD999" s="148" t="str">
        <f>Inventario!D999</f>
        <v xml:space="preserve">Uniformes </v>
      </c>
      <c r="AE999" s="148" t="str">
        <f>Inventario!E999</f>
        <v>Materiales Varios</v>
      </c>
      <c r="AF999" s="148">
        <f>Inventario!F999</f>
        <v>0</v>
      </c>
      <c r="AG999" s="148" t="str">
        <f>Inventario!G999</f>
        <v>unidades</v>
      </c>
      <c r="AH999" s="149" t="str">
        <f>Inventario!S999</f>
        <v>0</v>
      </c>
      <c r="AI999" s="149">
        <f>Inventario!T999</f>
        <v>0</v>
      </c>
    </row>
    <row r="1000" spans="11:35" x14ac:dyDescent="0.25">
      <c r="K1000" s="22"/>
      <c r="L1000" s="150"/>
      <c r="AC1000" s="148" t="str">
        <f>Inventario!B1000</f>
        <v xml:space="preserve">Antorcha 500 A  P/Soldador </v>
      </c>
      <c r="AD1000" s="148" t="str">
        <f>Inventario!D1000</f>
        <v xml:space="preserve">Antorcha 500 A  P/Soldador </v>
      </c>
      <c r="AE1000" s="148" t="str">
        <f>Inventario!E1000</f>
        <v>Materiales Varios</v>
      </c>
      <c r="AF1000" s="148">
        <f>Inventario!F1000</f>
        <v>0</v>
      </c>
      <c r="AG1000" s="148" t="str">
        <f>Inventario!G1000</f>
        <v>unidades</v>
      </c>
      <c r="AH1000" s="149" t="str">
        <f>Inventario!S1000</f>
        <v>0</v>
      </c>
      <c r="AI1000" s="149">
        <f>Inventario!T1000</f>
        <v>0</v>
      </c>
    </row>
    <row r="1001" spans="11:35" x14ac:dyDescent="0.25">
      <c r="K1001" s="22"/>
      <c r="L1001" s="150"/>
      <c r="AC1001" s="148" t="str">
        <f>Inventario!B1001</f>
        <v>Bomba Estractora de Solvente</v>
      </c>
      <c r="AD1001" s="148" t="str">
        <f>Inventario!D1001</f>
        <v>Bomba Estractora de Solvente</v>
      </c>
      <c r="AE1001" s="148" t="str">
        <f>Inventario!E1001</f>
        <v>Materiales Varios</v>
      </c>
      <c r="AF1001" s="148">
        <f>Inventario!F1001</f>
        <v>0</v>
      </c>
      <c r="AG1001" s="148" t="str">
        <f>Inventario!G1001</f>
        <v>unidades</v>
      </c>
      <c r="AH1001" s="149">
        <f>Inventario!S1001</f>
        <v>770</v>
      </c>
      <c r="AI1001" s="149">
        <f>Inventario!T1001</f>
        <v>770</v>
      </c>
    </row>
    <row r="1002" spans="11:35" x14ac:dyDescent="0.25">
      <c r="K1002" s="22"/>
      <c r="L1002" s="150"/>
      <c r="AC1002" s="148" t="str">
        <f>Inventario!B1002</f>
        <v>Soldadura UTP 81 1/8 P/Hierro Colado</v>
      </c>
      <c r="AD1002" s="148" t="str">
        <f>Inventario!D1002</f>
        <v>Soldadura UTP 81 1/8 P/Hierro Colado</v>
      </c>
      <c r="AE1002" s="148" t="str">
        <f>Inventario!E1002</f>
        <v>Materiales Varios</v>
      </c>
      <c r="AF1002" s="148">
        <f>Inventario!F1002</f>
        <v>0</v>
      </c>
      <c r="AG1002" s="148" t="str">
        <f>Inventario!G1002</f>
        <v>lbs</v>
      </c>
      <c r="AH1002" s="149">
        <f>Inventario!S1002</f>
        <v>125.32110091743118</v>
      </c>
      <c r="AI1002" s="149">
        <f>Inventario!T1002</f>
        <v>136.6</v>
      </c>
    </row>
    <row r="1003" spans="11:35" x14ac:dyDescent="0.25">
      <c r="K1003" s="22"/>
      <c r="L1003" s="150"/>
      <c r="AC1003" s="148" t="str">
        <f>Inventario!B1003</f>
        <v>Tapa Para Inodoro</v>
      </c>
      <c r="AD1003" s="148" t="str">
        <f>Inventario!D1003</f>
        <v>Tapa Para Inodoro</v>
      </c>
      <c r="AE1003" s="148" t="str">
        <f>Inventario!E1003</f>
        <v>Materiales Varios</v>
      </c>
      <c r="AF1003" s="148">
        <f>Inventario!F1003</f>
        <v>0</v>
      </c>
      <c r="AG1003" s="148" t="str">
        <f>Inventario!G1003</f>
        <v>unidades</v>
      </c>
      <c r="AH1003" s="149">
        <f>Inventario!S1003</f>
        <v>200</v>
      </c>
      <c r="AI1003" s="149">
        <f>Inventario!T1003</f>
        <v>200</v>
      </c>
    </row>
    <row r="1004" spans="11:35" x14ac:dyDescent="0.25">
      <c r="K1004" s="22"/>
      <c r="L1004" s="150"/>
      <c r="AC1004" s="148" t="str">
        <f>Inventario!B1004</f>
        <v xml:space="preserve">Espatula </v>
      </c>
      <c r="AD1004" s="148" t="str">
        <f>Inventario!D1004</f>
        <v xml:space="preserve">Espatula </v>
      </c>
      <c r="AE1004" s="148" t="str">
        <f>Inventario!E1004</f>
        <v>Materiales Varios</v>
      </c>
      <c r="AF1004" s="148">
        <f>Inventario!F1004</f>
        <v>0</v>
      </c>
      <c r="AG1004" s="148" t="str">
        <f>Inventario!G1004</f>
        <v>unidades</v>
      </c>
      <c r="AH1004" s="149">
        <f>Inventario!S1004</f>
        <v>46.75</v>
      </c>
      <c r="AI1004" s="149">
        <f>Inventario!T1004</f>
        <v>187</v>
      </c>
    </row>
    <row r="1005" spans="11:35" x14ac:dyDescent="0.25">
      <c r="K1005" s="22"/>
      <c r="L1005" s="150"/>
      <c r="AC1005" s="148" t="str">
        <f>Inventario!B1005</f>
        <v>Pesa Reloy y Balanza</v>
      </c>
      <c r="AD1005" s="148" t="str">
        <f>Inventario!D1005</f>
        <v>Pesa Reloy y Balanza</v>
      </c>
      <c r="AE1005" s="148" t="str">
        <f>Inventario!E1005</f>
        <v>Materiales Varios</v>
      </c>
      <c r="AF1005" s="148">
        <f>Inventario!F1005</f>
        <v>0</v>
      </c>
      <c r="AG1005" s="148" t="str">
        <f>Inventario!G1005</f>
        <v>unidades</v>
      </c>
      <c r="AH1005" s="149">
        <f>Inventario!S1005</f>
        <v>1000</v>
      </c>
      <c r="AI1005" s="149">
        <f>Inventario!T1005</f>
        <v>1000</v>
      </c>
    </row>
    <row r="1006" spans="11:35" x14ac:dyDescent="0.25">
      <c r="K1006" s="22"/>
      <c r="L1006" s="150"/>
      <c r="AC1006" s="148" t="str">
        <f>Inventario!B1006</f>
        <v>Lapicero</v>
      </c>
      <c r="AD1006" s="148" t="str">
        <f>Inventario!D1006</f>
        <v>Lapicero</v>
      </c>
      <c r="AE1006" s="148" t="str">
        <f>Inventario!E1006</f>
        <v>Materiales Varios</v>
      </c>
      <c r="AF1006" s="148">
        <f>Inventario!F1006</f>
        <v>0</v>
      </c>
      <c r="AG1006" s="148" t="str">
        <f>Inventario!G1006</f>
        <v>unidades</v>
      </c>
      <c r="AH1006" s="149">
        <f>Inventario!S1006</f>
        <v>4.6899999999999995</v>
      </c>
      <c r="AI1006" s="149">
        <f>Inventario!T1006</f>
        <v>46.9</v>
      </c>
    </row>
    <row r="1007" spans="11:35" x14ac:dyDescent="0.25">
      <c r="K1007" s="22"/>
      <c r="L1007" s="150"/>
      <c r="AC1007" s="148" t="str">
        <f>Inventario!B1007</f>
        <v xml:space="preserve">Abrazadera 3/4" </v>
      </c>
      <c r="AD1007" s="148" t="str">
        <f>Inventario!D1007</f>
        <v xml:space="preserve">Abrazadera 3/4" </v>
      </c>
      <c r="AE1007" s="148" t="str">
        <f>Inventario!E1007</f>
        <v>Materiales Varios</v>
      </c>
      <c r="AF1007" s="148">
        <f>Inventario!F1007</f>
        <v>0</v>
      </c>
      <c r="AG1007" s="148" t="str">
        <f>Inventario!G1007</f>
        <v>unidades</v>
      </c>
      <c r="AH1007" s="149">
        <f>Inventario!S1007</f>
        <v>36.298000000000002</v>
      </c>
      <c r="AI1007" s="149">
        <f>Inventario!T1007</f>
        <v>362.98</v>
      </c>
    </row>
    <row r="1008" spans="11:35" x14ac:dyDescent="0.25">
      <c r="K1008" s="22"/>
      <c r="L1008" s="150"/>
      <c r="AC1008" s="148" t="str">
        <f>Inventario!B1008</f>
        <v>Aislante  8mm x 1.2 m x 30 m (mtr2)</v>
      </c>
      <c r="AD1008" s="148" t="str">
        <f>Inventario!D1008</f>
        <v>Aislante  8mm x 1.2 m x 30 m (mtr2)</v>
      </c>
      <c r="AE1008" s="148" t="str">
        <f>Inventario!E1008</f>
        <v>Materiales Varios</v>
      </c>
      <c r="AF1008" s="148">
        <f>Inventario!F1008</f>
        <v>0</v>
      </c>
      <c r="AG1008" s="148" t="str">
        <f>Inventario!G1008</f>
        <v>mts</v>
      </c>
      <c r="AH1008" s="149">
        <f>Inventario!S1008</f>
        <v>90.75</v>
      </c>
      <c r="AI1008" s="149">
        <f>Inventario!T1008</f>
        <v>40837.5</v>
      </c>
    </row>
    <row r="1009" spans="11:35" x14ac:dyDescent="0.25">
      <c r="K1009" s="22"/>
      <c r="L1009" s="150" t="s">
        <v>1753</v>
      </c>
      <c r="AC1009" s="148" t="str">
        <f>Inventario!B1009</f>
        <v>Sargento</v>
      </c>
      <c r="AD1009" s="148" t="str">
        <f>Inventario!D1009</f>
        <v>Sargento</v>
      </c>
      <c r="AE1009" s="148" t="str">
        <f>Inventario!E1009</f>
        <v>Materiales Varios</v>
      </c>
      <c r="AF1009" s="148">
        <f>Inventario!F1009</f>
        <v>0</v>
      </c>
      <c r="AG1009" s="148" t="str">
        <f>Inventario!G1009</f>
        <v>unidades</v>
      </c>
      <c r="AH1009" s="149">
        <f>Inventario!S1009</f>
        <v>417.0322727272727</v>
      </c>
      <c r="AI1009" s="149">
        <f>Inventario!T1009</f>
        <v>9174.7099999999991</v>
      </c>
    </row>
    <row r="1010" spans="11:35" x14ac:dyDescent="0.25">
      <c r="K1010" s="22"/>
      <c r="L1010" s="150" t="s">
        <v>1753</v>
      </c>
      <c r="AC1010" s="148" t="str">
        <f>Inventario!B1010</f>
        <v>Platina de 1/2" x 4" (ancho)</v>
      </c>
      <c r="AD1010" s="148" t="str">
        <f>Inventario!D1010</f>
        <v>Platina de 1/2" x 4" (ancho)</v>
      </c>
      <c r="AE1010" s="148" t="str">
        <f>Inventario!E1010</f>
        <v>Metales</v>
      </c>
      <c r="AF1010" s="148">
        <f>Inventario!F1010</f>
        <v>0</v>
      </c>
      <c r="AG1010" s="148" t="str">
        <f>Inventario!G1010</f>
        <v>mts</v>
      </c>
      <c r="AH1010" s="149" t="str">
        <f>Inventario!S1010</f>
        <v>0</v>
      </c>
      <c r="AI1010" s="149">
        <f>Inventario!T1010</f>
        <v>0</v>
      </c>
    </row>
    <row r="1011" spans="11:35" x14ac:dyDescent="0.25">
      <c r="K1011" s="22"/>
      <c r="L1011" s="150"/>
      <c r="AC1011" s="148" t="str">
        <f>Inventario!B1011</f>
        <v>Platina de 1/8" x 4" (ancho) x 6 mts</v>
      </c>
      <c r="AD1011" s="148" t="str">
        <f>Inventario!D1011</f>
        <v>Platina de 1/8" x 4" (ancho) x 6 mts</v>
      </c>
      <c r="AE1011" s="148" t="str">
        <f>Inventario!E1011</f>
        <v>Metales</v>
      </c>
      <c r="AF1011" s="148">
        <f>Inventario!F1011</f>
        <v>0</v>
      </c>
      <c r="AG1011" s="148" t="str">
        <f>Inventario!G1011</f>
        <v>mts</v>
      </c>
      <c r="AH1011" s="149" t="str">
        <f>Inventario!S1011</f>
        <v>0</v>
      </c>
      <c r="AI1011" s="149">
        <f>Inventario!T1011</f>
        <v>0</v>
      </c>
    </row>
    <row r="1012" spans="11:35" x14ac:dyDescent="0.25">
      <c r="K1012" s="22"/>
      <c r="L1012" s="150"/>
      <c r="AC1012" s="148" t="str">
        <f>Inventario!B1012</f>
        <v>Platina de 1/2" x 4" (ancho)</v>
      </c>
      <c r="AD1012" s="148" t="str">
        <f>Inventario!D1012</f>
        <v>Platina de 1/2" x 4" (ancho)</v>
      </c>
      <c r="AE1012" s="148" t="str">
        <f>Inventario!E1012</f>
        <v>Metales</v>
      </c>
      <c r="AF1012" s="148">
        <f>Inventario!F1012</f>
        <v>0</v>
      </c>
      <c r="AG1012" s="148" t="str">
        <f>Inventario!G1012</f>
        <v>mts</v>
      </c>
      <c r="AH1012" s="149" t="str">
        <f>Inventario!S1012</f>
        <v>0</v>
      </c>
      <c r="AI1012" s="149">
        <f>Inventario!T1012</f>
        <v>0</v>
      </c>
    </row>
    <row r="1013" spans="11:35" x14ac:dyDescent="0.25">
      <c r="K1013" s="22"/>
      <c r="L1013" s="150"/>
      <c r="AC1013" s="148" t="str">
        <f>Inventario!B1013</f>
        <v>Platina de 1/2" x 4" (ancho)</v>
      </c>
      <c r="AD1013" s="148" t="str">
        <f>Inventario!D1013</f>
        <v>Platina de 1/2" x 4" (ancho)</v>
      </c>
      <c r="AE1013" s="148" t="str">
        <f>Inventario!E1013</f>
        <v>Metales</v>
      </c>
      <c r="AF1013" s="148">
        <f>Inventario!F1013</f>
        <v>0</v>
      </c>
      <c r="AG1013" s="148" t="str">
        <f>Inventario!G1013</f>
        <v>mts</v>
      </c>
      <c r="AH1013" s="149" t="str">
        <f>Inventario!S1013</f>
        <v>0</v>
      </c>
      <c r="AI1013" s="149">
        <f>Inventario!T1013</f>
        <v>0</v>
      </c>
    </row>
    <row r="1014" spans="11:35" x14ac:dyDescent="0.25">
      <c r="K1014" s="22"/>
      <c r="L1014" s="150"/>
      <c r="AC1014" s="148" t="str">
        <f>Inventario!B1014</f>
        <v>Platina de 1/4" x 3" x 6 mts</v>
      </c>
      <c r="AD1014" s="148" t="str">
        <f>Inventario!D1014</f>
        <v>Platina de 1/4" x 3" x 6 mts</v>
      </c>
      <c r="AE1014" s="148" t="str">
        <f>Inventario!E1014</f>
        <v>Metales</v>
      </c>
      <c r="AF1014" s="148">
        <f>Inventario!F1014</f>
        <v>0</v>
      </c>
      <c r="AG1014" s="148" t="str">
        <f>Inventario!G1014</f>
        <v>mts</v>
      </c>
      <c r="AH1014" s="149" t="str">
        <f>Inventario!S1014</f>
        <v>0</v>
      </c>
      <c r="AI1014" s="149">
        <f>Inventario!T1014</f>
        <v>0</v>
      </c>
    </row>
    <row r="1015" spans="11:35" x14ac:dyDescent="0.25">
      <c r="K1015" s="22"/>
      <c r="L1015" s="150"/>
      <c r="AC1015" s="148" t="str">
        <f>Inventario!B1015</f>
        <v>Platina de 1/8" x 3" x 6mts</v>
      </c>
      <c r="AD1015" s="148" t="str">
        <f>Inventario!D1015</f>
        <v>Platina de 1/8" x 3" x 6mts</v>
      </c>
      <c r="AE1015" s="148" t="str">
        <f>Inventario!E1015</f>
        <v>Metales</v>
      </c>
      <c r="AF1015" s="148">
        <f>Inventario!F1015</f>
        <v>0</v>
      </c>
      <c r="AG1015" s="148" t="str">
        <f>Inventario!G1015</f>
        <v>mts</v>
      </c>
      <c r="AH1015" s="149" t="str">
        <f>Inventario!S1015</f>
        <v>0</v>
      </c>
      <c r="AI1015" s="149">
        <f>Inventario!T1015</f>
        <v>0</v>
      </c>
    </row>
    <row r="1016" spans="11:35" x14ac:dyDescent="0.25">
      <c r="K1016" s="22"/>
      <c r="L1016" s="150"/>
      <c r="AC1016" s="148" t="str">
        <f>Inventario!B1016</f>
        <v>Platina 1/8" x 1-5/8" x 6mts</v>
      </c>
      <c r="AD1016" s="148" t="str">
        <f>Inventario!D1016</f>
        <v>Platina 1/8" x 1-5/8" x 6mts</v>
      </c>
      <c r="AE1016" s="148" t="str">
        <f>Inventario!E1016</f>
        <v>Metales</v>
      </c>
      <c r="AF1016" s="148">
        <f>Inventario!F1016</f>
        <v>0</v>
      </c>
      <c r="AG1016" s="148" t="str">
        <f>Inventario!G1016</f>
        <v>mts</v>
      </c>
      <c r="AH1016" s="149" t="str">
        <f>Inventario!S1016</f>
        <v>0</v>
      </c>
      <c r="AI1016" s="149">
        <f>Inventario!T1016</f>
        <v>0</v>
      </c>
    </row>
    <row r="1017" spans="11:35" x14ac:dyDescent="0.25">
      <c r="K1017" s="22"/>
      <c r="L1017" s="150"/>
      <c r="AC1017" s="148" t="str">
        <f>Inventario!B1017</f>
        <v xml:space="preserve">Tubo redondo de 2" </v>
      </c>
      <c r="AD1017" s="148" t="str">
        <f>Inventario!D1017</f>
        <v xml:space="preserve">Tubo redondo de 2" </v>
      </c>
      <c r="AE1017" s="148" t="str">
        <f>Inventario!E1017</f>
        <v>Metales</v>
      </c>
      <c r="AF1017" s="148">
        <f>Inventario!F1017</f>
        <v>0</v>
      </c>
      <c r="AG1017" s="148" t="str">
        <f>Inventario!G1017</f>
        <v>mts</v>
      </c>
      <c r="AH1017" s="149" t="str">
        <f>Inventario!S1017</f>
        <v>0</v>
      </c>
      <c r="AI1017" s="149">
        <f>Inventario!T1017</f>
        <v>0</v>
      </c>
    </row>
    <row r="1018" spans="11:35" x14ac:dyDescent="0.25">
      <c r="K1018" s="22"/>
      <c r="L1018" s="150"/>
      <c r="AC1018" s="148" t="str">
        <f>Inventario!B1018</f>
        <v>Tubo redondo  1-3/4"</v>
      </c>
      <c r="AD1018" s="148" t="str">
        <f>Inventario!D1018</f>
        <v>Tubo redondo  1-3/4"</v>
      </c>
      <c r="AE1018" s="148" t="str">
        <f>Inventario!E1018</f>
        <v>Metales</v>
      </c>
      <c r="AF1018" s="148">
        <f>Inventario!F1018</f>
        <v>0</v>
      </c>
      <c r="AG1018" s="148" t="str">
        <f>Inventario!G1018</f>
        <v>mts</v>
      </c>
      <c r="AH1018" s="149" t="str">
        <f>Inventario!S1018</f>
        <v>0</v>
      </c>
      <c r="AI1018" s="149">
        <f>Inventario!T1018</f>
        <v>0</v>
      </c>
    </row>
    <row r="1019" spans="11:35" x14ac:dyDescent="0.25">
      <c r="K1019" s="22"/>
      <c r="L1019" s="150"/>
      <c r="AC1019" s="148" t="str">
        <f>Inventario!B1019</f>
        <v>Tubo cuadrado de 2"</v>
      </c>
      <c r="AD1019" s="148" t="str">
        <f>Inventario!D1019</f>
        <v>Tubo cuadrado de 2"</v>
      </c>
      <c r="AE1019" s="148" t="str">
        <f>Inventario!E1019</f>
        <v>Metales</v>
      </c>
      <c r="AF1019" s="148">
        <f>Inventario!F1019</f>
        <v>0</v>
      </c>
      <c r="AG1019" s="148" t="str">
        <f>Inventario!G1019</f>
        <v>mts</v>
      </c>
      <c r="AH1019" s="149" t="str">
        <f>Inventario!S1019</f>
        <v>0</v>
      </c>
      <c r="AI1019" s="149">
        <f>Inventario!T1019</f>
        <v>0</v>
      </c>
    </row>
    <row r="1020" spans="11:35" x14ac:dyDescent="0.25">
      <c r="K1020" s="22"/>
      <c r="L1020" s="150"/>
      <c r="AC1020" s="148" t="str">
        <f>Inventario!B1020</f>
        <v>Tubo redondo de 1"</v>
      </c>
      <c r="AD1020" s="148" t="str">
        <f>Inventario!D1020</f>
        <v>Tubo redondo de 1"</v>
      </c>
      <c r="AE1020" s="148" t="str">
        <f>Inventario!E1020</f>
        <v>Metales</v>
      </c>
      <c r="AF1020" s="148">
        <f>Inventario!F1020</f>
        <v>0</v>
      </c>
      <c r="AG1020" s="148" t="str">
        <f>Inventario!G1020</f>
        <v>mts</v>
      </c>
      <c r="AH1020" s="149" t="str">
        <f>Inventario!S1020</f>
        <v>0</v>
      </c>
      <c r="AI1020" s="149">
        <f>Inventario!T1020</f>
        <v>0</v>
      </c>
    </row>
    <row r="1021" spans="11:35" x14ac:dyDescent="0.25">
      <c r="K1021" s="22"/>
      <c r="L1021" s="150"/>
      <c r="AC1021" s="148" t="str">
        <f>Inventario!B1021</f>
        <v>Tubo 7/8"</v>
      </c>
      <c r="AD1021" s="148" t="str">
        <f>Inventario!D1021</f>
        <v>Tubo 7/8"</v>
      </c>
      <c r="AE1021" s="148" t="str">
        <f>Inventario!E1021</f>
        <v>Metales</v>
      </c>
      <c r="AF1021" s="148">
        <f>Inventario!F1021</f>
        <v>0</v>
      </c>
      <c r="AG1021" s="148" t="str">
        <f>Inventario!G1021</f>
        <v>mts</v>
      </c>
      <c r="AH1021" s="149" t="str">
        <f>Inventario!S1021</f>
        <v>0</v>
      </c>
      <c r="AI1021" s="149">
        <f>Inventario!T1021</f>
        <v>0</v>
      </c>
    </row>
    <row r="1022" spans="11:35" x14ac:dyDescent="0.25">
      <c r="K1022" s="22"/>
      <c r="L1022" s="150"/>
      <c r="AC1022" s="148" t="str">
        <f>Inventario!B1022</f>
        <v>Tubo redondo 5/8"</v>
      </c>
      <c r="AD1022" s="148" t="str">
        <f>Inventario!D1022</f>
        <v>Tubo redondo 5/8"</v>
      </c>
      <c r="AE1022" s="148" t="str">
        <f>Inventario!E1022</f>
        <v>Metales</v>
      </c>
      <c r="AF1022" s="148">
        <f>Inventario!F1022</f>
        <v>0</v>
      </c>
      <c r="AG1022" s="148" t="str">
        <f>Inventario!G1022</f>
        <v>mts</v>
      </c>
      <c r="AH1022" s="149" t="str">
        <f>Inventario!S1022</f>
        <v>0</v>
      </c>
      <c r="AI1022" s="149">
        <f>Inventario!T1022</f>
        <v>0</v>
      </c>
    </row>
    <row r="1023" spans="11:35" x14ac:dyDescent="0.25">
      <c r="K1023" s="22"/>
      <c r="L1023" s="150"/>
      <c r="AC1023" s="148" t="str">
        <f>Inventario!B1023</f>
        <v>Tubo de aluminio para vitrina 1" x 1-1/2"</v>
      </c>
      <c r="AD1023" s="148" t="str">
        <f>Inventario!D1023</f>
        <v>Tubo de aluminio para vitrina 1" x 1-1/2"</v>
      </c>
      <c r="AE1023" s="148" t="str">
        <f>Inventario!E1023</f>
        <v>Metales</v>
      </c>
      <c r="AF1023" s="148">
        <f>Inventario!F1023</f>
        <v>0</v>
      </c>
      <c r="AG1023" s="148" t="str">
        <f>Inventario!G1023</f>
        <v>mts</v>
      </c>
      <c r="AH1023" s="149" t="str">
        <f>Inventario!S1023</f>
        <v>0</v>
      </c>
      <c r="AI1023" s="149">
        <f>Inventario!T1023</f>
        <v>0</v>
      </c>
    </row>
    <row r="1024" spans="11:35" x14ac:dyDescent="0.25">
      <c r="K1024" s="22"/>
      <c r="L1024" s="150"/>
      <c r="AC1024" s="148" t="str">
        <f>Inventario!B1024</f>
        <v>Tubo de 1/2"</v>
      </c>
      <c r="AD1024" s="148" t="str">
        <f>Inventario!D1024</f>
        <v>Tubo de 1/2"</v>
      </c>
      <c r="AE1024" s="148" t="str">
        <f>Inventario!E1024</f>
        <v>Metales</v>
      </c>
      <c r="AF1024" s="148">
        <f>Inventario!F1024</f>
        <v>0</v>
      </c>
      <c r="AG1024" s="148" t="str">
        <f>Inventario!G1024</f>
        <v>mts</v>
      </c>
      <c r="AH1024" s="149" t="str">
        <f>Inventario!S1024</f>
        <v>0</v>
      </c>
      <c r="AI1024" s="149">
        <f>Inventario!T1024</f>
        <v>0</v>
      </c>
    </row>
    <row r="1025" spans="11:35" x14ac:dyDescent="0.25">
      <c r="K1025" s="22"/>
      <c r="L1025" s="150"/>
      <c r="AC1025" s="148" t="str">
        <f>Inventario!B1025</f>
        <v>Varilla lisa de 1/8"</v>
      </c>
      <c r="AD1025" s="148" t="str">
        <f>Inventario!D1025</f>
        <v>Varilla lisa de 1/8"</v>
      </c>
      <c r="AE1025" s="148" t="str">
        <f>Inventario!E1025</f>
        <v>Metales</v>
      </c>
      <c r="AF1025" s="148">
        <f>Inventario!F1025</f>
        <v>0</v>
      </c>
      <c r="AG1025" s="148" t="str">
        <f>Inventario!G1025</f>
        <v>mts</v>
      </c>
      <c r="AH1025" s="149" t="str">
        <f>Inventario!S1025</f>
        <v>0</v>
      </c>
      <c r="AI1025" s="149">
        <f>Inventario!T1025</f>
        <v>0</v>
      </c>
    </row>
    <row r="1026" spans="11:35" x14ac:dyDescent="0.25">
      <c r="K1026" s="22"/>
      <c r="L1026" s="150"/>
      <c r="AC1026" s="148" t="str">
        <f>Inventario!B1026</f>
        <v>Varilla roscada de 1/2"</v>
      </c>
      <c r="AD1026" s="148" t="str">
        <f>Inventario!D1026</f>
        <v>Varilla roscada de 1/2"</v>
      </c>
      <c r="AE1026" s="148" t="str">
        <f>Inventario!E1026</f>
        <v>Metales</v>
      </c>
      <c r="AF1026" s="148">
        <f>Inventario!F1026</f>
        <v>0</v>
      </c>
      <c r="AG1026" s="148" t="str">
        <f>Inventario!G1026</f>
        <v>mts</v>
      </c>
      <c r="AH1026" s="149">
        <f>Inventario!S1026</f>
        <v>43.938320959451751</v>
      </c>
      <c r="AI1026" s="149">
        <f>Inventario!T1026</f>
        <v>618.65155910908049</v>
      </c>
    </row>
    <row r="1027" spans="11:35" x14ac:dyDescent="0.25">
      <c r="K1027" s="22"/>
      <c r="L1027" s="150"/>
      <c r="AC1027" s="148" t="str">
        <f>Inventario!B1027</f>
        <v>Varilla roscada de 1/4" Inox</v>
      </c>
      <c r="AD1027" s="148" t="str">
        <f>Inventario!D1027</f>
        <v>Varilla roscada de 1/4" Inox</v>
      </c>
      <c r="AE1027" s="148" t="str">
        <f>Inventario!E1027</f>
        <v>Metales</v>
      </c>
      <c r="AF1027" s="148">
        <f>Inventario!F1027</f>
        <v>0</v>
      </c>
      <c r="AG1027" s="148" t="str">
        <f>Inventario!G1027</f>
        <v>mts</v>
      </c>
      <c r="AH1027" s="149" t="str">
        <f>Inventario!S1027</f>
        <v>0</v>
      </c>
      <c r="AI1027" s="149">
        <f>Inventario!T1027</f>
        <v>0</v>
      </c>
    </row>
    <row r="1028" spans="11:35" x14ac:dyDescent="0.25">
      <c r="K1028" s="22"/>
      <c r="L1028" s="150"/>
      <c r="AC1028" s="148" t="str">
        <f>Inventario!B1028</f>
        <v>Varilla lisa de 3/8"</v>
      </c>
      <c r="AD1028" s="148" t="str">
        <f>Inventario!D1028</f>
        <v>Varilla lisa de 3/8"</v>
      </c>
      <c r="AE1028" s="148" t="str">
        <f>Inventario!E1028</f>
        <v>Metales</v>
      </c>
      <c r="AF1028" s="148">
        <f>Inventario!F1028</f>
        <v>0</v>
      </c>
      <c r="AG1028" s="148" t="str">
        <f>Inventario!G1028</f>
        <v>mts</v>
      </c>
      <c r="AH1028" s="149" t="str">
        <f>Inventario!S1028</f>
        <v>0</v>
      </c>
      <c r="AI1028" s="149">
        <f>Inventario!T1028</f>
        <v>0</v>
      </c>
    </row>
    <row r="1029" spans="11:35" x14ac:dyDescent="0.25">
      <c r="K1029" s="22"/>
      <c r="L1029" s="150"/>
      <c r="AC1029" s="148" t="str">
        <f>Inventario!B1029</f>
        <v>Varilla para polo tierra de bronce 5/8"</v>
      </c>
      <c r="AD1029" s="148" t="str">
        <f>Inventario!D1029</f>
        <v>Varilla para polo tierra de bronce 5/8"</v>
      </c>
      <c r="AE1029" s="148" t="str">
        <f>Inventario!E1029</f>
        <v>Metales</v>
      </c>
      <c r="AF1029" s="148">
        <f>Inventario!F1029</f>
        <v>0</v>
      </c>
      <c r="AG1029" s="148" t="str">
        <f>Inventario!G1029</f>
        <v>mts</v>
      </c>
      <c r="AH1029" s="149" t="str">
        <f>Inventario!S1029</f>
        <v>0</v>
      </c>
      <c r="AI1029" s="149">
        <f>Inventario!T1029</f>
        <v>0</v>
      </c>
    </row>
    <row r="1030" spans="11:35" x14ac:dyDescent="0.25">
      <c r="K1030" s="22"/>
      <c r="L1030" s="150"/>
      <c r="AC1030" s="148" t="str">
        <f>Inventario!B1030</f>
        <v>Varilla lisa bronce 3/8"</v>
      </c>
      <c r="AD1030" s="148" t="str">
        <f>Inventario!D1030</f>
        <v>Varilla lisa bronce 3/8"</v>
      </c>
      <c r="AE1030" s="148" t="str">
        <f>Inventario!E1030</f>
        <v>Metales</v>
      </c>
      <c r="AF1030" s="148">
        <f>Inventario!F1030</f>
        <v>0</v>
      </c>
      <c r="AG1030" s="148" t="str">
        <f>Inventario!G1030</f>
        <v>mts</v>
      </c>
      <c r="AH1030" s="149" t="str">
        <f>Inventario!S1030</f>
        <v>0</v>
      </c>
      <c r="AI1030" s="149">
        <f>Inventario!T1030</f>
        <v>0</v>
      </c>
    </row>
    <row r="1031" spans="11:35" x14ac:dyDescent="0.25">
      <c r="K1031" s="22"/>
      <c r="L1031" s="150"/>
      <c r="AC1031" s="148" t="str">
        <f>Inventario!B1031</f>
        <v>Varilla lisa bronce 3/4"</v>
      </c>
      <c r="AD1031" s="148" t="str">
        <f>Inventario!D1031</f>
        <v>Varilla lisa bronce 3/4"</v>
      </c>
      <c r="AE1031" s="148" t="str">
        <f>Inventario!E1031</f>
        <v>Metales</v>
      </c>
      <c r="AF1031" s="148">
        <f>Inventario!F1031</f>
        <v>0</v>
      </c>
      <c r="AG1031" s="148" t="str">
        <f>Inventario!G1031</f>
        <v>mts</v>
      </c>
      <c r="AH1031" s="149" t="str">
        <f>Inventario!S1031</f>
        <v>0</v>
      </c>
      <c r="AI1031" s="149">
        <f>Inventario!T1031</f>
        <v>0</v>
      </c>
    </row>
    <row r="1032" spans="11:35" x14ac:dyDescent="0.25">
      <c r="K1032" s="22"/>
      <c r="L1032" s="150"/>
      <c r="AC1032" s="148" t="str">
        <f>Inventario!B1032</f>
        <v>Varilla cuadrada de 1/2" x 1/8" hierro</v>
      </c>
      <c r="AD1032" s="148" t="str">
        <f>Inventario!D1032</f>
        <v>Varilla cuadrada de 1/2" x 1/8" hierro</v>
      </c>
      <c r="AE1032" s="148" t="str">
        <f>Inventario!E1032</f>
        <v>Metales</v>
      </c>
      <c r="AF1032" s="148">
        <f>Inventario!F1032</f>
        <v>0</v>
      </c>
      <c r="AG1032" s="148" t="str">
        <f>Inventario!G1032</f>
        <v>mts</v>
      </c>
      <c r="AH1032" s="149" t="str">
        <f>Inventario!S1032</f>
        <v>0</v>
      </c>
      <c r="AI1032" s="149">
        <f>Inventario!T1032</f>
        <v>0</v>
      </c>
    </row>
    <row r="1033" spans="11:35" x14ac:dyDescent="0.25">
      <c r="K1033" s="22"/>
      <c r="L1033" s="150"/>
      <c r="AC1033" s="148" t="str">
        <f>Inventario!B1033</f>
        <v>Platina de 1/8" x  1-1/2" ancho</v>
      </c>
      <c r="AD1033" s="148" t="str">
        <f>Inventario!D1033</f>
        <v>Platina de 1/8" x  1-1/2" ancho</v>
      </c>
      <c r="AE1033" s="148" t="str">
        <f>Inventario!E1033</f>
        <v>Metales</v>
      </c>
      <c r="AF1033" s="148">
        <f>Inventario!F1033</f>
        <v>0</v>
      </c>
      <c r="AG1033" s="148" t="str">
        <f>Inventario!G1033</f>
        <v>mts</v>
      </c>
      <c r="AH1033" s="149" t="str">
        <f>Inventario!S1033</f>
        <v>0</v>
      </c>
      <c r="AI1033" s="149">
        <f>Inventario!T1033</f>
        <v>0</v>
      </c>
    </row>
    <row r="1034" spans="11:35" x14ac:dyDescent="0.25">
      <c r="K1034" s="22"/>
      <c r="L1034" s="150"/>
      <c r="AC1034" s="148" t="str">
        <f>Inventario!B1034</f>
        <v>Platina de aluminio de 1/8" x 3"</v>
      </c>
      <c r="AD1034" s="148" t="str">
        <f>Inventario!D1034</f>
        <v>Platina de aluminio de 1/8" x 3"</v>
      </c>
      <c r="AE1034" s="148" t="str">
        <f>Inventario!E1034</f>
        <v>Metales</v>
      </c>
      <c r="AF1034" s="148">
        <f>Inventario!F1034</f>
        <v>0</v>
      </c>
      <c r="AG1034" s="148" t="str">
        <f>Inventario!G1034</f>
        <v>mts</v>
      </c>
      <c r="AH1034" s="149" t="str">
        <f>Inventario!S1034</f>
        <v>0</v>
      </c>
      <c r="AI1034" s="149">
        <f>Inventario!T1034</f>
        <v>0</v>
      </c>
    </row>
    <row r="1035" spans="11:35" x14ac:dyDescent="0.25">
      <c r="K1035" s="22"/>
      <c r="L1035" s="150"/>
      <c r="AC1035" s="148" t="str">
        <f>Inventario!B1035</f>
        <v>Riel de aluminio 3/8"</v>
      </c>
      <c r="AD1035" s="148" t="str">
        <f>Inventario!D1035</f>
        <v>Riel de aluminio 3/8"</v>
      </c>
      <c r="AE1035" s="148" t="str">
        <f>Inventario!E1035</f>
        <v>Metales</v>
      </c>
      <c r="AF1035" s="148">
        <f>Inventario!F1035</f>
        <v>0</v>
      </c>
      <c r="AG1035" s="148" t="str">
        <f>Inventario!G1035</f>
        <v>mts</v>
      </c>
      <c r="AH1035" s="149" t="str">
        <f>Inventario!S1035</f>
        <v>0</v>
      </c>
      <c r="AI1035" s="149">
        <f>Inventario!T1035</f>
        <v>0</v>
      </c>
    </row>
    <row r="1036" spans="11:35" x14ac:dyDescent="0.25">
      <c r="K1036" s="22"/>
      <c r="L1036" s="150"/>
      <c r="AC1036" s="148" t="str">
        <f>Inventario!B1036</f>
        <v>Tubo redondo de aluminio 7/8"</v>
      </c>
      <c r="AD1036" s="148" t="str">
        <f>Inventario!D1036</f>
        <v>Tubo redondo de aluminio 7/8"</v>
      </c>
      <c r="AE1036" s="148" t="str">
        <f>Inventario!E1036</f>
        <v>Metales</v>
      </c>
      <c r="AF1036" s="148">
        <f>Inventario!F1036</f>
        <v>0</v>
      </c>
      <c r="AG1036" s="148" t="str">
        <f>Inventario!G1036</f>
        <v>mts</v>
      </c>
      <c r="AH1036" s="149" t="str">
        <f>Inventario!S1036</f>
        <v>0</v>
      </c>
      <c r="AI1036" s="149">
        <f>Inventario!T1036</f>
        <v>0</v>
      </c>
    </row>
    <row r="1037" spans="11:35" x14ac:dyDescent="0.25">
      <c r="K1037" s="22"/>
      <c r="L1037" s="150"/>
      <c r="AC1037" s="148" t="str">
        <f>Inventario!B1037</f>
        <v>Tubo 3/4</v>
      </c>
      <c r="AD1037" s="148" t="str">
        <f>Inventario!D1037</f>
        <v>Tubo 3/4</v>
      </c>
      <c r="AE1037" s="148" t="str">
        <f>Inventario!E1037</f>
        <v>Metales</v>
      </c>
      <c r="AF1037" s="148">
        <f>Inventario!F1037</f>
        <v>0</v>
      </c>
      <c r="AG1037" s="148" t="str">
        <f>Inventario!G1037</f>
        <v>mts</v>
      </c>
      <c r="AH1037" s="149" t="str">
        <f>Inventario!S1037</f>
        <v>0</v>
      </c>
      <c r="AI1037" s="149">
        <f>Inventario!T1037</f>
        <v>0</v>
      </c>
    </row>
    <row r="1038" spans="11:35" x14ac:dyDescent="0.25">
      <c r="K1038" s="22"/>
      <c r="L1038" s="150"/>
      <c r="AC1038" s="148" t="str">
        <f>Inventario!B1038</f>
        <v>Perfil galvanizado 7/8" x 5"</v>
      </c>
      <c r="AD1038" s="148" t="str">
        <f>Inventario!D1038</f>
        <v>Perfil galvanizado 7/8" x 5"</v>
      </c>
      <c r="AE1038" s="148" t="str">
        <f>Inventario!E1038</f>
        <v>Metales</v>
      </c>
      <c r="AF1038" s="148">
        <f>Inventario!F1038</f>
        <v>0</v>
      </c>
      <c r="AG1038" s="148" t="str">
        <f>Inventario!G1038</f>
        <v>mts</v>
      </c>
      <c r="AH1038" s="149" t="str">
        <f>Inventario!S1038</f>
        <v>0</v>
      </c>
      <c r="AI1038" s="149">
        <f>Inventario!T1038</f>
        <v>0</v>
      </c>
    </row>
    <row r="1039" spans="11:35" x14ac:dyDescent="0.25">
      <c r="K1039" s="22"/>
      <c r="L1039" s="150"/>
      <c r="AC1039" s="148" t="str">
        <f>Inventario!B1039</f>
        <v>Colgadores para perchero de 1/2"</v>
      </c>
      <c r="AD1039" s="148" t="str">
        <f>Inventario!D1039</f>
        <v>Colgadores para perchero de 1/2"</v>
      </c>
      <c r="AE1039" s="148" t="str">
        <f>Inventario!E1039</f>
        <v>Metales</v>
      </c>
      <c r="AF1039" s="148">
        <f>Inventario!F1039</f>
        <v>0</v>
      </c>
      <c r="AG1039" s="148" t="str">
        <f>Inventario!G1039</f>
        <v>mts</v>
      </c>
      <c r="AH1039" s="149" t="str">
        <f>Inventario!S1039</f>
        <v>0</v>
      </c>
      <c r="AI1039" s="149">
        <f>Inventario!T1039</f>
        <v>0</v>
      </c>
    </row>
    <row r="1040" spans="11:35" x14ac:dyDescent="0.25">
      <c r="K1040" s="22"/>
      <c r="L1040" s="150"/>
      <c r="AC1040" s="148" t="str">
        <f>Inventario!B1040</f>
        <v>Riel de aluminio 5/8"</v>
      </c>
      <c r="AD1040" s="148" t="str">
        <f>Inventario!D1040</f>
        <v>Riel de aluminio 5/8"</v>
      </c>
      <c r="AE1040" s="148" t="str">
        <f>Inventario!E1040</f>
        <v>Metales</v>
      </c>
      <c r="AF1040" s="148">
        <f>Inventario!F1040</f>
        <v>0</v>
      </c>
      <c r="AG1040" s="148" t="str">
        <f>Inventario!G1040</f>
        <v>mts</v>
      </c>
      <c r="AH1040" s="149" t="str">
        <f>Inventario!S1040</f>
        <v>0</v>
      </c>
      <c r="AI1040" s="149">
        <f>Inventario!T1040</f>
        <v>0</v>
      </c>
    </row>
    <row r="1041" spans="11:35" x14ac:dyDescent="0.25">
      <c r="K1041" s="22"/>
      <c r="L1041" s="150"/>
      <c r="AC1041" s="148" t="str">
        <f>Inventario!B1041</f>
        <v>Riel 3/4"</v>
      </c>
      <c r="AD1041" s="148" t="str">
        <f>Inventario!D1041</f>
        <v>Riel 3/4"</v>
      </c>
      <c r="AE1041" s="148" t="str">
        <f>Inventario!E1041</f>
        <v>Metales</v>
      </c>
      <c r="AF1041" s="148">
        <f>Inventario!F1041</f>
        <v>0</v>
      </c>
      <c r="AG1041" s="148" t="str">
        <f>Inventario!G1041</f>
        <v>mts</v>
      </c>
      <c r="AH1041" s="149" t="str">
        <f>Inventario!S1041</f>
        <v>0</v>
      </c>
      <c r="AI1041" s="149">
        <f>Inventario!T1041</f>
        <v>0</v>
      </c>
    </row>
    <row r="1042" spans="11:35" x14ac:dyDescent="0.25">
      <c r="K1042" s="22"/>
      <c r="L1042" s="150"/>
      <c r="AC1042" s="148" t="str">
        <f>Inventario!B1042</f>
        <v>Tubo de hierro 5/8"</v>
      </c>
      <c r="AD1042" s="148" t="str">
        <f>Inventario!D1042</f>
        <v>Tubo de hierro 5/8"</v>
      </c>
      <c r="AE1042" s="148" t="str">
        <f>Inventario!E1042</f>
        <v>Metales</v>
      </c>
      <c r="AF1042" s="148">
        <f>Inventario!F1042</f>
        <v>0</v>
      </c>
      <c r="AG1042" s="148" t="str">
        <f>Inventario!G1042</f>
        <v>mts</v>
      </c>
      <c r="AH1042" s="149" t="str">
        <f>Inventario!S1042</f>
        <v>0</v>
      </c>
      <c r="AI1042" s="149">
        <f>Inventario!T1042</f>
        <v>0</v>
      </c>
    </row>
    <row r="1043" spans="11:35" x14ac:dyDescent="0.25">
      <c r="K1043" s="22"/>
      <c r="L1043" s="150"/>
      <c r="AC1043" s="148" t="str">
        <f>Inventario!B1043</f>
        <v>Tubo de aluminio 7/8"</v>
      </c>
      <c r="AD1043" s="148" t="str">
        <f>Inventario!D1043</f>
        <v>Tubo de aluminio 7/8"</v>
      </c>
      <c r="AE1043" s="148" t="str">
        <f>Inventario!E1043</f>
        <v>Metales</v>
      </c>
      <c r="AF1043" s="148">
        <f>Inventario!F1043</f>
        <v>0</v>
      </c>
      <c r="AG1043" s="148" t="str">
        <f>Inventario!G1043</f>
        <v>mts</v>
      </c>
      <c r="AH1043" s="149" t="str">
        <f>Inventario!S1043</f>
        <v>0</v>
      </c>
      <c r="AI1043" s="149">
        <f>Inventario!T1043</f>
        <v>0</v>
      </c>
    </row>
    <row r="1044" spans="11:35" x14ac:dyDescent="0.25">
      <c r="K1044" s="22"/>
      <c r="L1044" s="150"/>
      <c r="AC1044" s="148" t="str">
        <f>Inventario!B1044</f>
        <v>Angular Hierro Negro 2 x 3/4"</v>
      </c>
      <c r="AD1044" s="148" t="str">
        <f>Inventario!D1044</f>
        <v>Angular Hierro Negro 2 x 3/4"</v>
      </c>
      <c r="AE1044" s="148" t="str">
        <f>Inventario!E1044</f>
        <v>Metales</v>
      </c>
      <c r="AF1044" s="148">
        <f>Inventario!F1044</f>
        <v>0</v>
      </c>
      <c r="AG1044" s="148" t="str">
        <f>Inventario!G1044</f>
        <v>mts</v>
      </c>
      <c r="AH1044" s="149" t="str">
        <f>Inventario!S1044</f>
        <v>0</v>
      </c>
      <c r="AI1044" s="149">
        <f>Inventario!T1044</f>
        <v>0</v>
      </c>
    </row>
    <row r="1045" spans="11:35" x14ac:dyDescent="0.25">
      <c r="K1045" s="22"/>
      <c r="L1045" s="150"/>
      <c r="AC1045" s="148" t="str">
        <f>Inventario!B1045</f>
        <v>Angular Hierro Negro  3/4" x 3/4"</v>
      </c>
      <c r="AD1045" s="148" t="str">
        <f>Inventario!D1045</f>
        <v>Angular Hierro Negro  3/4" x 3/4"</v>
      </c>
      <c r="AE1045" s="148" t="str">
        <f>Inventario!E1045</f>
        <v>Metales</v>
      </c>
      <c r="AF1045" s="148">
        <f>Inventario!F1045</f>
        <v>0</v>
      </c>
      <c r="AG1045" s="148" t="str">
        <f>Inventario!G1045</f>
        <v>mts</v>
      </c>
      <c r="AH1045" s="149" t="str">
        <f>Inventario!S1045</f>
        <v>0</v>
      </c>
      <c r="AI1045" s="149">
        <f>Inventario!T1045</f>
        <v>0</v>
      </c>
    </row>
    <row r="1046" spans="11:35" x14ac:dyDescent="0.25">
      <c r="K1046" s="22"/>
      <c r="L1046" s="150"/>
      <c r="AC1046" s="148" t="str">
        <f>Inventario!B1046</f>
        <v>Riel 2-1/2" x 2"</v>
      </c>
      <c r="AD1046" s="148" t="str">
        <f>Inventario!D1046</f>
        <v>Riel 2-1/2" x 2"</v>
      </c>
      <c r="AE1046" s="148" t="str">
        <f>Inventario!E1046</f>
        <v>Metales</v>
      </c>
      <c r="AF1046" s="148">
        <f>Inventario!F1046</f>
        <v>0</v>
      </c>
      <c r="AG1046" s="148" t="str">
        <f>Inventario!G1046</f>
        <v>mts</v>
      </c>
      <c r="AH1046" s="149" t="str">
        <f>Inventario!S1046</f>
        <v>0</v>
      </c>
      <c r="AI1046" s="149">
        <f>Inventario!T1046</f>
        <v>0</v>
      </c>
    </row>
    <row r="1047" spans="11:35" x14ac:dyDescent="0.25">
      <c r="K1047" s="22"/>
      <c r="L1047" s="150"/>
      <c r="AC1047" s="148" t="str">
        <f>Inventario!B1047</f>
        <v>Canaleta metalica de 2-1/2" x 2"</v>
      </c>
      <c r="AD1047" s="148" t="str">
        <f>Inventario!D1047</f>
        <v>Canaleta metalica de 2-1/2" x 2"</v>
      </c>
      <c r="AE1047" s="148" t="str">
        <f>Inventario!E1047</f>
        <v>Metales</v>
      </c>
      <c r="AF1047" s="148">
        <f>Inventario!F1047</f>
        <v>0</v>
      </c>
      <c r="AG1047" s="148" t="str">
        <f>Inventario!G1047</f>
        <v>mts</v>
      </c>
      <c r="AH1047" s="149" t="str">
        <f>Inventario!S1047</f>
        <v>0</v>
      </c>
      <c r="AI1047" s="149">
        <f>Inventario!T1047</f>
        <v>0</v>
      </c>
    </row>
    <row r="1048" spans="11:35" x14ac:dyDescent="0.25">
      <c r="K1048" s="22"/>
      <c r="L1048" s="150"/>
      <c r="AC1048" s="148" t="str">
        <f>Inventario!B1048</f>
        <v>Platina 4-1/2"</v>
      </c>
      <c r="AD1048" s="148" t="str">
        <f>Inventario!D1048</f>
        <v>Platina 4-1/2"</v>
      </c>
      <c r="AE1048" s="148" t="str">
        <f>Inventario!E1048</f>
        <v>Metales</v>
      </c>
      <c r="AF1048" s="148">
        <f>Inventario!F1048</f>
        <v>0</v>
      </c>
      <c r="AG1048" s="148">
        <f>Inventario!G1048</f>
        <v>0</v>
      </c>
      <c r="AH1048" s="149" t="str">
        <f>Inventario!S1048</f>
        <v>0</v>
      </c>
      <c r="AI1048" s="149">
        <f>Inventario!T1048</f>
        <v>0</v>
      </c>
    </row>
    <row r="1049" spans="11:35" x14ac:dyDescent="0.25">
      <c r="K1049" s="22"/>
      <c r="L1049" s="150"/>
      <c r="AC1049" s="148" t="str">
        <f>Inventario!B1049</f>
        <v>Platina 3/8" x 15"</v>
      </c>
      <c r="AD1049" s="148" t="str">
        <f>Inventario!D1049</f>
        <v>Platina 3/8" x 15"</v>
      </c>
      <c r="AE1049" s="148" t="str">
        <f>Inventario!E1049</f>
        <v>Metales</v>
      </c>
      <c r="AF1049" s="148">
        <f>Inventario!F1049</f>
        <v>0</v>
      </c>
      <c r="AG1049" s="148" t="str">
        <f>Inventario!G1049</f>
        <v>mts</v>
      </c>
      <c r="AH1049" s="149" t="str">
        <f>Inventario!S1049</f>
        <v>0</v>
      </c>
      <c r="AI1049" s="149">
        <f>Inventario!T1049</f>
        <v>0</v>
      </c>
    </row>
    <row r="1050" spans="11:35" x14ac:dyDescent="0.25">
      <c r="K1050" s="22"/>
      <c r="L1050" s="150"/>
      <c r="AC1050" s="148" t="str">
        <f>Inventario!B1050</f>
        <v>Platina 1/4" x 8"</v>
      </c>
      <c r="AD1050" s="148" t="str">
        <f>Inventario!D1050</f>
        <v>Platina 1/4" x 8"</v>
      </c>
      <c r="AE1050" s="148" t="str">
        <f>Inventario!E1050</f>
        <v>Metales</v>
      </c>
      <c r="AF1050" s="148">
        <f>Inventario!F1050</f>
        <v>0</v>
      </c>
      <c r="AG1050" s="148" t="str">
        <f>Inventario!G1050</f>
        <v>mts</v>
      </c>
      <c r="AH1050" s="149" t="str">
        <f>Inventario!S1050</f>
        <v>0</v>
      </c>
      <c r="AI1050" s="149">
        <f>Inventario!T1050</f>
        <v>0</v>
      </c>
    </row>
    <row r="1051" spans="11:35" x14ac:dyDescent="0.25">
      <c r="K1051" s="22"/>
      <c r="L1051" s="150"/>
      <c r="AC1051" s="148" t="str">
        <f>Inventario!B1051</f>
        <v>Perlin 2 x 4"</v>
      </c>
      <c r="AD1051" s="148" t="str">
        <f>Inventario!D1051</f>
        <v>Perlin 2 x 4"</v>
      </c>
      <c r="AE1051" s="148" t="str">
        <f>Inventario!E1051</f>
        <v>Metales</v>
      </c>
      <c r="AF1051" s="148">
        <f>Inventario!F1051</f>
        <v>0</v>
      </c>
      <c r="AG1051" s="148">
        <f>Inventario!G1051</f>
        <v>0</v>
      </c>
      <c r="AH1051" s="149" t="str">
        <f>Inventario!S1051</f>
        <v>0</v>
      </c>
      <c r="AI1051" s="149">
        <f>Inventario!T1051</f>
        <v>0</v>
      </c>
    </row>
    <row r="1052" spans="11:35" x14ac:dyDescent="0.25">
      <c r="K1052" s="22"/>
      <c r="L1052" s="150"/>
      <c r="AC1052" s="148" t="str">
        <f>Inventario!B1052</f>
        <v>Colgadores para closet</v>
      </c>
      <c r="AD1052" s="148" t="str">
        <f>Inventario!D1052</f>
        <v>Colgadores para closet</v>
      </c>
      <c r="AE1052" s="148" t="str">
        <f>Inventario!E1052</f>
        <v>Metales</v>
      </c>
      <c r="AF1052" s="148">
        <f>Inventario!F1052</f>
        <v>0</v>
      </c>
      <c r="AG1052" s="148" t="str">
        <f>Inventario!G1052</f>
        <v>mts</v>
      </c>
      <c r="AH1052" s="149" t="str">
        <f>Inventario!S1052</f>
        <v>0</v>
      </c>
      <c r="AI1052" s="149">
        <f>Inventario!T1052</f>
        <v>0</v>
      </c>
    </row>
    <row r="1053" spans="11:35" x14ac:dyDescent="0.25">
      <c r="K1053" s="22"/>
      <c r="L1053" s="150"/>
      <c r="AC1053" s="148" t="str">
        <f>Inventario!B1053</f>
        <v>Platina Bronce 1/8" x  1"</v>
      </c>
      <c r="AD1053" s="148" t="str">
        <f>Inventario!D1053</f>
        <v>Platina Bronce 1/8" x  1"</v>
      </c>
      <c r="AE1053" s="148" t="str">
        <f>Inventario!E1053</f>
        <v>Metales</v>
      </c>
      <c r="AF1053" s="148">
        <f>Inventario!F1053</f>
        <v>0</v>
      </c>
      <c r="AG1053" s="148" t="str">
        <f>Inventario!G1053</f>
        <v>mts</v>
      </c>
      <c r="AH1053" s="149" t="str">
        <f>Inventario!S1053</f>
        <v>0</v>
      </c>
      <c r="AI1053" s="149">
        <f>Inventario!T1053</f>
        <v>0</v>
      </c>
    </row>
    <row r="1054" spans="11:35" x14ac:dyDescent="0.25">
      <c r="K1054" s="22"/>
      <c r="L1054" s="150"/>
      <c r="AC1054" s="148" t="str">
        <f>Inventario!B1054</f>
        <v>Platina Bronce 3/16" x  3"</v>
      </c>
      <c r="AD1054" s="148" t="str">
        <f>Inventario!D1054</f>
        <v>Platina Bronce 3/16" x  3"</v>
      </c>
      <c r="AE1054" s="148" t="str">
        <f>Inventario!E1054</f>
        <v>Metales</v>
      </c>
      <c r="AF1054" s="148">
        <f>Inventario!F1054</f>
        <v>0</v>
      </c>
      <c r="AG1054" s="148" t="str">
        <f>Inventario!G1054</f>
        <v>mts</v>
      </c>
      <c r="AH1054" s="149" t="str">
        <f>Inventario!S1054</f>
        <v>0</v>
      </c>
      <c r="AI1054" s="149">
        <f>Inventario!T1054</f>
        <v>0</v>
      </c>
    </row>
    <row r="1055" spans="11:35" x14ac:dyDescent="0.25">
      <c r="K1055" s="22"/>
      <c r="L1055" s="150"/>
      <c r="AC1055" s="148" t="str">
        <f>Inventario!B1055</f>
        <v>Platina Bronce 1/8" x  1 1/2</v>
      </c>
      <c r="AD1055" s="148" t="str">
        <f>Inventario!D1055</f>
        <v>Platina Bronce 1/8" x  1 1/2</v>
      </c>
      <c r="AE1055" s="148" t="str">
        <f>Inventario!E1055</f>
        <v>Metales</v>
      </c>
      <c r="AF1055" s="148">
        <f>Inventario!F1055</f>
        <v>0</v>
      </c>
      <c r="AG1055" s="148" t="str">
        <f>Inventario!G1055</f>
        <v>mts</v>
      </c>
      <c r="AH1055" s="149" t="str">
        <f>Inventario!S1055</f>
        <v>0</v>
      </c>
      <c r="AI1055" s="149">
        <f>Inventario!T1055</f>
        <v>0</v>
      </c>
    </row>
    <row r="1056" spans="11:35" x14ac:dyDescent="0.25">
      <c r="K1056" s="22"/>
      <c r="L1056" s="150"/>
      <c r="AC1056" s="148" t="str">
        <f>Inventario!B1056</f>
        <v>Tubo cuadrado de 1 1/4"</v>
      </c>
      <c r="AD1056" s="148" t="str">
        <f>Inventario!D1056</f>
        <v>Tubo cuadrado de 1 1/4"</v>
      </c>
      <c r="AE1056" s="148" t="str">
        <f>Inventario!E1056</f>
        <v>Metales</v>
      </c>
      <c r="AF1056" s="148">
        <f>Inventario!F1056</f>
        <v>0</v>
      </c>
      <c r="AG1056" s="148" t="str">
        <f>Inventario!G1056</f>
        <v>mts</v>
      </c>
      <c r="AH1056" s="149">
        <f>Inventario!S1056</f>
        <v>45.494669680747933</v>
      </c>
      <c r="AI1056" s="149">
        <f>Inventario!T1056</f>
        <v>76431.045063656522</v>
      </c>
    </row>
    <row r="1057" spans="11:35" x14ac:dyDescent="0.25">
      <c r="K1057" s="22"/>
      <c r="L1057" s="150"/>
      <c r="AC1057" s="148" t="str">
        <f>Inventario!B1057</f>
        <v>Platina 25 x 6 x 6000mm (1"X 1/4")</v>
      </c>
      <c r="AD1057" s="148" t="str">
        <f>Inventario!D1057</f>
        <v>Platina 25 x 6 x 6000mm (1"X 1/4")</v>
      </c>
      <c r="AE1057" s="148" t="str">
        <f>Inventario!E1057</f>
        <v>Metales</v>
      </c>
      <c r="AF1057" s="148">
        <f>Inventario!F1057</f>
        <v>0</v>
      </c>
      <c r="AG1057" s="148" t="str">
        <f>Inventario!G1057</f>
        <v>mts</v>
      </c>
      <c r="AH1057" s="149">
        <f>Inventario!S1057</f>
        <v>37.494188582600188</v>
      </c>
      <c r="AI1057" s="149">
        <f>Inventario!T1057</f>
        <v>2789.567630545454</v>
      </c>
    </row>
    <row r="1058" spans="11:35" x14ac:dyDescent="0.25">
      <c r="K1058" s="22"/>
      <c r="L1058" s="150"/>
      <c r="AC1058" s="148" t="str">
        <f>Inventario!B1058</f>
        <v>Varilla lisa 1/2"</v>
      </c>
      <c r="AD1058" s="148" t="str">
        <f>Inventario!D1058</f>
        <v>Varilla lisa 1/2"</v>
      </c>
      <c r="AE1058" s="148" t="str">
        <f>Inventario!E1058</f>
        <v>Metales</v>
      </c>
      <c r="AF1058" s="148">
        <f>Inventario!F1058</f>
        <v>0</v>
      </c>
      <c r="AG1058" s="148" t="str">
        <f>Inventario!G1058</f>
        <v>mts</v>
      </c>
      <c r="AH1058" s="149">
        <f>Inventario!S1058</f>
        <v>35.327515641294688</v>
      </c>
      <c r="AI1058" s="149">
        <f>Inventario!T1058</f>
        <v>11940.700286757605</v>
      </c>
    </row>
    <row r="1059" spans="11:35" x14ac:dyDescent="0.25">
      <c r="K1059" s="22"/>
      <c r="L1059" s="150"/>
      <c r="AC1059" s="148" t="str">
        <f>Inventario!B1059</f>
        <v>Varilla lisa 3/4"</v>
      </c>
      <c r="AD1059" s="148" t="str">
        <f>Inventario!D1059</f>
        <v>Varilla lisa 3/4"</v>
      </c>
      <c r="AE1059" s="148" t="str">
        <f>Inventario!E1059</f>
        <v>Metales</v>
      </c>
      <c r="AF1059" s="148">
        <f>Inventario!F1059</f>
        <v>0</v>
      </c>
      <c r="AG1059" s="148" t="str">
        <f>Inventario!G1059</f>
        <v>mts</v>
      </c>
      <c r="AH1059" s="149">
        <f>Inventario!S1059</f>
        <v>78.666666666666671</v>
      </c>
      <c r="AI1059" s="149">
        <f>Inventario!T1059</f>
        <v>2360</v>
      </c>
    </row>
    <row r="1060" spans="11:35" x14ac:dyDescent="0.25">
      <c r="K1060" s="22"/>
      <c r="L1060" s="150"/>
      <c r="AC1060" s="148" t="str">
        <f>Inventario!B1060</f>
        <v>Angular 1 1/4" x 3/16"</v>
      </c>
      <c r="AD1060" s="148" t="str">
        <f>Inventario!D1060</f>
        <v>Angular 1 1/4" x 3/16"</v>
      </c>
      <c r="AE1060" s="148" t="str">
        <f>Inventario!E1060</f>
        <v>Metales</v>
      </c>
      <c r="AF1060" s="148">
        <f>Inventario!F1060</f>
        <v>0</v>
      </c>
      <c r="AG1060" s="148" t="str">
        <f>Inventario!G1060</f>
        <v>mts</v>
      </c>
      <c r="AH1060" s="149">
        <f>Inventario!S1060</f>
        <v>88.039071373899716</v>
      </c>
      <c r="AI1060" s="149">
        <f>Inventario!T1060</f>
        <v>27468.190268656712</v>
      </c>
    </row>
    <row r="1061" spans="11:35" x14ac:dyDescent="0.25">
      <c r="K1061" s="22"/>
      <c r="L1061" s="150"/>
      <c r="AC1061" s="148" t="str">
        <f>Inventario!B1061</f>
        <v>Angular de aluminio 1-1/4"x 3/16"</v>
      </c>
      <c r="AD1061" s="148" t="str">
        <f>Inventario!D1061</f>
        <v>Angular de aluminio 1-1/4"x 3/16"</v>
      </c>
      <c r="AE1061" s="148" t="str">
        <f>Inventario!E1061</f>
        <v>Metales</v>
      </c>
      <c r="AF1061" s="148">
        <f>Inventario!F1061</f>
        <v>0</v>
      </c>
      <c r="AG1061" s="148" t="str">
        <f>Inventario!G1061</f>
        <v>Pie</v>
      </c>
      <c r="AH1061" s="149" t="str">
        <f>Inventario!S1061</f>
        <v>0</v>
      </c>
      <c r="AI1061" s="149">
        <f>Inventario!T1061</f>
        <v>0</v>
      </c>
    </row>
    <row r="1062" spans="11:35" x14ac:dyDescent="0.25">
      <c r="K1062" s="22"/>
      <c r="L1062" s="150"/>
      <c r="AC1062" s="148" t="str">
        <f>Inventario!B1062</f>
        <v>Tubo rectangular de aluminio 1"x4"x1/8"</v>
      </c>
      <c r="AD1062" s="148" t="str">
        <f>Inventario!D1062</f>
        <v>Tubo rectangular de aluminio 1"x4"x1/8"</v>
      </c>
      <c r="AE1062" s="148" t="str">
        <f>Inventario!E1062</f>
        <v>Metales</v>
      </c>
      <c r="AF1062" s="148">
        <f>Inventario!F1062</f>
        <v>0</v>
      </c>
      <c r="AG1062" s="148" t="str">
        <f>Inventario!G1062</f>
        <v>Pie</v>
      </c>
      <c r="AH1062" s="149" t="str">
        <f>Inventario!S1062</f>
        <v>0</v>
      </c>
      <c r="AI1062" s="149">
        <f>Inventario!T1062</f>
        <v>0</v>
      </c>
    </row>
    <row r="1063" spans="11:35" x14ac:dyDescent="0.25">
      <c r="K1063" s="22"/>
      <c r="L1063" s="150"/>
      <c r="AC1063" s="148" t="str">
        <f>Inventario!B1063</f>
        <v>Barra aluminio redonda 5/8"</v>
      </c>
      <c r="AD1063" s="148" t="str">
        <f>Inventario!D1063</f>
        <v>Barra aluminio redonda 5/8"</v>
      </c>
      <c r="AE1063" s="148" t="str">
        <f>Inventario!E1063</f>
        <v>Metales</v>
      </c>
      <c r="AF1063" s="148">
        <f>Inventario!F1063</f>
        <v>0</v>
      </c>
      <c r="AG1063" s="148" t="str">
        <f>Inventario!G1063</f>
        <v>unidades</v>
      </c>
      <c r="AH1063" s="149" t="str">
        <f>Inventario!S1063</f>
        <v>0</v>
      </c>
      <c r="AI1063" s="149">
        <f>Inventario!T1063</f>
        <v>0</v>
      </c>
    </row>
    <row r="1064" spans="11:35" x14ac:dyDescent="0.25">
      <c r="K1064" s="22"/>
      <c r="L1064" s="150"/>
      <c r="AC1064" s="148" t="str">
        <f>Inventario!B1064</f>
        <v>Platina  1-1/4"x 1/4"x 6mtrs</v>
      </c>
      <c r="AD1064" s="148" t="str">
        <f>Inventario!D1064</f>
        <v>Platina  1-1/4"x 1/4"x 6mtrs</v>
      </c>
      <c r="AE1064" s="148" t="str">
        <f>Inventario!E1064</f>
        <v>Metales</v>
      </c>
      <c r="AF1064" s="148">
        <f>Inventario!F1064</f>
        <v>0</v>
      </c>
      <c r="AG1064" s="148" t="str">
        <f>Inventario!G1064</f>
        <v>mts</v>
      </c>
      <c r="AH1064" s="149">
        <f>Inventario!S1064</f>
        <v>64.638333333333335</v>
      </c>
      <c r="AI1064" s="149">
        <f>Inventario!T1064</f>
        <v>1163.49</v>
      </c>
    </row>
    <row r="1065" spans="11:35" x14ac:dyDescent="0.25">
      <c r="K1065" s="22"/>
      <c r="L1065" s="150"/>
      <c r="AC1065" s="148" t="str">
        <f>Inventario!B1065</f>
        <v>Angular 1"x 1/4"x 6mtrs</v>
      </c>
      <c r="AD1065" s="148" t="str">
        <f>Inventario!D1065</f>
        <v>Angular 1"x 1/4"x 6mtrs</v>
      </c>
      <c r="AE1065" s="148" t="str">
        <f>Inventario!E1065</f>
        <v>Metales</v>
      </c>
      <c r="AF1065" s="148">
        <f>Inventario!F1065</f>
        <v>0</v>
      </c>
      <c r="AG1065" s="148" t="str">
        <f>Inventario!G1065</f>
        <v>mts</v>
      </c>
      <c r="AH1065" s="149">
        <f>Inventario!S1065</f>
        <v>91.305000000000007</v>
      </c>
      <c r="AI1065" s="149">
        <f>Inventario!T1065</f>
        <v>1095.6600000000001</v>
      </c>
    </row>
    <row r="1066" spans="11:35" x14ac:dyDescent="0.25">
      <c r="K1066" s="22"/>
      <c r="L1066" s="150"/>
      <c r="AC1066" s="148" t="str">
        <f>Inventario!B1066</f>
        <v>Varilla Roscada 3/8"</v>
      </c>
      <c r="AD1066" s="148" t="str">
        <f>Inventario!D1066</f>
        <v>Varilla Roscada 3/8"</v>
      </c>
      <c r="AE1066" s="148" t="str">
        <f>Inventario!E1066</f>
        <v>Metales</v>
      </c>
      <c r="AF1066" s="148">
        <f>Inventario!F1066</f>
        <v>0</v>
      </c>
      <c r="AG1066" s="148" t="str">
        <f>Inventario!G1066</f>
        <v>mts</v>
      </c>
      <c r="AH1066" s="149">
        <f>Inventario!S1066</f>
        <v>31.500751879699244</v>
      </c>
      <c r="AI1066" s="149">
        <f>Inventario!T1066</f>
        <v>169.47404511278197</v>
      </c>
    </row>
    <row r="1067" spans="11:35" x14ac:dyDescent="0.25">
      <c r="K1067" s="22"/>
      <c r="L1067" s="150"/>
      <c r="AC1067" s="148" t="str">
        <f>Inventario!B1067</f>
        <v>Varilla Roscada 3/8" INOX</v>
      </c>
      <c r="AD1067" s="148" t="str">
        <f>Inventario!D1067</f>
        <v>Varilla Roscada 3/8" INOX</v>
      </c>
      <c r="AE1067" s="148" t="str">
        <f>Inventario!E1067</f>
        <v>Metales</v>
      </c>
      <c r="AF1067" s="148">
        <f>Inventario!F1067</f>
        <v>0</v>
      </c>
      <c r="AG1067" s="148" t="str">
        <f>Inventario!G1067</f>
        <v>mts</v>
      </c>
      <c r="AH1067" s="149">
        <f>Inventario!S1067</f>
        <v>273.70744680851061</v>
      </c>
      <c r="AI1067" s="149">
        <f>Inventario!T1067</f>
        <v>10291.4</v>
      </c>
    </row>
    <row r="1068" spans="11:35" x14ac:dyDescent="0.25">
      <c r="K1068" s="22"/>
      <c r="L1068" s="150"/>
      <c r="AC1068" s="148" t="str">
        <f>Inventario!B1068</f>
        <v>Varilla Roscada 5/8"</v>
      </c>
      <c r="AD1068" s="148" t="str">
        <f>Inventario!D1068</f>
        <v>Varilla roscada de 5/8"</v>
      </c>
      <c r="AE1068" s="148" t="str">
        <f>Inventario!E1068</f>
        <v>Metales</v>
      </c>
      <c r="AF1068" s="148">
        <f>Inventario!F1068</f>
        <v>0</v>
      </c>
      <c r="AG1068" s="148" t="str">
        <f>Inventario!G1068</f>
        <v>mts</v>
      </c>
      <c r="AH1068" s="149">
        <f>Inventario!S1068</f>
        <v>98.11</v>
      </c>
      <c r="AI1068" s="149">
        <f>Inventario!T1068</f>
        <v>96.147800000000046</v>
      </c>
    </row>
    <row r="1069" spans="11:35" x14ac:dyDescent="0.25">
      <c r="K1069" s="22"/>
      <c r="L1069" s="150"/>
      <c r="AC1069" s="148" t="str">
        <f>Inventario!B1069</f>
        <v xml:space="preserve">Varilla Roscada 5/8" Inox </v>
      </c>
      <c r="AD1069" s="148" t="str">
        <f>Inventario!D1069</f>
        <v xml:space="preserve">Varilla Roscada 5/8" Inox </v>
      </c>
      <c r="AE1069" s="148" t="str">
        <f>Inventario!E1069</f>
        <v>Metales</v>
      </c>
      <c r="AF1069" s="148">
        <f>Inventario!F1069</f>
        <v>0</v>
      </c>
      <c r="AG1069" s="148" t="str">
        <f>Inventario!G1069</f>
        <v>mts</v>
      </c>
      <c r="AH1069" s="149" t="str">
        <f>Inventario!S1069</f>
        <v>0</v>
      </c>
      <c r="AI1069" s="149">
        <f>Inventario!T1069</f>
        <v>0</v>
      </c>
    </row>
    <row r="1070" spans="11:35" x14ac:dyDescent="0.25">
      <c r="K1070" s="22"/>
      <c r="L1070" s="150"/>
      <c r="AC1070" s="148" t="str">
        <f>Inventario!B1070</f>
        <v>Angular 2"x 1/8"x 6mtrs</v>
      </c>
      <c r="AD1070" s="148" t="str">
        <f>Inventario!D1070</f>
        <v>Angular 2"x 1/8"x 6mtrs</v>
      </c>
      <c r="AE1070" s="148" t="str">
        <f>Inventario!E1070</f>
        <v>Metales</v>
      </c>
      <c r="AF1070" s="148">
        <f>Inventario!F1070</f>
        <v>0</v>
      </c>
      <c r="AG1070" s="148" t="str">
        <f>Inventario!G1070</f>
        <v>mts</v>
      </c>
      <c r="AH1070" s="149" t="str">
        <f>Inventario!S1070</f>
        <v>0</v>
      </c>
      <c r="AI1070" s="149">
        <f>Inventario!T1070</f>
        <v>0</v>
      </c>
    </row>
    <row r="1071" spans="11:35" x14ac:dyDescent="0.25">
      <c r="K1071" s="22"/>
      <c r="L1071" s="150"/>
      <c r="AC1071" s="148" t="str">
        <f>Inventario!B1071</f>
        <v>Barra rectangular de bronce 0.375"x1"x24"</v>
      </c>
      <c r="AD1071" s="148" t="str">
        <f>Inventario!D1071</f>
        <v>Barra rectangular de bronce 0.375"x1"x24"</v>
      </c>
      <c r="AE1071" s="148" t="str">
        <f>Inventario!E1071</f>
        <v>Metales</v>
      </c>
      <c r="AF1071" s="148">
        <f>Inventario!F1071</f>
        <v>0</v>
      </c>
      <c r="AG1071" s="148" t="str">
        <f>Inventario!G1071</f>
        <v>unidades</v>
      </c>
      <c r="AH1071" s="149" t="str">
        <f>Inventario!S1071</f>
        <v>0</v>
      </c>
      <c r="AI1071" s="149">
        <f>Inventario!T1071</f>
        <v>0</v>
      </c>
    </row>
    <row r="1072" spans="11:35" x14ac:dyDescent="0.25">
      <c r="K1072" s="22"/>
      <c r="L1072" s="150"/>
      <c r="AC1072" s="148" t="str">
        <f>Inventario!B1072</f>
        <v>Barra rectangular de bronce 0.375"x1"x36"</v>
      </c>
      <c r="AD1072" s="148" t="str">
        <f>Inventario!D1072</f>
        <v>Barra rectangular de bronce 0.375"x1"x36"</v>
      </c>
      <c r="AE1072" s="148" t="str">
        <f>Inventario!E1072</f>
        <v>Metales</v>
      </c>
      <c r="AF1072" s="148">
        <f>Inventario!F1072</f>
        <v>0</v>
      </c>
      <c r="AG1072" s="148" t="str">
        <f>Inventario!G1072</f>
        <v>unidades</v>
      </c>
      <c r="AH1072" s="149" t="str">
        <f>Inventario!S1072</f>
        <v>0</v>
      </c>
      <c r="AI1072" s="149">
        <f>Inventario!T1072</f>
        <v>0</v>
      </c>
    </row>
    <row r="1073" spans="11:35" x14ac:dyDescent="0.25">
      <c r="K1073" s="22"/>
      <c r="L1073" s="150"/>
      <c r="AC1073" s="148" t="str">
        <f>Inventario!B1073</f>
        <v>Barra rectangular de bronce 0.375"x2"x36"</v>
      </c>
      <c r="AD1073" s="148" t="str">
        <f>Inventario!D1073</f>
        <v>Barra rectangular de bronce 0.375"x2"x36"</v>
      </c>
      <c r="AE1073" s="148" t="str">
        <f>Inventario!E1073</f>
        <v>Metales</v>
      </c>
      <c r="AF1073" s="148">
        <f>Inventario!F1073</f>
        <v>0</v>
      </c>
      <c r="AG1073" s="148" t="str">
        <f>Inventario!G1073</f>
        <v>unidades</v>
      </c>
      <c r="AH1073" s="149" t="str">
        <f>Inventario!S1073</f>
        <v>0</v>
      </c>
      <c r="AI1073" s="149">
        <f>Inventario!T1073</f>
        <v>0</v>
      </c>
    </row>
    <row r="1074" spans="11:35" x14ac:dyDescent="0.25">
      <c r="K1074" s="22"/>
      <c r="L1074" s="150"/>
      <c r="AC1074" s="148" t="str">
        <f>Inventario!B1074</f>
        <v>Barra rectangular de bronce 0.375"x3"x36"</v>
      </c>
      <c r="AD1074" s="148" t="str">
        <f>Inventario!D1074</f>
        <v>Barra rectangular de bronce 0.375"x3"x36"</v>
      </c>
      <c r="AE1074" s="148" t="str">
        <f>Inventario!E1074</f>
        <v>Metales</v>
      </c>
      <c r="AF1074" s="148">
        <f>Inventario!F1074</f>
        <v>0</v>
      </c>
      <c r="AG1074" s="148" t="str">
        <f>Inventario!G1074</f>
        <v>unidades</v>
      </c>
      <c r="AH1074" s="149" t="str">
        <f>Inventario!S1074</f>
        <v>0</v>
      </c>
      <c r="AI1074" s="149">
        <f>Inventario!T1074</f>
        <v>0</v>
      </c>
    </row>
    <row r="1075" spans="11:35" x14ac:dyDescent="0.25">
      <c r="K1075" s="22"/>
      <c r="L1075" s="150"/>
      <c r="AC1075" s="148" t="str">
        <f>Inventario!B1075</f>
        <v>Platina 3"x 1/8" x 6 mtrs</v>
      </c>
      <c r="AD1075" s="148" t="str">
        <f>Inventario!D1075</f>
        <v>Platina 3"x 1/8" x 6 mtrs</v>
      </c>
      <c r="AE1075" s="148" t="str">
        <f>Inventario!E1075</f>
        <v>Metales</v>
      </c>
      <c r="AF1075" s="148">
        <f>Inventario!F1075</f>
        <v>0</v>
      </c>
      <c r="AG1075" s="148" t="str">
        <f>Inventario!G1075</f>
        <v>mts</v>
      </c>
      <c r="AH1075" s="149">
        <f>Inventario!S1075</f>
        <v>90.435000000000002</v>
      </c>
      <c r="AI1075" s="149">
        <f>Inventario!T1075</f>
        <v>13022.64</v>
      </c>
    </row>
    <row r="1076" spans="11:35" x14ac:dyDescent="0.25">
      <c r="K1076" s="22"/>
      <c r="L1076" s="150"/>
      <c r="AC1076" s="148" t="str">
        <f>Inventario!B1076</f>
        <v xml:space="preserve">Tubo cuadrado de aluminio 1"x0.062x24´.125 </v>
      </c>
      <c r="AD1076" s="148" t="str">
        <f>Inventario!D1076</f>
        <v xml:space="preserve">Tubo cuadrado de aluminio 1"x0.062x24´.125 </v>
      </c>
      <c r="AE1076" s="148" t="str">
        <f>Inventario!E1076</f>
        <v>Metales</v>
      </c>
      <c r="AF1076" s="148">
        <f>Inventario!F1076</f>
        <v>0</v>
      </c>
      <c r="AG1076" s="148" t="str">
        <f>Inventario!G1076</f>
        <v>Pie</v>
      </c>
      <c r="AH1076" s="149">
        <f>Inventario!S1076</f>
        <v>30.405961538461536</v>
      </c>
      <c r="AI1076" s="149">
        <f>Inventario!T1076</f>
        <v>2196.5266615384617</v>
      </c>
    </row>
    <row r="1077" spans="11:35" x14ac:dyDescent="0.25">
      <c r="K1077" s="22"/>
      <c r="L1077" s="150"/>
      <c r="AC1077" s="148" t="str">
        <f>Inventario!B1077</f>
        <v xml:space="preserve">TUBO REDONDO DE ALUMINIO DE 1 X .062 X 20'  </v>
      </c>
      <c r="AD1077" s="148" t="str">
        <f>Inventario!D1077</f>
        <v xml:space="preserve">TUBO REDONDO DE ALUMINIO DE 1 X .062 X 20'  </v>
      </c>
      <c r="AE1077" s="148" t="str">
        <f>Inventario!E1077</f>
        <v>Metales</v>
      </c>
      <c r="AF1077" s="148">
        <f>Inventario!F1077</f>
        <v>0</v>
      </c>
      <c r="AG1077" s="148" t="str">
        <f>Inventario!G1077</f>
        <v>Pie</v>
      </c>
      <c r="AH1077" s="149">
        <f>Inventario!S1077</f>
        <v>32.249250000000004</v>
      </c>
      <c r="AI1077" s="149">
        <f>Inventario!T1077</f>
        <v>1722.1099500000003</v>
      </c>
    </row>
    <row r="1078" spans="11:35" x14ac:dyDescent="0.25">
      <c r="K1078" s="22"/>
      <c r="L1078" s="150"/>
      <c r="AC1078" s="148" t="str">
        <f>Inventario!B1078</f>
        <v xml:space="preserve">Tubo redondo de aluminio 1"x1/8"x25´ </v>
      </c>
      <c r="AD1078" s="148" t="str">
        <f>Inventario!D1078</f>
        <v xml:space="preserve">Tubo redondo de aluminio 1"x1/8"x25´ </v>
      </c>
      <c r="AE1078" s="148" t="str">
        <f>Inventario!E1078</f>
        <v>Metales</v>
      </c>
      <c r="AF1078" s="148">
        <f>Inventario!F1078</f>
        <v>0</v>
      </c>
      <c r="AG1078" s="148" t="str">
        <f>Inventario!G1078</f>
        <v>Pie</v>
      </c>
      <c r="AH1078" s="149">
        <f>Inventario!S1078</f>
        <v>78.5625</v>
      </c>
      <c r="AI1078" s="149">
        <f>Inventario!T1078</f>
        <v>1885.5</v>
      </c>
    </row>
    <row r="1079" spans="11:35" x14ac:dyDescent="0.25">
      <c r="K1079" s="22"/>
      <c r="L1079" s="150"/>
      <c r="AC1079" s="148" t="str">
        <f>Inventario!B1079</f>
        <v xml:space="preserve">Barra redonda 5/8x20´ </v>
      </c>
      <c r="AD1079" s="148" t="str">
        <f>Inventario!D1079</f>
        <v xml:space="preserve">Barra redonda 5/8x20´ </v>
      </c>
      <c r="AE1079" s="148" t="str">
        <f>Inventario!E1079</f>
        <v>Metales</v>
      </c>
      <c r="AF1079" s="148">
        <f>Inventario!F1079</f>
        <v>0</v>
      </c>
      <c r="AG1079" s="148" t="str">
        <f>Inventario!G1079</f>
        <v>Pie</v>
      </c>
      <c r="AH1079" s="149">
        <f>Inventario!S1079</f>
        <v>43.152499999999996</v>
      </c>
      <c r="AI1079" s="149">
        <f>Inventario!T1079</f>
        <v>863.05</v>
      </c>
    </row>
    <row r="1080" spans="11:35" x14ac:dyDescent="0.25">
      <c r="K1080" s="22"/>
      <c r="L1080" s="150"/>
      <c r="AC1080" s="148" t="str">
        <f>Inventario!B1080</f>
        <v xml:space="preserve">Tubo cuadrado de aluminio 1-1/2"x0.090x24´ </v>
      </c>
      <c r="AD1080" s="148" t="str">
        <f>Inventario!D1080</f>
        <v xml:space="preserve">Tubo cuadrado de aluminio 1-1/2"x0.090x24´ </v>
      </c>
      <c r="AE1080" s="148" t="str">
        <f>Inventario!E1080</f>
        <v>Metales</v>
      </c>
      <c r="AF1080" s="148">
        <f>Inventario!F1080</f>
        <v>0</v>
      </c>
      <c r="AG1080" s="148" t="str">
        <f>Inventario!G1080</f>
        <v>Pie</v>
      </c>
      <c r="AH1080" s="149">
        <f>Inventario!S1080</f>
        <v>63.623055555555553</v>
      </c>
      <c r="AI1080" s="149">
        <f>Inventario!T1080</f>
        <v>9161.7199999999993</v>
      </c>
    </row>
    <row r="1081" spans="11:35" x14ac:dyDescent="0.25">
      <c r="K1081" s="22"/>
      <c r="L1081" s="150"/>
      <c r="AC1081" s="148" t="str">
        <f>Inventario!B1081</f>
        <v>Barra redonda inox 1/2"</v>
      </c>
      <c r="AD1081" s="148" t="str">
        <f>Inventario!D1081</f>
        <v>Barra redonda inox 1/2"</v>
      </c>
      <c r="AE1081" s="148" t="str">
        <f>Inventario!E1081</f>
        <v>Metales</v>
      </c>
      <c r="AF1081" s="148">
        <f>Inventario!F1081</f>
        <v>0</v>
      </c>
      <c r="AG1081" s="148" t="str">
        <f>Inventario!G1081</f>
        <v>mts</v>
      </c>
      <c r="AH1081" s="149" t="str">
        <f>Inventario!S1081</f>
        <v>0</v>
      </c>
      <c r="AI1081" s="149">
        <f>Inventario!T1081</f>
        <v>0</v>
      </c>
    </row>
    <row r="1082" spans="11:35" x14ac:dyDescent="0.25">
      <c r="K1082" s="22"/>
      <c r="L1082" s="150"/>
      <c r="AC1082" s="148" t="str">
        <f>Inventario!B1082</f>
        <v>Tubo Cuadrado 1"x1.20mm  x 6 mtrs</v>
      </c>
      <c r="AD1082" s="148" t="str">
        <f>Inventario!D1082</f>
        <v>Tubo Cuadrado 1"x1.20mm  x 6 mtrs</v>
      </c>
      <c r="AE1082" s="148" t="str">
        <f>Inventario!E1082</f>
        <v>Metales</v>
      </c>
      <c r="AF1082" s="148">
        <f>Inventario!F1082</f>
        <v>0</v>
      </c>
      <c r="AG1082" s="148" t="str">
        <f>Inventario!G1082</f>
        <v>mts</v>
      </c>
      <c r="AH1082" s="149">
        <f>Inventario!S1082</f>
        <v>33.381895925925932</v>
      </c>
      <c r="AI1082" s="149">
        <f>Inventario!T1082</f>
        <v>3605.2447600000005</v>
      </c>
    </row>
    <row r="1083" spans="11:35" x14ac:dyDescent="0.25">
      <c r="K1083" s="22"/>
      <c r="L1083" s="150"/>
      <c r="AC1083" s="148" t="str">
        <f>Inventario!B1083</f>
        <v>Tubo Rectangular 1"x2"x1.20mm x 6mtrs</v>
      </c>
      <c r="AD1083" s="148" t="str">
        <f>Inventario!D1083</f>
        <v>Tubo Rectangular 1"x2"x1.20mm x 6mtrs</v>
      </c>
      <c r="AE1083" s="148" t="str">
        <f>Inventario!E1083</f>
        <v>Metales</v>
      </c>
      <c r="AF1083" s="148">
        <f>Inventario!F1083</f>
        <v>0</v>
      </c>
      <c r="AG1083" s="148" t="str">
        <f>Inventario!G1083</f>
        <v>mts</v>
      </c>
      <c r="AH1083" s="149">
        <f>Inventario!S1083</f>
        <v>49.951108000000005</v>
      </c>
      <c r="AI1083" s="149">
        <f>Inventario!T1083</f>
        <v>299.70664800000003</v>
      </c>
    </row>
    <row r="1084" spans="11:35" x14ac:dyDescent="0.25">
      <c r="K1084" s="22"/>
      <c r="L1084" s="150"/>
      <c r="AC1084" s="148" t="str">
        <f>Inventario!B1084</f>
        <v xml:space="preserve">Angular 1"x 1/8" x 6mtrs </v>
      </c>
      <c r="AD1084" s="148" t="str">
        <f>Inventario!D1084</f>
        <v xml:space="preserve">Angular 1"x 1/8" x 6mtrs </v>
      </c>
      <c r="AE1084" s="148" t="str">
        <f>Inventario!E1084</f>
        <v>Metales</v>
      </c>
      <c r="AF1084" s="148">
        <f>Inventario!F1084</f>
        <v>0</v>
      </c>
      <c r="AG1084" s="148" t="str">
        <f>Inventario!G1084</f>
        <v>mts</v>
      </c>
      <c r="AH1084" s="149">
        <f>Inventario!S1084</f>
        <v>36.995934651685403</v>
      </c>
      <c r="AI1084" s="149">
        <f>Inventario!T1084</f>
        <v>221.97560791011242</v>
      </c>
    </row>
    <row r="1085" spans="11:35" x14ac:dyDescent="0.25">
      <c r="K1085" s="22"/>
      <c r="L1085" s="150"/>
      <c r="AC1085" s="148" t="str">
        <f>Inventario!B1085</f>
        <v>Angular 2"x 1/4"x 6mtrs</v>
      </c>
      <c r="AD1085" s="148" t="str">
        <f>Inventario!D1085</f>
        <v>Angular 2"x 1/4"x 6mtrs</v>
      </c>
      <c r="AE1085" s="148" t="str">
        <f>Inventario!E1085</f>
        <v>Metales</v>
      </c>
      <c r="AF1085" s="148">
        <f>Inventario!F1085</f>
        <v>0</v>
      </c>
      <c r="AG1085" s="148" t="str">
        <f>Inventario!G1085</f>
        <v>mts</v>
      </c>
      <c r="AH1085" s="149" t="str">
        <f>Inventario!S1085</f>
        <v>0</v>
      </c>
      <c r="AI1085" s="149">
        <f>Inventario!T1085</f>
        <v>0</v>
      </c>
    </row>
    <row r="1086" spans="11:35" x14ac:dyDescent="0.25">
      <c r="K1086" s="22"/>
      <c r="L1086" s="150"/>
      <c r="AC1086" s="148" t="str">
        <f>Inventario!B1086</f>
        <v>Varilla Roscada Acero Inox 1/2"</v>
      </c>
      <c r="AD1086" s="148" t="str">
        <f>Inventario!D1086</f>
        <v>Varilla Roscada Acero Inox 1/2"</v>
      </c>
      <c r="AE1086" s="148" t="str">
        <f>Inventario!E1086</f>
        <v>Metales</v>
      </c>
      <c r="AF1086" s="148">
        <f>Inventario!F1086</f>
        <v>0</v>
      </c>
      <c r="AG1086" s="148" t="str">
        <f>Inventario!G1086</f>
        <v>mts</v>
      </c>
      <c r="AH1086" s="149">
        <f>Inventario!S1086</f>
        <v>678.1366120218579</v>
      </c>
      <c r="AI1086" s="149">
        <f>Inventario!T1086</f>
        <v>2481.98</v>
      </c>
    </row>
    <row r="1087" spans="11:35" x14ac:dyDescent="0.25">
      <c r="K1087" s="22"/>
      <c r="L1087" s="150"/>
      <c r="AC1087" s="148" t="str">
        <f>Inventario!B1087</f>
        <v>Tubo Cuadrado 2"CH-16(1/16")X 6 MTRS</v>
      </c>
      <c r="AD1087" s="148" t="str">
        <f>Inventario!D1087</f>
        <v>Tubo Cuadrado 2"CH-16(1/16")X 6 MTRS</v>
      </c>
      <c r="AE1087" s="148" t="str">
        <f>Inventario!E1087</f>
        <v>Metales</v>
      </c>
      <c r="AF1087" s="148">
        <f>Inventario!F1087</f>
        <v>0</v>
      </c>
      <c r="AG1087" s="148" t="str">
        <f>Inventario!G1087</f>
        <v>mts</v>
      </c>
      <c r="AH1087" s="149" t="str">
        <f>Inventario!S1087</f>
        <v>0</v>
      </c>
      <c r="AI1087" s="149">
        <f>Inventario!T1087</f>
        <v>0</v>
      </c>
    </row>
    <row r="1088" spans="11:35" x14ac:dyDescent="0.25">
      <c r="K1088" s="22"/>
      <c r="L1088" s="150"/>
      <c r="AC1088" s="148" t="str">
        <f>Inventario!B1088</f>
        <v>Tubo Cuadrado 3/4"CH-14 x 6mtrs</v>
      </c>
      <c r="AD1088" s="148" t="str">
        <f>Inventario!D1088</f>
        <v>Tubo Cuadrado 3/4"CH-14 x 6mtrs</v>
      </c>
      <c r="AE1088" s="148" t="str">
        <f>Inventario!E1088</f>
        <v>Metales</v>
      </c>
      <c r="AF1088" s="148">
        <f>Inventario!F1088</f>
        <v>0</v>
      </c>
      <c r="AG1088" s="148" t="str">
        <f>Inventario!G1088</f>
        <v>mts</v>
      </c>
      <c r="AH1088" s="149" t="str">
        <f>Inventario!S1088</f>
        <v>0</v>
      </c>
      <c r="AI1088" s="149">
        <f>Inventario!T1088</f>
        <v>0</v>
      </c>
    </row>
    <row r="1089" spans="11:35" x14ac:dyDescent="0.25">
      <c r="K1089" s="22"/>
      <c r="L1089" s="150"/>
      <c r="AC1089" s="148" t="str">
        <f>Inventario!B1089</f>
        <v>Tubo Cañeria 2" x 2.38mm x 6mtrs</v>
      </c>
      <c r="AD1089" s="148" t="str">
        <f>Inventario!D1089</f>
        <v>Tubo Cañeria 2" x 2.38mm x 6mtrs</v>
      </c>
      <c r="AE1089" s="148" t="str">
        <f>Inventario!E1089</f>
        <v>Metales</v>
      </c>
      <c r="AF1089" s="148">
        <f>Inventario!F1089</f>
        <v>0</v>
      </c>
      <c r="AG1089" s="148" t="str">
        <f>Inventario!G1089</f>
        <v>mts</v>
      </c>
      <c r="AH1089" s="149" t="str">
        <f>Inventario!S1089</f>
        <v>0</v>
      </c>
      <c r="AI1089" s="149">
        <f>Inventario!T1089</f>
        <v>0</v>
      </c>
    </row>
    <row r="1090" spans="11:35" x14ac:dyDescent="0.25">
      <c r="K1090" s="22"/>
      <c r="L1090" s="150"/>
      <c r="AC1090" s="148" t="str">
        <f>Inventario!B1090</f>
        <v>Tubo Cañeria 1 1/2" x 2.38 mmx 6mtrs</v>
      </c>
      <c r="AD1090" s="148" t="str">
        <f>Inventario!D1090</f>
        <v>Tubo Cañeria 1 1/2" x 2.38 mmx 6mtrs</v>
      </c>
      <c r="AE1090" s="148" t="str">
        <f>Inventario!E1090</f>
        <v>Metales</v>
      </c>
      <c r="AF1090" s="148">
        <f>Inventario!F1090</f>
        <v>0</v>
      </c>
      <c r="AG1090" s="148" t="str">
        <f>Inventario!G1090</f>
        <v>mts</v>
      </c>
      <c r="AH1090" s="149">
        <f>Inventario!S1090</f>
        <v>99.366125499999995</v>
      </c>
      <c r="AI1090" s="149">
        <f>Inventario!T1090</f>
        <v>2980.9837649999999</v>
      </c>
    </row>
    <row r="1091" spans="11:35" x14ac:dyDescent="0.25">
      <c r="K1091" s="22"/>
      <c r="L1091" s="150"/>
      <c r="AC1091" s="148" t="str">
        <f>Inventario!B1091</f>
        <v xml:space="preserve">Lamina Negra Lisa 4 x 8 x 1/4" </v>
      </c>
      <c r="AD1091" s="148" t="str">
        <f>Inventario!D1091</f>
        <v xml:space="preserve">Lamina Negra Lisa 4 x 8 x 1/4" </v>
      </c>
      <c r="AE1091" s="148" t="str">
        <f>Inventario!E1091</f>
        <v>Metales</v>
      </c>
      <c r="AF1091" s="148">
        <f>Inventario!F1091</f>
        <v>0</v>
      </c>
      <c r="AG1091" s="148" t="str">
        <f>Inventario!G1091</f>
        <v>mts</v>
      </c>
      <c r="AH1091" s="149">
        <f>Inventario!S1091</f>
        <v>4780</v>
      </c>
      <c r="AI1091" s="149">
        <f>Inventario!T1091</f>
        <v>19120</v>
      </c>
    </row>
    <row r="1092" spans="11:35" x14ac:dyDescent="0.25">
      <c r="K1092" s="22"/>
      <c r="L1092" s="150"/>
      <c r="AC1092" s="148" t="str">
        <f>Inventario!B1092</f>
        <v>TUBO REDONDO DE ALUMINIO DE 3/4 X .065 X 24'  (7.30 mtrs)</v>
      </c>
      <c r="AD1092" s="148" t="str">
        <f>Inventario!D1092</f>
        <v>TUBO REDONDO DE ALUMINIO DE 3/4 X .065 X 24'  (7.30 mtrs)</v>
      </c>
      <c r="AE1092" s="148" t="str">
        <f>Inventario!E1092</f>
        <v>Metales</v>
      </c>
      <c r="AF1092" s="148">
        <f>Inventario!F1092</f>
        <v>0</v>
      </c>
      <c r="AG1092" s="148" t="str">
        <f>Inventario!G1092</f>
        <v>mts</v>
      </c>
      <c r="AH1092" s="149">
        <f>Inventario!S1092</f>
        <v>62.353228962818001</v>
      </c>
      <c r="AI1092" s="149">
        <f>Inventario!T1092</f>
        <v>3186.25</v>
      </c>
    </row>
    <row r="1093" spans="11:35" x14ac:dyDescent="0.25">
      <c r="K1093" s="22"/>
      <c r="L1093" s="150"/>
      <c r="AC1093" s="148" t="str">
        <f>Inventario!B1093</f>
        <v>Tubo redondo de aluminio 2" 19´8" F (6mtrs)</v>
      </c>
      <c r="AD1093" s="148" t="str">
        <f>Inventario!D1093</f>
        <v>Tubo redondo de aluminio 2" 19´8" F (6mtrs)</v>
      </c>
      <c r="AE1093" s="148" t="str">
        <f>Inventario!E1093</f>
        <v>Metales</v>
      </c>
      <c r="AF1093" s="148">
        <f>Inventario!F1093</f>
        <v>0</v>
      </c>
      <c r="AG1093" s="148" t="str">
        <f>Inventario!G1093</f>
        <v>mts</v>
      </c>
      <c r="AH1093" s="149">
        <f>Inventario!S1093</f>
        <v>145.43583333333333</v>
      </c>
      <c r="AI1093" s="149">
        <f>Inventario!T1093</f>
        <v>1745.23</v>
      </c>
    </row>
    <row r="1094" spans="11:35" x14ac:dyDescent="0.25">
      <c r="K1094" s="22"/>
      <c r="L1094" s="150"/>
      <c r="AC1094" s="148" t="str">
        <f>Inventario!B1094</f>
        <v>Barrra Rectanular de Laton 0.5"x 3.35" x 48"</v>
      </c>
      <c r="AD1094" s="148" t="str">
        <f>Inventario!D1094</f>
        <v>Barrra Rectanular de Laton 0.5"x 3.35" x 48"</v>
      </c>
      <c r="AE1094" s="148" t="str">
        <f>Inventario!E1094</f>
        <v>Metales</v>
      </c>
      <c r="AF1094" s="148">
        <f>Inventario!F1094</f>
        <v>0</v>
      </c>
      <c r="AG1094" s="148" t="str">
        <f>Inventario!G1094</f>
        <v>Pie</v>
      </c>
      <c r="AH1094" s="149">
        <f>Inventario!S1094</f>
        <v>15341.48</v>
      </c>
      <c r="AI1094" s="149">
        <f>Inventario!T1094</f>
        <v>15341.48</v>
      </c>
    </row>
    <row r="1095" spans="11:35" x14ac:dyDescent="0.25">
      <c r="K1095" s="22"/>
      <c r="L1095" s="150"/>
      <c r="AC1095" s="148" t="str">
        <f>Inventario!B1095</f>
        <v xml:space="preserve">Tubo redondo de aluminio 1"x1/8"x24´ </v>
      </c>
      <c r="AD1095" s="148" t="str">
        <f>Inventario!D1095</f>
        <v xml:space="preserve">Tubo redondo de aluminio 1"x1/8"x24´ </v>
      </c>
      <c r="AE1095" s="148" t="str">
        <f>Inventario!E1095</f>
        <v>Metales</v>
      </c>
      <c r="AF1095" s="148">
        <f>Inventario!F1095</f>
        <v>0</v>
      </c>
      <c r="AG1095" s="148" t="str">
        <f>Inventario!G1095</f>
        <v>Pie</v>
      </c>
      <c r="AH1095" s="149">
        <f>Inventario!S1095</f>
        <v>63.382037037037037</v>
      </c>
      <c r="AI1095" s="149">
        <f>Inventario!T1095</f>
        <v>27381.040000000001</v>
      </c>
    </row>
    <row r="1096" spans="11:35" x14ac:dyDescent="0.25">
      <c r="K1096" s="22"/>
      <c r="L1096" s="150"/>
      <c r="AC1096" s="148" t="str">
        <f>Inventario!B1096</f>
        <v xml:space="preserve">Angular de aluminio 1/2"x 1 x 1/8"x 20´ </v>
      </c>
      <c r="AD1096" s="148" t="str">
        <f>Inventario!D1096</f>
        <v xml:space="preserve">Angular de aluminio 1/2"x 1 x 1/8"x 20´ </v>
      </c>
      <c r="AE1096" s="148" t="str">
        <f>Inventario!E1096</f>
        <v>Metales</v>
      </c>
      <c r="AF1096" s="148">
        <f>Inventario!F1096</f>
        <v>0</v>
      </c>
      <c r="AG1096" s="148" t="str">
        <f>Inventario!G1096</f>
        <v>Pie</v>
      </c>
      <c r="AH1096" s="149">
        <f>Inventario!S1096</f>
        <v>32.439</v>
      </c>
      <c r="AI1096" s="149">
        <f>Inventario!T1096</f>
        <v>3243.9</v>
      </c>
    </row>
    <row r="1097" spans="11:35" x14ac:dyDescent="0.25">
      <c r="K1097" s="22"/>
      <c r="L1097" s="150"/>
      <c r="AC1097" s="148" t="str">
        <f>Inventario!B1097</f>
        <v xml:space="preserve">Lamina Aluminio Lisa 4 x 8 x 1/4" </v>
      </c>
      <c r="AD1097" s="148" t="str">
        <f>Inventario!D1097</f>
        <v xml:space="preserve">Lamina Aluminio Lisa 4 x 8 x 1/4" </v>
      </c>
      <c r="AE1097" s="148" t="str">
        <f>Inventario!E1097</f>
        <v>Metales</v>
      </c>
      <c r="AF1097" s="148">
        <f>Inventario!F1097</f>
        <v>0</v>
      </c>
      <c r="AG1097" s="148" t="str">
        <f>Inventario!G1097</f>
        <v>unidades</v>
      </c>
      <c r="AH1097" s="149">
        <f>Inventario!S1097</f>
        <v>16021.667442</v>
      </c>
      <c r="AI1097" s="149">
        <f>Inventario!T1097</f>
        <v>16021.667442</v>
      </c>
    </row>
    <row r="1098" spans="11:35" x14ac:dyDescent="0.25">
      <c r="K1098" s="22"/>
      <c r="L1098" s="150"/>
      <c r="AC1098" s="148" t="str">
        <f>Inventario!B1098</f>
        <v>Tubo Negro 3/4" Ced 40 x 6mts</v>
      </c>
      <c r="AD1098" s="148" t="str">
        <f>Inventario!D1098</f>
        <v>Tubo Negro 3/4" Ced 40 x 6mts</v>
      </c>
      <c r="AE1098" s="148" t="str">
        <f>Inventario!E1098</f>
        <v>Metales</v>
      </c>
      <c r="AF1098" s="148">
        <f>Inventario!F1098</f>
        <v>0</v>
      </c>
      <c r="AG1098" s="148" t="str">
        <f>Inventario!G1098</f>
        <v>mts</v>
      </c>
      <c r="AH1098" s="149">
        <f>Inventario!S1098</f>
        <v>86.666666666666671</v>
      </c>
      <c r="AI1098" s="149">
        <f>Inventario!T1098</f>
        <v>3120</v>
      </c>
    </row>
    <row r="1099" spans="11:35" x14ac:dyDescent="0.25">
      <c r="K1099" s="22"/>
      <c r="L1099" s="150"/>
      <c r="AC1099" s="148" t="str">
        <f>Inventario!B1099</f>
        <v>Caoba Africano A48R56/1</v>
      </c>
      <c r="AD1099" s="148" t="str">
        <f>Inventario!D1099</f>
        <v>Caoba Africano A48R56/1</v>
      </c>
      <c r="AE1099" s="148" t="str">
        <f>Inventario!E1099</f>
        <v>Pinturas y Quimicos</v>
      </c>
      <c r="AF1099" s="148">
        <f>Inventario!F1099</f>
        <v>0</v>
      </c>
      <c r="AG1099" s="148" t="str">
        <f>Inventario!G1099</f>
        <v>galones</v>
      </c>
      <c r="AH1099" s="149" t="str">
        <f>Inventario!S1099</f>
        <v>0</v>
      </c>
      <c r="AI1099" s="149">
        <f>Inventario!T1099</f>
        <v>0</v>
      </c>
    </row>
    <row r="1100" spans="11:35" x14ac:dyDescent="0.25">
      <c r="K1100" s="22"/>
      <c r="L1100" s="150"/>
      <c r="AC1100" s="148" t="str">
        <f>Inventario!B1100</f>
        <v>Café Madera A48ASA13/1</v>
      </c>
      <c r="AD1100" s="148" t="str">
        <f>Inventario!D1100</f>
        <v>Café Madera A48ASA13/1</v>
      </c>
      <c r="AE1100" s="148" t="str">
        <f>Inventario!E1100</f>
        <v>Pinturas y Quimicos</v>
      </c>
      <c r="AF1100" s="148">
        <f>Inventario!F1100</f>
        <v>0</v>
      </c>
      <c r="AG1100" s="148" t="str">
        <f>Inventario!G1100</f>
        <v>galones</v>
      </c>
      <c r="AH1100" s="149">
        <f>Inventario!S1100</f>
        <v>1058</v>
      </c>
      <c r="AI1100" s="149">
        <f>Inventario!T1100</f>
        <v>17754.5625</v>
      </c>
    </row>
    <row r="1101" spans="11:35" x14ac:dyDescent="0.25">
      <c r="K1101" s="22"/>
      <c r="L1101" s="150"/>
      <c r="AC1101" s="148" t="str">
        <f>Inventario!B1101</f>
        <v>Negro A48BSA1-1</v>
      </c>
      <c r="AD1101" s="148" t="str">
        <f>Inventario!D1101</f>
        <v>Negro A48BSA1-1</v>
      </c>
      <c r="AE1101" s="148" t="str">
        <f>Inventario!E1101</f>
        <v>Pinturas y Quimicos</v>
      </c>
      <c r="AF1101" s="148">
        <f>Inventario!F1101</f>
        <v>0</v>
      </c>
      <c r="AG1101" s="148" t="str">
        <f>Inventario!G1101</f>
        <v>galones</v>
      </c>
      <c r="AH1101" s="149">
        <f>Inventario!S1101</f>
        <v>1049.7798685016439</v>
      </c>
      <c r="AI1101" s="149">
        <f>Inventario!T1101</f>
        <v>24538.604426225927</v>
      </c>
    </row>
    <row r="1102" spans="11:35" x14ac:dyDescent="0.25">
      <c r="K1102" s="22"/>
      <c r="L1102" s="150"/>
      <c r="AC1102" s="148" t="str">
        <f>Inventario!B1102</f>
        <v>Cedro A448NSA41-1</v>
      </c>
      <c r="AD1102" s="148" t="str">
        <f>Inventario!D1102</f>
        <v>Cedro A448NSA41-1</v>
      </c>
      <c r="AE1102" s="148" t="str">
        <f>Inventario!E1102</f>
        <v>Pinturas y Quimicos</v>
      </c>
      <c r="AF1102" s="148">
        <f>Inventario!F1102</f>
        <v>0</v>
      </c>
      <c r="AG1102" s="148" t="str">
        <f>Inventario!G1102</f>
        <v>galones</v>
      </c>
      <c r="AH1102" s="149">
        <f>Inventario!S1102</f>
        <v>1053.5777538547661</v>
      </c>
      <c r="AI1102" s="149">
        <f>Inventario!T1102</f>
        <v>9712.6699183486253</v>
      </c>
    </row>
    <row r="1103" spans="11:35" x14ac:dyDescent="0.25">
      <c r="K1103" s="22"/>
      <c r="L1103" s="150"/>
      <c r="AC1103" s="148" t="str">
        <f>Inventario!B1103</f>
        <v>Blanco A48WSA2-1</v>
      </c>
      <c r="AD1103" s="148" t="str">
        <f>Inventario!D1103</f>
        <v>Blanco A48WSA2-1</v>
      </c>
      <c r="AE1103" s="148" t="str">
        <f>Inventario!E1103</f>
        <v>Pinturas y Quimicos</v>
      </c>
      <c r="AF1103" s="148">
        <f>Inventario!F1103</f>
        <v>0</v>
      </c>
      <c r="AG1103" s="148" t="str">
        <f>Inventario!G1103</f>
        <v>galones</v>
      </c>
      <c r="AH1103" s="149">
        <f>Inventario!S1103</f>
        <v>869.17936054421784</v>
      </c>
      <c r="AI1103" s="149">
        <f>Inventario!T1103</f>
        <v>1412.4164608843539</v>
      </c>
    </row>
    <row r="1104" spans="11:35" x14ac:dyDescent="0.25">
      <c r="K1104" s="22"/>
      <c r="L1104" s="150"/>
      <c r="AC1104" s="148" t="str">
        <f>Inventario!B1104</f>
        <v>Nogal A481VSA4-1</v>
      </c>
      <c r="AD1104" s="148" t="str">
        <f>Inventario!D1104</f>
        <v>Nogal A481VSA4-1</v>
      </c>
      <c r="AE1104" s="148" t="str">
        <f>Inventario!E1104</f>
        <v>Pinturas y Quimicos</v>
      </c>
      <c r="AF1104" s="148">
        <f>Inventario!F1104</f>
        <v>0</v>
      </c>
      <c r="AG1104" s="148" t="str">
        <f>Inventario!G1104</f>
        <v>galones</v>
      </c>
      <c r="AH1104" s="149">
        <f>Inventario!S1104</f>
        <v>1058</v>
      </c>
      <c r="AI1104" s="149">
        <f>Inventario!T1104</f>
        <v>2711.125</v>
      </c>
    </row>
    <row r="1105" spans="11:35" x14ac:dyDescent="0.25">
      <c r="K1105" s="22"/>
      <c r="L1105" s="150"/>
      <c r="AC1105" s="148" t="str">
        <f>Inventario!B1105</f>
        <v>Thinner Poliuretano R8K5A5</v>
      </c>
      <c r="AD1105" s="148" t="str">
        <f>Inventario!D1105</f>
        <v>Thinner Poliuretano R8K5A5</v>
      </c>
      <c r="AE1105" s="148" t="str">
        <f>Inventario!E1105</f>
        <v>Pinturas y Quimicos</v>
      </c>
      <c r="AF1105" s="148">
        <f>Inventario!F1105</f>
        <v>0</v>
      </c>
      <c r="AG1105" s="148" t="str">
        <f>Inventario!G1105</f>
        <v>galones</v>
      </c>
      <c r="AH1105" s="149">
        <f>Inventario!S1105</f>
        <v>603.11675000000002</v>
      </c>
      <c r="AI1105" s="149">
        <f>Inventario!T1105</f>
        <v>20505.969499999999</v>
      </c>
    </row>
    <row r="1106" spans="11:35" x14ac:dyDescent="0.25">
      <c r="K1106" s="22"/>
      <c r="L1106" s="150"/>
      <c r="AC1106" s="148" t="str">
        <f>Inventario!B1106</f>
        <v>Reductor Excelbase Universal R8KSA1-1 Clima Fresco</v>
      </c>
      <c r="AD1106" s="148" t="str">
        <f>Inventario!D1106</f>
        <v>Reductor Excelbase Universal R8KSA1-1 Clima Fresco</v>
      </c>
      <c r="AE1106" s="148" t="str">
        <f>Inventario!E1106</f>
        <v>Pinturas y Quimicos</v>
      </c>
      <c r="AF1106" s="148">
        <f>Inventario!F1106</f>
        <v>0</v>
      </c>
      <c r="AG1106" s="148" t="str">
        <f>Inventario!G1106</f>
        <v>galones</v>
      </c>
      <c r="AH1106" s="149" t="str">
        <f>Inventario!S1106</f>
        <v>0</v>
      </c>
      <c r="AI1106" s="149">
        <f>Inventario!T1106</f>
        <v>0</v>
      </c>
    </row>
    <row r="1107" spans="11:35" x14ac:dyDescent="0.25">
      <c r="K1107" s="22"/>
      <c r="L1107" s="150"/>
      <c r="AC1107" s="148" t="str">
        <f>Inventario!B1107</f>
        <v>Reductor Excelbase Universal R8KSA2-1 Clima Calido</v>
      </c>
      <c r="AD1107" s="148" t="str">
        <f>Inventario!D1107</f>
        <v>Reductor Excelbase Universal R8KSA2-1 Clima Calido</v>
      </c>
      <c r="AE1107" s="148" t="str">
        <f>Inventario!E1107</f>
        <v>Pinturas y Quimicos</v>
      </c>
      <c r="AF1107" s="148">
        <f>Inventario!F1107</f>
        <v>0</v>
      </c>
      <c r="AG1107" s="148" t="str">
        <f>Inventario!G1107</f>
        <v>galones</v>
      </c>
      <c r="AH1107" s="149" t="str">
        <f>Inventario!S1107</f>
        <v>0</v>
      </c>
      <c r="AI1107" s="149">
        <f>Inventario!T1107</f>
        <v>0</v>
      </c>
    </row>
    <row r="1108" spans="11:35" x14ac:dyDescent="0.25">
      <c r="K1108" s="22"/>
      <c r="L1108" s="150"/>
      <c r="AC1108" s="148" t="str">
        <f>Inventario!B1108</f>
        <v>Naphtha (Diluyente) R1K3-1</v>
      </c>
      <c r="AD1108" s="148" t="str">
        <f>Inventario!D1108</f>
        <v>Naphtha (Diluyente) R1K3-1</v>
      </c>
      <c r="AE1108" s="148" t="str">
        <f>Inventario!E1108</f>
        <v>Pinturas y Quimicos</v>
      </c>
      <c r="AF1108" s="148">
        <f>Inventario!F1108</f>
        <v>0</v>
      </c>
      <c r="AG1108" s="148" t="str">
        <f>Inventario!G1108</f>
        <v>galones</v>
      </c>
      <c r="AH1108" s="149">
        <f>Inventario!S1108</f>
        <v>353.12797874623732</v>
      </c>
      <c r="AI1108" s="149">
        <f>Inventario!T1108</f>
        <v>1875.9923870893858</v>
      </c>
    </row>
    <row r="1109" spans="11:35" x14ac:dyDescent="0.25">
      <c r="K1109" s="22"/>
      <c r="L1109" s="150"/>
      <c r="AC1109" s="148" t="str">
        <f>Inventario!B1109</f>
        <v>Solvente Dirsol 40</v>
      </c>
      <c r="AD1109" s="148" t="str">
        <f>Inventario!D1109</f>
        <v>Solvente Dirsol 40</v>
      </c>
      <c r="AE1109" s="148" t="str">
        <f>Inventario!E1109</f>
        <v>Pinturas y Quimicos</v>
      </c>
      <c r="AF1109" s="148">
        <f>Inventario!F1109</f>
        <v>0</v>
      </c>
      <c r="AG1109" s="148" t="str">
        <f>Inventario!G1109</f>
        <v>galones</v>
      </c>
      <c r="AH1109" s="149" t="str">
        <f>Inventario!S1109</f>
        <v>0</v>
      </c>
      <c r="AI1109" s="149">
        <f>Inventario!T1109</f>
        <v>0</v>
      </c>
    </row>
    <row r="1110" spans="11:35" x14ac:dyDescent="0.25">
      <c r="K1110" s="22"/>
      <c r="L1110" s="150"/>
      <c r="AC1110" s="148" t="str">
        <f>Inventario!B1110</f>
        <v>Thinner Acrilico</v>
      </c>
      <c r="AD1110" s="148" t="str">
        <f>Inventario!D1110</f>
        <v>Thinner Acrilico</v>
      </c>
      <c r="AE1110" s="148" t="str">
        <f>Inventario!E1110</f>
        <v>Pinturas y Quimicos</v>
      </c>
      <c r="AF1110" s="148">
        <f>Inventario!F1110</f>
        <v>0</v>
      </c>
      <c r="AG1110" s="148" t="str">
        <f>Inventario!G1110</f>
        <v>galones</v>
      </c>
      <c r="AH1110" s="149">
        <f>Inventario!S1110</f>
        <v>171.05991780538329</v>
      </c>
      <c r="AI1110" s="149">
        <f>Inventario!T1110</f>
        <v>7997.906456990695</v>
      </c>
    </row>
    <row r="1111" spans="11:35" x14ac:dyDescent="0.25">
      <c r="K1111" s="22"/>
      <c r="L1111" s="150"/>
      <c r="AC1111" s="148" t="str">
        <f>Inventario!B1111</f>
        <v>Comegenol</v>
      </c>
      <c r="AD1111" s="148" t="str">
        <f>Inventario!D1111</f>
        <v>Comegenol</v>
      </c>
      <c r="AE1111" s="148" t="str">
        <f>Inventario!E1111</f>
        <v>Pinturas y Quimicos</v>
      </c>
      <c r="AF1111" s="148">
        <f>Inventario!F1111</f>
        <v>0</v>
      </c>
      <c r="AG1111" s="148" t="str">
        <f>Inventario!G1111</f>
        <v>galones</v>
      </c>
      <c r="AH1111" s="149" t="str">
        <f>Inventario!S1111</f>
        <v>0</v>
      </c>
      <c r="AI1111" s="149">
        <f>Inventario!T1111</f>
        <v>0</v>
      </c>
    </row>
    <row r="1112" spans="11:35" x14ac:dyDescent="0.25">
      <c r="K1112" s="22"/>
      <c r="L1112" s="150"/>
      <c r="AC1112" s="148" t="str">
        <f>Inventario!B1112</f>
        <v>Acabado Poliester HS Mate F64FSA2-1</v>
      </c>
      <c r="AD1112" s="148" t="str">
        <f>Inventario!D1112</f>
        <v>Acabado Poliester HS Mate F64FSA2-1</v>
      </c>
      <c r="AE1112" s="148" t="str">
        <f>Inventario!E1112</f>
        <v>Pinturas y Quimicos</v>
      </c>
      <c r="AF1112" s="148">
        <f>Inventario!F1112</f>
        <v>0</v>
      </c>
      <c r="AG1112" s="148" t="str">
        <f>Inventario!G1112</f>
        <v>galones</v>
      </c>
      <c r="AH1112" s="149">
        <f>Inventario!S1112</f>
        <v>1574.8616367816094</v>
      </c>
      <c r="AI1112" s="149">
        <f>Inventario!T1112</f>
        <v>34253.240600000005</v>
      </c>
    </row>
    <row r="1113" spans="11:35" x14ac:dyDescent="0.25">
      <c r="K1113" s="22"/>
      <c r="L1113" s="150"/>
      <c r="AC1113" s="148" t="str">
        <f>Inventario!B1113</f>
        <v>Acabado Poliester HS Satinado F64FSA1-1</v>
      </c>
      <c r="AD1113" s="148" t="str">
        <f>Inventario!D1113</f>
        <v>Acabado Poliester HS Satinado F64FSA1-1</v>
      </c>
      <c r="AE1113" s="148" t="str">
        <f>Inventario!E1113</f>
        <v>Pinturas y Quimicos</v>
      </c>
      <c r="AF1113" s="148">
        <f>Inventario!F1113</f>
        <v>0</v>
      </c>
      <c r="AG1113" s="148" t="str">
        <f>Inventario!G1113</f>
        <v>galones</v>
      </c>
      <c r="AH1113" s="149" t="str">
        <f>Inventario!S1113</f>
        <v>0</v>
      </c>
      <c r="AI1113" s="149">
        <f>Inventario!T1113</f>
        <v>0</v>
      </c>
    </row>
    <row r="1114" spans="11:35" x14ac:dyDescent="0.25">
      <c r="K1114" s="22"/>
      <c r="L1114" s="150"/>
      <c r="AC1114" s="148" t="str">
        <f>Inventario!B1114</f>
        <v>Fondo Poliuretano Catalizado HSEGSFSA3-1</v>
      </c>
      <c r="AD1114" s="148" t="str">
        <f>Inventario!D1114</f>
        <v>Fondo Poliuretano Catalizado HSEGSFSA3-1</v>
      </c>
      <c r="AE1114" s="148" t="str">
        <f>Inventario!E1114</f>
        <v>Pinturas y Quimicos</v>
      </c>
      <c r="AF1114" s="148">
        <f>Inventario!F1114</f>
        <v>0</v>
      </c>
      <c r="AG1114" s="148" t="str">
        <f>Inventario!G1114</f>
        <v>galones</v>
      </c>
      <c r="AH1114" s="149" t="str">
        <f>Inventario!S1114</f>
        <v>0</v>
      </c>
      <c r="AI1114" s="149">
        <f>Inventario!T1114</f>
        <v>0</v>
      </c>
    </row>
    <row r="1115" spans="11:35" x14ac:dyDescent="0.25">
      <c r="K1115" s="22"/>
      <c r="L1115" s="150"/>
      <c r="AC1115" s="148" t="str">
        <f>Inventario!B1115</f>
        <v>Fondo Poliuretano Catalizado  E65FSA3-1</v>
      </c>
      <c r="AD1115" s="148" t="str">
        <f>Inventario!D1115</f>
        <v>Fondo Poliuretano Catalizado  E65FSA3-1</v>
      </c>
      <c r="AE1115" s="148" t="str">
        <f>Inventario!E1115</f>
        <v>Pinturas y Quimicos</v>
      </c>
      <c r="AF1115" s="148" t="str">
        <f>Inventario!F1115</f>
        <v>E65FSA3</v>
      </c>
      <c r="AG1115" s="148" t="str">
        <f>Inventario!G1115</f>
        <v>galones</v>
      </c>
      <c r="AH1115" s="149">
        <f>Inventario!S1115</f>
        <v>927.33793199233696</v>
      </c>
      <c r="AI1115" s="149">
        <f>Inventario!T1115</f>
        <v>1738.7586224856318</v>
      </c>
    </row>
    <row r="1116" spans="11:35" x14ac:dyDescent="0.25">
      <c r="K1116" s="22"/>
      <c r="L1116" s="150"/>
      <c r="AC1116" s="148" t="str">
        <f>Inventario!B1116</f>
        <v>Acabado Poliuretano Catalizado Mate F63FSA5-1</v>
      </c>
      <c r="AD1116" s="148" t="str">
        <f>Inventario!D1116</f>
        <v>Acabado Poliuretano Catalizado Mate F63FSA5-1</v>
      </c>
      <c r="AE1116" s="148" t="str">
        <f>Inventario!E1116</f>
        <v>Pinturas y Quimicos</v>
      </c>
      <c r="AF1116" s="148">
        <f>Inventario!F1116</f>
        <v>0</v>
      </c>
      <c r="AG1116" s="148" t="str">
        <f>Inventario!G1116</f>
        <v>galones</v>
      </c>
      <c r="AH1116" s="149">
        <f>Inventario!S1116</f>
        <v>1155.6958534031414</v>
      </c>
      <c r="AI1116" s="149">
        <f>Inventario!T1116</f>
        <v>11990.344479057592</v>
      </c>
    </row>
    <row r="1117" spans="11:35" x14ac:dyDescent="0.25">
      <c r="K1117" s="22"/>
      <c r="L1117" s="150"/>
      <c r="AC1117" s="148" t="str">
        <f>Inventario!B1117</f>
        <v>Esmalte Industrial Faster dry F85BSA1-1 ALQ Brillante Negro</v>
      </c>
      <c r="AD1117" s="148" t="str">
        <f>Inventario!D1117</f>
        <v>Esmalte Industrial Faster dry F85BSA1-1 ALQ Brillante Negro</v>
      </c>
      <c r="AE1117" s="148" t="str">
        <f>Inventario!E1117</f>
        <v>Pinturas y Quimicos</v>
      </c>
      <c r="AF1117" s="148">
        <f>Inventario!F1117</f>
        <v>0</v>
      </c>
      <c r="AG1117" s="148" t="str">
        <f>Inventario!G1117</f>
        <v>galones</v>
      </c>
      <c r="AH1117" s="149" t="str">
        <f>Inventario!S1117</f>
        <v>0</v>
      </c>
      <c r="AI1117" s="149">
        <f>Inventario!T1117</f>
        <v>0</v>
      </c>
    </row>
    <row r="1118" spans="11:35" x14ac:dyDescent="0.25">
      <c r="K1118" s="22"/>
      <c r="L1118" s="150"/>
      <c r="AC1118" s="148" t="str">
        <f>Inventario!B1118</f>
        <v>Esmalte Industrial Faster dry  ALQ Brillante Blanco</v>
      </c>
      <c r="AD1118" s="148" t="str">
        <f>Inventario!D1118</f>
        <v>Esmalte Industrial Faster dry  ALQ Brillante Blanco</v>
      </c>
      <c r="AE1118" s="148" t="str">
        <f>Inventario!E1118</f>
        <v>Pinturas y Quimicos</v>
      </c>
      <c r="AF1118" s="148">
        <f>Inventario!F1118</f>
        <v>0</v>
      </c>
      <c r="AG1118" s="148" t="str">
        <f>Inventario!G1118</f>
        <v>galones</v>
      </c>
      <c r="AH1118" s="149">
        <f>Inventario!S1118</f>
        <v>600</v>
      </c>
      <c r="AI1118" s="149">
        <f>Inventario!T1118</f>
        <v>1650</v>
      </c>
    </row>
    <row r="1119" spans="11:35" x14ac:dyDescent="0.25">
      <c r="K1119" s="22"/>
      <c r="L1119" s="150"/>
      <c r="AC1119" s="148" t="str">
        <f>Inventario!B1119</f>
        <v>Catalizador para interior poliuretano V54VSA2-1</v>
      </c>
      <c r="AD1119" s="148" t="str">
        <f>Inventario!D1119</f>
        <v>Catalizador para interior poliuretano V54VSA2-1</v>
      </c>
      <c r="AE1119" s="148" t="str">
        <f>Inventario!E1119</f>
        <v>Pinturas y Quimicos</v>
      </c>
      <c r="AF1119" s="148">
        <f>Inventario!F1119</f>
        <v>0</v>
      </c>
      <c r="AG1119" s="148" t="str">
        <f>Inventario!G1119</f>
        <v>galones</v>
      </c>
      <c r="AH1119" s="149" t="str">
        <f>Inventario!S1119</f>
        <v>0</v>
      </c>
      <c r="AI1119" s="149">
        <f>Inventario!T1119</f>
        <v>0</v>
      </c>
    </row>
    <row r="1120" spans="11:35" x14ac:dyDescent="0.25">
      <c r="K1120" s="22"/>
      <c r="L1120" s="150"/>
      <c r="AC1120" s="148" t="str">
        <f>Inventario!B1120</f>
        <v>Catalizador poliuretano para sellador V54VSA1-1</v>
      </c>
      <c r="AD1120" s="148" t="str">
        <f>Inventario!D1120</f>
        <v>Catalizador poliuretano para sellador V54VSA1-1</v>
      </c>
      <c r="AE1120" s="148" t="str">
        <f>Inventario!E1120</f>
        <v>Pinturas y Quimicos</v>
      </c>
      <c r="AF1120" s="148">
        <f>Inventario!F1120</f>
        <v>0</v>
      </c>
      <c r="AG1120" s="148" t="str">
        <f>Inventario!G1120</f>
        <v>cuartos</v>
      </c>
      <c r="AH1120" s="149">
        <f>Inventario!S1120</f>
        <v>306.59903904254548</v>
      </c>
      <c r="AI1120" s="149">
        <f>Inventario!T1120</f>
        <v>3698.350908450705</v>
      </c>
    </row>
    <row r="1121" spans="11:35" x14ac:dyDescent="0.25">
      <c r="K1121" s="22"/>
      <c r="L1121" s="150"/>
      <c r="AC1121" s="148" t="str">
        <f>Inventario!B1121</f>
        <v>Catalizador poliuretano para interior V54VSA-2</v>
      </c>
      <c r="AD1121" s="148" t="str">
        <f>Inventario!D1121</f>
        <v>Catalizador poliuretano para interior V54VSA-2</v>
      </c>
      <c r="AE1121" s="148" t="str">
        <f>Inventario!E1121</f>
        <v>Pinturas y Quimicos</v>
      </c>
      <c r="AF1121" s="148">
        <f>Inventario!F1121</f>
        <v>0</v>
      </c>
      <c r="AG1121" s="148" t="str">
        <f>Inventario!G1121</f>
        <v>cuartos</v>
      </c>
      <c r="AH1121" s="149">
        <f>Inventario!S1121</f>
        <v>364.45965864548003</v>
      </c>
      <c r="AI1121" s="149">
        <f>Inventario!T1121</f>
        <v>11867.717634643444</v>
      </c>
    </row>
    <row r="1122" spans="11:35" x14ac:dyDescent="0.25">
      <c r="K1122" s="22"/>
      <c r="L1122" s="150"/>
      <c r="AC1122" s="148" t="str">
        <f>Inventario!B1122</f>
        <v>Catalizador poliester HS  para acabado V54VSA4-1</v>
      </c>
      <c r="AD1122" s="148" t="str">
        <f>Inventario!D1122</f>
        <v>Catalizador poliester HS  para acabado V54VSA4-1</v>
      </c>
      <c r="AE1122" s="148" t="str">
        <f>Inventario!E1122</f>
        <v>Pinturas y Quimicos</v>
      </c>
      <c r="AF1122" s="148">
        <f>Inventario!F1122</f>
        <v>0</v>
      </c>
      <c r="AG1122" s="148" t="str">
        <f>Inventario!G1122</f>
        <v>galones</v>
      </c>
      <c r="AH1122" s="149">
        <f>Inventario!S1122</f>
        <v>1468.9362972477065</v>
      </c>
      <c r="AI1122" s="149">
        <f>Inventario!T1122</f>
        <v>40028.5141</v>
      </c>
    </row>
    <row r="1123" spans="11:35" x14ac:dyDescent="0.25">
      <c r="K1123" s="22"/>
      <c r="L1123" s="150"/>
      <c r="AC1123" s="148" t="str">
        <f>Inventario!B1123</f>
        <v>Bona Hardwood Floor Cleaner Refill</v>
      </c>
      <c r="AD1123" s="148" t="str">
        <f>Inventario!D1123</f>
        <v>Bona Hardwood Floor Cleaner Refill</v>
      </c>
      <c r="AE1123" s="148" t="str">
        <f>Inventario!E1123</f>
        <v>Pinturas y Quimicos</v>
      </c>
      <c r="AF1123" s="148">
        <f>Inventario!F1123</f>
        <v>0</v>
      </c>
      <c r="AG1123" s="148" t="str">
        <f>Inventario!G1123</f>
        <v>galones</v>
      </c>
      <c r="AH1123" s="149" t="str">
        <f>Inventario!S1123</f>
        <v>0</v>
      </c>
      <c r="AI1123" s="149">
        <f>Inventario!T1123</f>
        <v>0</v>
      </c>
    </row>
    <row r="1124" spans="11:35" x14ac:dyDescent="0.25">
      <c r="K1124" s="22"/>
      <c r="L1124" s="150"/>
      <c r="AC1124" s="148" t="str">
        <f>Inventario!B1124</f>
        <v>Aceite</v>
      </c>
      <c r="AD1124" s="148" t="str">
        <f>Inventario!D1124</f>
        <v>Aceite</v>
      </c>
      <c r="AE1124" s="148" t="str">
        <f>Inventario!E1124</f>
        <v>Pinturas y Quimicos</v>
      </c>
      <c r="AF1124" s="148">
        <f>Inventario!F1124</f>
        <v>0</v>
      </c>
      <c r="AG1124" s="148" t="str">
        <f>Inventario!G1124</f>
        <v>galones</v>
      </c>
      <c r="AH1124" s="149">
        <f>Inventario!S1124</f>
        <v>1200</v>
      </c>
      <c r="AI1124" s="149">
        <f>Inventario!T1124</f>
        <v>12566.107199999999</v>
      </c>
    </row>
    <row r="1125" spans="11:35" x14ac:dyDescent="0.25">
      <c r="K1125" s="22"/>
      <c r="L1125" s="150"/>
      <c r="AC1125" s="148" t="str">
        <f>Inventario!B1125</f>
        <v>Koral Magnum Blanco</v>
      </c>
      <c r="AD1125" s="148" t="str">
        <f>Inventario!D1125</f>
        <v>Koral Magnum Blanco</v>
      </c>
      <c r="AE1125" s="148" t="str">
        <f>Inventario!E1125</f>
        <v>Pinturas y Quimicos</v>
      </c>
      <c r="AF1125" s="148">
        <f>Inventario!F1125</f>
        <v>0</v>
      </c>
      <c r="AG1125" s="148" t="str">
        <f>Inventario!G1125</f>
        <v>galones</v>
      </c>
      <c r="AH1125" s="149" t="str">
        <f>Inventario!S1125</f>
        <v>0</v>
      </c>
      <c r="AI1125" s="149">
        <f>Inventario!T1125</f>
        <v>0</v>
      </c>
    </row>
    <row r="1126" spans="11:35" x14ac:dyDescent="0.25">
      <c r="K1126" s="22"/>
      <c r="L1126" s="150"/>
      <c r="AC1126" s="148" t="str">
        <f>Inventario!B1126</f>
        <v>Corrostyl Negro</v>
      </c>
      <c r="AD1126" s="148" t="str">
        <f>Inventario!D1126</f>
        <v>Corrostyl Negro</v>
      </c>
      <c r="AE1126" s="148" t="str">
        <f>Inventario!E1126</f>
        <v>Pinturas y Quimicos</v>
      </c>
      <c r="AF1126" s="148">
        <f>Inventario!F1126</f>
        <v>0</v>
      </c>
      <c r="AG1126" s="148" t="str">
        <f>Inventario!G1126</f>
        <v>galones</v>
      </c>
      <c r="AH1126" s="149">
        <f>Inventario!S1126</f>
        <v>619.47700208158881</v>
      </c>
      <c r="AI1126" s="149">
        <f>Inventario!T1126</f>
        <v>-1.5486925052047644</v>
      </c>
    </row>
    <row r="1127" spans="11:35" x14ac:dyDescent="0.25">
      <c r="K1127" s="22"/>
      <c r="L1127" s="150"/>
      <c r="AC1127" s="148" t="str">
        <f>Inventario!B1127</f>
        <v>Corrostyl Negro Cuarto</v>
      </c>
      <c r="AD1127" s="148" t="str">
        <f>Inventario!D1127</f>
        <v>Corrostyl Negro Cuarto</v>
      </c>
      <c r="AE1127" s="148" t="str">
        <f>Inventario!E1127</f>
        <v>Pinturas y Quimicos</v>
      </c>
      <c r="AF1127" s="148">
        <f>Inventario!F1127</f>
        <v>0</v>
      </c>
      <c r="AG1127" s="148" t="str">
        <f>Inventario!G1127</f>
        <v>cuartos</v>
      </c>
      <c r="AH1127" s="149" t="str">
        <f>Inventario!S1127</f>
        <v>0</v>
      </c>
      <c r="AI1127" s="149">
        <f>Inventario!T1127</f>
        <v>0</v>
      </c>
    </row>
    <row r="1128" spans="11:35" x14ac:dyDescent="0.25">
      <c r="K1128" s="22"/>
      <c r="L1128" s="150"/>
      <c r="AC1128" s="148" t="str">
        <f>Inventario!B1128</f>
        <v>Duro tint Blanco</v>
      </c>
      <c r="AD1128" s="148" t="str">
        <f>Inventario!D1128</f>
        <v>Duro tint Blanco</v>
      </c>
      <c r="AE1128" s="148" t="str">
        <f>Inventario!E1128</f>
        <v>Pinturas y Quimicos</v>
      </c>
      <c r="AF1128" s="148">
        <f>Inventario!F1128</f>
        <v>0</v>
      </c>
      <c r="AG1128" s="148" t="str">
        <f>Inventario!G1128</f>
        <v>cuartos</v>
      </c>
      <c r="AH1128" s="149">
        <f>Inventario!S1128</f>
        <v>585.02484210526313</v>
      </c>
      <c r="AI1128" s="149">
        <f>Inventario!T1128</f>
        <v>8044.0915789473684</v>
      </c>
    </row>
    <row r="1129" spans="11:35" x14ac:dyDescent="0.25">
      <c r="K1129" s="22"/>
      <c r="L1129" s="150"/>
      <c r="AC1129" s="148" t="str">
        <f>Inventario!B1129</f>
        <v>Exterol 050 Carver</v>
      </c>
      <c r="AD1129" s="148" t="str">
        <f>Inventario!D1129</f>
        <v>Exterol 050 Carver</v>
      </c>
      <c r="AE1129" s="148" t="str">
        <f>Inventario!E1129</f>
        <v>Pinturas y Quimicos</v>
      </c>
      <c r="AF1129" s="148">
        <f>Inventario!F1129</f>
        <v>0</v>
      </c>
      <c r="AG1129" s="148" t="str">
        <f>Inventario!G1129</f>
        <v>lts</v>
      </c>
      <c r="AH1129" s="149" t="str">
        <f>Inventario!S1129</f>
        <v>0</v>
      </c>
      <c r="AI1129" s="149">
        <f>Inventario!T1129</f>
        <v>0</v>
      </c>
    </row>
    <row r="1130" spans="11:35" x14ac:dyDescent="0.25">
      <c r="K1130" s="22"/>
      <c r="L1130" s="150"/>
      <c r="AC1130" s="148" t="str">
        <f>Inventario!B1130</f>
        <v>Catalyst A</v>
      </c>
      <c r="AD1130" s="148" t="str">
        <f>Inventario!D1130</f>
        <v>Catalyst A</v>
      </c>
      <c r="AE1130" s="148" t="str">
        <f>Inventario!E1130</f>
        <v>Pinturas y Quimicos</v>
      </c>
      <c r="AF1130" s="148">
        <f>Inventario!F1130</f>
        <v>0</v>
      </c>
      <c r="AG1130" s="148" t="str">
        <f>Inventario!G1130</f>
        <v>lts</v>
      </c>
      <c r="AH1130" s="149">
        <f>Inventario!S1130</f>
        <v>130</v>
      </c>
      <c r="AI1130" s="149">
        <f>Inventario!T1130</f>
        <v>10205</v>
      </c>
    </row>
    <row r="1131" spans="11:35" x14ac:dyDescent="0.25">
      <c r="K1131" s="22"/>
      <c r="L1131" s="150"/>
      <c r="AC1131" s="148" t="str">
        <f>Inventario!B1131</f>
        <v>Water Sealer</v>
      </c>
      <c r="AD1131" s="148" t="str">
        <f>Inventario!D1131</f>
        <v>Water Sealer</v>
      </c>
      <c r="AE1131" s="148" t="str">
        <f>Inventario!E1131</f>
        <v>Pinturas y Quimicos</v>
      </c>
      <c r="AF1131" s="148">
        <f>Inventario!F1131</f>
        <v>0</v>
      </c>
      <c r="AG1131" s="148" t="str">
        <f>Inventario!G1131</f>
        <v>galones</v>
      </c>
      <c r="AH1131" s="149" t="str">
        <f>Inventario!S1131</f>
        <v>0</v>
      </c>
      <c r="AI1131" s="149">
        <f>Inventario!T1131</f>
        <v>0</v>
      </c>
    </row>
    <row r="1132" spans="11:35" x14ac:dyDescent="0.25">
      <c r="K1132" s="22"/>
      <c r="L1132" s="150"/>
      <c r="AC1132" s="148" t="str">
        <f>Inventario!B1132</f>
        <v>Duro tint Genizaro Antiguo</v>
      </c>
      <c r="AD1132" s="148" t="str">
        <f>Inventario!D1132</f>
        <v>Duro tint Genizaro Antiguo</v>
      </c>
      <c r="AE1132" s="148" t="str">
        <f>Inventario!E1132</f>
        <v>Pinturas y Quimicos</v>
      </c>
      <c r="AF1132" s="148">
        <f>Inventario!F1132</f>
        <v>0</v>
      </c>
      <c r="AG1132" s="148" t="str">
        <f>Inventario!G1132</f>
        <v>galon</v>
      </c>
      <c r="AH1132" s="149" t="str">
        <f>Inventario!S1132</f>
        <v>0</v>
      </c>
      <c r="AI1132" s="149">
        <f>Inventario!T1132</f>
        <v>0</v>
      </c>
    </row>
    <row r="1133" spans="11:35" x14ac:dyDescent="0.25">
      <c r="K1133" s="22"/>
      <c r="L1133" s="150"/>
      <c r="AC1133" s="148" t="str">
        <f>Inventario!B1133</f>
        <v>Cutting Board Oil</v>
      </c>
      <c r="AD1133" s="148" t="str">
        <f>Inventario!D1133</f>
        <v>Cutting Board Oil</v>
      </c>
      <c r="AE1133" s="148" t="str">
        <f>Inventario!E1133</f>
        <v>Pinturas y Quimicos</v>
      </c>
      <c r="AF1133" s="148">
        <f>Inventario!F1133</f>
        <v>0</v>
      </c>
      <c r="AG1133" s="148" t="str">
        <f>Inventario!G1133</f>
        <v>galones</v>
      </c>
      <c r="AH1133" s="149" t="str">
        <f>Inventario!S1133</f>
        <v>0</v>
      </c>
      <c r="AI1133" s="149">
        <f>Inventario!T1133</f>
        <v>0</v>
      </c>
    </row>
    <row r="1134" spans="11:35" x14ac:dyDescent="0.25">
      <c r="K1134" s="22"/>
      <c r="L1134" s="150"/>
      <c r="AC1134" s="148" t="str">
        <f>Inventario!B1134</f>
        <v>aceite para teca Messmer</v>
      </c>
      <c r="AD1134" s="148" t="str">
        <f>Inventario!D1134</f>
        <v>aceite para teca Messmer</v>
      </c>
      <c r="AE1134" s="148" t="str">
        <f>Inventario!E1134</f>
        <v>Pinturas y Quimicos</v>
      </c>
      <c r="AF1134" s="148">
        <f>Inventario!F1134</f>
        <v>0</v>
      </c>
      <c r="AG1134" s="148" t="str">
        <f>Inventario!G1134</f>
        <v>cubetas</v>
      </c>
      <c r="AH1134" s="149">
        <f>Inventario!S1134</f>
        <v>9494</v>
      </c>
      <c r="AI1134" s="149">
        <f>Inventario!T1134</f>
        <v>52193.265000000007</v>
      </c>
    </row>
    <row r="1135" spans="11:35" x14ac:dyDescent="0.25">
      <c r="K1135" s="22"/>
      <c r="L1135" s="150"/>
      <c r="AC1135" s="148" t="str">
        <f>Inventario!B1135</f>
        <v>Kromolux Avellana</v>
      </c>
      <c r="AD1135" s="148" t="str">
        <f>Inventario!D1135</f>
        <v>Kromolux Avellana</v>
      </c>
      <c r="AE1135" s="148" t="str">
        <f>Inventario!E1135</f>
        <v>Pinturas y Quimicos</v>
      </c>
      <c r="AF1135" s="148">
        <f>Inventario!F1135</f>
        <v>0</v>
      </c>
      <c r="AG1135" s="148" t="str">
        <f>Inventario!G1135</f>
        <v>litros</v>
      </c>
      <c r="AH1135" s="149" t="str">
        <f>Inventario!S1135</f>
        <v>0</v>
      </c>
      <c r="AI1135" s="149">
        <f>Inventario!T1135</f>
        <v>0</v>
      </c>
    </row>
    <row r="1136" spans="11:35" x14ac:dyDescent="0.25">
      <c r="K1136" s="22"/>
      <c r="L1136" s="150"/>
      <c r="AC1136" s="148" t="str">
        <f>Inventario!B1136</f>
        <v>SD 70 Clear</v>
      </c>
      <c r="AD1136" s="148" t="str">
        <f>Inventario!D1136</f>
        <v>SD 70 Clear</v>
      </c>
      <c r="AE1136" s="148" t="str">
        <f>Inventario!E1136</f>
        <v>Pinturas y Quimicos</v>
      </c>
      <c r="AF1136" s="148">
        <f>Inventario!F1136</f>
        <v>0</v>
      </c>
      <c r="AG1136" s="148">
        <f>Inventario!G1136</f>
        <v>0</v>
      </c>
      <c r="AH1136" s="149" t="str">
        <f>Inventario!S1136</f>
        <v>0</v>
      </c>
      <c r="AI1136" s="149">
        <f>Inventario!T1136</f>
        <v>0</v>
      </c>
    </row>
    <row r="1137" spans="11:35" x14ac:dyDescent="0.25">
      <c r="K1137" s="22"/>
      <c r="L1137" s="150"/>
      <c r="AC1137" s="148" t="str">
        <f>Inventario!B1137</f>
        <v>Black Magic</v>
      </c>
      <c r="AD1137" s="148" t="str">
        <f>Inventario!D1137</f>
        <v>Black Magic</v>
      </c>
      <c r="AE1137" s="148" t="str">
        <f>Inventario!E1137</f>
        <v>Pinturas y Quimicos</v>
      </c>
      <c r="AF1137" s="148">
        <f>Inventario!F1137</f>
        <v>0</v>
      </c>
      <c r="AG1137" s="148" t="str">
        <f>Inventario!G1137</f>
        <v>litros</v>
      </c>
      <c r="AH1137" s="149" t="str">
        <f>Inventario!S1137</f>
        <v>0</v>
      </c>
      <c r="AI1137" s="149">
        <f>Inventario!T1137</f>
        <v>0</v>
      </c>
    </row>
    <row r="1138" spans="11:35" x14ac:dyDescent="0.25">
      <c r="K1138" s="22"/>
      <c r="L1138" s="150"/>
      <c r="AC1138" s="148" t="str">
        <f>Inventario!B1138</f>
        <v>Aquapast Rojo</v>
      </c>
      <c r="AD1138" s="148" t="str">
        <f>Inventario!D1138</f>
        <v>Aquapast Rojo</v>
      </c>
      <c r="AE1138" s="148" t="str">
        <f>Inventario!E1138</f>
        <v>Pinturas y Quimicos</v>
      </c>
      <c r="AF1138" s="148">
        <f>Inventario!F1138</f>
        <v>0</v>
      </c>
      <c r="AG1138" s="148" t="str">
        <f>Inventario!G1138</f>
        <v>galones</v>
      </c>
      <c r="AH1138" s="149" t="str">
        <f>Inventario!S1138</f>
        <v>0</v>
      </c>
      <c r="AI1138" s="149">
        <f>Inventario!T1138</f>
        <v>0</v>
      </c>
    </row>
    <row r="1139" spans="11:35" x14ac:dyDescent="0.25">
      <c r="K1139" s="22"/>
      <c r="L1139" s="150"/>
      <c r="AC1139" s="148" t="str">
        <f>Inventario!B1139</f>
        <v>Esmalte 100</v>
      </c>
      <c r="AD1139" s="148" t="str">
        <f>Inventario!D1139</f>
        <v>Esmalte 100</v>
      </c>
      <c r="AE1139" s="148" t="str">
        <f>Inventario!E1139</f>
        <v>Pinturas y Quimicos</v>
      </c>
      <c r="AF1139" s="148">
        <f>Inventario!F1139</f>
        <v>0</v>
      </c>
      <c r="AG1139" s="148" t="str">
        <f>Inventario!G1139</f>
        <v>litros</v>
      </c>
      <c r="AH1139" s="149" t="str">
        <f>Inventario!S1139</f>
        <v>0</v>
      </c>
      <c r="AI1139" s="149">
        <f>Inventario!T1139</f>
        <v>0</v>
      </c>
    </row>
    <row r="1140" spans="11:35" x14ac:dyDescent="0.25">
      <c r="K1140" s="22"/>
      <c r="L1140" s="150"/>
      <c r="AC1140" s="148" t="str">
        <f>Inventario!B1140</f>
        <v>Shaw 5000</v>
      </c>
      <c r="AD1140" s="148" t="str">
        <f>Inventario!D1140</f>
        <v>Shaw 5000</v>
      </c>
      <c r="AE1140" s="148" t="str">
        <f>Inventario!E1140</f>
        <v>Pinturas y Quimicos</v>
      </c>
      <c r="AF1140" s="148">
        <f>Inventario!F1140</f>
        <v>0</v>
      </c>
      <c r="AG1140" s="148" t="str">
        <f>Inventario!G1140</f>
        <v>cubeta</v>
      </c>
      <c r="AH1140" s="149" t="str">
        <f>Inventario!S1140</f>
        <v>0</v>
      </c>
      <c r="AI1140" s="149">
        <f>Inventario!T1140</f>
        <v>0</v>
      </c>
    </row>
    <row r="1141" spans="11:35" x14ac:dyDescent="0.25">
      <c r="K1141" s="22"/>
      <c r="L1141" s="150"/>
      <c r="AC1141" s="148" t="str">
        <f>Inventario!B1141</f>
        <v>Shell Tellus S2 M68</v>
      </c>
      <c r="AD1141" s="148" t="str">
        <f>Inventario!D1141</f>
        <v>Shell Tellus S2 M68</v>
      </c>
      <c r="AE1141" s="148" t="str">
        <f>Inventario!E1141</f>
        <v>Pinturas y Quimicos</v>
      </c>
      <c r="AF1141" s="148">
        <f>Inventario!F1141</f>
        <v>0</v>
      </c>
      <c r="AG1141" s="148" t="str">
        <f>Inventario!G1141</f>
        <v>cubeta</v>
      </c>
      <c r="AH1141" s="149" t="str">
        <f>Inventario!S1141</f>
        <v>0</v>
      </c>
      <c r="AI1141" s="149">
        <f>Inventario!T1141</f>
        <v>0</v>
      </c>
    </row>
    <row r="1142" spans="11:35" x14ac:dyDescent="0.25">
      <c r="K1142" s="22"/>
      <c r="L1142" s="150"/>
      <c r="AC1142" s="148" t="str">
        <f>Inventario!B1142</f>
        <v>Acido Acetico Puro</v>
      </c>
      <c r="AD1142" s="148" t="str">
        <f>Inventario!D1142</f>
        <v>Acido Acetico Puro</v>
      </c>
      <c r="AE1142" s="148" t="str">
        <f>Inventario!E1142</f>
        <v>Pinturas y Quimicos</v>
      </c>
      <c r="AF1142" s="148">
        <f>Inventario!F1142</f>
        <v>0</v>
      </c>
      <c r="AG1142" s="148" t="str">
        <f>Inventario!G1142</f>
        <v>galones</v>
      </c>
      <c r="AH1142" s="149">
        <f>Inventario!S1142</f>
        <v>150</v>
      </c>
      <c r="AI1142" s="149">
        <f>Inventario!T1142</f>
        <v>3000</v>
      </c>
    </row>
    <row r="1143" spans="11:35" x14ac:dyDescent="0.25">
      <c r="K1143" s="22"/>
      <c r="L1143" s="150"/>
      <c r="AC1143" s="148" t="str">
        <f>Inventario!B1143</f>
        <v>Acido Acetico</v>
      </c>
      <c r="AD1143" s="148" t="str">
        <f>Inventario!D1143</f>
        <v>Acido Acetico</v>
      </c>
      <c r="AE1143" s="148" t="str">
        <f>Inventario!E1143</f>
        <v>Pinturas y Quimicos</v>
      </c>
      <c r="AF1143" s="148">
        <f>Inventario!F1143</f>
        <v>0</v>
      </c>
      <c r="AG1143" s="148" t="str">
        <f>Inventario!G1143</f>
        <v>galones</v>
      </c>
      <c r="AH1143" s="149">
        <f>Inventario!S1143</f>
        <v>150</v>
      </c>
      <c r="AI1143" s="149">
        <f>Inventario!T1143</f>
        <v>450</v>
      </c>
    </row>
    <row r="1144" spans="11:35" x14ac:dyDescent="0.25">
      <c r="K1144" s="22"/>
      <c r="L1144" s="150"/>
      <c r="AC1144" s="148" t="str">
        <f>Inventario!B1144</f>
        <v>Peroxido de Nitrogeno</v>
      </c>
      <c r="AD1144" s="148" t="str">
        <f>Inventario!D1144</f>
        <v>Peroxido de Nitrogeno</v>
      </c>
      <c r="AE1144" s="148" t="str">
        <f>Inventario!E1144</f>
        <v>Pinturas y Quimicos</v>
      </c>
      <c r="AF1144" s="148">
        <f>Inventario!F1144</f>
        <v>0</v>
      </c>
      <c r="AG1144" s="148" t="str">
        <f>Inventario!G1144</f>
        <v>garrafas</v>
      </c>
      <c r="AH1144" s="149" t="str">
        <f>Inventario!S1144</f>
        <v>0</v>
      </c>
      <c r="AI1144" s="149">
        <f>Inventario!T1144</f>
        <v>0</v>
      </c>
    </row>
    <row r="1145" spans="11:35" x14ac:dyDescent="0.25">
      <c r="K1145" s="22"/>
      <c r="L1145" s="150"/>
      <c r="AC1145" s="148" t="str">
        <f>Inventario!B1145</f>
        <v>Pintura en polvo SD 70 clear</v>
      </c>
      <c r="AD1145" s="148" t="str">
        <f>Inventario!D1145</f>
        <v>Pintura en polvo SD 70 clear</v>
      </c>
      <c r="AE1145" s="148" t="str">
        <f>Inventario!E1145</f>
        <v>Pinturas y Quimicos</v>
      </c>
      <c r="AF1145" s="148">
        <f>Inventario!F1145</f>
        <v>0</v>
      </c>
      <c r="AG1145" s="148" t="str">
        <f>Inventario!G1145</f>
        <v>lbs</v>
      </c>
      <c r="AH1145" s="149" t="str">
        <f>Inventario!S1145</f>
        <v>0</v>
      </c>
      <c r="AI1145" s="149">
        <f>Inventario!T1145</f>
        <v>0</v>
      </c>
    </row>
    <row r="1146" spans="11:35" x14ac:dyDescent="0.25">
      <c r="K1146" s="22"/>
      <c r="L1146" s="150"/>
      <c r="AC1146" s="148" t="str">
        <f>Inventario!B1146</f>
        <v>Pegamento EZ-1|</v>
      </c>
      <c r="AD1146" s="148" t="str">
        <f>Inventario!D1146</f>
        <v>Pegamento EZ-1|</v>
      </c>
      <c r="AE1146" s="148" t="str">
        <f>Inventario!E1146</f>
        <v>Pinturas y Quimicos</v>
      </c>
      <c r="AF1146" s="148">
        <f>Inventario!F1146</f>
        <v>0</v>
      </c>
      <c r="AG1146" s="148" t="str">
        <f>Inventario!G1146</f>
        <v>lts</v>
      </c>
      <c r="AH1146" s="149">
        <f>Inventario!S1146</f>
        <v>151.04332292298756</v>
      </c>
      <c r="AI1146" s="149">
        <f>Inventario!T1146</f>
        <v>131027.20692186656</v>
      </c>
    </row>
    <row r="1147" spans="11:35" x14ac:dyDescent="0.25">
      <c r="K1147" s="22"/>
      <c r="L1147" s="150"/>
      <c r="AC1147" s="148" t="str">
        <f>Inventario!B1147</f>
        <v>Multibond X-016</v>
      </c>
      <c r="AD1147" s="148" t="str">
        <f>Inventario!D1147</f>
        <v>Multibond X-016</v>
      </c>
      <c r="AE1147" s="148" t="str">
        <f>Inventario!E1147</f>
        <v>Pinturas y Quimicos</v>
      </c>
      <c r="AF1147" s="148">
        <f>Inventario!F1147</f>
        <v>0</v>
      </c>
      <c r="AG1147" s="148" t="str">
        <f>Inventario!G1147</f>
        <v>lts</v>
      </c>
      <c r="AH1147" s="149">
        <f>Inventario!S1147</f>
        <v>158</v>
      </c>
      <c r="AI1147" s="149">
        <f>Inventario!T1147</f>
        <v>127.98000000000036</v>
      </c>
    </row>
    <row r="1148" spans="11:35" x14ac:dyDescent="0.25">
      <c r="K1148" s="22"/>
      <c r="L1148" s="150"/>
      <c r="AC1148" s="148" t="str">
        <f>Inventario!B1148</f>
        <v>Aceite de tung</v>
      </c>
      <c r="AD1148" s="148" t="str">
        <f>Inventario!D1148</f>
        <v>Aceite de tung</v>
      </c>
      <c r="AE1148" s="148" t="str">
        <f>Inventario!E1148</f>
        <v>Pinturas y Quimicos</v>
      </c>
      <c r="AF1148" s="148">
        <f>Inventario!F1148</f>
        <v>0</v>
      </c>
      <c r="AG1148" s="148" t="str">
        <f>Inventario!G1148</f>
        <v>barril</v>
      </c>
      <c r="AH1148" s="149" t="str">
        <f>Inventario!S1148</f>
        <v>0</v>
      </c>
      <c r="AI1148" s="149">
        <f>Inventario!T1148</f>
        <v>0</v>
      </c>
    </row>
    <row r="1149" spans="11:35" x14ac:dyDescent="0.25">
      <c r="K1149" s="22"/>
      <c r="L1149" s="150"/>
      <c r="AC1149" s="148" t="str">
        <f>Inventario!B1149</f>
        <v>Aceite de tung</v>
      </c>
      <c r="AD1149" s="148" t="str">
        <f>Inventario!D1149</f>
        <v>Aceite de tung</v>
      </c>
      <c r="AE1149" s="148" t="str">
        <f>Inventario!E1149</f>
        <v>Pinturas y Quimicos</v>
      </c>
      <c r="AF1149" s="148">
        <f>Inventario!F1149</f>
        <v>0</v>
      </c>
      <c r="AG1149" s="148" t="str">
        <f>Inventario!G1149</f>
        <v>galon</v>
      </c>
      <c r="AH1149" s="149" t="str">
        <f>Inventario!S1149</f>
        <v>0</v>
      </c>
      <c r="AI1149" s="149">
        <f>Inventario!T1149</f>
        <v>0</v>
      </c>
    </row>
    <row r="1150" spans="11:35" x14ac:dyDescent="0.25">
      <c r="K1150" s="22"/>
      <c r="L1150" s="150"/>
      <c r="AC1150" s="148" t="str">
        <f>Inventario!B1150</f>
        <v>BARNIZ OIL FINISH V85VSA1-1</v>
      </c>
      <c r="AD1150" s="148" t="str">
        <f>Inventario!D1150</f>
        <v>BARNIZ OIL FINISH V85VSA1-1</v>
      </c>
      <c r="AE1150" s="148" t="str">
        <f>Inventario!E1150</f>
        <v>Pinturas y Quimicos</v>
      </c>
      <c r="AF1150" s="148">
        <f>Inventario!F1150</f>
        <v>0</v>
      </c>
      <c r="AG1150" s="148" t="str">
        <f>Inventario!G1150</f>
        <v>galon</v>
      </c>
      <c r="AH1150" s="149" t="str">
        <f>Inventario!S1150</f>
        <v>0</v>
      </c>
      <c r="AI1150" s="149">
        <f>Inventario!T1150</f>
        <v>0</v>
      </c>
    </row>
    <row r="1151" spans="11:35" x14ac:dyDescent="0.25">
      <c r="K1151" s="22"/>
      <c r="L1151" s="150"/>
      <c r="AC1151" s="148" t="str">
        <f>Inventario!B1151</f>
        <v>Fondo Lijable para exteriores transparente Sur cuarto</v>
      </c>
      <c r="AD1151" s="148" t="str">
        <f>Inventario!D1151</f>
        <v>Fondo Lijable para exteriores transparente Sur cuarto</v>
      </c>
      <c r="AE1151" s="148" t="str">
        <f>Inventario!E1151</f>
        <v>Pinturas y Quimicos</v>
      </c>
      <c r="AF1151" s="148" t="str">
        <f>Inventario!F1151</f>
        <v>11770-900-14</v>
      </c>
      <c r="AG1151" s="148" t="str">
        <f>Inventario!G1151</f>
        <v>1/4  de Galon</v>
      </c>
      <c r="AH1151" s="149">
        <f>Inventario!S1151</f>
        <v>304.21476190476187</v>
      </c>
      <c r="AI1151" s="149">
        <f>Inventario!T1151</f>
        <v>2129.5033333333331</v>
      </c>
    </row>
    <row r="1152" spans="11:35" x14ac:dyDescent="0.25">
      <c r="K1152" s="22"/>
      <c r="L1152" s="150"/>
      <c r="AC1152" s="148" t="str">
        <f>Inventario!B1152</f>
        <v>Fondo Lijable para exteriores transparente Sur galon</v>
      </c>
      <c r="AD1152" s="148" t="str">
        <f>Inventario!D1152</f>
        <v>Fondo Lijable para exteriores transparente Sur galon</v>
      </c>
      <c r="AE1152" s="148" t="str">
        <f>Inventario!E1152</f>
        <v>Pinturas y Quimicos</v>
      </c>
      <c r="AF1152" s="148" t="str">
        <f>Inventario!F1152</f>
        <v>1177-09-0006</v>
      </c>
      <c r="AG1152" s="148" t="str">
        <f>Inventario!G1152</f>
        <v>galon</v>
      </c>
      <c r="AH1152" s="149">
        <f>Inventario!S1152</f>
        <v>1168.5237037037039</v>
      </c>
      <c r="AI1152" s="149">
        <f>Inventario!T1152</f>
        <v>3505.5711111111113</v>
      </c>
    </row>
    <row r="1153" spans="11:35" x14ac:dyDescent="0.25">
      <c r="K1153" s="22"/>
      <c r="L1153" s="150"/>
      <c r="AC1153" s="148" t="str">
        <f>Inventario!B1153</f>
        <v>Fondo Lijable Transp APR Sur cuarto</v>
      </c>
      <c r="AD1153" s="148" t="str">
        <f>Inventario!D1153</f>
        <v>Fondo Lijable Transp APR Sur cuarto</v>
      </c>
      <c r="AE1153" s="148" t="str">
        <f>Inventario!E1153</f>
        <v>Pinturas y Quimicos</v>
      </c>
      <c r="AF1153" s="148">
        <f>Inventario!F1153</f>
        <v>0</v>
      </c>
      <c r="AG1153" s="148" t="str">
        <f>Inventario!G1153</f>
        <v>1/4  de Galon</v>
      </c>
      <c r="AH1153" s="149">
        <f>Inventario!S1153</f>
        <v>226.5</v>
      </c>
      <c r="AI1153" s="149">
        <f>Inventario!T1153</f>
        <v>906</v>
      </c>
    </row>
    <row r="1154" spans="11:35" x14ac:dyDescent="0.25">
      <c r="K1154" s="22"/>
      <c r="L1154" s="150"/>
      <c r="AC1154" s="148" t="str">
        <f>Inventario!B1154</f>
        <v>Fondo Lijable Transp APR Sur  galon</v>
      </c>
      <c r="AD1154" s="148" t="str">
        <f>Inventario!D1154</f>
        <v>Fondo Lijable Transp APR Sur  galon</v>
      </c>
      <c r="AE1154" s="148" t="str">
        <f>Inventario!E1154</f>
        <v>Pinturas y Quimicos</v>
      </c>
      <c r="AF1154" s="148">
        <f>Inventario!F1154</f>
        <v>0</v>
      </c>
      <c r="AG1154" s="148" t="str">
        <f>Inventario!G1154</f>
        <v>galon</v>
      </c>
      <c r="AH1154" s="149">
        <f>Inventario!S1154</f>
        <v>801</v>
      </c>
      <c r="AI1154" s="149">
        <f>Inventario!T1154</f>
        <v>9612</v>
      </c>
    </row>
    <row r="1155" spans="11:35" x14ac:dyDescent="0.25">
      <c r="K1155" s="22"/>
      <c r="L1155" s="150"/>
      <c r="AC1155" s="148" t="str">
        <f>Inventario!B1155</f>
        <v>Acabado mate para exteriores transparente Sur cuarto</v>
      </c>
      <c r="AD1155" s="148" t="str">
        <f>Inventario!D1155</f>
        <v>Acabado mate para exteriores transparente Sur cuarto</v>
      </c>
      <c r="AE1155" s="148" t="str">
        <f>Inventario!E1155</f>
        <v>Pinturas y Quimicos</v>
      </c>
      <c r="AF1155" s="148" t="str">
        <f>Inventario!F1155</f>
        <v>11770-901-14</v>
      </c>
      <c r="AG1155" s="148" t="str">
        <f>Inventario!G1155</f>
        <v>1/4  de Galon</v>
      </c>
      <c r="AH1155" s="149">
        <f>Inventario!S1155</f>
        <v>370.49869612995508</v>
      </c>
      <c r="AI1155" s="149">
        <f>Inventario!T1155</f>
        <v>2223.3626754758602</v>
      </c>
    </row>
    <row r="1156" spans="11:35" x14ac:dyDescent="0.25">
      <c r="K1156" s="22"/>
      <c r="L1156" s="150"/>
      <c r="AC1156" s="148" t="str">
        <f>Inventario!B1156</f>
        <v>Acabado mate para exteriores transparente Sur galon</v>
      </c>
      <c r="AD1156" s="148" t="str">
        <f>Inventario!D1156</f>
        <v>Acabado mate para exteriores transparente Sur galon</v>
      </c>
      <c r="AE1156" s="148" t="str">
        <f>Inventario!E1156</f>
        <v>Pinturas y Quimicos</v>
      </c>
      <c r="AF1156" s="148" t="str">
        <f>Inventario!F1156</f>
        <v>1177-09-0106</v>
      </c>
      <c r="AG1156" s="148" t="str">
        <f>Inventario!G1156</f>
        <v>galon</v>
      </c>
      <c r="AH1156" s="149">
        <f>Inventario!S1156</f>
        <v>1679.6750745194777</v>
      </c>
      <c r="AI1156" s="149">
        <f>Inventario!T1156</f>
        <v>9868.0910628019319</v>
      </c>
    </row>
    <row r="1157" spans="11:35" x14ac:dyDescent="0.25">
      <c r="K1157" s="22"/>
      <c r="L1157" s="150"/>
      <c r="AC1157" s="148" t="str">
        <f>Inventario!B1157</f>
        <v>Acabado mate 10 Sur galon</v>
      </c>
      <c r="AD1157" s="148" t="str">
        <f>Inventario!D1157</f>
        <v>Acabado mate 10 Sur galon</v>
      </c>
      <c r="AE1157" s="148" t="str">
        <f>Inventario!E1157</f>
        <v>Pinturas y Quimicos</v>
      </c>
      <c r="AF1157" s="148">
        <f>Inventario!F1157</f>
        <v>1175090106</v>
      </c>
      <c r="AG1157" s="148" t="str">
        <f>Inventario!G1157</f>
        <v>galon</v>
      </c>
      <c r="AH1157" s="149">
        <f>Inventario!S1157</f>
        <v>1097.25</v>
      </c>
      <c r="AI1157" s="149">
        <f>Inventario!T1157</f>
        <v>13167</v>
      </c>
    </row>
    <row r="1158" spans="11:35" x14ac:dyDescent="0.25">
      <c r="K1158" s="22"/>
      <c r="L1158" s="150"/>
      <c r="AC1158" s="148" t="str">
        <f>Inventario!B1158</f>
        <v>Acabado mate 10 Sur cuarto</v>
      </c>
      <c r="AD1158" s="148" t="str">
        <f>Inventario!D1158</f>
        <v>Acabado mate 10 Sur cuarto</v>
      </c>
      <c r="AE1158" s="148" t="str">
        <f>Inventario!E1158</f>
        <v>Pinturas y Quimicos</v>
      </c>
      <c r="AF1158" s="148">
        <f>Inventario!F1158</f>
        <v>1175090114</v>
      </c>
      <c r="AG1158" s="148" t="str">
        <f>Inventario!G1158</f>
        <v>1/4  de Galon</v>
      </c>
      <c r="AH1158" s="149">
        <f>Inventario!S1158</f>
        <v>301.5</v>
      </c>
      <c r="AI1158" s="149">
        <f>Inventario!T1158</f>
        <v>1206</v>
      </c>
    </row>
    <row r="1159" spans="11:35" x14ac:dyDescent="0.25">
      <c r="K1159" s="22"/>
      <c r="L1159" s="150"/>
      <c r="AC1159" s="148" t="str">
        <f>Inventario!B1159</f>
        <v>Componente B 730  Sur cuarto</v>
      </c>
      <c r="AD1159" s="148" t="str">
        <f>Inventario!D1159</f>
        <v>Componente B 730  Sur cuarto</v>
      </c>
      <c r="AE1159" s="148" t="str">
        <f>Inventario!E1159</f>
        <v>Pinturas y Quimicos</v>
      </c>
      <c r="AF1159" s="148" t="str">
        <f>Inventario!F1159</f>
        <v>00730-900-14</v>
      </c>
      <c r="AG1159" s="148" t="str">
        <f>Inventario!G1159</f>
        <v>1/4  de Galon</v>
      </c>
      <c r="AH1159" s="149">
        <f>Inventario!S1159</f>
        <v>425.59281249999998</v>
      </c>
      <c r="AI1159" s="149">
        <f>Inventario!T1159</f>
        <v>3404.7424999999998</v>
      </c>
    </row>
    <row r="1160" spans="11:35" x14ac:dyDescent="0.25">
      <c r="K1160" s="22"/>
      <c r="L1160" s="150"/>
      <c r="AC1160" s="148" t="str">
        <f>Inventario!B1160</f>
        <v>Componente B 730  Sur galon</v>
      </c>
      <c r="AD1160" s="148" t="str">
        <f>Inventario!D1160</f>
        <v>Componente B 730  Sur galon</v>
      </c>
      <c r="AE1160" s="148" t="str">
        <f>Inventario!E1160</f>
        <v>Pinturas y Quimicos</v>
      </c>
      <c r="AF1160" s="148">
        <f>Inventario!F1160</f>
        <v>0</v>
      </c>
      <c r="AG1160" s="148" t="str">
        <f>Inventario!G1160</f>
        <v>galon</v>
      </c>
      <c r="AH1160" s="149">
        <f>Inventario!S1160</f>
        <v>1495.2345966803473</v>
      </c>
      <c r="AI1160" s="149">
        <f>Inventario!T1160</f>
        <v>6541.6513604765196</v>
      </c>
    </row>
    <row r="1161" spans="11:35" x14ac:dyDescent="0.25">
      <c r="K1161" s="22"/>
      <c r="L1161" s="150"/>
      <c r="AC1161" s="148" t="str">
        <f>Inventario!B1161</f>
        <v>Componente B 715  Sur galon</v>
      </c>
      <c r="AD1161" s="148" t="str">
        <f>Inventario!D1161</f>
        <v>Componente B 715  Sur galon</v>
      </c>
      <c r="AE1161" s="148" t="str">
        <f>Inventario!E1161</f>
        <v>Pinturas y Quimicos</v>
      </c>
      <c r="AF1161" s="148">
        <f>Inventario!F1161</f>
        <v>0</v>
      </c>
      <c r="AG1161" s="148" t="str">
        <f>Inventario!G1161</f>
        <v>galon</v>
      </c>
      <c r="AH1161" s="149">
        <f>Inventario!S1161</f>
        <v>930</v>
      </c>
      <c r="AI1161" s="149">
        <f>Inventario!T1161</f>
        <v>6045</v>
      </c>
    </row>
    <row r="1162" spans="11:35" x14ac:dyDescent="0.25">
      <c r="K1162" s="22"/>
      <c r="L1162" s="150"/>
      <c r="AC1162" s="148" t="str">
        <f>Inventario!B1162</f>
        <v>Componente B 715  Sur cuarto</v>
      </c>
      <c r="AD1162" s="148" t="str">
        <f>Inventario!D1162</f>
        <v>Componente B 715  Sur cuarto</v>
      </c>
      <c r="AE1162" s="148" t="str">
        <f>Inventario!E1162</f>
        <v>Pinturas y Quimicos</v>
      </c>
      <c r="AF1162" s="148">
        <f>Inventario!F1162</f>
        <v>0</v>
      </c>
      <c r="AG1162" s="148" t="str">
        <f>Inventario!G1162</f>
        <v>1/4  de Galon</v>
      </c>
      <c r="AH1162" s="149">
        <f>Inventario!S1162</f>
        <v>236.25</v>
      </c>
      <c r="AI1162" s="149">
        <f>Inventario!T1162</f>
        <v>236.25</v>
      </c>
    </row>
    <row r="1163" spans="11:35" x14ac:dyDescent="0.25">
      <c r="K1163" s="22"/>
      <c r="L1163" s="150"/>
      <c r="AC1163" s="148" t="str">
        <f>Inventario!B1163</f>
        <v>Componente B 709  Sur galon</v>
      </c>
      <c r="AD1163" s="148" t="str">
        <f>Inventario!D1163</f>
        <v>Componente B 709  Sur galon</v>
      </c>
      <c r="AE1163" s="148" t="str">
        <f>Inventario!E1163</f>
        <v>Pinturas y Quimicos</v>
      </c>
      <c r="AF1163" s="148">
        <f>Inventario!F1163</f>
        <v>0</v>
      </c>
      <c r="AG1163" s="148" t="str">
        <f>Inventario!G1163</f>
        <v>galon</v>
      </c>
      <c r="AH1163" s="149">
        <f>Inventario!S1163</f>
        <v>792</v>
      </c>
      <c r="AI1163" s="149">
        <f>Inventario!T1163</f>
        <v>5148</v>
      </c>
    </row>
    <row r="1164" spans="11:35" x14ac:dyDescent="0.25">
      <c r="K1164" s="22"/>
      <c r="L1164" s="150"/>
      <c r="AC1164" s="148" t="str">
        <f>Inventario!B1164</f>
        <v>Componente B 709  Sur cuarto</v>
      </c>
      <c r="AD1164" s="148" t="str">
        <f>Inventario!D1164</f>
        <v>Componente B 709  Sur cuarto</v>
      </c>
      <c r="AE1164" s="148" t="str">
        <f>Inventario!E1164</f>
        <v>Pinturas y Quimicos</v>
      </c>
      <c r="AF1164" s="148">
        <f>Inventario!F1164</f>
        <v>0</v>
      </c>
      <c r="AG1164" s="148" t="str">
        <f>Inventario!G1164</f>
        <v>galon</v>
      </c>
      <c r="AH1164" s="149">
        <f>Inventario!S1164</f>
        <v>222</v>
      </c>
      <c r="AI1164" s="149">
        <f>Inventario!T1164</f>
        <v>222</v>
      </c>
    </row>
    <row r="1165" spans="11:35" x14ac:dyDescent="0.25">
      <c r="K1165" s="22"/>
      <c r="L1165" s="150"/>
      <c r="AC1165" s="148" t="str">
        <f>Inventario!B1165</f>
        <v>Diluyente 411 Sur cuarto</v>
      </c>
      <c r="AD1165" s="148" t="str">
        <f>Inventario!D1165</f>
        <v>Diluyente 411 Sur cuarto</v>
      </c>
      <c r="AE1165" s="148" t="str">
        <f>Inventario!E1165</f>
        <v>Pinturas y Quimicos</v>
      </c>
      <c r="AF1165" s="148" t="str">
        <f>Inventario!F1165</f>
        <v>00411-900-14</v>
      </c>
      <c r="AG1165" s="148" t="str">
        <f>Inventario!G1165</f>
        <v>1/4  de Galon</v>
      </c>
      <c r="AH1165" s="149">
        <f>Inventario!S1165</f>
        <v>243.08575000000002</v>
      </c>
      <c r="AI1165" s="149">
        <f>Inventario!T1165</f>
        <v>2430.8575000000001</v>
      </c>
    </row>
    <row r="1166" spans="11:35" x14ac:dyDescent="0.25">
      <c r="K1166" s="22"/>
      <c r="L1166" s="150"/>
      <c r="AC1166" s="148" t="str">
        <f>Inventario!B1166</f>
        <v>Diluyente 411 Sur galon</v>
      </c>
      <c r="AD1166" s="148" t="str">
        <f>Inventario!D1166</f>
        <v>Diluyente 411 Sur galon</v>
      </c>
      <c r="AE1166" s="148" t="str">
        <f>Inventario!E1166</f>
        <v>Pinturas y Quimicos</v>
      </c>
      <c r="AF1166" s="148">
        <f>Inventario!F1166</f>
        <v>0</v>
      </c>
      <c r="AG1166" s="148" t="str">
        <f>Inventario!G1166</f>
        <v>galon</v>
      </c>
      <c r="AH1166" s="149">
        <f>Inventario!S1166</f>
        <v>731.27924945994175</v>
      </c>
      <c r="AI1166" s="149">
        <f>Inventario!T1166</f>
        <v>13711.485927373908</v>
      </c>
    </row>
    <row r="1167" spans="11:35" x14ac:dyDescent="0.25">
      <c r="K1167" s="22"/>
      <c r="L1167" s="150"/>
      <c r="AC1167" s="148" t="str">
        <f>Inventario!B1167</f>
        <v>Thinner extrafino Sur cuarto</v>
      </c>
      <c r="AD1167" s="148" t="str">
        <f>Inventario!D1167</f>
        <v>Thinner extrafino Sur cuarto</v>
      </c>
      <c r="AE1167" s="148" t="str">
        <f>Inventario!E1167</f>
        <v>Pinturas y Quimicos</v>
      </c>
      <c r="AF1167" s="148" t="str">
        <f>Inventario!F1167</f>
        <v>00482-900-14</v>
      </c>
      <c r="AG1167" s="148" t="str">
        <f>Inventario!G1167</f>
        <v>1/4  de Galon</v>
      </c>
      <c r="AH1167" s="149" t="str">
        <f>Inventario!S1167</f>
        <v>0</v>
      </c>
      <c r="AI1167" s="149">
        <f>Inventario!T1167</f>
        <v>0</v>
      </c>
    </row>
    <row r="1168" spans="11:35" x14ac:dyDescent="0.25">
      <c r="K1168" s="22"/>
      <c r="L1168" s="150"/>
      <c r="AC1168" s="148" t="str">
        <f>Inventario!B1168</f>
        <v>Thinner extrafino Sur Galon</v>
      </c>
      <c r="AD1168" s="148" t="str">
        <f>Inventario!D1168</f>
        <v>Thinner extrafino Sur Galon</v>
      </c>
      <c r="AE1168" s="148" t="str">
        <f>Inventario!E1168</f>
        <v>Pinturas y Quimicos</v>
      </c>
      <c r="AF1168" s="148" t="str">
        <f>Inventario!F1168</f>
        <v>00482-900-06</v>
      </c>
      <c r="AG1168" s="148" t="str">
        <f>Inventario!G1168</f>
        <v>galon</v>
      </c>
      <c r="AH1168" s="149">
        <f>Inventario!S1168</f>
        <v>358.1651066315639</v>
      </c>
      <c r="AI1168" s="149">
        <f>Inventario!T1168</f>
        <v>716.3302132631278</v>
      </c>
    </row>
    <row r="1169" spans="11:35" x14ac:dyDescent="0.25">
      <c r="K1169" s="22"/>
      <c r="L1169" s="150"/>
      <c r="AC1169" s="148" t="str">
        <f>Inventario!B1169</f>
        <v>Desoxidante / Desengrasante Sur galon</v>
      </c>
      <c r="AD1169" s="148" t="str">
        <f>Inventario!D1169</f>
        <v>Desoxidante / Desengrasante Sur galon</v>
      </c>
      <c r="AE1169" s="148" t="str">
        <f>Inventario!E1169</f>
        <v>Pinturas y Quimicos</v>
      </c>
      <c r="AF1169" s="148" t="str">
        <f>Inventario!F1169</f>
        <v>00303-900-06</v>
      </c>
      <c r="AG1169" s="148" t="str">
        <f>Inventario!G1169</f>
        <v>galon</v>
      </c>
      <c r="AH1169" s="149" t="str">
        <f>Inventario!S1169</f>
        <v>0</v>
      </c>
      <c r="AI1169" s="149">
        <f>Inventario!T1169</f>
        <v>0</v>
      </c>
    </row>
    <row r="1170" spans="11:35" x14ac:dyDescent="0.25">
      <c r="K1170" s="22"/>
      <c r="L1170" s="150"/>
      <c r="AC1170" s="148" t="str">
        <f>Inventario!B1170</f>
        <v>Base trans p/matizacion 1000 (3009 rojo Fast Dry esmalte Brillante) sur</v>
      </c>
      <c r="AD1170" s="148" t="str">
        <f>Inventario!D1170</f>
        <v>Base trans p/matizacion 1000 (3009 rojo Fast Dry esmalte Brillante) sur</v>
      </c>
      <c r="AE1170" s="148" t="str">
        <f>Inventario!E1170</f>
        <v>Pinturas y Quimicos</v>
      </c>
      <c r="AF1170" s="148" t="str">
        <f>Inventario!F1170</f>
        <v>1000-900-14</v>
      </c>
      <c r="AG1170" s="148" t="str">
        <f>Inventario!G1170</f>
        <v>1/4  de Galon</v>
      </c>
      <c r="AH1170" s="149" t="str">
        <f>Inventario!S1170</f>
        <v>0</v>
      </c>
      <c r="AI1170" s="149">
        <f>Inventario!T1170</f>
        <v>0</v>
      </c>
    </row>
    <row r="1171" spans="11:35" x14ac:dyDescent="0.25">
      <c r="K1171" s="22"/>
      <c r="L1171" s="150"/>
      <c r="AC1171" s="148" t="str">
        <f>Inventario!B1171</f>
        <v>Base trans p/matizacion 1000 (7016 gris Fast Dry esmalte Brillante) sur</v>
      </c>
      <c r="AD1171" s="148" t="str">
        <f>Inventario!D1171</f>
        <v>Base trans p/matizacion 1000 (7016 gris Fast Dry esmalte Brillante) sur</v>
      </c>
      <c r="AE1171" s="148" t="str">
        <f>Inventario!E1171</f>
        <v>Pinturas y Quimicos</v>
      </c>
      <c r="AF1171" s="148" t="str">
        <f>Inventario!F1171</f>
        <v>1000-900-14</v>
      </c>
      <c r="AG1171" s="148" t="str">
        <f>Inventario!G1171</f>
        <v>1/4  de Galon</v>
      </c>
      <c r="AH1171" s="149" t="str">
        <f>Inventario!S1171</f>
        <v>0</v>
      </c>
      <c r="AI1171" s="149">
        <f>Inventario!T1171</f>
        <v>0</v>
      </c>
    </row>
    <row r="1172" spans="11:35" x14ac:dyDescent="0.25">
      <c r="K1172" s="22"/>
      <c r="L1172" s="150"/>
      <c r="AC1172" s="148" t="str">
        <f>Inventario!B1172</f>
        <v>Base trans p/matizacion 1000 (5003 azul Fast Dry esmalte Brillante) sur</v>
      </c>
      <c r="AD1172" s="148" t="str">
        <f>Inventario!D1172</f>
        <v>Base trans p/matizacion 1000 (5003 azul Fast Dry esmalte Brillante) sur</v>
      </c>
      <c r="AE1172" s="148" t="str">
        <f>Inventario!E1172</f>
        <v>Pinturas y Quimicos</v>
      </c>
      <c r="AF1172" s="148" t="str">
        <f>Inventario!F1172</f>
        <v>1000-900-14</v>
      </c>
      <c r="AG1172" s="148" t="str">
        <f>Inventario!G1172</f>
        <v>1/4  de Galon</v>
      </c>
      <c r="AH1172" s="149">
        <f>Inventario!S1172</f>
        <v>600</v>
      </c>
      <c r="AI1172" s="149">
        <f>Inventario!T1172</f>
        <v>600</v>
      </c>
    </row>
    <row r="1173" spans="11:35" x14ac:dyDescent="0.25">
      <c r="K1173" s="22"/>
      <c r="L1173" s="150"/>
      <c r="AC1173" s="148" t="str">
        <f>Inventario!B1173</f>
        <v>Base de anclaje nasson 49117 cuarto</v>
      </c>
      <c r="AD1173" s="148" t="str">
        <f>Inventario!D1173</f>
        <v>Base de anclaje nasson 49117 cuarto</v>
      </c>
      <c r="AE1173" s="148" t="str">
        <f>Inventario!E1173</f>
        <v>Pinturas y Quimicos</v>
      </c>
      <c r="AF1173" s="148">
        <f>Inventario!F1173</f>
        <v>138</v>
      </c>
      <c r="AG1173" s="148" t="str">
        <f>Inventario!G1173</f>
        <v>1/4  de Galon</v>
      </c>
      <c r="AH1173" s="149" t="str">
        <f>Inventario!S1173</f>
        <v>0</v>
      </c>
      <c r="AI1173" s="149">
        <f>Inventario!T1173</f>
        <v>0</v>
      </c>
    </row>
    <row r="1174" spans="11:35" x14ac:dyDescent="0.25">
      <c r="K1174" s="22"/>
      <c r="L1174" s="150"/>
      <c r="AC1174" s="148" t="str">
        <f>Inventario!B1174</f>
        <v>Catalizador base anclaje nasson  44143  cuarto</v>
      </c>
      <c r="AD1174" s="148" t="str">
        <f>Inventario!D1174</f>
        <v>Catalizador base anclaje nasson  44143  cuarto</v>
      </c>
      <c r="AE1174" s="148" t="str">
        <f>Inventario!E1174</f>
        <v>Pinturas y Quimicos</v>
      </c>
      <c r="AF1174" s="148">
        <f>Inventario!F1174</f>
        <v>213</v>
      </c>
      <c r="AG1174" s="148" t="str">
        <f>Inventario!G1174</f>
        <v>1/4  de Galon</v>
      </c>
      <c r="AH1174" s="149" t="str">
        <f>Inventario!S1174</f>
        <v>0</v>
      </c>
      <c r="AI1174" s="149">
        <f>Inventario!T1174</f>
        <v>0</v>
      </c>
    </row>
    <row r="1175" spans="11:35" x14ac:dyDescent="0.25">
      <c r="K1175" s="22"/>
      <c r="L1175" s="150"/>
      <c r="AC1175" s="148" t="str">
        <f>Inventario!B1175</f>
        <v>Base de anclaje nasson 49117 galon</v>
      </c>
      <c r="AD1175" s="148" t="str">
        <f>Inventario!D1175</f>
        <v>Base de anclaje nasson 49117 galon</v>
      </c>
      <c r="AE1175" s="148" t="str">
        <f>Inventario!E1175</f>
        <v>Pinturas y Quimicos</v>
      </c>
      <c r="AF1175" s="148">
        <f>Inventario!F1175</f>
        <v>138</v>
      </c>
      <c r="AG1175" s="148" t="str">
        <f>Inventario!G1175</f>
        <v>galon</v>
      </c>
      <c r="AH1175" s="149" t="str">
        <f>Inventario!S1175</f>
        <v>0</v>
      </c>
      <c r="AI1175" s="149">
        <f>Inventario!T1175</f>
        <v>0</v>
      </c>
    </row>
    <row r="1176" spans="11:35" x14ac:dyDescent="0.25">
      <c r="K1176" s="22"/>
      <c r="L1176" s="150"/>
      <c r="AC1176" s="148" t="str">
        <f>Inventario!B1176</f>
        <v>Catalizador base anclaje nasson  44143 galon</v>
      </c>
      <c r="AD1176" s="148" t="str">
        <f>Inventario!D1176</f>
        <v>Catalizador base anclaje nasson  44143 galon</v>
      </c>
      <c r="AE1176" s="148" t="str">
        <f>Inventario!E1176</f>
        <v>Pinturas y Quimicos</v>
      </c>
      <c r="AF1176" s="148">
        <f>Inventario!F1176</f>
        <v>213</v>
      </c>
      <c r="AG1176" s="148" t="str">
        <f>Inventario!G1176</f>
        <v>galon</v>
      </c>
      <c r="AH1176" s="149" t="str">
        <f>Inventario!S1176</f>
        <v>0</v>
      </c>
      <c r="AI1176" s="149">
        <f>Inventario!T1176</f>
        <v>0</v>
      </c>
    </row>
    <row r="1177" spans="11:35" x14ac:dyDescent="0.25">
      <c r="K1177" s="22"/>
      <c r="L1177" s="150"/>
      <c r="AC1177" s="148" t="str">
        <f>Inventario!B1177</f>
        <v>Cemento de contacto</v>
      </c>
      <c r="AD1177" s="148" t="str">
        <f>Inventario!D1177</f>
        <v>Cemento de contacto</v>
      </c>
      <c r="AE1177" s="148" t="str">
        <f>Inventario!E1177</f>
        <v>Pinturas y Quimicos</v>
      </c>
      <c r="AF1177" s="148">
        <f>Inventario!F1177</f>
        <v>0</v>
      </c>
      <c r="AG1177" s="148" t="str">
        <f>Inventario!G1177</f>
        <v>galon</v>
      </c>
      <c r="AH1177" s="149">
        <f>Inventario!S1177</f>
        <v>578.63798817337704</v>
      </c>
      <c r="AI1177" s="149">
        <f>Inventario!T1177</f>
        <v>5572.2838261096203</v>
      </c>
    </row>
    <row r="1178" spans="11:35" x14ac:dyDescent="0.25">
      <c r="K1178" s="22"/>
      <c r="L1178" s="150"/>
      <c r="AC1178" s="148" t="str">
        <f>Inventario!B1178</f>
        <v>Aceite Sintetico p/compresor</v>
      </c>
      <c r="AD1178" s="148" t="str">
        <f>Inventario!D1178</f>
        <v>Aceite Sintetico p/compresor</v>
      </c>
      <c r="AE1178" s="148" t="str">
        <f>Inventario!E1178</f>
        <v>Pinturas y Quimicos</v>
      </c>
      <c r="AF1178" s="148">
        <f>Inventario!F1178</f>
        <v>0</v>
      </c>
      <c r="AG1178" s="148" t="str">
        <f>Inventario!G1178</f>
        <v>galon</v>
      </c>
      <c r="AH1178" s="149" t="str">
        <f>Inventario!S1178</f>
        <v>0</v>
      </c>
      <c r="AI1178" s="149">
        <f>Inventario!T1178</f>
        <v>0</v>
      </c>
    </row>
    <row r="1179" spans="11:35" x14ac:dyDescent="0.25">
      <c r="K1179" s="22"/>
      <c r="L1179" s="150"/>
      <c r="AC1179" s="148" t="str">
        <f>Inventario!B1179</f>
        <v>Tinte para medera Wengue SW  Galon A48NSA17-1</v>
      </c>
      <c r="AD1179" s="148" t="str">
        <f>Inventario!D1179</f>
        <v>Tinte para medera Wengue SW  Galon A48NSA17-1</v>
      </c>
      <c r="AE1179" s="148" t="str">
        <f>Inventario!E1179</f>
        <v>Pinturas y Quimicos</v>
      </c>
      <c r="AF1179" s="148" t="str">
        <f>Inventario!F1179</f>
        <v>A48NSA17-1</v>
      </c>
      <c r="AG1179" s="148" t="str">
        <f>Inventario!G1179</f>
        <v>galon</v>
      </c>
      <c r="AH1179" s="149">
        <f>Inventario!S1179</f>
        <v>929.57404444444444</v>
      </c>
      <c r="AI1179" s="149">
        <f>Inventario!T1179</f>
        <v>4183.0832</v>
      </c>
    </row>
    <row r="1180" spans="11:35" x14ac:dyDescent="0.25">
      <c r="K1180" s="22"/>
      <c r="L1180" s="150"/>
      <c r="AC1180" s="148" t="str">
        <f>Inventario!B1180</f>
        <v>Tinte para medera Canela Oscuro Galon  SW-A48NSA1-1</v>
      </c>
      <c r="AD1180" s="148" t="str">
        <f>Inventario!D1180</f>
        <v>Tinte para medera Canela Oscuro Galon  SW-A48NSA1-1</v>
      </c>
      <c r="AE1180" s="148" t="str">
        <f>Inventario!E1180</f>
        <v>Pinturas y Quimicos</v>
      </c>
      <c r="AF1180" s="148" t="str">
        <f>Inventario!F1180</f>
        <v>A48NSA1-1</v>
      </c>
      <c r="AG1180" s="148" t="str">
        <f>Inventario!G1180</f>
        <v>galon</v>
      </c>
      <c r="AH1180" s="149" t="str">
        <f>Inventario!S1180</f>
        <v>0</v>
      </c>
      <c r="AI1180" s="149">
        <f>Inventario!T1180</f>
        <v>0</v>
      </c>
    </row>
    <row r="1181" spans="11:35" x14ac:dyDescent="0.25">
      <c r="K1181" s="22"/>
      <c r="L1181" s="150"/>
      <c r="AC1181" s="148" t="str">
        <f>Inventario!B1181</f>
        <v>Tinte para medera Roble Claro Galon SW-A48y23-1</v>
      </c>
      <c r="AD1181" s="148" t="str">
        <f>Inventario!D1181</f>
        <v>Tinte para medera Roble Claro Galon SW-A48y23-1</v>
      </c>
      <c r="AE1181" s="148" t="str">
        <f>Inventario!E1181</f>
        <v>Pinturas y Quimicos</v>
      </c>
      <c r="AF1181" s="148" t="str">
        <f>Inventario!F1181</f>
        <v>A48Y23-1</v>
      </c>
      <c r="AG1181" s="148" t="str">
        <f>Inventario!G1181</f>
        <v>galon</v>
      </c>
      <c r="AH1181" s="149">
        <f>Inventario!S1181</f>
        <v>605.14765714285716</v>
      </c>
      <c r="AI1181" s="149">
        <f>Inventario!T1181</f>
        <v>1059.0083999999999</v>
      </c>
    </row>
    <row r="1182" spans="11:35" x14ac:dyDescent="0.25">
      <c r="K1182" s="22"/>
      <c r="L1182" s="150"/>
      <c r="AC1182" s="148" t="str">
        <f>Inventario!B1182</f>
        <v xml:space="preserve">Solvente SA6 R8KSA6-1 SW </v>
      </c>
      <c r="AD1182" s="148" t="str">
        <f>Inventario!D1182</f>
        <v xml:space="preserve">Solvente SA6 R8KSA6-1 SW </v>
      </c>
      <c r="AE1182" s="148" t="str">
        <f>Inventario!E1182</f>
        <v>Pinturas y Quimicos</v>
      </c>
      <c r="AF1182" s="148" t="str">
        <f>Inventario!F1182</f>
        <v>R8KSA6-1</v>
      </c>
      <c r="AG1182" s="148" t="str">
        <f>Inventario!G1182</f>
        <v>galon</v>
      </c>
      <c r="AH1182" s="149">
        <f>Inventario!S1182</f>
        <v>627.41717551277497</v>
      </c>
      <c r="AI1182" s="149">
        <f>Inventario!T1182</f>
        <v>20743.980365391122</v>
      </c>
    </row>
    <row r="1183" spans="11:35" x14ac:dyDescent="0.25">
      <c r="K1183" s="22"/>
      <c r="L1183" s="150"/>
      <c r="AC1183" s="148" t="str">
        <f>Inventario!B1183</f>
        <v>Amoniaco</v>
      </c>
      <c r="AD1183" s="148" t="str">
        <f>Inventario!D1183</f>
        <v>Amoniaco</v>
      </c>
      <c r="AE1183" s="148" t="str">
        <f>Inventario!E1183</f>
        <v>Pinturas y Quimicos</v>
      </c>
      <c r="AF1183" s="148">
        <f>Inventario!F1183</f>
        <v>0</v>
      </c>
      <c r="AG1183" s="148" t="str">
        <f>Inventario!G1183</f>
        <v>galon</v>
      </c>
      <c r="AH1183" s="149" t="str">
        <f>Inventario!S1183</f>
        <v>0</v>
      </c>
      <c r="AI1183" s="149">
        <f>Inventario!T1183</f>
        <v>0</v>
      </c>
    </row>
    <row r="1184" spans="11:35" x14ac:dyDescent="0.25">
      <c r="K1184" s="22"/>
      <c r="L1184" s="150"/>
      <c r="AC1184" s="148" t="str">
        <f>Inventario!B1184</f>
        <v>Kinepox 26</v>
      </c>
      <c r="AD1184" s="148" t="str">
        <f>Inventario!D1184</f>
        <v>Kinepox 26</v>
      </c>
      <c r="AE1184" s="148" t="str">
        <f>Inventario!E1184</f>
        <v>Pinturas y Quimicos</v>
      </c>
      <c r="AF1184" s="148">
        <f>Inventario!F1184</f>
        <v>5102690006</v>
      </c>
      <c r="AG1184" s="148" t="str">
        <f>Inventario!G1184</f>
        <v>galon</v>
      </c>
      <c r="AH1184" s="149">
        <f>Inventario!S1184</f>
        <v>1121.8286513023957</v>
      </c>
      <c r="AI1184" s="149">
        <f>Inventario!T1184</f>
        <v>20195.72029507138</v>
      </c>
    </row>
    <row r="1185" spans="11:35" x14ac:dyDescent="0.25">
      <c r="K1185" s="22"/>
      <c r="L1185" s="150"/>
      <c r="AC1185" s="148" t="str">
        <f>Inventario!B1185</f>
        <v>Kinecure 626</v>
      </c>
      <c r="AD1185" s="148" t="str">
        <f>Inventario!D1185</f>
        <v>Kinecure 626</v>
      </c>
      <c r="AE1185" s="148" t="str">
        <f>Inventario!E1185</f>
        <v>Pinturas y Quimicos</v>
      </c>
      <c r="AF1185" s="148">
        <f>Inventario!F1185</f>
        <v>62690014</v>
      </c>
      <c r="AG1185" s="148" t="str">
        <f>Inventario!G1185</f>
        <v>1/4  de Galon</v>
      </c>
      <c r="AH1185" s="149">
        <f>Inventario!S1185</f>
        <v>954.09784499058458</v>
      </c>
      <c r="AI1185" s="149">
        <f>Inventario!T1185</f>
        <v>34342.75193043609</v>
      </c>
    </row>
    <row r="1186" spans="11:35" x14ac:dyDescent="0.25">
      <c r="K1186" s="22"/>
      <c r="L1186" s="150"/>
      <c r="AC1186" s="148" t="str">
        <f>Inventario!B1186</f>
        <v>Aceite Hidraulico Royal</v>
      </c>
      <c r="AD1186" s="148" t="str">
        <f>Inventario!D1186</f>
        <v>Aceite Hidraulico Royal</v>
      </c>
      <c r="AE1186" s="148" t="str">
        <f>Inventario!E1186</f>
        <v>Pinturas y Quimicos</v>
      </c>
      <c r="AF1186" s="148" t="str">
        <f>Inventario!F1186</f>
        <v>Royal Lub</v>
      </c>
      <c r="AG1186" s="148" t="str">
        <f>Inventario!G1186</f>
        <v>lts</v>
      </c>
      <c r="AH1186" s="149" t="str">
        <f>Inventario!S1186</f>
        <v>0</v>
      </c>
      <c r="AI1186" s="149">
        <f>Inventario!T1186</f>
        <v>0</v>
      </c>
    </row>
    <row r="1187" spans="11:35" x14ac:dyDescent="0.25">
      <c r="K1187" s="22"/>
      <c r="L1187" s="150"/>
      <c r="AC1187" s="148" t="str">
        <f>Inventario!B1187</f>
        <v>Aceita 15W-40</v>
      </c>
      <c r="AD1187" s="148" t="str">
        <f>Inventario!D1187</f>
        <v>Aceita 15W-40</v>
      </c>
      <c r="AE1187" s="148" t="str">
        <f>Inventario!E1187</f>
        <v>Pinturas y Quimicos</v>
      </c>
      <c r="AF1187" s="148">
        <f>Inventario!F1187</f>
        <v>0</v>
      </c>
      <c r="AG1187" s="148" t="str">
        <f>Inventario!G1187</f>
        <v>galon</v>
      </c>
      <c r="AH1187" s="149">
        <f>Inventario!S1187</f>
        <v>600</v>
      </c>
      <c r="AI1187" s="149">
        <f>Inventario!T1187</f>
        <v>1800</v>
      </c>
    </row>
    <row r="1188" spans="11:35" x14ac:dyDescent="0.25">
      <c r="K1188" s="22"/>
      <c r="L1188" s="150"/>
      <c r="AC1188" s="148" t="str">
        <f>Inventario!B1188</f>
        <v>Imperfast BT Negro</v>
      </c>
      <c r="AD1188" s="148" t="str">
        <f>Inventario!D1188</f>
        <v>Imperfast BT Negro</v>
      </c>
      <c r="AE1188" s="148" t="str">
        <f>Inventario!E1188</f>
        <v>Pinturas y Quimicos</v>
      </c>
      <c r="AF1188" s="148">
        <f>Inventario!F1188</f>
        <v>64070006</v>
      </c>
      <c r="AG1188" s="148" t="str">
        <f>Inventario!G1188</f>
        <v>1/4  de Galon</v>
      </c>
      <c r="AH1188" s="149" t="str">
        <f>Inventario!S1188</f>
        <v>0</v>
      </c>
      <c r="AI1188" s="149">
        <f>Inventario!T1188</f>
        <v>0</v>
      </c>
    </row>
    <row r="1189" spans="11:35" x14ac:dyDescent="0.25">
      <c r="K1189" s="22"/>
      <c r="L1189" s="150"/>
      <c r="AC1189" s="148" t="str">
        <f>Inventario!B1189</f>
        <v>Fondo Poliuretano Catalizado E65FSA5</v>
      </c>
      <c r="AD1189" s="148" t="str">
        <f>Inventario!D1189</f>
        <v>Fondo Poliuretano Catalizado E65FSA5</v>
      </c>
      <c r="AE1189" s="148" t="str">
        <f>Inventario!E1189</f>
        <v>Pinturas y Quimicos</v>
      </c>
      <c r="AF1189" s="148" t="str">
        <f>Inventario!F1189</f>
        <v>E65FSA5</v>
      </c>
      <c r="AG1189" s="148" t="str">
        <f>Inventario!G1189</f>
        <v>galon</v>
      </c>
      <c r="AH1189" s="149">
        <f>Inventario!S1189</f>
        <v>1257.4670475207411</v>
      </c>
      <c r="AI1189" s="149">
        <f>Inventario!T1189</f>
        <v>22320.040093493153</v>
      </c>
    </row>
    <row r="1190" spans="11:35" x14ac:dyDescent="0.25">
      <c r="K1190" s="22"/>
      <c r="L1190" s="150"/>
      <c r="AC1190" s="148" t="str">
        <f>Inventario!B1190</f>
        <v>Catalizador poliuretano para sellador V54VSA1-1/4</v>
      </c>
      <c r="AD1190" s="148" t="str">
        <f>Inventario!D1190</f>
        <v>Catalizador poliuretano para sellador V54VSA1-1/4</v>
      </c>
      <c r="AE1190" s="148" t="str">
        <f>Inventario!E1190</f>
        <v>Pinturas y Quimicos</v>
      </c>
      <c r="AF1190" s="148" t="str">
        <f>Inventario!F1190</f>
        <v>V54VSA1-1/4</v>
      </c>
      <c r="AG1190" s="148" t="str">
        <f>Inventario!G1190</f>
        <v>1/4  de Galon</v>
      </c>
      <c r="AH1190" s="149">
        <f>Inventario!S1190</f>
        <v>321.20532759856627</v>
      </c>
      <c r="AI1190" s="149">
        <f>Inventario!T1190</f>
        <v>9957.3651555555552</v>
      </c>
    </row>
    <row r="1191" spans="11:35" x14ac:dyDescent="0.25">
      <c r="K1191" s="22"/>
      <c r="L1191" s="150"/>
      <c r="AC1191" s="148" t="str">
        <f>Inventario!B1191</f>
        <v>Catalizador Multiusos Poliuretano V54VSA3-1/8</v>
      </c>
      <c r="AD1191" s="148" t="str">
        <f>Inventario!D1191</f>
        <v>Catalizador Multiusos Poliuretano V54VSA3-1/8</v>
      </c>
      <c r="AE1191" s="148" t="str">
        <f>Inventario!E1191</f>
        <v>Pinturas y Quimicos</v>
      </c>
      <c r="AF1191" s="148" t="str">
        <f>Inventario!F1191</f>
        <v>V54VSA3-1/8</v>
      </c>
      <c r="AG1191" s="148">
        <f>Inventario!G1191</f>
        <v>0</v>
      </c>
      <c r="AH1191" s="149">
        <f>Inventario!S1191</f>
        <v>305.22627049100868</v>
      </c>
      <c r="AI1191" s="149">
        <f>Inventario!T1191</f>
        <v>14040.408442586398</v>
      </c>
    </row>
    <row r="1192" spans="11:35" x14ac:dyDescent="0.25">
      <c r="K1192" s="22"/>
      <c r="L1192" s="150"/>
      <c r="AC1192" s="148" t="str">
        <f>Inventario!B1192</f>
        <v>Catalizador para acabado poliester V54VSA4-1/4</v>
      </c>
      <c r="AD1192" s="148" t="str">
        <f>Inventario!D1192</f>
        <v>Catalizador para acabado poliester V54VSA4-1/4</v>
      </c>
      <c r="AE1192" s="148" t="str">
        <f>Inventario!E1192</f>
        <v>Pinturas y Quimicos</v>
      </c>
      <c r="AF1192" s="148" t="str">
        <f>Inventario!F1192</f>
        <v>V54VSA4-1/4</v>
      </c>
      <c r="AG1192" s="148" t="str">
        <f>Inventario!G1192</f>
        <v>1/4  de Galon</v>
      </c>
      <c r="AH1192" s="149" t="str">
        <f>Inventario!S1192</f>
        <v>0</v>
      </c>
      <c r="AI1192" s="149">
        <f>Inventario!T1192</f>
        <v>0</v>
      </c>
    </row>
    <row r="1193" spans="11:35" x14ac:dyDescent="0.25">
      <c r="K1193" s="22"/>
      <c r="L1193" s="150"/>
      <c r="AC1193" s="148" t="str">
        <f>Inventario!B1193</f>
        <v>Diluyente Profesional</v>
      </c>
      <c r="AD1193" s="148" t="str">
        <f>Inventario!D1193</f>
        <v>Diluyente Profesional</v>
      </c>
      <c r="AE1193" s="148" t="str">
        <f>Inventario!E1193</f>
        <v>Pinturas y Quimicos</v>
      </c>
      <c r="AF1193" s="148">
        <f>Inventario!F1193</f>
        <v>45790014</v>
      </c>
      <c r="AG1193" s="148" t="str">
        <f>Inventario!G1193</f>
        <v>galon</v>
      </c>
      <c r="AH1193" s="149">
        <f>Inventario!S1193</f>
        <v>271.49810482997617</v>
      </c>
      <c r="AI1193" s="149">
        <f>Inventario!T1193</f>
        <v>644.80799897119346</v>
      </c>
    </row>
    <row r="1194" spans="11:35" x14ac:dyDescent="0.25">
      <c r="K1194" s="22"/>
      <c r="L1194" s="150"/>
      <c r="AC1194" s="148" t="str">
        <f>Inventario!B1194</f>
        <v>Duro tint negro cuarto</v>
      </c>
      <c r="AD1194" s="148" t="str">
        <f>Inventario!D1194</f>
        <v>Duro tint negro cuarto</v>
      </c>
      <c r="AE1194" s="148" t="str">
        <f>Inventario!E1194</f>
        <v>Pinturas y Quimicos</v>
      </c>
      <c r="AF1194" s="148">
        <f>Inventario!F1194</f>
        <v>1310070014</v>
      </c>
      <c r="AG1194" s="148" t="str">
        <f>Inventario!G1194</f>
        <v>1/4  de Galon</v>
      </c>
      <c r="AH1194" s="149">
        <f>Inventario!S1194</f>
        <v>395.55</v>
      </c>
      <c r="AI1194" s="149">
        <f>Inventario!T1194</f>
        <v>1582.2</v>
      </c>
    </row>
    <row r="1195" spans="11:35" x14ac:dyDescent="0.25">
      <c r="K1195" s="22"/>
      <c r="L1195" s="150"/>
      <c r="AC1195" s="148" t="str">
        <f>Inventario!B1195</f>
        <v>Duro tint negro galon</v>
      </c>
      <c r="AD1195" s="148" t="str">
        <f>Inventario!D1195</f>
        <v>Duro tint negro galon</v>
      </c>
      <c r="AE1195" s="148" t="str">
        <f>Inventario!E1195</f>
        <v>Pinturas y Quimicos</v>
      </c>
      <c r="AF1195" s="148">
        <f>Inventario!F1195</f>
        <v>1310070006</v>
      </c>
      <c r="AG1195" s="148" t="str">
        <f>Inventario!G1195</f>
        <v>galon</v>
      </c>
      <c r="AH1195" s="149">
        <f>Inventario!S1195</f>
        <v>1298.1939153439153</v>
      </c>
      <c r="AI1195" s="149">
        <f>Inventario!T1195</f>
        <v>1460.4681547619048</v>
      </c>
    </row>
    <row r="1196" spans="11:35" x14ac:dyDescent="0.25">
      <c r="K1196" s="22"/>
      <c r="L1196" s="150"/>
      <c r="AC1196" s="148" t="str">
        <f>Inventario!B1196</f>
        <v>Duro tint nogal claro cuarto</v>
      </c>
      <c r="AD1196" s="148" t="str">
        <f>Inventario!D1196</f>
        <v>Duro tint nogal claro cuarto</v>
      </c>
      <c r="AE1196" s="148" t="str">
        <f>Inventario!E1196</f>
        <v>Pinturas y Quimicos</v>
      </c>
      <c r="AF1196" s="148">
        <f>Inventario!F1196</f>
        <v>1310040414</v>
      </c>
      <c r="AG1196" s="148" t="str">
        <f>Inventario!G1196</f>
        <v>1/4  de Galon</v>
      </c>
      <c r="AH1196" s="149">
        <f>Inventario!S1196</f>
        <v>395.62728892827255</v>
      </c>
      <c r="AI1196" s="149">
        <f>Inventario!T1196</f>
        <v>5489.3286338797816</v>
      </c>
    </row>
    <row r="1197" spans="11:35" x14ac:dyDescent="0.25">
      <c r="K1197" s="22"/>
      <c r="L1197" s="150"/>
      <c r="AC1197" s="148" t="str">
        <f>Inventario!B1197</f>
        <v>Duro tint nogal oscuro cuarto</v>
      </c>
      <c r="AD1197" s="148" t="str">
        <f>Inventario!D1197</f>
        <v>Duro tint nogal oscuro cuarto</v>
      </c>
      <c r="AE1197" s="148" t="str">
        <f>Inventario!E1197</f>
        <v>Pinturas y Quimicos</v>
      </c>
      <c r="AF1197" s="148">
        <f>Inventario!F1197</f>
        <v>1310040514</v>
      </c>
      <c r="AG1197" s="148" t="str">
        <f>Inventario!G1197</f>
        <v>1/4  de Galon</v>
      </c>
      <c r="AH1197" s="149">
        <f>Inventario!S1197</f>
        <v>369.50925925925924</v>
      </c>
      <c r="AI1197" s="149">
        <f>Inventario!T1197</f>
        <v>2771.3194444444443</v>
      </c>
    </row>
    <row r="1198" spans="11:35" x14ac:dyDescent="0.25">
      <c r="K1198" s="22"/>
      <c r="L1198" s="150"/>
      <c r="AC1198" s="148" t="str">
        <f>Inventario!B1198</f>
        <v>Duro tint café puerto rico cuarto</v>
      </c>
      <c r="AD1198" s="148" t="str">
        <f>Inventario!D1198</f>
        <v>Duro tint café puerto rico cuarto</v>
      </c>
      <c r="AE1198" s="148" t="str">
        <f>Inventario!E1198</f>
        <v>Pinturas y Quimicos</v>
      </c>
      <c r="AF1198" s="148">
        <f>Inventario!F1198</f>
        <v>1310036714</v>
      </c>
      <c r="AG1198" s="148" t="str">
        <f>Inventario!G1198</f>
        <v>1/4  de Galon</v>
      </c>
      <c r="AH1198" s="149">
        <f>Inventario!S1198</f>
        <v>388.5</v>
      </c>
      <c r="AI1198" s="149">
        <f>Inventario!T1198</f>
        <v>388.5</v>
      </c>
    </row>
    <row r="1199" spans="11:35" x14ac:dyDescent="0.25">
      <c r="K1199" s="22"/>
      <c r="L1199" s="150"/>
      <c r="AC1199" s="148" t="str">
        <f>Inventario!B1199</f>
        <v>Duro tint genizaro cuarto</v>
      </c>
      <c r="AD1199" s="148" t="str">
        <f>Inventario!D1199</f>
        <v>Duro tint genizaro cuarto</v>
      </c>
      <c r="AE1199" s="148" t="str">
        <f>Inventario!E1199</f>
        <v>Pinturas y Quimicos</v>
      </c>
      <c r="AF1199" s="148">
        <f>Inventario!F1199</f>
        <v>1310040614</v>
      </c>
      <c r="AG1199" s="148" t="str">
        <f>Inventario!G1199</f>
        <v>1/4  de Galon</v>
      </c>
      <c r="AH1199" s="149" t="str">
        <f>Inventario!S1199</f>
        <v>0</v>
      </c>
      <c r="AI1199" s="149">
        <f>Inventario!T1199</f>
        <v>0</v>
      </c>
    </row>
    <row r="1200" spans="11:35" x14ac:dyDescent="0.25">
      <c r="K1200" s="22"/>
      <c r="L1200" s="150"/>
      <c r="AC1200" s="148" t="str">
        <f>Inventario!B1200</f>
        <v>Duro tint miel  cuarto</v>
      </c>
      <c r="AD1200" s="148" t="str">
        <f>Inventario!D1200</f>
        <v>Duro tint miel  cuarto</v>
      </c>
      <c r="AE1200" s="148" t="str">
        <f>Inventario!E1200</f>
        <v>Pinturas y Quimicos</v>
      </c>
      <c r="AF1200" s="148">
        <f>Inventario!F1200</f>
        <v>1310042314</v>
      </c>
      <c r="AG1200" s="148" t="str">
        <f>Inventario!G1200</f>
        <v>1/4  de Galon</v>
      </c>
      <c r="AH1200" s="149">
        <f>Inventario!S1200</f>
        <v>455.84</v>
      </c>
      <c r="AI1200" s="149">
        <f>Inventario!T1200</f>
        <v>455.84</v>
      </c>
    </row>
    <row r="1201" spans="11:35" x14ac:dyDescent="0.25">
      <c r="K1201" s="22"/>
      <c r="L1201" s="150"/>
      <c r="AC1201" s="148" t="str">
        <f>Inventario!B1201</f>
        <v>Tinte para madera Negro Galon</v>
      </c>
      <c r="AD1201" s="148" t="str">
        <f>Inventario!D1201</f>
        <v>Tinte para madera Negro Galon</v>
      </c>
      <c r="AE1201" s="148" t="str">
        <f>Inventario!E1201</f>
        <v>Pinturas y Quimicos</v>
      </c>
      <c r="AF1201" s="148" t="str">
        <f>Inventario!F1201</f>
        <v>A48BSA-1</v>
      </c>
      <c r="AG1201" s="148" t="str">
        <f>Inventario!G1201</f>
        <v>galon</v>
      </c>
      <c r="AH1201" s="149" t="str">
        <f>Inventario!S1201</f>
        <v>0</v>
      </c>
      <c r="AI1201" s="149">
        <f>Inventario!T1201</f>
        <v>0</v>
      </c>
    </row>
    <row r="1202" spans="11:35" x14ac:dyDescent="0.25">
      <c r="K1202" s="22"/>
      <c r="L1202" s="150"/>
      <c r="AC1202" s="148" t="str">
        <f>Inventario!B1202</f>
        <v>Tinte para madera café madera galon</v>
      </c>
      <c r="AD1202" s="148" t="str">
        <f>Inventario!D1202</f>
        <v>Tinte para madera café madera galon</v>
      </c>
      <c r="AE1202" s="148" t="str">
        <f>Inventario!E1202</f>
        <v>Pinturas y Quimicos</v>
      </c>
      <c r="AF1202" s="148" t="str">
        <f>Inventario!F1202</f>
        <v>A48NSA13-1</v>
      </c>
      <c r="AG1202" s="148" t="str">
        <f>Inventario!G1202</f>
        <v>galon</v>
      </c>
      <c r="AH1202" s="149" t="str">
        <f>Inventario!S1202</f>
        <v>0</v>
      </c>
      <c r="AI1202" s="149">
        <f>Inventario!T1202</f>
        <v>0</v>
      </c>
    </row>
    <row r="1203" spans="11:35" x14ac:dyDescent="0.25">
      <c r="K1203" s="22"/>
      <c r="L1203" s="150"/>
      <c r="AC1203" s="148" t="str">
        <f>Inventario!B1203</f>
        <v>Tinte para madera cedro</v>
      </c>
      <c r="AD1203" s="148" t="str">
        <f>Inventario!D1203</f>
        <v>Tinte para madera cedro</v>
      </c>
      <c r="AE1203" s="148" t="str">
        <f>Inventario!E1203</f>
        <v>Pinturas y Quimicos</v>
      </c>
      <c r="AF1203" s="148" t="str">
        <f>Inventario!F1203</f>
        <v>A48NSA14-1</v>
      </c>
      <c r="AG1203" s="148" t="str">
        <f>Inventario!G1203</f>
        <v>galon</v>
      </c>
      <c r="AH1203" s="149" t="str">
        <f>Inventario!S1203</f>
        <v>0</v>
      </c>
      <c r="AI1203" s="149">
        <f>Inventario!T1203</f>
        <v>0</v>
      </c>
    </row>
    <row r="1204" spans="11:35" x14ac:dyDescent="0.25">
      <c r="K1204" s="22"/>
      <c r="L1204" s="150"/>
      <c r="AC1204" s="148" t="str">
        <f>Inventario!B1204</f>
        <v>Tinte para madera nogal galon</v>
      </c>
      <c r="AD1204" s="148" t="str">
        <f>Inventario!D1204</f>
        <v>Tinte para madera nogal galon</v>
      </c>
      <c r="AE1204" s="148" t="str">
        <f>Inventario!E1204</f>
        <v>Pinturas y Quimicos</v>
      </c>
      <c r="AF1204" s="148" t="str">
        <f>Inventario!F1204</f>
        <v>A48NSA4-1</v>
      </c>
      <c r="AG1204" s="148" t="str">
        <f>Inventario!G1204</f>
        <v>galon</v>
      </c>
      <c r="AH1204" s="149" t="str">
        <f>Inventario!S1204</f>
        <v>0</v>
      </c>
      <c r="AI1204" s="149">
        <f>Inventario!T1204</f>
        <v>0</v>
      </c>
    </row>
    <row r="1205" spans="11:35" x14ac:dyDescent="0.25">
      <c r="K1205" s="22"/>
      <c r="L1205" s="150"/>
      <c r="AC1205" s="148" t="str">
        <f>Inventario!B1205</f>
        <v>Acabado poliuretano catalizado para exterior galon</v>
      </c>
      <c r="AD1205" s="148" t="str">
        <f>Inventario!D1205</f>
        <v>Acabado poliuretano catalizado para exterior galon</v>
      </c>
      <c r="AE1205" s="148" t="str">
        <f>Inventario!E1205</f>
        <v>Pinturas y Quimicos</v>
      </c>
      <c r="AF1205" s="148" t="str">
        <f>Inventario!F1205</f>
        <v>F63FSA7-1</v>
      </c>
      <c r="AG1205" s="148" t="str">
        <f>Inventario!G1205</f>
        <v>galon</v>
      </c>
      <c r="AH1205" s="149">
        <f>Inventario!S1205</f>
        <v>1425.6828402424662</v>
      </c>
      <c r="AI1205" s="149">
        <f>Inventario!T1205</f>
        <v>25305.870414303776</v>
      </c>
    </row>
    <row r="1206" spans="11:35" x14ac:dyDescent="0.25">
      <c r="K1206" s="22"/>
      <c r="L1206" s="150"/>
      <c r="AC1206" s="148" t="str">
        <f>Inventario!B1206</f>
        <v>Unipar Masilla Ultra soft galon</v>
      </c>
      <c r="AD1206" s="148" t="str">
        <f>Inventario!D1206</f>
        <v>Unipar Masilla Ultra soft galon</v>
      </c>
      <c r="AE1206" s="148" t="str">
        <f>Inventario!E1206</f>
        <v>Pinturas y Quimicos</v>
      </c>
      <c r="AF1206" s="148">
        <f>Inventario!F1206</f>
        <v>1754000006</v>
      </c>
      <c r="AG1206" s="148" t="str">
        <f>Inventario!G1206</f>
        <v>galon</v>
      </c>
      <c r="AH1206" s="149">
        <f>Inventario!S1206</f>
        <v>740.30953124999996</v>
      </c>
      <c r="AI1206" s="149">
        <f>Inventario!T1206</f>
        <v>4441.8571874999998</v>
      </c>
    </row>
    <row r="1207" spans="11:35" x14ac:dyDescent="0.25">
      <c r="K1207" s="22"/>
      <c r="L1207" s="150"/>
      <c r="AC1207" s="148" t="str">
        <f>Inventario!B1207</f>
        <v>Endurecedor para masilla galon</v>
      </c>
      <c r="AD1207" s="148" t="str">
        <f>Inventario!D1207</f>
        <v>Endurecedor para masilla galon</v>
      </c>
      <c r="AE1207" s="148" t="str">
        <f>Inventario!E1207</f>
        <v>Pinturas y Quimicos</v>
      </c>
      <c r="AF1207" s="148">
        <f>Inventario!F1207</f>
        <v>38330031</v>
      </c>
      <c r="AG1207" s="148" t="str">
        <f>Inventario!G1207</f>
        <v>unidades</v>
      </c>
      <c r="AH1207" s="149">
        <f>Inventario!S1207</f>
        <v>26.470156249999999</v>
      </c>
      <c r="AI1207" s="149">
        <f>Inventario!T1207</f>
        <v>158.82093749999999</v>
      </c>
    </row>
    <row r="1208" spans="11:35" x14ac:dyDescent="0.25">
      <c r="K1208" s="22"/>
      <c r="L1208" s="150"/>
      <c r="AC1208" s="148" t="str">
        <f>Inventario!B1208</f>
        <v>Epoxi-Mil Loctite</v>
      </c>
      <c r="AD1208" s="148" t="str">
        <f>Inventario!D1208</f>
        <v>Epoxi-Mil Loctite</v>
      </c>
      <c r="AE1208" s="148" t="str">
        <f>Inventario!E1208</f>
        <v>Pinturas y Quimicos</v>
      </c>
      <c r="AF1208" s="148">
        <f>Inventario!F1208</f>
        <v>0</v>
      </c>
      <c r="AG1208" s="148" t="str">
        <f>Inventario!G1208</f>
        <v>unidades</v>
      </c>
      <c r="AH1208" s="149">
        <f>Inventario!S1208</f>
        <v>77.446115288220554</v>
      </c>
      <c r="AI1208" s="149">
        <f>Inventario!T1208</f>
        <v>464.67669172932335</v>
      </c>
    </row>
    <row r="1209" spans="11:35" x14ac:dyDescent="0.25">
      <c r="K1209" s="22"/>
      <c r="L1209" s="150"/>
      <c r="AC1209" s="148" t="str">
        <f>Inventario!B1209</f>
        <v>N.O.S Base Coat Tranparente</v>
      </c>
      <c r="AD1209" s="148" t="str">
        <f>Inventario!D1209</f>
        <v>N.O.S Base Coat Tranparente</v>
      </c>
      <c r="AE1209" s="148" t="str">
        <f>Inventario!E1209</f>
        <v>Pinturas y Quimicos</v>
      </c>
      <c r="AF1209" s="148">
        <f>Inventario!F1209</f>
        <v>0</v>
      </c>
      <c r="AG1209" s="148" t="str">
        <f>Inventario!G1209</f>
        <v>unidades</v>
      </c>
      <c r="AH1209" s="149">
        <f>Inventario!S1209</f>
        <v>991.39133333333336</v>
      </c>
      <c r="AI1209" s="149">
        <f>Inventario!T1209</f>
        <v>3717.7175000000002</v>
      </c>
    </row>
    <row r="1210" spans="11:35" x14ac:dyDescent="0.25">
      <c r="K1210" s="22"/>
      <c r="L1210" s="150"/>
      <c r="AC1210" s="148" t="str">
        <f>Inventario!B1210</f>
        <v>N.O.S Top Coat Finish</v>
      </c>
      <c r="AD1210" s="148" t="str">
        <f>Inventario!D1210</f>
        <v>N.O.S Top Coat Finish</v>
      </c>
      <c r="AE1210" s="148" t="str">
        <f>Inventario!E1210</f>
        <v>Pinturas y Quimicos</v>
      </c>
      <c r="AF1210" s="148">
        <f>Inventario!F1210</f>
        <v>0</v>
      </c>
      <c r="AG1210" s="148" t="str">
        <f>Inventario!G1210</f>
        <v>unidades</v>
      </c>
      <c r="AH1210" s="149">
        <f>Inventario!S1210</f>
        <v>1106.4122222222222</v>
      </c>
      <c r="AI1210" s="149">
        <f>Inventario!T1210</f>
        <v>7468.2825000000003</v>
      </c>
    </row>
    <row r="1211" spans="11:35" x14ac:dyDescent="0.25">
      <c r="K1211" s="22"/>
      <c r="L1211" s="150"/>
      <c r="AC1211" s="148" t="str">
        <f>Inventario!B1211</f>
        <v xml:space="preserve">Pega Pvs </v>
      </c>
      <c r="AD1211" s="148" t="str">
        <f>Inventario!D1211</f>
        <v xml:space="preserve">Pega Pvs </v>
      </c>
      <c r="AE1211" s="148" t="str">
        <f>Inventario!E1211</f>
        <v>Pinturas y Quimicos</v>
      </c>
      <c r="AF1211" s="148">
        <f>Inventario!F1211</f>
        <v>0</v>
      </c>
      <c r="AG1211" s="148" t="str">
        <f>Inventario!G1211</f>
        <v>unidades</v>
      </c>
      <c r="AH1211" s="149">
        <f>Inventario!S1211</f>
        <v>839.93000000000006</v>
      </c>
      <c r="AI1211" s="149">
        <f>Inventario!T1211</f>
        <v>839.93000000000006</v>
      </c>
    </row>
    <row r="1212" spans="11:35" x14ac:dyDescent="0.25">
      <c r="K1212" s="22"/>
      <c r="L1212" s="150"/>
      <c r="AC1212" s="148" t="str">
        <f>Inventario!B1212</f>
        <v>Duro tint castaño sur cuarto</v>
      </c>
      <c r="AD1212" s="148" t="str">
        <f>Inventario!D1212</f>
        <v>Duro tint castaño sur cuarto</v>
      </c>
      <c r="AE1212" s="148" t="str">
        <f>Inventario!E1212</f>
        <v>Pinturas y Quimicos</v>
      </c>
      <c r="AF1212" s="148">
        <f>Inventario!F1212</f>
        <v>1310040214</v>
      </c>
      <c r="AG1212" s="148" t="str">
        <f>Inventario!G1212</f>
        <v>1/4  de Galon</v>
      </c>
      <c r="AH1212" s="149" t="str">
        <f>Inventario!S1212</f>
        <v>0</v>
      </c>
      <c r="AI1212" s="149">
        <f>Inventario!T1212</f>
        <v>0</v>
      </c>
    </row>
    <row r="1213" spans="11:35" x14ac:dyDescent="0.25">
      <c r="K1213" s="22"/>
      <c r="L1213" s="150"/>
      <c r="AC1213" s="148" t="str">
        <f>Inventario!B1213</f>
        <v>Corrostop Ind Negro Brillante</v>
      </c>
      <c r="AD1213" s="148" t="str">
        <f>Inventario!D1213</f>
        <v>Corrostop Ind Negro Brillante</v>
      </c>
      <c r="AE1213" s="148" t="str">
        <f>Inventario!E1213</f>
        <v>Pinturas y Quimicos</v>
      </c>
      <c r="AF1213" s="148">
        <f>Inventario!F1213</f>
        <v>910070106</v>
      </c>
      <c r="AG1213" s="148" t="str">
        <f>Inventario!G1213</f>
        <v>galon</v>
      </c>
      <c r="AH1213" s="149" t="str">
        <f>Inventario!S1213</f>
        <v>0</v>
      </c>
      <c r="AI1213" s="149">
        <f>Inventario!T1213</f>
        <v>0</v>
      </c>
    </row>
    <row r="1214" spans="11:35" x14ac:dyDescent="0.25">
      <c r="K1214" s="22"/>
      <c r="L1214" s="150"/>
      <c r="AC1214" s="148" t="str">
        <f>Inventario!B1214</f>
        <v>Fast Dry Emalte Brillante Transparente</v>
      </c>
      <c r="AD1214" s="148" t="str">
        <f>Inventario!D1214</f>
        <v>Fast Dry Emalte Brillante Transparente</v>
      </c>
      <c r="AE1214" s="148" t="str">
        <f>Inventario!E1214</f>
        <v>Pinturas y Quimicos</v>
      </c>
      <c r="AF1214" s="148">
        <f>Inventario!F1214</f>
        <v>1000090005</v>
      </c>
      <c r="AG1214" s="148" t="str">
        <f>Inventario!G1214</f>
        <v>cubetas</v>
      </c>
      <c r="AH1214" s="149" t="str">
        <f>Inventario!S1214</f>
        <v>0</v>
      </c>
      <c r="AI1214" s="149">
        <f>Inventario!T1214</f>
        <v>0</v>
      </c>
    </row>
    <row r="1215" spans="11:35" x14ac:dyDescent="0.25">
      <c r="K1215" s="22"/>
      <c r="L1215" s="150"/>
      <c r="AC1215" s="148" t="str">
        <f>Inventario!B1215</f>
        <v>Gas Carbonico</v>
      </c>
      <c r="AD1215" s="148" t="str">
        <f>Inventario!D1215</f>
        <v>Gas Carbonico</v>
      </c>
      <c r="AE1215" s="148" t="str">
        <f>Inventario!E1215</f>
        <v>Pinturas y Quimicos</v>
      </c>
      <c r="AF1215" s="148">
        <f>Inventario!F1215</f>
        <v>0</v>
      </c>
      <c r="AG1215" s="148" t="str">
        <f>Inventario!G1215</f>
        <v>unidades</v>
      </c>
      <c r="AH1215" s="149" t="str">
        <f>Inventario!S1215</f>
        <v>0</v>
      </c>
      <c r="AI1215" s="149">
        <f>Inventario!T1215</f>
        <v>0</v>
      </c>
    </row>
    <row r="1216" spans="11:35" x14ac:dyDescent="0.25">
      <c r="K1216" s="22"/>
      <c r="L1216" s="150"/>
      <c r="AC1216" s="148" t="str">
        <f>Inventario!B1216</f>
        <v>Fastyl Imper Rojo Oxido</v>
      </c>
      <c r="AD1216" s="148" t="str">
        <f>Inventario!D1216</f>
        <v>Fastyl Imper Rojo Oxido</v>
      </c>
      <c r="AE1216" s="148" t="str">
        <f>Inventario!E1216</f>
        <v>Pinturas y Quimicos</v>
      </c>
      <c r="AF1216" s="148">
        <f>Inventario!F1216</f>
        <v>54530705</v>
      </c>
      <c r="AG1216" s="148" t="str">
        <f>Inventario!G1216</f>
        <v>cubetas</v>
      </c>
      <c r="AH1216" s="149" t="str">
        <f>Inventario!S1216</f>
        <v>0</v>
      </c>
      <c r="AI1216" s="149">
        <f>Inventario!T1216</f>
        <v>0</v>
      </c>
    </row>
    <row r="1217" spans="11:35" x14ac:dyDescent="0.25">
      <c r="K1217" s="22"/>
      <c r="L1217" s="150"/>
      <c r="AC1217" s="148" t="str">
        <f>Inventario!B1217</f>
        <v>Diluyente Agua Ras</v>
      </c>
      <c r="AD1217" s="148" t="str">
        <f>Inventario!D1217</f>
        <v>Diluyente Agua Ras</v>
      </c>
      <c r="AE1217" s="148" t="str">
        <f>Inventario!E1217</f>
        <v>Pinturas y Quimicos</v>
      </c>
      <c r="AF1217" s="148">
        <f>Inventario!F1217</f>
        <v>0</v>
      </c>
      <c r="AG1217" s="148" t="str">
        <f>Inventario!G1217</f>
        <v>galon</v>
      </c>
      <c r="AH1217" s="149" t="str">
        <f>Inventario!S1217</f>
        <v>0</v>
      </c>
      <c r="AI1217" s="149">
        <f>Inventario!T1217</f>
        <v>0</v>
      </c>
    </row>
    <row r="1218" spans="11:35" x14ac:dyDescent="0.25">
      <c r="K1218" s="22"/>
      <c r="L1218" s="150"/>
      <c r="AC1218" s="148" t="str">
        <f>Inventario!B1218</f>
        <v>Kem Anticorr Faster Dry HS Alq Mate Y24BSA1-1</v>
      </c>
      <c r="AD1218" s="148" t="str">
        <f>Inventario!D1218</f>
        <v>Kem Anticorr Faster Dry HS Alq Mate Y24BSA1-1</v>
      </c>
      <c r="AE1218" s="148" t="str">
        <f>Inventario!E1218</f>
        <v>Pinturas y Quimicos</v>
      </c>
      <c r="AF1218" s="148">
        <f>Inventario!F1218</f>
        <v>0</v>
      </c>
      <c r="AG1218" s="148" t="str">
        <f>Inventario!G1218</f>
        <v>galon</v>
      </c>
      <c r="AH1218" s="149">
        <f>Inventario!S1218</f>
        <v>892.01007272727281</v>
      </c>
      <c r="AI1218" s="149">
        <f>Inventario!T1218</f>
        <v>2453.0277000000001</v>
      </c>
    </row>
    <row r="1219" spans="11:35" x14ac:dyDescent="0.25">
      <c r="K1219" s="22"/>
      <c r="L1219" s="150"/>
      <c r="AC1219" s="148" t="str">
        <f>Inventario!B1219</f>
        <v>Kem Esm Ind Faster Dry  BA Solv Alq F85BSA1-1</v>
      </c>
      <c r="AD1219" s="148" t="str">
        <f>Inventario!D1219</f>
        <v>Kem Esm Ind Faster Dry  BA Solv Alq F85BSA1-1</v>
      </c>
      <c r="AE1219" s="148" t="str">
        <f>Inventario!E1219</f>
        <v>Pinturas y Quimicos</v>
      </c>
      <c r="AF1219" s="148">
        <f>Inventario!F1219</f>
        <v>0</v>
      </c>
      <c r="AG1219" s="148" t="str">
        <f>Inventario!G1219</f>
        <v>galon</v>
      </c>
      <c r="AH1219" s="149">
        <f>Inventario!S1219</f>
        <v>831.13470000000007</v>
      </c>
      <c r="AI1219" s="149">
        <f>Inventario!T1219</f>
        <v>1662.2694000000001</v>
      </c>
    </row>
    <row r="1220" spans="11:35" x14ac:dyDescent="0.25">
      <c r="K1220" s="22"/>
      <c r="L1220" s="150"/>
      <c r="AC1220" s="148" t="str">
        <f>Inventario!B1220</f>
        <v>Xileno</v>
      </c>
      <c r="AD1220" s="148" t="str">
        <f>Inventario!D1220</f>
        <v>Xileno</v>
      </c>
      <c r="AE1220" s="148" t="str">
        <f>Inventario!E1220</f>
        <v>Pinturas y Quimicos</v>
      </c>
      <c r="AF1220" s="148">
        <f>Inventario!F1220</f>
        <v>0</v>
      </c>
      <c r="AG1220" s="148" t="str">
        <f>Inventario!G1220</f>
        <v>galon</v>
      </c>
      <c r="AH1220" s="149">
        <f>Inventario!S1220</f>
        <v>227.63149999999999</v>
      </c>
      <c r="AI1220" s="149">
        <f>Inventario!T1220</f>
        <v>227.63149999999999</v>
      </c>
    </row>
    <row r="1221" spans="11:35" x14ac:dyDescent="0.25">
      <c r="K1221" s="22"/>
      <c r="L1221" s="150"/>
      <c r="AC1221" s="148" t="str">
        <f>Inventario!B1221</f>
        <v>Vinagre</v>
      </c>
      <c r="AD1221" s="148" t="str">
        <f>Inventario!D1221</f>
        <v>Vinagre</v>
      </c>
      <c r="AE1221" s="148" t="str">
        <f>Inventario!E1221</f>
        <v>Pinturas y Quimicos</v>
      </c>
      <c r="AF1221" s="148">
        <f>Inventario!F1221</f>
        <v>0</v>
      </c>
      <c r="AG1221" s="148" t="str">
        <f>Inventario!G1221</f>
        <v>galon</v>
      </c>
      <c r="AH1221" s="149">
        <f>Inventario!S1221</f>
        <v>85</v>
      </c>
      <c r="AI1221" s="149">
        <f>Inventario!T1221</f>
        <v>85</v>
      </c>
    </row>
    <row r="1222" spans="11:35" x14ac:dyDescent="0.25">
      <c r="K1222" s="22"/>
      <c r="L1222" s="150"/>
      <c r="AC1222" s="148" t="str">
        <f>Inventario!B1222</f>
        <v>Acabado Brillante p/exteriores Sur cuarto</v>
      </c>
      <c r="AD1222" s="148" t="str">
        <f>Inventario!D1222</f>
        <v>Acabado Brillante p/exteriores Sur cuarto</v>
      </c>
      <c r="AE1222" s="148" t="str">
        <f>Inventario!E1222</f>
        <v>Pinturas y Quimicos</v>
      </c>
      <c r="AF1222" s="148">
        <f>Inventario!F1222</f>
        <v>0</v>
      </c>
      <c r="AG1222" s="148" t="str">
        <f>Inventario!G1222</f>
        <v>1/4  de Galon</v>
      </c>
      <c r="AH1222" s="149" t="str">
        <f>Inventario!S1222</f>
        <v>0</v>
      </c>
      <c r="AI1222" s="149">
        <f>Inventario!T1222</f>
        <v>0</v>
      </c>
    </row>
    <row r="1223" spans="11:35" x14ac:dyDescent="0.25">
      <c r="K1223" s="22"/>
      <c r="L1223" s="150"/>
      <c r="AC1223" s="148" t="str">
        <f>Inventario!B1223</f>
        <v>Acabado satinado para exteriores  Sur cuarto</v>
      </c>
      <c r="AD1223" s="148" t="str">
        <f>Inventario!D1223</f>
        <v>Acabado satinado para exteriores  Sur cuarto</v>
      </c>
      <c r="AE1223" s="148" t="str">
        <f>Inventario!E1223</f>
        <v>Pinturas y Quimicos</v>
      </c>
      <c r="AF1223" s="148">
        <f>Inventario!F1223</f>
        <v>0</v>
      </c>
      <c r="AG1223" s="148" t="str">
        <f>Inventario!G1223</f>
        <v>1/4  de Galon</v>
      </c>
      <c r="AH1223" s="149" t="str">
        <f>Inventario!S1223</f>
        <v>0</v>
      </c>
      <c r="AI1223" s="149">
        <f>Inventario!T1223</f>
        <v>0</v>
      </c>
    </row>
    <row r="1224" spans="11:35" x14ac:dyDescent="0.25">
      <c r="K1224" s="22"/>
      <c r="L1224" s="150"/>
      <c r="AC1224" s="148" t="str">
        <f>Inventario!B1224</f>
        <v>Acabado poliuretano catalizado  exterior satinado  F63FSA6-1</v>
      </c>
      <c r="AD1224" s="148" t="str">
        <f>Inventario!D1224</f>
        <v>Acabado poliuretano catalizado  exterior satinado  F63FSA6-1</v>
      </c>
      <c r="AE1224" s="148" t="str">
        <f>Inventario!E1224</f>
        <v>Pinturas y Quimicos</v>
      </c>
      <c r="AF1224" s="148" t="str">
        <f>Inventario!F1224</f>
        <v>F63FSA6-1</v>
      </c>
      <c r="AG1224" s="148" t="str">
        <f>Inventario!G1224</f>
        <v>galon</v>
      </c>
      <c r="AH1224" s="149">
        <f>Inventario!S1224</f>
        <v>1376.6980000000001</v>
      </c>
      <c r="AI1224" s="149">
        <f>Inventario!T1224</f>
        <v>5506.7920000000004</v>
      </c>
    </row>
    <row r="1225" spans="11:35" x14ac:dyDescent="0.25">
      <c r="K1225" s="22"/>
      <c r="L1225" s="150"/>
      <c r="AC1225" s="148" t="str">
        <f>Inventario!B1225</f>
        <v xml:space="preserve">Better Bond Venner Pegamento </v>
      </c>
      <c r="AD1225" s="148" t="str">
        <f>Inventario!D1225</f>
        <v xml:space="preserve">Better Bond Venner Pegamento </v>
      </c>
      <c r="AE1225" s="148" t="str">
        <f>Inventario!E1225</f>
        <v>Pinturas y Quimicos</v>
      </c>
      <c r="AF1225" s="148" t="str">
        <f>Inventario!F1225</f>
        <v>ucat 25</v>
      </c>
      <c r="AG1225" s="148" t="str">
        <f>Inventario!G1225</f>
        <v>lbs</v>
      </c>
      <c r="AH1225" s="149">
        <f>Inventario!S1225</f>
        <v>324.32798400000001</v>
      </c>
      <c r="AI1225" s="149">
        <f>Inventario!T1225</f>
        <v>20273.74227984</v>
      </c>
    </row>
    <row r="1226" spans="11:35" x14ac:dyDescent="0.25">
      <c r="K1226" s="22"/>
      <c r="L1226" s="150"/>
      <c r="AC1226" s="148" t="str">
        <f>Inventario!B1226</f>
        <v>Aceite Sae 85W-140</v>
      </c>
      <c r="AD1226" s="148" t="str">
        <f>Inventario!D1226</f>
        <v>Aceite Sae 85W-140</v>
      </c>
      <c r="AE1226" s="148" t="str">
        <f>Inventario!E1226</f>
        <v>Pinturas y Quimicos</v>
      </c>
      <c r="AF1226" s="148">
        <f>Inventario!F1226</f>
        <v>0</v>
      </c>
      <c r="AG1226" s="148" t="str">
        <f>Inventario!G1226</f>
        <v>cubetas</v>
      </c>
      <c r="AH1226" s="149" t="str">
        <f>Inventario!S1226</f>
        <v>0</v>
      </c>
      <c r="AI1226" s="149">
        <f>Inventario!T1226</f>
        <v>0</v>
      </c>
    </row>
    <row r="1227" spans="11:35" x14ac:dyDescent="0.25">
      <c r="K1227" s="22"/>
      <c r="L1227" s="150"/>
      <c r="AC1227" s="148" t="str">
        <f>Inventario!B1227</f>
        <v xml:space="preserve">Pintura en Polvo  Bronze Matte Metallic </v>
      </c>
      <c r="AD1227" s="148" t="str">
        <f>Inventario!D1227</f>
        <v xml:space="preserve">Pintura en Polvo  Bronze Matte Metallic </v>
      </c>
      <c r="AE1227" s="148" t="str">
        <f>Inventario!E1227</f>
        <v>Pinturas y Quimicos</v>
      </c>
      <c r="AF1227" s="148">
        <f>Inventario!F1227</f>
        <v>0</v>
      </c>
      <c r="AG1227" s="148" t="str">
        <f>Inventario!G1227</f>
        <v>lbs</v>
      </c>
      <c r="AH1227" s="149">
        <f>Inventario!S1227</f>
        <v>423.21295454545458</v>
      </c>
      <c r="AI1227" s="149">
        <f>Inventario!T1227</f>
        <v>24546.351363636364</v>
      </c>
    </row>
    <row r="1228" spans="11:35" x14ac:dyDescent="0.25">
      <c r="K1228" s="22"/>
      <c r="L1228" s="150"/>
      <c r="AC1228" s="148" t="str">
        <f>Inventario!B1228</f>
        <v>Refrigerante</v>
      </c>
      <c r="AD1228" s="148" t="str">
        <f>Inventario!D1228</f>
        <v>Refrigerante</v>
      </c>
      <c r="AE1228" s="148" t="str">
        <f>Inventario!E1228</f>
        <v>Pinturas y Quimicos</v>
      </c>
      <c r="AF1228" s="148">
        <f>Inventario!F1228</f>
        <v>0</v>
      </c>
      <c r="AG1228" s="148" t="str">
        <f>Inventario!G1228</f>
        <v>galon</v>
      </c>
      <c r="AH1228" s="149" t="str">
        <f>Inventario!S1228</f>
        <v>0</v>
      </c>
      <c r="AI1228" s="149">
        <f>Inventario!T1228</f>
        <v>0</v>
      </c>
    </row>
    <row r="1229" spans="11:35" x14ac:dyDescent="0.25">
      <c r="K1229" s="22"/>
      <c r="L1229" s="150"/>
      <c r="AC1229" s="148" t="str">
        <f>Inventario!B1229</f>
        <v>Duro tint Genizaro Antiguo Cuarto</v>
      </c>
      <c r="AD1229" s="148" t="str">
        <f>Inventario!D1229</f>
        <v>Duro tint Genizaro Antiguo Cuarto</v>
      </c>
      <c r="AE1229" s="148" t="str">
        <f>Inventario!E1229</f>
        <v>Pinturas y Quimicos</v>
      </c>
      <c r="AF1229" s="148">
        <f>Inventario!F1229</f>
        <v>0</v>
      </c>
      <c r="AG1229" s="148" t="str">
        <f>Inventario!G1229</f>
        <v>1/4  de Galon</v>
      </c>
      <c r="AH1229" s="149">
        <f>Inventario!S1229</f>
        <v>388.5</v>
      </c>
      <c r="AI1229" s="149">
        <f>Inventario!T1229</f>
        <v>777</v>
      </c>
    </row>
    <row r="1230" spans="11:35" x14ac:dyDescent="0.25">
      <c r="K1230" s="22"/>
      <c r="L1230" s="150"/>
      <c r="AC1230" s="148" t="str">
        <f>Inventario!B1230</f>
        <v>Duro Tinte Roble Claro Sur Cuarto</v>
      </c>
      <c r="AD1230" s="148" t="str">
        <f>Inventario!D1230</f>
        <v>Duro Tinte Roble Claro Sur Cuarto</v>
      </c>
      <c r="AE1230" s="148" t="str">
        <f>Inventario!E1230</f>
        <v>Pinturas y Quimicos</v>
      </c>
      <c r="AF1230" s="148">
        <f>Inventario!F1230</f>
        <v>0</v>
      </c>
      <c r="AG1230" s="148" t="str">
        <f>Inventario!G1230</f>
        <v>1/4  de Galon</v>
      </c>
      <c r="AH1230" s="149">
        <f>Inventario!S1230</f>
        <v>388.5</v>
      </c>
      <c r="AI1230" s="149">
        <f>Inventario!T1230</f>
        <v>388.5</v>
      </c>
    </row>
    <row r="1231" spans="11:35" x14ac:dyDescent="0.25">
      <c r="K1231" s="22"/>
      <c r="L1231" s="150"/>
      <c r="AC1231" s="148" t="str">
        <f>Inventario!B1231</f>
        <v>Duro Tinte Roble Oscuro Sur Cuarto</v>
      </c>
      <c r="AD1231" s="148" t="str">
        <f>Inventario!D1231</f>
        <v>Duro Tinte Roble Oscuro Sur Cuarto</v>
      </c>
      <c r="AE1231" s="148" t="str">
        <f>Inventario!E1231</f>
        <v>Pinturas y Quimicos</v>
      </c>
      <c r="AF1231" s="148">
        <f>Inventario!F1231</f>
        <v>0</v>
      </c>
      <c r="AG1231" s="148" t="str">
        <f>Inventario!G1231</f>
        <v>1/4  de Galon</v>
      </c>
      <c r="AH1231" s="149" t="str">
        <f>Inventario!S1231</f>
        <v>0</v>
      </c>
      <c r="AI1231" s="149">
        <f>Inventario!T1231</f>
        <v>0</v>
      </c>
    </row>
    <row r="1232" spans="11:35" x14ac:dyDescent="0.25">
      <c r="K1232" s="22"/>
      <c r="L1232" s="150"/>
      <c r="AC1232" s="148" t="str">
        <f>Inventario!B1232</f>
        <v>Mega Grey</v>
      </c>
      <c r="AD1232" s="148" t="str">
        <f>Inventario!D1232</f>
        <v>Mega Grey</v>
      </c>
      <c r="AE1232" s="148" t="str">
        <f>Inventario!E1232</f>
        <v>Pinturas y Quimicos</v>
      </c>
      <c r="AF1232" s="148">
        <f>Inventario!F1232</f>
        <v>0</v>
      </c>
      <c r="AG1232" s="148" t="str">
        <f>Inventario!G1232</f>
        <v>unidades</v>
      </c>
      <c r="AH1232" s="149" t="str">
        <f>Inventario!S1232</f>
        <v>0</v>
      </c>
      <c r="AI1232" s="149">
        <f>Inventario!T1232</f>
        <v>0</v>
      </c>
    </row>
    <row r="1233" spans="11:35" x14ac:dyDescent="0.25">
      <c r="K1233" s="22"/>
      <c r="L1233" s="150"/>
      <c r="AC1233" s="148" t="str">
        <f>Inventario!B1233</f>
        <v>Kem Esm Ind Faster Dry  BA Solv Alq F85BSA1-1/4</v>
      </c>
      <c r="AD1233" s="148" t="str">
        <f>Inventario!D1233</f>
        <v>Kem Esm Ind Faster Dry  BA Solv Alq F85BSA1-1/4</v>
      </c>
      <c r="AE1233" s="148" t="str">
        <f>Inventario!E1233</f>
        <v>Pinturas y Quimicos</v>
      </c>
      <c r="AF1233" s="148">
        <f>Inventario!F1233</f>
        <v>0</v>
      </c>
      <c r="AG1233" s="148" t="str">
        <f>Inventario!G1233</f>
        <v>1/4  de Galon</v>
      </c>
      <c r="AH1233" s="149">
        <f>Inventario!S1233</f>
        <v>250.2295</v>
      </c>
      <c r="AI1233" s="149">
        <f>Inventario!T1233</f>
        <v>250.2295</v>
      </c>
    </row>
    <row r="1234" spans="11:35" x14ac:dyDescent="0.25">
      <c r="K1234" s="22"/>
      <c r="L1234" s="150"/>
      <c r="AC1234" s="148" t="str">
        <f>Inventario!B1234</f>
        <v>Exello Mate Base B2TSA354-1 (Codigo 6174)</v>
      </c>
      <c r="AD1234" s="148" t="str">
        <f>Inventario!D1234</f>
        <v>Exello Mate Base B2TSA354-1 (Codigo 6174)</v>
      </c>
      <c r="AE1234" s="148" t="str">
        <f>Inventario!E1234</f>
        <v>Pinturas y Quimicos</v>
      </c>
      <c r="AF1234" s="148">
        <f>Inventario!F1234</f>
        <v>0</v>
      </c>
      <c r="AG1234" s="148" t="str">
        <f>Inventario!G1234</f>
        <v>galon</v>
      </c>
      <c r="AH1234" s="149" t="str">
        <f>Inventario!S1234</f>
        <v>0</v>
      </c>
      <c r="AI1234" s="149">
        <f>Inventario!T1234</f>
        <v>0</v>
      </c>
    </row>
    <row r="1235" spans="11:35" x14ac:dyDescent="0.25">
      <c r="K1235" s="22"/>
      <c r="L1235" s="150"/>
      <c r="AC1235" s="148" t="str">
        <f>Inventario!B1235</f>
        <v>Exello Mate Base B2WSA353-1 (Codigo 6172)</v>
      </c>
      <c r="AD1235" s="148" t="str">
        <f>Inventario!D1235</f>
        <v>Exello Mate Base B2WSA353-1 (Codigo 6172)</v>
      </c>
      <c r="AE1235" s="148" t="str">
        <f>Inventario!E1235</f>
        <v>Pinturas y Quimicos</v>
      </c>
      <c r="AF1235" s="148">
        <f>Inventario!F1235</f>
        <v>0</v>
      </c>
      <c r="AG1235" s="148" t="str">
        <f>Inventario!G1235</f>
        <v>galon</v>
      </c>
      <c r="AH1235" s="149" t="str">
        <f>Inventario!S1235</f>
        <v>0</v>
      </c>
      <c r="AI1235" s="149">
        <f>Inventario!T1235</f>
        <v>0</v>
      </c>
    </row>
    <row r="1236" spans="11:35" x14ac:dyDescent="0.25">
      <c r="K1236" s="22"/>
      <c r="L1236" s="150"/>
      <c r="AC1236" s="148" t="str">
        <f>Inventario!B1236</f>
        <v>Exello Mate Base B2TSA354-1 (Codigo 7041)</v>
      </c>
      <c r="AD1236" s="148" t="str">
        <f>Inventario!D1236</f>
        <v>Exello Mate Base B2TSA354-1 (Codigo 7041)</v>
      </c>
      <c r="AE1236" s="148" t="str">
        <f>Inventario!E1236</f>
        <v>Pinturas y Quimicos</v>
      </c>
      <c r="AF1236" s="148">
        <f>Inventario!F1236</f>
        <v>0</v>
      </c>
      <c r="AG1236" s="148" t="str">
        <f>Inventario!G1236</f>
        <v>galon</v>
      </c>
      <c r="AH1236" s="149" t="str">
        <f>Inventario!S1236</f>
        <v>0</v>
      </c>
      <c r="AI1236" s="149">
        <f>Inventario!T1236</f>
        <v>0</v>
      </c>
    </row>
    <row r="1237" spans="11:35" x14ac:dyDescent="0.25">
      <c r="K1237" s="22"/>
      <c r="L1237" s="150"/>
      <c r="AC1237" s="148" t="str">
        <f>Inventario!B1237</f>
        <v>Barniz Poliuretano Exterior Mate V82FSA4-1</v>
      </c>
      <c r="AD1237" s="148" t="str">
        <f>Inventario!D1237</f>
        <v>Barniz Poliuretano Exterior Mate V82FSA4-1</v>
      </c>
      <c r="AE1237" s="148" t="str">
        <f>Inventario!E1237</f>
        <v>Pinturas y Quimicos</v>
      </c>
      <c r="AF1237" s="148" t="str">
        <f>Inventario!F1237</f>
        <v>V82FSA4-1</v>
      </c>
      <c r="AG1237" s="148" t="str">
        <f>Inventario!G1237</f>
        <v>galon</v>
      </c>
      <c r="AH1237" s="149">
        <f>Inventario!S1237</f>
        <v>1218.0038200000001</v>
      </c>
      <c r="AI1237" s="149">
        <f>Inventario!T1237</f>
        <v>6090.0191000000004</v>
      </c>
    </row>
    <row r="1238" spans="11:35" x14ac:dyDescent="0.25">
      <c r="K1238" s="22"/>
      <c r="L1238" s="150"/>
      <c r="AC1238" s="148" t="str">
        <f>Inventario!B1238</f>
        <v>Barniz Poliuretano Exterior Mate V82FSA4-1/4</v>
      </c>
      <c r="AD1238" s="148" t="str">
        <f>Inventario!D1238</f>
        <v>Barniz Poliuretano Exterior Mate V82FSA4-1/4</v>
      </c>
      <c r="AE1238" s="148" t="str">
        <f>Inventario!E1238</f>
        <v>Pinturas y Quimicos</v>
      </c>
      <c r="AF1238" s="148" t="str">
        <f>Inventario!F1238</f>
        <v>V82FSA4-1/4</v>
      </c>
      <c r="AG1238" s="148" t="str">
        <f>Inventario!G1238</f>
        <v>1/4  de Galon</v>
      </c>
      <c r="AH1238" s="149">
        <f>Inventario!S1238</f>
        <v>374.52420000000001</v>
      </c>
      <c r="AI1238" s="149">
        <f>Inventario!T1238</f>
        <v>749.04840000000002</v>
      </c>
    </row>
    <row r="1239" spans="11:35" x14ac:dyDescent="0.25">
      <c r="K1239" s="22"/>
      <c r="L1239" s="150"/>
      <c r="AC1239" s="148" t="str">
        <f>Inventario!B1239</f>
        <v>Acabado Poliuretano Catalizado F63FSA4-1</v>
      </c>
      <c r="AD1239" s="148" t="str">
        <f>Inventario!D1239</f>
        <v>Acabado Poliuretano Catalizado F63FSA4-1</v>
      </c>
      <c r="AE1239" s="148" t="str">
        <f>Inventario!E1239</f>
        <v>Pinturas y Quimicos</v>
      </c>
      <c r="AF1239" s="148" t="str">
        <f>Inventario!F1239</f>
        <v>F63FSA4-1</v>
      </c>
      <c r="AG1239" s="148" t="str">
        <f>Inventario!G1239</f>
        <v>galon</v>
      </c>
      <c r="AH1239" s="149">
        <f>Inventario!S1239</f>
        <v>1101.998</v>
      </c>
      <c r="AI1239" s="149">
        <f>Inventario!T1239</f>
        <v>3305.9940000000001</v>
      </c>
    </row>
    <row r="1240" spans="11:35" x14ac:dyDescent="0.25">
      <c r="K1240" s="22"/>
      <c r="L1240" s="150"/>
      <c r="AC1240" s="148" t="str">
        <f>Inventario!B1240</f>
        <v>Exello Mate Base B2TSA354-1 (Codigo 6062)</v>
      </c>
      <c r="AD1240" s="148" t="str">
        <f>Inventario!D1240</f>
        <v>Exello Mate Base B2TSA354-1 (Codigo 6062)</v>
      </c>
      <c r="AE1240" s="148" t="str">
        <f>Inventario!E1240</f>
        <v>Pinturas y Quimicos</v>
      </c>
      <c r="AF1240" s="148">
        <f>Inventario!F1240</f>
        <v>0</v>
      </c>
      <c r="AG1240" s="148" t="str">
        <f>Inventario!G1240</f>
        <v>galon</v>
      </c>
      <c r="AH1240" s="149" t="str">
        <f>Inventario!S1240</f>
        <v>0</v>
      </c>
      <c r="AI1240" s="149">
        <f>Inventario!T1240</f>
        <v>0</v>
      </c>
    </row>
    <row r="1241" spans="11:35" x14ac:dyDescent="0.25">
      <c r="K1241" s="22"/>
      <c r="L1241" s="150"/>
      <c r="AC1241" s="148" t="str">
        <f>Inventario!B1241</f>
        <v>Fast Dry Emalte Brillante Blanco sur cuarto</v>
      </c>
      <c r="AD1241" s="148" t="str">
        <f>Inventario!D1241</f>
        <v>Fast Dry Emalte Brillante Blanco sur cuarto</v>
      </c>
      <c r="AE1241" s="148" t="str">
        <f>Inventario!E1241</f>
        <v>Pinturas y Quimicos</v>
      </c>
      <c r="AF1241" s="148">
        <f>Inventario!F1241</f>
        <v>1000000014</v>
      </c>
      <c r="AG1241" s="148" t="str">
        <f>Inventario!G1241</f>
        <v>1/4  de Galon</v>
      </c>
      <c r="AH1241" s="149">
        <f>Inventario!S1241</f>
        <v>180</v>
      </c>
      <c r="AI1241" s="149">
        <f>Inventario!T1241</f>
        <v>180</v>
      </c>
    </row>
    <row r="1242" spans="11:35" x14ac:dyDescent="0.25">
      <c r="K1242" s="22"/>
      <c r="L1242" s="150"/>
      <c r="AC1242" s="148" t="str">
        <f>Inventario!B1242</f>
        <v>Fast Dry Emalte Brillante Negro sur cuarto</v>
      </c>
      <c r="AD1242" s="148" t="str">
        <f>Inventario!D1242</f>
        <v>Fast Dry Emalte Brillante Negro sur cuarto</v>
      </c>
      <c r="AE1242" s="148" t="str">
        <f>Inventario!E1242</f>
        <v>Pinturas y Quimicos</v>
      </c>
      <c r="AF1242" s="148">
        <f>Inventario!F1242</f>
        <v>1000070014</v>
      </c>
      <c r="AG1242" s="148" t="str">
        <f>Inventario!G1242</f>
        <v>1/4  de Galon</v>
      </c>
      <c r="AH1242" s="149">
        <f>Inventario!S1242</f>
        <v>180</v>
      </c>
      <c r="AI1242" s="149">
        <f>Inventario!T1242</f>
        <v>180</v>
      </c>
    </row>
    <row r="1243" spans="11:35" x14ac:dyDescent="0.25">
      <c r="K1243" s="22"/>
      <c r="L1243" s="150"/>
      <c r="AC1243" s="148" t="str">
        <f>Inventario!B1243</f>
        <v>Pintura en Spray</v>
      </c>
      <c r="AD1243" s="148" t="str">
        <f>Inventario!D1243</f>
        <v>Pintura en Spray</v>
      </c>
      <c r="AE1243" s="148" t="str">
        <f>Inventario!E1243</f>
        <v>Pinturas y Quimicos</v>
      </c>
      <c r="AF1243" s="148">
        <f>Inventario!F1243</f>
        <v>0</v>
      </c>
      <c r="AG1243" s="148" t="str">
        <f>Inventario!G1243</f>
        <v>unidades</v>
      </c>
      <c r="AH1243" s="149">
        <f>Inventario!S1243</f>
        <v>73.878999999999991</v>
      </c>
      <c r="AI1243" s="149">
        <f>Inventario!T1243</f>
        <v>738.79</v>
      </c>
    </row>
    <row r="1244" spans="11:35" x14ac:dyDescent="0.25">
      <c r="K1244" s="22"/>
      <c r="L1244" s="150"/>
      <c r="AC1244" s="148" t="str">
        <f>Inventario!B1244</f>
        <v>Masilla Cedar Lanco</v>
      </c>
      <c r="AD1244" s="148" t="str">
        <f>Inventario!D1244</f>
        <v>Masilla Cedar Lanco</v>
      </c>
      <c r="AE1244" s="148" t="str">
        <f>Inventario!E1244</f>
        <v>Pinturas y Quimicos</v>
      </c>
      <c r="AF1244" s="148">
        <f>Inventario!F1244</f>
        <v>0</v>
      </c>
      <c r="AG1244" s="148" t="str">
        <f>Inventario!G1244</f>
        <v>unidades</v>
      </c>
      <c r="AH1244" s="149" t="str">
        <f>Inventario!S1244</f>
        <v>0</v>
      </c>
      <c r="AI1244" s="149">
        <f>Inventario!T1244</f>
        <v>0</v>
      </c>
    </row>
    <row r="1245" spans="11:35" x14ac:dyDescent="0.25">
      <c r="K1245" s="22"/>
      <c r="L1245" s="150"/>
      <c r="AC1245" s="148" t="str">
        <f>Inventario!B1245</f>
        <v>Pasta para Gypsum</v>
      </c>
      <c r="AD1245" s="148" t="str">
        <f>Inventario!D1245</f>
        <v>Pasta para Gypsum</v>
      </c>
      <c r="AE1245" s="148" t="str">
        <f>Inventario!E1245</f>
        <v>Pinturas y Quimicos</v>
      </c>
      <c r="AF1245" s="148">
        <f>Inventario!F1245</f>
        <v>0</v>
      </c>
      <c r="AG1245" s="148" t="str">
        <f>Inventario!G1245</f>
        <v>unidades</v>
      </c>
      <c r="AH1245" s="149" t="str">
        <f>Inventario!S1245</f>
        <v>0</v>
      </c>
      <c r="AI1245" s="149">
        <f>Inventario!T1245</f>
        <v>0</v>
      </c>
    </row>
    <row r="1246" spans="11:35" x14ac:dyDescent="0.25">
      <c r="K1246" s="22"/>
      <c r="L1246" s="150"/>
      <c r="AC1246" s="148" t="str">
        <f>Inventario!B1246</f>
        <v xml:space="preserve">Anticorrosivo Negro </v>
      </c>
      <c r="AD1246" s="148" t="str">
        <f>Inventario!D1246</f>
        <v xml:space="preserve">Anticorrosivo Negro </v>
      </c>
      <c r="AE1246" s="148" t="str">
        <f>Inventario!E1246</f>
        <v>Pinturas y Quimicos</v>
      </c>
      <c r="AF1246" s="148">
        <f>Inventario!F1246</f>
        <v>0</v>
      </c>
      <c r="AG1246" s="148" t="str">
        <f>Inventario!G1246</f>
        <v>cubetas</v>
      </c>
      <c r="AH1246" s="149" t="str">
        <f>Inventario!S1246</f>
        <v>0</v>
      </c>
      <c r="AI1246" s="149">
        <f>Inventario!T1246</f>
        <v>0</v>
      </c>
    </row>
    <row r="1247" spans="11:35" x14ac:dyDescent="0.25">
      <c r="K1247" s="22"/>
      <c r="L1247" s="150"/>
      <c r="AC1247" s="148" t="str">
        <f>Inventario!B1247</f>
        <v xml:space="preserve">Anticorrosivo Gris </v>
      </c>
      <c r="AD1247" s="148" t="str">
        <f>Inventario!D1247</f>
        <v xml:space="preserve">Anticorrosivo Gris </v>
      </c>
      <c r="AE1247" s="148" t="str">
        <f>Inventario!E1247</f>
        <v>Pinturas y Quimicos</v>
      </c>
      <c r="AF1247" s="148">
        <f>Inventario!F1247</f>
        <v>0</v>
      </c>
      <c r="AG1247" s="148" t="str">
        <f>Inventario!G1247</f>
        <v>galon</v>
      </c>
      <c r="AH1247" s="149" t="str">
        <f>Inventario!S1247</f>
        <v>0</v>
      </c>
      <c r="AI1247" s="149">
        <f>Inventario!T1247</f>
        <v>0</v>
      </c>
    </row>
    <row r="1248" spans="11:35" x14ac:dyDescent="0.25">
      <c r="K1248" s="22"/>
      <c r="L1248" s="150"/>
      <c r="AC1248" s="148" t="str">
        <f>Inventario!B1248</f>
        <v xml:space="preserve">Removedor de Pintura </v>
      </c>
      <c r="AD1248" s="148" t="str">
        <f>Inventario!D1248</f>
        <v xml:space="preserve">Removedor de Pintura </v>
      </c>
      <c r="AE1248" s="148" t="str">
        <f>Inventario!E1248</f>
        <v>Pinturas y Quimicos</v>
      </c>
      <c r="AF1248" s="148">
        <f>Inventario!F1248</f>
        <v>0</v>
      </c>
      <c r="AG1248" s="148" t="str">
        <f>Inventario!G1248</f>
        <v>galon</v>
      </c>
      <c r="AH1248" s="149" t="str">
        <f>Inventario!S1248</f>
        <v>0</v>
      </c>
      <c r="AI1248" s="149">
        <f>Inventario!T1248</f>
        <v>0</v>
      </c>
    </row>
    <row r="1249" spans="11:35" x14ac:dyDescent="0.25">
      <c r="K1249" s="22"/>
      <c r="L1249" s="150"/>
      <c r="AC1249" s="148" t="str">
        <f>Inventario!B1249</f>
        <v xml:space="preserve">Corrostop Ind Gris </v>
      </c>
      <c r="AD1249" s="148" t="str">
        <f>Inventario!D1249</f>
        <v xml:space="preserve">Corrostop Ind Gris </v>
      </c>
      <c r="AE1249" s="148" t="str">
        <f>Inventario!E1249</f>
        <v>Pinturas y Quimicos</v>
      </c>
      <c r="AF1249" s="148">
        <f>Inventario!F1249</f>
        <v>910072005</v>
      </c>
      <c r="AG1249" s="148" t="str">
        <f>Inventario!G1249</f>
        <v>cubetas</v>
      </c>
      <c r="AH1249" s="149" t="str">
        <f>Inventario!S1249</f>
        <v>0</v>
      </c>
      <c r="AI1249" s="149">
        <f>Inventario!T1249</f>
        <v>0</v>
      </c>
    </row>
    <row r="1250" spans="11:35" x14ac:dyDescent="0.25">
      <c r="K1250" s="22"/>
      <c r="L1250" s="150"/>
      <c r="AC1250" s="148" t="str">
        <f>Inventario!B1250</f>
        <v>Corrostop Anti Corrosiv Ind Blanco</v>
      </c>
      <c r="AD1250" s="148" t="str">
        <f>Inventario!D1250</f>
        <v>Corrostop Anti Corrosiv Ind Blanco</v>
      </c>
      <c r="AE1250" s="148" t="str">
        <f>Inventario!E1250</f>
        <v>Pinturas y Quimicos</v>
      </c>
      <c r="AF1250" s="148">
        <f>Inventario!F1250</f>
        <v>910000006</v>
      </c>
      <c r="AG1250" s="148" t="str">
        <f>Inventario!G1250</f>
        <v>galon</v>
      </c>
      <c r="AH1250" s="149" t="str">
        <f>Inventario!S1250</f>
        <v>0</v>
      </c>
      <c r="AI1250" s="149">
        <f>Inventario!T1250</f>
        <v>0</v>
      </c>
    </row>
    <row r="1251" spans="11:35" x14ac:dyDescent="0.25">
      <c r="K1251" s="22"/>
      <c r="L1251" s="150"/>
      <c r="AC1251" s="148" t="str">
        <f>Inventario!B1251</f>
        <v>Pintura Trafico Amarilla</v>
      </c>
      <c r="AD1251" s="148" t="str">
        <f>Inventario!D1251</f>
        <v>Pintura Trafico Amarilla</v>
      </c>
      <c r="AE1251" s="148" t="str">
        <f>Inventario!E1251</f>
        <v>Pinturas y Quimicos</v>
      </c>
      <c r="AF1251" s="148">
        <f>Inventario!F1251</f>
        <v>4001005</v>
      </c>
      <c r="AG1251" s="148" t="str">
        <f>Inventario!G1251</f>
        <v>cubetas</v>
      </c>
      <c r="AH1251" s="149" t="str">
        <f>Inventario!S1251</f>
        <v>0</v>
      </c>
      <c r="AI1251" s="149">
        <f>Inventario!T1251</f>
        <v>0</v>
      </c>
    </row>
    <row r="1252" spans="11:35" x14ac:dyDescent="0.25">
      <c r="K1252" s="22"/>
      <c r="L1252" s="150"/>
      <c r="AC1252" s="148" t="str">
        <f>Inventario!B1252</f>
        <v xml:space="preserve">Diluyente para Aceites </v>
      </c>
      <c r="AD1252" s="148" t="str">
        <f>Inventario!D1252</f>
        <v xml:space="preserve">Diluyente para Aceites </v>
      </c>
      <c r="AE1252" s="148" t="str">
        <f>Inventario!E1252</f>
        <v>Pinturas y Quimicos</v>
      </c>
      <c r="AF1252" s="148" t="str">
        <f>Inventario!F1252</f>
        <v>R0804455006</v>
      </c>
      <c r="AG1252" s="148" t="str">
        <f>Inventario!G1252</f>
        <v>galon</v>
      </c>
      <c r="AH1252" s="149" t="str">
        <f>Inventario!S1252</f>
        <v>0</v>
      </c>
      <c r="AI1252" s="149">
        <f>Inventario!T1252</f>
        <v>0</v>
      </c>
    </row>
    <row r="1253" spans="11:35" x14ac:dyDescent="0.25">
      <c r="K1253" s="22"/>
      <c r="L1253" s="150"/>
      <c r="AC1253" s="148" t="str">
        <f>Inventario!B1253</f>
        <v>Latex Mate  Blanco</v>
      </c>
      <c r="AD1253" s="148" t="str">
        <f>Inventario!D1253</f>
        <v>Latex Mate  Blanco</v>
      </c>
      <c r="AE1253" s="148" t="str">
        <f>Inventario!E1253</f>
        <v>Pinturas y Quimicos</v>
      </c>
      <c r="AF1253" s="148">
        <f>Inventario!F1253</f>
        <v>300000005</v>
      </c>
      <c r="AG1253" s="148" t="str">
        <f>Inventario!G1253</f>
        <v>cubetas</v>
      </c>
      <c r="AH1253" s="149" t="str">
        <f>Inventario!S1253</f>
        <v>0</v>
      </c>
      <c r="AI1253" s="149">
        <f>Inventario!T1253</f>
        <v>0</v>
      </c>
    </row>
    <row r="1254" spans="11:35" x14ac:dyDescent="0.25">
      <c r="K1254" s="22"/>
      <c r="L1254" s="150"/>
      <c r="AC1254" s="148" t="str">
        <f>Inventario!B1254</f>
        <v>Latex Mate  Base Pastel</v>
      </c>
      <c r="AD1254" s="148" t="str">
        <f>Inventario!D1254</f>
        <v>Latex Mate  Base Pastel</v>
      </c>
      <c r="AE1254" s="148" t="str">
        <f>Inventario!E1254</f>
        <v>Pinturas y Quimicos</v>
      </c>
      <c r="AF1254" s="148">
        <f>Inventario!F1254</f>
        <v>300094005</v>
      </c>
      <c r="AG1254" s="148" t="str">
        <f>Inventario!G1254</f>
        <v>cubetas</v>
      </c>
      <c r="AH1254" s="149" t="str">
        <f>Inventario!S1254</f>
        <v>0</v>
      </c>
      <c r="AI1254" s="149">
        <f>Inventario!T1254</f>
        <v>0</v>
      </c>
    </row>
    <row r="1255" spans="11:35" x14ac:dyDescent="0.25">
      <c r="K1255" s="22"/>
      <c r="L1255" s="150"/>
      <c r="AC1255" s="148" t="str">
        <f>Inventario!B1255</f>
        <v xml:space="preserve">Esmalta Brillante Base Media </v>
      </c>
      <c r="AD1255" s="148" t="str">
        <f>Inventario!D1255</f>
        <v xml:space="preserve">Esmalta Brillante Base Media </v>
      </c>
      <c r="AE1255" s="148" t="str">
        <f>Inventario!E1255</f>
        <v>Pinturas y Quimicos</v>
      </c>
      <c r="AF1255" s="148">
        <f>Inventario!F1255</f>
        <v>10094105</v>
      </c>
      <c r="AG1255" s="148" t="str">
        <f>Inventario!G1255</f>
        <v>cubetas</v>
      </c>
      <c r="AH1255" s="149" t="str">
        <f>Inventario!S1255</f>
        <v>0</v>
      </c>
      <c r="AI1255" s="149">
        <f>Inventario!T1255</f>
        <v>0</v>
      </c>
    </row>
    <row r="1256" spans="11:35" x14ac:dyDescent="0.25">
      <c r="K1256" s="22"/>
      <c r="L1256" s="150"/>
      <c r="AC1256" s="148" t="str">
        <f>Inventario!B1256</f>
        <v>Esmalt 100 Brillante Base Pastel</v>
      </c>
      <c r="AD1256" s="148" t="str">
        <f>Inventario!D1256</f>
        <v>Esmalt 100 Brillante Base Pastel</v>
      </c>
      <c r="AE1256" s="148" t="str">
        <f>Inventario!E1256</f>
        <v>Pinturas y Quimicos</v>
      </c>
      <c r="AF1256" s="148">
        <f>Inventario!F1256</f>
        <v>10094005</v>
      </c>
      <c r="AG1256" s="148" t="str">
        <f>Inventario!G1256</f>
        <v>cubetas</v>
      </c>
      <c r="AH1256" s="149" t="str">
        <f>Inventario!S1256</f>
        <v>0</v>
      </c>
      <c r="AI1256" s="149">
        <f>Inventario!T1256</f>
        <v>0</v>
      </c>
    </row>
    <row r="1257" spans="11:35" x14ac:dyDescent="0.25">
      <c r="K1257" s="22"/>
      <c r="L1257" s="150"/>
      <c r="AC1257" s="148" t="str">
        <f>Inventario!B1257</f>
        <v>Pasta Lisa Exteriores Blanca</v>
      </c>
      <c r="AD1257" s="148" t="str">
        <f>Inventario!D1257</f>
        <v>Pasta Lisa Exteriores Blanca</v>
      </c>
      <c r="AE1257" s="148" t="str">
        <f>Inventario!E1257</f>
        <v>Pinturas y Quimicos</v>
      </c>
      <c r="AF1257" s="148">
        <f>Inventario!F1257</f>
        <v>4120000005</v>
      </c>
      <c r="AG1257" s="148" t="str">
        <f>Inventario!G1257</f>
        <v>cubetas</v>
      </c>
      <c r="AH1257" s="149" t="str">
        <f>Inventario!S1257</f>
        <v>0</v>
      </c>
      <c r="AI1257" s="149">
        <f>Inventario!T1257</f>
        <v>0</v>
      </c>
    </row>
    <row r="1258" spans="11:35" x14ac:dyDescent="0.25">
      <c r="K1258" s="22"/>
      <c r="L1258" s="150"/>
      <c r="AC1258" s="148" t="str">
        <f>Inventario!B1258</f>
        <v>Anti Incrustante y Dispersante  WT-HI-40</v>
      </c>
      <c r="AD1258" s="148" t="str">
        <f>Inventario!D1258</f>
        <v>Anti Incrustante y Dispersante  WT-HI-40</v>
      </c>
      <c r="AE1258" s="148" t="str">
        <f>Inventario!E1258</f>
        <v>Pinturas y Quimicos</v>
      </c>
      <c r="AF1258" s="148" t="str">
        <f>Inventario!F1258</f>
        <v>WT-HI-40</v>
      </c>
      <c r="AG1258" s="148" t="str">
        <f>Inventario!G1258</f>
        <v>galon</v>
      </c>
      <c r="AH1258" s="149" t="str">
        <f>Inventario!S1258</f>
        <v>0</v>
      </c>
      <c r="AI1258" s="149">
        <f>Inventario!T1258</f>
        <v>0</v>
      </c>
    </row>
    <row r="1259" spans="11:35" x14ac:dyDescent="0.25">
      <c r="K1259" s="22"/>
      <c r="L1259" s="150"/>
      <c r="AC1259" s="148" t="str">
        <f>Inventario!B1259</f>
        <v>Aditivo P/Tratmiento de Aguas Industriales WT-AD-13</v>
      </c>
      <c r="AD1259" s="148" t="str">
        <f>Inventario!D1259</f>
        <v>Aditivo P/Tratmiento de Aguas Industriales WT-AD-13</v>
      </c>
      <c r="AE1259" s="148" t="str">
        <f>Inventario!E1259</f>
        <v>Pinturas y Quimicos</v>
      </c>
      <c r="AF1259" s="148" t="str">
        <f>Inventario!F1259</f>
        <v>WT-AD-13</v>
      </c>
      <c r="AG1259" s="148" t="str">
        <f>Inventario!G1259</f>
        <v>galon</v>
      </c>
      <c r="AH1259" s="149" t="str">
        <f>Inventario!S1259</f>
        <v>0</v>
      </c>
      <c r="AI1259" s="149">
        <f>Inventario!T1259</f>
        <v>0</v>
      </c>
    </row>
    <row r="1260" spans="11:35" x14ac:dyDescent="0.25">
      <c r="K1260" s="22"/>
      <c r="L1260" s="150"/>
      <c r="AC1260" s="148" t="str">
        <f>Inventario!B1260</f>
        <v>Anti Incrustante y Anticorrosivo WT-BI-14</v>
      </c>
      <c r="AD1260" s="148" t="str">
        <f>Inventario!D1260</f>
        <v>Anti Incrustante y Anticorrosivo WT-BI-14</v>
      </c>
      <c r="AE1260" s="148" t="str">
        <f>Inventario!E1260</f>
        <v>Pinturas y Quimicos</v>
      </c>
      <c r="AF1260" s="148" t="str">
        <f>Inventario!F1260</f>
        <v>WT-BI-14</v>
      </c>
      <c r="AG1260" s="148" t="str">
        <f>Inventario!G1260</f>
        <v>lbs</v>
      </c>
      <c r="AH1260" s="149" t="str">
        <f>Inventario!S1260</f>
        <v>0</v>
      </c>
      <c r="AI1260" s="149">
        <f>Inventario!T1260</f>
        <v>0</v>
      </c>
    </row>
    <row r="1261" spans="11:35" x14ac:dyDescent="0.25">
      <c r="K1261" s="22"/>
      <c r="L1261" s="150"/>
      <c r="AC1261" s="148" t="str">
        <f>Inventario!B1261</f>
        <v xml:space="preserve">Herbicida Kaliman </v>
      </c>
      <c r="AD1261" s="148" t="str">
        <f>Inventario!D1261</f>
        <v xml:space="preserve">Herbicida Kaliman </v>
      </c>
      <c r="AE1261" s="148" t="str">
        <f>Inventario!E1261</f>
        <v>Pinturas y Quimicos</v>
      </c>
      <c r="AF1261" s="148">
        <f>Inventario!F1261</f>
        <v>0</v>
      </c>
      <c r="AG1261" s="148" t="str">
        <f>Inventario!G1261</f>
        <v>unidades</v>
      </c>
      <c r="AH1261" s="149">
        <f>Inventario!S1261</f>
        <v>158.85730800000002</v>
      </c>
      <c r="AI1261" s="149">
        <f>Inventario!T1261</f>
        <v>476.57192400000008</v>
      </c>
    </row>
    <row r="1262" spans="11:35" x14ac:dyDescent="0.25">
      <c r="K1262" s="22"/>
      <c r="L1262" s="150"/>
      <c r="AC1262" s="148" t="str">
        <f>Inventario!B1262</f>
        <v>Acetona</v>
      </c>
      <c r="AD1262" s="148" t="str">
        <f>Inventario!D1262</f>
        <v>Acetona</v>
      </c>
      <c r="AE1262" s="148" t="str">
        <f>Inventario!E1262</f>
        <v>Pinturas y Quimicos</v>
      </c>
      <c r="AF1262" s="148">
        <f>Inventario!F1262</f>
        <v>0</v>
      </c>
      <c r="AG1262" s="148" t="str">
        <f>Inventario!G1262</f>
        <v>galon</v>
      </c>
      <c r="AH1262" s="149">
        <f>Inventario!S1262</f>
        <v>391.3</v>
      </c>
      <c r="AI1262" s="149">
        <f>Inventario!T1262</f>
        <v>782.6</v>
      </c>
    </row>
    <row r="1263" spans="11:35" x14ac:dyDescent="0.25">
      <c r="K1263" s="22"/>
      <c r="L1263" s="150"/>
      <c r="AC1263" s="148" t="str">
        <f>Inventario!B1263</f>
        <v>Spray WD-40</v>
      </c>
      <c r="AD1263" s="148" t="str">
        <f>Inventario!D1263</f>
        <v>Spray WD-40</v>
      </c>
      <c r="AE1263" s="148" t="str">
        <f>Inventario!E1263</f>
        <v>Pinturas y Quimicos</v>
      </c>
      <c r="AF1263" s="148">
        <f>Inventario!F1263</f>
        <v>0</v>
      </c>
      <c r="AG1263" s="148" t="str">
        <f>Inventario!G1263</f>
        <v>unidades</v>
      </c>
      <c r="AH1263" s="149">
        <f>Inventario!S1263</f>
        <v>136.85</v>
      </c>
      <c r="AI1263" s="149">
        <f>Inventario!T1263</f>
        <v>1368.5</v>
      </c>
    </row>
    <row r="1264" spans="11:35" x14ac:dyDescent="0.25">
      <c r="K1264" s="22"/>
      <c r="L1264" s="150"/>
      <c r="AC1264" s="148" t="str">
        <f>Inventario!B1264</f>
        <v xml:space="preserve">Unipar Removedor Diablo Sur Galon </v>
      </c>
      <c r="AD1264" s="148" t="str">
        <f>Inventario!D1264</f>
        <v xml:space="preserve">Unipar Removedor Diablo Sur Galon </v>
      </c>
      <c r="AE1264" s="148" t="str">
        <f>Inventario!E1264</f>
        <v>Pinturas y Quimicos</v>
      </c>
      <c r="AF1264" s="148">
        <f>Inventario!F1264</f>
        <v>0</v>
      </c>
      <c r="AG1264" s="148" t="str">
        <f>Inventario!G1264</f>
        <v>galon</v>
      </c>
      <c r="AH1264" s="149">
        <f>Inventario!S1264</f>
        <v>1027.4000000000001</v>
      </c>
      <c r="AI1264" s="149">
        <f>Inventario!T1264</f>
        <v>4109.6000000000004</v>
      </c>
    </row>
    <row r="1265" spans="11:35" x14ac:dyDescent="0.25">
      <c r="K1265" s="22"/>
      <c r="L1265" s="150"/>
      <c r="AC1265" s="148" t="str">
        <f>Inventario!B1265</f>
        <v>Tinte Oil Stain SW6192</v>
      </c>
      <c r="AD1265" s="148" t="str">
        <f>Inventario!D1265</f>
        <v>Tinte Oil Stain SW6192</v>
      </c>
      <c r="AE1265" s="148" t="str">
        <f>Inventario!E1265</f>
        <v>Pinturas y Quimicos</v>
      </c>
      <c r="AF1265" s="148" t="str">
        <f>Inventario!F1265</f>
        <v>A48WSA2-1/4</v>
      </c>
      <c r="AG1265" s="148" t="str">
        <f>Inventario!G1265</f>
        <v>1/4  de Galon</v>
      </c>
      <c r="AH1265" s="149">
        <f>Inventario!S1265</f>
        <v>427.9</v>
      </c>
      <c r="AI1265" s="149">
        <f>Inventario!T1265</f>
        <v>427.9</v>
      </c>
    </row>
    <row r="1266" spans="11:35" x14ac:dyDescent="0.25">
      <c r="K1266" s="22"/>
      <c r="L1266" s="150"/>
      <c r="AC1266" s="148" t="str">
        <f>Inventario!B1266</f>
        <v>Tinte Oil Stain Azul Oscuro SW6510</v>
      </c>
      <c r="AD1266" s="148" t="str">
        <f>Inventario!D1266</f>
        <v>Tinte Oil Stain Azul Oscuro SW6510</v>
      </c>
      <c r="AE1266" s="148" t="str">
        <f>Inventario!E1266</f>
        <v>Pinturas y Quimicos</v>
      </c>
      <c r="AF1266" s="148" t="str">
        <f>Inventario!F1266</f>
        <v>A48BSA1-1/4</v>
      </c>
      <c r="AG1266" s="148" t="str">
        <f>Inventario!G1266</f>
        <v>1/4  de Galon</v>
      </c>
      <c r="AH1266" s="149">
        <f>Inventario!S1266</f>
        <v>427.9</v>
      </c>
      <c r="AI1266" s="149">
        <f>Inventario!T1266</f>
        <v>427.9</v>
      </c>
    </row>
    <row r="1267" spans="11:35" x14ac:dyDescent="0.25">
      <c r="K1267" s="22"/>
      <c r="L1267" s="150"/>
      <c r="AC1267" s="148" t="str">
        <f>Inventario!B1267</f>
        <v>Aceita 3 en 1   (Uso Multiple)</v>
      </c>
      <c r="AD1267" s="148" t="str">
        <f>Inventario!D1267</f>
        <v>Aceita 3 en 1   (Uso Multiple)</v>
      </c>
      <c r="AE1267" s="148" t="str">
        <f>Inventario!E1267</f>
        <v>Pinturas y Quimicos</v>
      </c>
      <c r="AF1267" s="148">
        <f>Inventario!F1267</f>
        <v>0</v>
      </c>
      <c r="AG1267" s="148" t="str">
        <f>Inventario!G1267</f>
        <v>unidades</v>
      </c>
      <c r="AH1267" s="149">
        <f>Inventario!S1267</f>
        <v>58.58</v>
      </c>
      <c r="AI1267" s="149">
        <f>Inventario!T1267</f>
        <v>58.58</v>
      </c>
    </row>
    <row r="1268" spans="11:35" x14ac:dyDescent="0.25">
      <c r="K1268" s="22"/>
      <c r="L1268" s="150"/>
      <c r="AC1268" s="148" t="str">
        <f>Inventario!B1268</f>
        <v>Zetalube 209 Compusto anti zise para tornilleria (1kg)</v>
      </c>
      <c r="AD1268" s="148" t="str">
        <f>Inventario!D1268</f>
        <v>Zetalube 209 Compusto anti zise para tornilleria (1kg)</v>
      </c>
      <c r="AE1268" s="148" t="str">
        <f>Inventario!E1268</f>
        <v>Pinturas y Quimicos</v>
      </c>
      <c r="AF1268" s="148" t="str">
        <f>Inventario!F1268</f>
        <v>ZL209A</v>
      </c>
      <c r="AG1268" s="148" t="str">
        <f>Inventario!G1268</f>
        <v>unidades</v>
      </c>
      <c r="AH1268" s="149">
        <f>Inventario!S1268</f>
        <v>1668.07</v>
      </c>
      <c r="AI1268" s="149">
        <f>Inventario!T1268</f>
        <v>1668.07</v>
      </c>
    </row>
    <row r="1269" spans="11:35" x14ac:dyDescent="0.25">
      <c r="K1269" s="22"/>
      <c r="L1269" s="150"/>
      <c r="AC1269" s="148" t="str">
        <f>Inventario!B1269</f>
        <v>Grasa sintetica Royal 911</v>
      </c>
      <c r="AD1269" s="148" t="str">
        <f>Inventario!D1269</f>
        <v>Grasa sintetica Royal 911</v>
      </c>
      <c r="AE1269" s="148" t="str">
        <f>Inventario!E1269</f>
        <v>Pinturas y Quimicos</v>
      </c>
      <c r="AF1269" s="148" t="str">
        <f>Inventario!F1269</f>
        <v>Royal 911</v>
      </c>
      <c r="AG1269" s="148" t="str">
        <f>Inventario!G1269</f>
        <v>lbs</v>
      </c>
      <c r="AH1269" s="149">
        <f>Inventario!S1269</f>
        <v>517.5</v>
      </c>
      <c r="AI1269" s="149">
        <f>Inventario!T1269</f>
        <v>5175</v>
      </c>
    </row>
    <row r="1270" spans="11:35" x14ac:dyDescent="0.25">
      <c r="K1270" s="22"/>
      <c r="L1270" s="150"/>
      <c r="AC1270" s="148" t="str">
        <f>Inventario!B1270</f>
        <v>Grasa sintetica Royal 903</v>
      </c>
      <c r="AD1270" s="148" t="str">
        <f>Inventario!D1270</f>
        <v>Grasa sintetica Royal 903</v>
      </c>
      <c r="AE1270" s="148" t="str">
        <f>Inventario!E1270</f>
        <v>Pinturas y Quimicos</v>
      </c>
      <c r="AF1270" s="148" t="str">
        <f>Inventario!F1270</f>
        <v>Royal 903</v>
      </c>
      <c r="AG1270" s="148" t="str">
        <f>Inventario!G1270</f>
        <v>lbs</v>
      </c>
      <c r="AH1270" s="149">
        <f>Inventario!S1270</f>
        <v>288.41999999999996</v>
      </c>
      <c r="AI1270" s="149">
        <f>Inventario!T1270</f>
        <v>2884.2</v>
      </c>
    </row>
    <row r="1271" spans="11:35" x14ac:dyDescent="0.25">
      <c r="K1271" s="22"/>
      <c r="L1271" s="150"/>
      <c r="AC1271" s="148" t="str">
        <f>Inventario!B1271</f>
        <v>Aceite P/Linea de Aire (ISO 32)</v>
      </c>
      <c r="AD1271" s="148" t="str">
        <f>Inventario!D1271</f>
        <v>Aceite P/Linea de Aire (ISO 32)</v>
      </c>
      <c r="AE1271" s="148" t="str">
        <f>Inventario!E1271</f>
        <v>Pinturas y Quimicos</v>
      </c>
      <c r="AF1271" s="148">
        <f>Inventario!F1271</f>
        <v>0</v>
      </c>
      <c r="AG1271" s="148" t="str">
        <f>Inventario!G1271</f>
        <v>galon</v>
      </c>
      <c r="AH1271" s="149">
        <f>Inventario!S1271</f>
        <v>1656</v>
      </c>
      <c r="AI1271" s="149">
        <f>Inventario!T1271</f>
        <v>3312</v>
      </c>
    </row>
    <row r="1272" spans="11:35" x14ac:dyDescent="0.25">
      <c r="K1272" s="22"/>
      <c r="L1272" s="150"/>
      <c r="AC1272" s="148" t="str">
        <f>Inventario!B1272</f>
        <v xml:space="preserve">Lubricante seco de Moly Corium 157 </v>
      </c>
      <c r="AD1272" s="148" t="str">
        <f>Inventario!D1272</f>
        <v xml:space="preserve">Lubricante seco de Moly Corium 157 </v>
      </c>
      <c r="AE1272" s="148" t="str">
        <f>Inventario!E1272</f>
        <v>Pinturas y Quimicos</v>
      </c>
      <c r="AF1272" s="148">
        <f>Inventario!F1272</f>
        <v>0</v>
      </c>
      <c r="AG1272" s="148" t="str">
        <f>Inventario!G1272</f>
        <v>unidades</v>
      </c>
      <c r="AH1272" s="149">
        <f>Inventario!S1272</f>
        <v>1568.02</v>
      </c>
      <c r="AI1272" s="149">
        <f>Inventario!T1272</f>
        <v>3136.04</v>
      </c>
    </row>
    <row r="1273" spans="11:35" x14ac:dyDescent="0.25">
      <c r="K1273" s="22"/>
      <c r="L1273" s="150"/>
      <c r="AC1273" s="148" t="str">
        <f>Inventario!B1273</f>
        <v>Exello Blanco</v>
      </c>
      <c r="AD1273" s="148" t="str">
        <f>Inventario!D1273</f>
        <v>Exello Blanco</v>
      </c>
      <c r="AE1273" s="148" t="str">
        <f>Inventario!E1273</f>
        <v>Pinturas y Quimicos</v>
      </c>
      <c r="AF1273" s="148">
        <f>Inventario!F1273</f>
        <v>0</v>
      </c>
      <c r="AG1273" s="148" t="str">
        <f>Inventario!G1273</f>
        <v>galon</v>
      </c>
      <c r="AH1273" s="149">
        <f>Inventario!S1273</f>
        <v>800</v>
      </c>
      <c r="AI1273" s="149">
        <f>Inventario!T1273</f>
        <v>800</v>
      </c>
    </row>
    <row r="1274" spans="11:35" x14ac:dyDescent="0.25">
      <c r="K1274" s="22"/>
      <c r="L1274" s="150"/>
      <c r="AC1274" s="148" t="str">
        <f>Inventario!B1274</f>
        <v>Pegamento Adhesivo Poliuretano  Cuarto</v>
      </c>
      <c r="AD1274" s="148" t="str">
        <f>Inventario!D1274</f>
        <v>Pegamento Adhesivo Poliuretano  Cuarto</v>
      </c>
      <c r="AE1274" s="148" t="str">
        <f>Inventario!E1274</f>
        <v>Pinturas y Quimicos</v>
      </c>
      <c r="AF1274" s="148">
        <f>Inventario!F1274</f>
        <v>0</v>
      </c>
      <c r="AG1274" s="148" t="str">
        <f>Inventario!G1274</f>
        <v>1/4  de Galon</v>
      </c>
      <c r="AH1274" s="149">
        <f>Inventario!S1274</f>
        <v>333.69799999999998</v>
      </c>
      <c r="AI1274" s="149">
        <f>Inventario!T1274</f>
        <v>1668.49</v>
      </c>
    </row>
    <row r="1275" spans="11:35" x14ac:dyDescent="0.25">
      <c r="K1275" s="22"/>
      <c r="L1275" s="150"/>
      <c r="AC1275" s="148" t="str">
        <f>Inventario!B1275</f>
        <v xml:space="preserve">Cipermetrina </v>
      </c>
      <c r="AD1275" s="148" t="str">
        <f>Inventario!D1275</f>
        <v xml:space="preserve">Cipermetrina </v>
      </c>
      <c r="AE1275" s="148" t="str">
        <f>Inventario!E1275</f>
        <v>Pinturas y Quimicos</v>
      </c>
      <c r="AF1275" s="148">
        <f>Inventario!F1275</f>
        <v>0</v>
      </c>
      <c r="AG1275" s="148" t="str">
        <f>Inventario!G1275</f>
        <v>unidades</v>
      </c>
      <c r="AH1275" s="149">
        <f>Inventario!S1275</f>
        <v>3400.3245454545454</v>
      </c>
      <c r="AI1275" s="149">
        <f>Inventario!T1275</f>
        <v>37403.57</v>
      </c>
    </row>
    <row r="1276" spans="11:35" x14ac:dyDescent="0.25">
      <c r="K1276" s="22"/>
      <c r="L1276" s="150"/>
      <c r="AC1276" s="148" t="str">
        <f>Inventario!B1276</f>
        <v>Pintura Gold Acrilica Blanca Cubeta (Klebe)</v>
      </c>
      <c r="AD1276" s="148" t="str">
        <f>Inventario!D1276</f>
        <v>Pintura Gold Acrilica Blanca Cubeta (Klebe)</v>
      </c>
      <c r="AE1276" s="148" t="str">
        <f>Inventario!E1276</f>
        <v>Pinturas y Quimicos</v>
      </c>
      <c r="AF1276" s="148">
        <f>Inventario!F1276</f>
        <v>0</v>
      </c>
      <c r="AG1276" s="148" t="str">
        <f>Inventario!G1276</f>
        <v>cubetas</v>
      </c>
      <c r="AH1276" s="149">
        <f>Inventario!S1276</f>
        <v>1340</v>
      </c>
      <c r="AI1276" s="149">
        <f>Inventario!T1276</f>
        <v>1340</v>
      </c>
    </row>
    <row r="1277" spans="11:35" x14ac:dyDescent="0.25">
      <c r="K1277" s="22"/>
      <c r="L1277" s="150"/>
      <c r="AC1277" s="148" t="str">
        <f>Inventario!B1277</f>
        <v>Pega Blanca (Klebe)</v>
      </c>
      <c r="AD1277" s="148" t="str">
        <f>Inventario!D1277</f>
        <v>Pega Blanca (Klebe)</v>
      </c>
      <c r="AE1277" s="148" t="str">
        <f>Inventario!E1277</f>
        <v>Pinturas y Quimicos</v>
      </c>
      <c r="AF1277" s="148">
        <f>Inventario!F1277</f>
        <v>0</v>
      </c>
      <c r="AG1277" s="148" t="str">
        <f>Inventario!G1277</f>
        <v>galon</v>
      </c>
      <c r="AH1277" s="149">
        <f>Inventario!S1277</f>
        <v>348.65</v>
      </c>
      <c r="AI1277" s="149">
        <f>Inventario!T1277</f>
        <v>697.3</v>
      </c>
    </row>
    <row r="1278" spans="11:35" x14ac:dyDescent="0.25">
      <c r="K1278" s="22"/>
      <c r="L1278" s="150"/>
      <c r="AC1278" s="148" t="str">
        <f>Inventario!B1278</f>
        <v>Lamina de plywood corriente 1/8</v>
      </c>
      <c r="AD1278" s="148" t="str">
        <f>Inventario!D1278</f>
        <v>Lamina de plywood corriente 1/8</v>
      </c>
      <c r="AE1278" s="148" t="str">
        <f>Inventario!E1278</f>
        <v>Plywood</v>
      </c>
      <c r="AF1278" s="148">
        <f>Inventario!F1278</f>
        <v>0</v>
      </c>
      <c r="AG1278" s="148" t="str">
        <f>Inventario!G1278</f>
        <v>unidades</v>
      </c>
      <c r="AH1278" s="149">
        <f>Inventario!S1278</f>
        <v>253.83866666666665</v>
      </c>
      <c r="AI1278" s="149">
        <f>Inventario!T1278</f>
        <v>507.67733333333331</v>
      </c>
    </row>
    <row r="1279" spans="11:35" x14ac:dyDescent="0.25">
      <c r="K1279" s="22"/>
      <c r="L1279" s="150"/>
      <c r="AC1279" s="148" t="str">
        <f>Inventario!B1279</f>
        <v>Lamina de pawlonia (pochote) 3/4"</v>
      </c>
      <c r="AD1279" s="148" t="str">
        <f>Inventario!D1279</f>
        <v>Lamina de pawlonia (pochote) 3/4"</v>
      </c>
      <c r="AE1279" s="148" t="str">
        <f>Inventario!E1279</f>
        <v>Plywood</v>
      </c>
      <c r="AF1279" s="148">
        <f>Inventario!F1279</f>
        <v>0</v>
      </c>
      <c r="AG1279" s="148" t="str">
        <f>Inventario!G1279</f>
        <v>unidades</v>
      </c>
      <c r="AH1279" s="149">
        <f>Inventario!S1279</f>
        <v>1200</v>
      </c>
      <c r="AI1279" s="149">
        <f>Inventario!T1279</f>
        <v>3300</v>
      </c>
    </row>
    <row r="1280" spans="11:35" x14ac:dyDescent="0.25">
      <c r="K1280" s="22"/>
      <c r="L1280" s="150"/>
      <c r="AC1280" s="148" t="str">
        <f>Inventario!B1280</f>
        <v>Lamina de plywood corriente 3/16</v>
      </c>
      <c r="AD1280" s="148" t="str">
        <f>Inventario!D1280</f>
        <v>Lamina de plywood corriente 3/16</v>
      </c>
      <c r="AE1280" s="148" t="str">
        <f>Inventario!E1280</f>
        <v>Plywood</v>
      </c>
      <c r="AF1280" s="148">
        <f>Inventario!F1280</f>
        <v>0</v>
      </c>
      <c r="AG1280" s="148" t="str">
        <f>Inventario!G1280</f>
        <v>unidades</v>
      </c>
      <c r="AH1280" s="149">
        <f>Inventario!S1280</f>
        <v>410.255</v>
      </c>
      <c r="AI1280" s="149">
        <f>Inventario!T1280</f>
        <v>820.51</v>
      </c>
    </row>
    <row r="1281" spans="11:35" x14ac:dyDescent="0.25">
      <c r="K1281" s="22"/>
      <c r="L1281" s="150"/>
      <c r="AC1281" s="148" t="str">
        <f>Inventario!B1281</f>
        <v>Lamina de plywood corriente 3/8</v>
      </c>
      <c r="AD1281" s="148" t="str">
        <f>Inventario!D1281</f>
        <v>Lamina de plywood corriente 3/8</v>
      </c>
      <c r="AE1281" s="148" t="str">
        <f>Inventario!E1281</f>
        <v>Plywood</v>
      </c>
      <c r="AF1281" s="148">
        <f>Inventario!F1281</f>
        <v>0</v>
      </c>
      <c r="AG1281" s="148" t="str">
        <f>Inventario!G1281</f>
        <v>unidades</v>
      </c>
      <c r="AH1281" s="149">
        <f>Inventario!S1281</f>
        <v>419.80893621929181</v>
      </c>
      <c r="AI1281" s="149">
        <f>Inventario!T1281</f>
        <v>2151.5207981238705</v>
      </c>
    </row>
    <row r="1282" spans="11:35" x14ac:dyDescent="0.25">
      <c r="K1282" s="22"/>
      <c r="L1282" s="150"/>
      <c r="AC1282" s="148" t="str">
        <f>Inventario!B1282</f>
        <v>Lamina de plywood corriente 1/2"</v>
      </c>
      <c r="AD1282" s="148" t="str">
        <f>Inventario!D1282</f>
        <v>Lamina de plywood corriente 1/2"</v>
      </c>
      <c r="AE1282" s="148" t="str">
        <f>Inventario!E1282</f>
        <v>Plywood</v>
      </c>
      <c r="AF1282" s="148">
        <f>Inventario!F1282</f>
        <v>0</v>
      </c>
      <c r="AG1282" s="148" t="str">
        <f>Inventario!G1282</f>
        <v>unidades</v>
      </c>
      <c r="AH1282" s="149">
        <f>Inventario!S1282</f>
        <v>720.20353032603202</v>
      </c>
      <c r="AI1282" s="149">
        <f>Inventario!T1282</f>
        <v>20885.902379454928</v>
      </c>
    </row>
    <row r="1283" spans="11:35" x14ac:dyDescent="0.25">
      <c r="K1283" s="22"/>
      <c r="L1283" s="150"/>
      <c r="AC1283" s="148" t="str">
        <f>Inventario!B1283</f>
        <v>Lamina plywood Fenolico 3/4"</v>
      </c>
      <c r="AD1283" s="148" t="str">
        <f>Inventario!D1283</f>
        <v>Lamina plywood Fenolico 3/4"</v>
      </c>
      <c r="AE1283" s="148" t="str">
        <f>Inventario!E1283</f>
        <v>Plywood</v>
      </c>
      <c r="AF1283" s="148">
        <f>Inventario!F1283</f>
        <v>0</v>
      </c>
      <c r="AG1283" s="148" t="str">
        <f>Inventario!G1283</f>
        <v>unidades</v>
      </c>
      <c r="AH1283" s="149">
        <f>Inventario!S1283</f>
        <v>1199.47</v>
      </c>
      <c r="AI1283" s="149">
        <f>Inventario!T1283</f>
        <v>77965.55</v>
      </c>
    </row>
    <row r="1284" spans="11:35" x14ac:dyDescent="0.25">
      <c r="K1284" s="22"/>
      <c r="L1284" s="150"/>
      <c r="AC1284" s="148" t="str">
        <f>Inventario!B1284</f>
        <v>Lamina de pawlonia (pochote) 5/8"</v>
      </c>
      <c r="AD1284" s="148" t="str">
        <f>Inventario!D1284</f>
        <v>Lamina de pawlonia (pochote) 5/8"</v>
      </c>
      <c r="AE1284" s="148" t="str">
        <f>Inventario!E1284</f>
        <v>Plywood</v>
      </c>
      <c r="AF1284" s="148">
        <f>Inventario!F1284</f>
        <v>0</v>
      </c>
      <c r="AG1284" s="148" t="str">
        <f>Inventario!G1284</f>
        <v>unidades</v>
      </c>
      <c r="AH1284" s="149">
        <f>Inventario!S1284</f>
        <v>1178.6981818181819</v>
      </c>
      <c r="AI1284" s="149">
        <f>Inventario!T1284</f>
        <v>294.67454545454547</v>
      </c>
    </row>
    <row r="1285" spans="11:35" x14ac:dyDescent="0.25">
      <c r="K1285" s="22"/>
      <c r="L1285" s="150"/>
      <c r="AC1285" s="148" t="str">
        <f>Inventario!B1285</f>
        <v>Lamina de plywood corriente 1/4"</v>
      </c>
      <c r="AD1285" s="148" t="str">
        <f>Inventario!D1285</f>
        <v>Lamina de plywood corriente 1/4"</v>
      </c>
      <c r="AE1285" s="148" t="str">
        <f>Inventario!E1285</f>
        <v>Plywood</v>
      </c>
      <c r="AF1285" s="148">
        <f>Inventario!F1285</f>
        <v>0</v>
      </c>
      <c r="AG1285" s="148" t="str">
        <f>Inventario!G1285</f>
        <v>unidades</v>
      </c>
      <c r="AH1285" s="149">
        <f>Inventario!S1285</f>
        <v>393.62049999999999</v>
      </c>
      <c r="AI1285" s="149">
        <f>Inventario!T1285</f>
        <v>3148.9639999999999</v>
      </c>
    </row>
    <row r="1286" spans="11:35" x14ac:dyDescent="0.25">
      <c r="K1286" s="22"/>
      <c r="L1286" s="150"/>
      <c r="AC1286" s="148" t="str">
        <f>Inventario!B1286</f>
        <v>Lamina de Eucalipto enchapado 3/4"</v>
      </c>
      <c r="AD1286" s="148" t="str">
        <f>Inventario!D1286</f>
        <v>Lamina de Eucalipto enchapado 3/4"</v>
      </c>
      <c r="AE1286" s="148" t="str">
        <f>Inventario!E1286</f>
        <v>Plywood</v>
      </c>
      <c r="AF1286" s="148">
        <f>Inventario!F1286</f>
        <v>0</v>
      </c>
      <c r="AG1286" s="148" t="str">
        <f>Inventario!G1286</f>
        <v>unidades</v>
      </c>
      <c r="AH1286" s="149">
        <f>Inventario!S1286</f>
        <v>1200</v>
      </c>
      <c r="AI1286" s="149">
        <f>Inventario!T1286</f>
        <v>300</v>
      </c>
    </row>
    <row r="1287" spans="11:35" x14ac:dyDescent="0.25">
      <c r="K1287" s="22"/>
      <c r="L1287" s="150"/>
      <c r="AC1287" s="148" t="str">
        <f>Inventario!B1287</f>
        <v xml:space="preserve">Lamina de Melamina negra 1/8" </v>
      </c>
      <c r="AD1287" s="148" t="str">
        <f>Inventario!D1287</f>
        <v xml:space="preserve">Lamina de Melamina negra 1/8" </v>
      </c>
      <c r="AE1287" s="148" t="str">
        <f>Inventario!E1287</f>
        <v>Plywood</v>
      </c>
      <c r="AF1287" s="148">
        <f>Inventario!F1287</f>
        <v>0</v>
      </c>
      <c r="AG1287" s="148" t="str">
        <f>Inventario!G1287</f>
        <v>unidades</v>
      </c>
      <c r="AH1287" s="149">
        <f>Inventario!S1287</f>
        <v>800</v>
      </c>
      <c r="AI1287" s="149">
        <f>Inventario!T1287</f>
        <v>3400</v>
      </c>
    </row>
    <row r="1288" spans="11:35" x14ac:dyDescent="0.25">
      <c r="K1288" s="22"/>
      <c r="L1288" s="150"/>
      <c r="AC1288" s="148" t="str">
        <f>Inventario!B1288</f>
        <v>Lamina de Fibran 3/8"</v>
      </c>
      <c r="AD1288" s="148" t="str">
        <f>Inventario!D1288</f>
        <v>Lamina de Fibran 3/8"</v>
      </c>
      <c r="AE1288" s="148" t="str">
        <f>Inventario!E1288</f>
        <v>Plywood</v>
      </c>
      <c r="AF1288" s="148">
        <f>Inventario!F1288</f>
        <v>0</v>
      </c>
      <c r="AG1288" s="148" t="str">
        <f>Inventario!G1288</f>
        <v>unidades</v>
      </c>
      <c r="AH1288" s="149" t="str">
        <f>Inventario!S1288</f>
        <v>0</v>
      </c>
      <c r="AI1288" s="149">
        <f>Inventario!T1288</f>
        <v>0</v>
      </c>
    </row>
    <row r="1289" spans="11:35" x14ac:dyDescent="0.25">
      <c r="K1289" s="22"/>
      <c r="L1289" s="150"/>
      <c r="AC1289" s="148" t="str">
        <f>Inventario!B1289</f>
        <v>Lamina Plywood Corriente 3/4"</v>
      </c>
      <c r="AD1289" s="148" t="str">
        <f>Inventario!D1289</f>
        <v>Lamina Plywood Corriente 3/4"</v>
      </c>
      <c r="AE1289" s="148" t="str">
        <f>Inventario!E1289</f>
        <v>Plywood</v>
      </c>
      <c r="AF1289" s="148">
        <f>Inventario!F1289</f>
        <v>0</v>
      </c>
      <c r="AG1289" s="148" t="str">
        <f>Inventario!G1289</f>
        <v>unidades</v>
      </c>
      <c r="AH1289" s="149">
        <f>Inventario!S1289</f>
        <v>734.35711111111118</v>
      </c>
      <c r="AI1289" s="149">
        <f>Inventario!T1289</f>
        <v>3671.7855555555557</v>
      </c>
    </row>
    <row r="1290" spans="11:35" x14ac:dyDescent="0.25">
      <c r="K1290" s="22"/>
      <c r="L1290" s="150"/>
      <c r="AC1290" s="148" t="str">
        <f>Inventario!B1290</f>
        <v>Lamina de Fibran 3/4"</v>
      </c>
      <c r="AD1290" s="148" t="str">
        <f>Inventario!D1290</f>
        <v>Lamina de Fibran 3/4"</v>
      </c>
      <c r="AE1290" s="148" t="str">
        <f>Inventario!E1290</f>
        <v>Plywood</v>
      </c>
      <c r="AF1290" s="148">
        <f>Inventario!F1290</f>
        <v>0</v>
      </c>
      <c r="AG1290" s="148" t="str">
        <f>Inventario!G1290</f>
        <v>unidades</v>
      </c>
      <c r="AH1290" s="149">
        <f>Inventario!S1290</f>
        <v>786.96</v>
      </c>
      <c r="AI1290" s="149">
        <f>Inventario!T1290</f>
        <v>1573.92</v>
      </c>
    </row>
    <row r="1291" spans="11:35" x14ac:dyDescent="0.25">
      <c r="K1291" s="22"/>
      <c r="L1291" s="150"/>
      <c r="AC1291" s="148" t="str">
        <f>Inventario!B1291</f>
        <v>Lamina de Fibran 1/2"</v>
      </c>
      <c r="AD1291" s="148" t="str">
        <f>Inventario!D1291</f>
        <v>Lamina de Fibran 1/2"</v>
      </c>
      <c r="AE1291" s="148" t="str">
        <f>Inventario!E1291</f>
        <v>Plywood</v>
      </c>
      <c r="AF1291" s="148">
        <f>Inventario!F1291</f>
        <v>0</v>
      </c>
      <c r="AG1291" s="148" t="str">
        <f>Inventario!G1291</f>
        <v>unidades</v>
      </c>
      <c r="AH1291" s="149" t="str">
        <f>Inventario!S1291</f>
        <v>0</v>
      </c>
      <c r="AI1291" s="149">
        <f>Inventario!T1291</f>
        <v>0</v>
      </c>
    </row>
    <row r="1292" spans="11:35" x14ac:dyDescent="0.25">
      <c r="K1292" s="22"/>
      <c r="L1292" s="150"/>
      <c r="AC1292" s="148" t="str">
        <f>Inventario!B1292</f>
        <v>Fibra de Madera recubieta Okume 5/8"</v>
      </c>
      <c r="AD1292" s="148" t="str">
        <f>Inventario!D1292</f>
        <v>Fibra de Madera recubieta Okume 5/8"</v>
      </c>
      <c r="AE1292" s="148" t="str">
        <f>Inventario!E1292</f>
        <v>Plywood</v>
      </c>
      <c r="AF1292" s="148">
        <f>Inventario!F1292</f>
        <v>0</v>
      </c>
      <c r="AG1292" s="148" t="str">
        <f>Inventario!G1292</f>
        <v>unidades</v>
      </c>
      <c r="AH1292" s="149" t="str">
        <f>Inventario!S1292</f>
        <v>0</v>
      </c>
      <c r="AI1292" s="149">
        <f>Inventario!T1292</f>
        <v>0</v>
      </c>
    </row>
    <row r="1293" spans="11:35" x14ac:dyDescent="0.25">
      <c r="K1293" s="22"/>
      <c r="L1293" s="150"/>
      <c r="AC1293" s="148" t="str">
        <f>Inventario!B1293</f>
        <v>Fibra de Madera recubieta Okume 1/4"</v>
      </c>
      <c r="AD1293" s="148" t="str">
        <f>Inventario!D1293</f>
        <v>Fibra de Madera recubieta Okume 1/4"</v>
      </c>
      <c r="AE1293" s="148" t="str">
        <f>Inventario!E1293</f>
        <v>Plywood</v>
      </c>
      <c r="AF1293" s="148">
        <f>Inventario!F1293</f>
        <v>0</v>
      </c>
      <c r="AG1293" s="148" t="str">
        <f>Inventario!G1293</f>
        <v>unidades</v>
      </c>
      <c r="AH1293" s="149" t="str">
        <f>Inventario!S1293</f>
        <v>0</v>
      </c>
      <c r="AI1293" s="149">
        <f>Inventario!T1293</f>
        <v>0</v>
      </c>
    </row>
    <row r="1294" spans="11:35" x14ac:dyDescent="0.25">
      <c r="K1294" s="22"/>
      <c r="L1294" s="150"/>
      <c r="AC1294" s="148" t="str">
        <f>Inventario!B1294</f>
        <v>Plycem 4'x8' x 12mm (1/2")</v>
      </c>
      <c r="AD1294" s="148" t="str">
        <f>Inventario!D1294</f>
        <v>Plycem 4'x8' x 12mm (1/2")</v>
      </c>
      <c r="AE1294" s="148" t="str">
        <f>Inventario!E1294</f>
        <v>Plywood</v>
      </c>
      <c r="AF1294" s="148">
        <f>Inventario!F1294</f>
        <v>0</v>
      </c>
      <c r="AG1294" s="148" t="str">
        <f>Inventario!G1294</f>
        <v>unidades</v>
      </c>
      <c r="AH1294" s="149">
        <f>Inventario!S1294</f>
        <v>952.31098039215681</v>
      </c>
      <c r="AI1294" s="149">
        <f>Inventario!T1294</f>
        <v>-2.38077745098161</v>
      </c>
    </row>
    <row r="1295" spans="11:35" x14ac:dyDescent="0.25">
      <c r="K1295" s="22"/>
      <c r="L1295" s="150"/>
      <c r="AC1295" s="148" t="str">
        <f>Inventario!B1295</f>
        <v>Plycem 4'x8' x 20mm (3/4")</v>
      </c>
      <c r="AD1295" s="148" t="str">
        <f>Inventario!D1295</f>
        <v>Plycem 4'x8' x 20mm (3/4")</v>
      </c>
      <c r="AE1295" s="148" t="str">
        <f>Inventario!E1295</f>
        <v>Plywood</v>
      </c>
      <c r="AF1295" s="148">
        <f>Inventario!F1295</f>
        <v>0</v>
      </c>
      <c r="AG1295" s="148" t="str">
        <f>Inventario!G1295</f>
        <v>unidades</v>
      </c>
      <c r="AH1295" s="149" t="str">
        <f>Inventario!S1295</f>
        <v>0</v>
      </c>
      <c r="AI1295" s="149">
        <f>Inventario!T1295</f>
        <v>0</v>
      </c>
    </row>
    <row r="1296" spans="11:35" x14ac:dyDescent="0.25">
      <c r="K1296" s="22"/>
      <c r="L1296" s="150"/>
      <c r="AC1296" s="148" t="str">
        <f>Inventario!B1296</f>
        <v>Lamina Formica</v>
      </c>
      <c r="AD1296" s="148" t="str">
        <f>Inventario!D1296</f>
        <v>Lamina Formica</v>
      </c>
      <c r="AE1296" s="148" t="str">
        <f>Inventario!E1296</f>
        <v>Plywood</v>
      </c>
      <c r="AF1296" s="148">
        <f>Inventario!F1296</f>
        <v>0</v>
      </c>
      <c r="AG1296" s="148" t="str">
        <f>Inventario!G1296</f>
        <v>unidades</v>
      </c>
      <c r="AH1296" s="149">
        <f>Inventario!S1296</f>
        <v>395.9</v>
      </c>
      <c r="AI1296" s="149">
        <f>Inventario!T1296</f>
        <v>395.9</v>
      </c>
    </row>
    <row r="1297" spans="11:35" x14ac:dyDescent="0.25">
      <c r="K1297" s="22"/>
      <c r="L1297" s="150"/>
      <c r="AC1297" s="148" t="str">
        <f>Inventario!B1297</f>
        <v>Separador del agua del combustible (CAT)</v>
      </c>
      <c r="AD1297" s="148" t="str">
        <f>Inventario!D1297</f>
        <v>Separador del agua del combustible (CAT)</v>
      </c>
      <c r="AE1297" s="148" t="str">
        <f>Inventario!E1297</f>
        <v>Repuestos y Partes</v>
      </c>
      <c r="AF1297" s="148">
        <f>Inventario!F1297</f>
        <v>0</v>
      </c>
      <c r="AG1297" s="148" t="str">
        <f>Inventario!G1297</f>
        <v>unidades</v>
      </c>
      <c r="AH1297" s="149" t="str">
        <f>Inventario!S1297</f>
        <v>0</v>
      </c>
      <c r="AI1297" s="149">
        <f>Inventario!T1297</f>
        <v>0</v>
      </c>
    </row>
    <row r="1298" spans="11:35" x14ac:dyDescent="0.25">
      <c r="K1298" s="22"/>
      <c r="L1298" s="150"/>
      <c r="AC1298" s="148" t="str">
        <f>Inventario!B1298</f>
        <v>Filtro Aceite (CAT)</v>
      </c>
      <c r="AD1298" s="148" t="str">
        <f>Inventario!D1298</f>
        <v>Filtro Aceite (CAT)</v>
      </c>
      <c r="AE1298" s="148" t="str">
        <f>Inventario!E1298</f>
        <v>Repuestos y Partes</v>
      </c>
      <c r="AF1298" s="148">
        <f>Inventario!F1298</f>
        <v>0</v>
      </c>
      <c r="AG1298" s="148" t="str">
        <f>Inventario!G1298</f>
        <v>unidades</v>
      </c>
      <c r="AH1298" s="149" t="str">
        <f>Inventario!S1298</f>
        <v>0</v>
      </c>
      <c r="AI1298" s="149">
        <f>Inventario!T1298</f>
        <v>0</v>
      </c>
    </row>
    <row r="1299" spans="11:35" x14ac:dyDescent="0.25">
      <c r="K1299" s="22"/>
      <c r="L1299" s="150"/>
      <c r="AC1299" s="148" t="str">
        <f>Inventario!B1299</f>
        <v>Filtro Combustible (CAT)</v>
      </c>
      <c r="AD1299" s="148" t="str">
        <f>Inventario!D1299</f>
        <v>Filtro Combustible (CAT)</v>
      </c>
      <c r="AE1299" s="148" t="str">
        <f>Inventario!E1299</f>
        <v>Repuestos y Partes</v>
      </c>
      <c r="AF1299" s="148">
        <f>Inventario!F1299</f>
        <v>0</v>
      </c>
      <c r="AG1299" s="148" t="str">
        <f>Inventario!G1299</f>
        <v>unidades</v>
      </c>
      <c r="AH1299" s="149" t="str">
        <f>Inventario!S1299</f>
        <v>0</v>
      </c>
      <c r="AI1299" s="149">
        <f>Inventario!T1299</f>
        <v>0</v>
      </c>
    </row>
    <row r="1300" spans="11:35" x14ac:dyDescent="0.25">
      <c r="K1300" s="22"/>
      <c r="L1300" s="150"/>
      <c r="AC1300" s="148" t="str">
        <f>Inventario!B1300</f>
        <v>Cadena de Rodillos</v>
      </c>
      <c r="AD1300" s="148" t="str">
        <f>Inventario!D1300</f>
        <v>Cadena de Rodillos</v>
      </c>
      <c r="AE1300" s="148" t="str">
        <f>Inventario!E1300</f>
        <v>Repuestos y Partes</v>
      </c>
      <c r="AF1300" s="148">
        <f>Inventario!F1300</f>
        <v>0</v>
      </c>
      <c r="AG1300" s="148" t="str">
        <f>Inventario!G1300</f>
        <v>unidades</v>
      </c>
      <c r="AH1300" s="149" t="str">
        <f>Inventario!S1300</f>
        <v>0</v>
      </c>
      <c r="AI1300" s="149">
        <f>Inventario!T1300</f>
        <v>0</v>
      </c>
    </row>
    <row r="1301" spans="11:35" x14ac:dyDescent="0.25">
      <c r="K1301" s="22"/>
      <c r="L1301" s="150"/>
      <c r="AC1301" s="148" t="str">
        <f>Inventario!B1301</f>
        <v>Bushing brazo tensor 1"</v>
      </c>
      <c r="AD1301" s="148" t="str">
        <f>Inventario!D1301</f>
        <v>Bushing brazo tensor 1"</v>
      </c>
      <c r="AE1301" s="148" t="str">
        <f>Inventario!E1301</f>
        <v>Repuestos y Partes</v>
      </c>
      <c r="AF1301" s="148">
        <f>Inventario!F1301</f>
        <v>0</v>
      </c>
      <c r="AG1301" s="148" t="str">
        <f>Inventario!G1301</f>
        <v>unidades</v>
      </c>
      <c r="AH1301" s="149" t="str">
        <f>Inventario!S1301</f>
        <v>0</v>
      </c>
      <c r="AI1301" s="149">
        <f>Inventario!T1301</f>
        <v>0</v>
      </c>
    </row>
    <row r="1302" spans="11:35" x14ac:dyDescent="0.25">
      <c r="K1302" s="22"/>
      <c r="L1302" s="150"/>
      <c r="AC1302" s="148" t="str">
        <f>Inventario!B1302</f>
        <v>Kit de orrines</v>
      </c>
      <c r="AD1302" s="148" t="str">
        <f>Inventario!D1302</f>
        <v>Kit de orrines</v>
      </c>
      <c r="AE1302" s="148" t="str">
        <f>Inventario!E1302</f>
        <v>Repuestos y Partes</v>
      </c>
      <c r="AF1302" s="148">
        <f>Inventario!F1302</f>
        <v>0</v>
      </c>
      <c r="AG1302" s="148" t="str">
        <f>Inventario!G1302</f>
        <v>kit</v>
      </c>
      <c r="AH1302" s="149" t="str">
        <f>Inventario!S1302</f>
        <v>0</v>
      </c>
      <c r="AI1302" s="149">
        <f>Inventario!T1302</f>
        <v>0</v>
      </c>
    </row>
    <row r="1303" spans="11:35" x14ac:dyDescent="0.25">
      <c r="K1303" s="22"/>
      <c r="L1303" s="150"/>
      <c r="AC1303" s="148" t="str">
        <f>Inventario!B1303</f>
        <v>Balinera 04A-1212</v>
      </c>
      <c r="AD1303" s="148" t="str">
        <f>Inventario!D1303</f>
        <v>Balinera 04A-1212</v>
      </c>
      <c r="AE1303" s="148" t="str">
        <f>Inventario!E1303</f>
        <v>Repuestos y Partes</v>
      </c>
      <c r="AF1303" s="148">
        <f>Inventario!F1303</f>
        <v>0</v>
      </c>
      <c r="AG1303" s="148" t="str">
        <f>Inventario!G1303</f>
        <v>unidades</v>
      </c>
      <c r="AH1303" s="149">
        <f>Inventario!S1303</f>
        <v>350</v>
      </c>
      <c r="AI1303" s="149">
        <f>Inventario!T1303</f>
        <v>2450</v>
      </c>
    </row>
    <row r="1304" spans="11:35" x14ac:dyDescent="0.25">
      <c r="K1304" s="22"/>
      <c r="L1304" s="150"/>
      <c r="AC1304" s="148" t="str">
        <f>Inventario!B1304</f>
        <v>Cuchillas Planas 410x30x3</v>
      </c>
      <c r="AD1304" s="148" t="str">
        <f>Inventario!D1304</f>
        <v>Cuchillas Planas 410x30x3</v>
      </c>
      <c r="AE1304" s="148" t="str">
        <f>Inventario!E1304</f>
        <v>Repuestos y Partes</v>
      </c>
      <c r="AF1304" s="148">
        <f>Inventario!F1304</f>
        <v>0</v>
      </c>
      <c r="AG1304" s="148" t="str">
        <f>Inventario!G1304</f>
        <v>unidades</v>
      </c>
      <c r="AH1304" s="149" t="str">
        <f>Inventario!S1304</f>
        <v>0</v>
      </c>
      <c r="AI1304" s="149">
        <f>Inventario!T1304</f>
        <v>0</v>
      </c>
    </row>
    <row r="1305" spans="11:35" x14ac:dyDescent="0.25">
      <c r="K1305" s="22"/>
      <c r="L1305" s="150"/>
      <c r="AC1305" s="148" t="str">
        <f>Inventario!B1305</f>
        <v>Cuchillas Planas 530x35x3</v>
      </c>
      <c r="AD1305" s="148" t="str">
        <f>Inventario!D1305</f>
        <v>Cuchillas Planas 530x35x3</v>
      </c>
      <c r="AE1305" s="148" t="str">
        <f>Inventario!E1305</f>
        <v>Repuestos y Partes</v>
      </c>
      <c r="AF1305" s="148">
        <f>Inventario!F1305</f>
        <v>0</v>
      </c>
      <c r="AG1305" s="148" t="str">
        <f>Inventario!G1305</f>
        <v>unidades</v>
      </c>
      <c r="AH1305" s="149" t="str">
        <f>Inventario!S1305</f>
        <v>0</v>
      </c>
      <c r="AI1305" s="149">
        <f>Inventario!T1305</f>
        <v>0</v>
      </c>
    </row>
    <row r="1306" spans="11:35" x14ac:dyDescent="0.25">
      <c r="K1306" s="22"/>
      <c r="L1306" s="150"/>
      <c r="AC1306" s="148" t="str">
        <f>Inventario!B1306</f>
        <v>Cuchillas Planas 450x30x3</v>
      </c>
      <c r="AD1306" s="148" t="str">
        <f>Inventario!D1306</f>
        <v>Cuchillas Planas 450x30x3</v>
      </c>
      <c r="AE1306" s="148" t="str">
        <f>Inventario!E1306</f>
        <v>Repuestos y Partes</v>
      </c>
      <c r="AF1306" s="148">
        <f>Inventario!F1306</f>
        <v>0</v>
      </c>
      <c r="AG1306" s="148" t="str">
        <f>Inventario!G1306</f>
        <v>unidades</v>
      </c>
      <c r="AH1306" s="149" t="str">
        <f>Inventario!S1306</f>
        <v>0</v>
      </c>
      <c r="AI1306" s="149">
        <f>Inventario!T1306</f>
        <v>0</v>
      </c>
    </row>
    <row r="1307" spans="11:35" x14ac:dyDescent="0.25">
      <c r="K1307" s="22"/>
      <c r="L1307" s="150"/>
      <c r="AC1307" s="148" t="str">
        <f>Inventario!B1307</f>
        <v>Cuchilla Plana 410x30x3</v>
      </c>
      <c r="AD1307" s="148" t="str">
        <f>Inventario!D1307</f>
        <v>Cuchilla Plana 410x30x3</v>
      </c>
      <c r="AE1307" s="148" t="str">
        <f>Inventario!E1307</f>
        <v>Repuestos y Partes</v>
      </c>
      <c r="AF1307" s="148">
        <f>Inventario!F1307</f>
        <v>0</v>
      </c>
      <c r="AG1307" s="148" t="str">
        <f>Inventario!G1307</f>
        <v>unidades</v>
      </c>
      <c r="AH1307" s="149" t="str">
        <f>Inventario!S1307</f>
        <v>0</v>
      </c>
      <c r="AI1307" s="149">
        <f>Inventario!T1307</f>
        <v>0</v>
      </c>
    </row>
    <row r="1308" spans="11:35" x14ac:dyDescent="0.25">
      <c r="K1308" s="22"/>
      <c r="L1308" s="150"/>
      <c r="AC1308" s="148" t="str">
        <f>Inventario!B1308</f>
        <v>Plaquitas MDT0BMF 14x14x2mm</v>
      </c>
      <c r="AD1308" s="148" t="str">
        <f>Inventario!D1308</f>
        <v>Plaquitas MDT0BMF 14x14x2mm</v>
      </c>
      <c r="AE1308" s="148" t="str">
        <f>Inventario!E1308</f>
        <v>Repuestos y Partes</v>
      </c>
      <c r="AF1308" s="148">
        <f>Inventario!F1308</f>
        <v>0</v>
      </c>
      <c r="AG1308" s="148" t="str">
        <f>Inventario!G1308</f>
        <v>unidades</v>
      </c>
      <c r="AH1308" s="149" t="str">
        <f>Inventario!S1308</f>
        <v>0</v>
      </c>
      <c r="AI1308" s="149">
        <f>Inventario!T1308</f>
        <v>0</v>
      </c>
    </row>
    <row r="1309" spans="11:35" x14ac:dyDescent="0.25">
      <c r="K1309" s="22"/>
      <c r="L1309" s="150"/>
      <c r="AC1309" s="148" t="str">
        <f>Inventario!B1309</f>
        <v>Plaquitas MD 013979 20X12X1.5</v>
      </c>
      <c r="AD1309" s="148" t="str">
        <f>Inventario!D1309</f>
        <v>Plaquitas MD 013979 20X12X1.5</v>
      </c>
      <c r="AE1309" s="148" t="str">
        <f>Inventario!E1309</f>
        <v>Repuestos y Partes</v>
      </c>
      <c r="AF1309" s="148">
        <f>Inventario!F1309</f>
        <v>0</v>
      </c>
      <c r="AG1309" s="148" t="str">
        <f>Inventario!G1309</f>
        <v>unidades</v>
      </c>
      <c r="AH1309" s="149" t="str">
        <f>Inventario!S1309</f>
        <v>0</v>
      </c>
      <c r="AI1309" s="149">
        <f>Inventario!T1309</f>
        <v>0</v>
      </c>
    </row>
    <row r="1310" spans="11:35" x14ac:dyDescent="0.25">
      <c r="K1310" s="22"/>
      <c r="L1310" s="150"/>
      <c r="AC1310" s="148" t="str">
        <f>Inventario!B1310</f>
        <v>Plaquitas MD 012005 30X12X1.5</v>
      </c>
      <c r="AD1310" s="148" t="str">
        <f>Inventario!D1310</f>
        <v>Plaquitas MD 012005 30X12X1.5</v>
      </c>
      <c r="AE1310" s="148" t="str">
        <f>Inventario!E1310</f>
        <v>Repuestos y Partes</v>
      </c>
      <c r="AF1310" s="148">
        <f>Inventario!F1310</f>
        <v>0</v>
      </c>
      <c r="AG1310" s="148" t="str">
        <f>Inventario!G1310</f>
        <v>unidades</v>
      </c>
      <c r="AH1310" s="149" t="str">
        <f>Inventario!S1310</f>
        <v>0</v>
      </c>
      <c r="AI1310" s="149">
        <f>Inventario!T1310</f>
        <v>0</v>
      </c>
    </row>
    <row r="1311" spans="11:35" x14ac:dyDescent="0.25">
      <c r="K1311" s="22"/>
      <c r="L1311" s="150"/>
      <c r="AC1311" s="148" t="str">
        <f>Inventario!B1311</f>
        <v>Plaquitas 30X12X1.5 (cajas rojas)</v>
      </c>
      <c r="AD1311" s="148" t="str">
        <f>Inventario!D1311</f>
        <v>Plaquitas 30X12X1.5 (cajas rojas)</v>
      </c>
      <c r="AE1311" s="148" t="str">
        <f>Inventario!E1311</f>
        <v>Repuestos y Partes</v>
      </c>
      <c r="AF1311" s="148">
        <f>Inventario!F1311</f>
        <v>0</v>
      </c>
      <c r="AG1311" s="148" t="str">
        <f>Inventario!G1311</f>
        <v>unidades</v>
      </c>
      <c r="AH1311" s="149" t="str">
        <f>Inventario!S1311</f>
        <v>0</v>
      </c>
      <c r="AI1311" s="149">
        <f>Inventario!T1311</f>
        <v>0</v>
      </c>
    </row>
    <row r="1312" spans="11:35" x14ac:dyDescent="0.25">
      <c r="K1312" s="22"/>
      <c r="L1312" s="150"/>
      <c r="AC1312" s="148" t="str">
        <f>Inventario!B1312</f>
        <v>Fresas para machimbre 150mmx 40 diametro eje 40mm</v>
      </c>
      <c r="AD1312" s="148" t="str">
        <f>Inventario!D1312</f>
        <v>Fresas para machimbre 150mmx 40 diametro eje 40mm</v>
      </c>
      <c r="AE1312" s="148" t="str">
        <f>Inventario!E1312</f>
        <v>Repuestos y Partes</v>
      </c>
      <c r="AF1312" s="148">
        <f>Inventario!F1312</f>
        <v>0</v>
      </c>
      <c r="AG1312" s="148" t="str">
        <f>Inventario!G1312</f>
        <v>unidades</v>
      </c>
      <c r="AH1312" s="149" t="str">
        <f>Inventario!S1312</f>
        <v>0</v>
      </c>
      <c r="AI1312" s="149">
        <f>Inventario!T1312</f>
        <v>0</v>
      </c>
    </row>
    <row r="1313" spans="11:35" x14ac:dyDescent="0.25">
      <c r="K1313" s="22"/>
      <c r="L1313" s="150"/>
      <c r="AC1313" s="148" t="str">
        <f>Inventario!B1313</f>
        <v>Cabezal para 4 cuchillas diametro 125 x 120 eje 40mm</v>
      </c>
      <c r="AD1313" s="148" t="str">
        <f>Inventario!D1313</f>
        <v>Cabezal para 4 cuchillas diametro 125 x 120 eje 40mm</v>
      </c>
      <c r="AE1313" s="148" t="str">
        <f>Inventario!E1313</f>
        <v>Repuestos y Partes</v>
      </c>
      <c r="AF1313" s="148">
        <f>Inventario!F1313</f>
        <v>0</v>
      </c>
      <c r="AG1313" s="148" t="str">
        <f>Inventario!G1313</f>
        <v>unidades</v>
      </c>
      <c r="AH1313" s="149" t="str">
        <f>Inventario!S1313</f>
        <v>0</v>
      </c>
      <c r="AI1313" s="149">
        <f>Inventario!T1313</f>
        <v>0</v>
      </c>
    </row>
    <row r="1314" spans="11:35" x14ac:dyDescent="0.25">
      <c r="K1314" s="22"/>
      <c r="L1314" s="150"/>
      <c r="AC1314" s="148" t="str">
        <f>Inventario!B1314</f>
        <v>Cabezal cuchillas media caña 122mmx25x eje 40mm</v>
      </c>
      <c r="AD1314" s="148" t="str">
        <f>Inventario!D1314</f>
        <v>Cabezal cuchillas media caña 122mmx25x eje 40mm</v>
      </c>
      <c r="AE1314" s="148" t="str">
        <f>Inventario!E1314</f>
        <v>Repuestos y Partes</v>
      </c>
      <c r="AF1314" s="148">
        <f>Inventario!F1314</f>
        <v>0</v>
      </c>
      <c r="AG1314" s="148" t="str">
        <f>Inventario!G1314</f>
        <v>unidades</v>
      </c>
      <c r="AH1314" s="149" t="str">
        <f>Inventario!S1314</f>
        <v>0</v>
      </c>
      <c r="AI1314" s="149">
        <f>Inventario!T1314</f>
        <v>0</v>
      </c>
    </row>
    <row r="1315" spans="11:35" x14ac:dyDescent="0.25">
      <c r="K1315" s="22"/>
      <c r="L1315" s="150"/>
      <c r="AC1315" s="148" t="str">
        <f>Inventario!B1315</f>
        <v>Cabezal para 4 cuchillas 122x180mm eje 40mm</v>
      </c>
      <c r="AD1315" s="148" t="str">
        <f>Inventario!D1315</f>
        <v>Cabezal para 4 cuchillas 122x180mm eje 40mm</v>
      </c>
      <c r="AE1315" s="148" t="str">
        <f>Inventario!E1315</f>
        <v>Repuestos y Partes</v>
      </c>
      <c r="AF1315" s="148">
        <f>Inventario!F1315</f>
        <v>0</v>
      </c>
      <c r="AG1315" s="148" t="str">
        <f>Inventario!G1315</f>
        <v>unidades</v>
      </c>
      <c r="AH1315" s="149" t="str">
        <f>Inventario!S1315</f>
        <v>0</v>
      </c>
      <c r="AI1315" s="149">
        <f>Inventario!T1315</f>
        <v>0</v>
      </c>
    </row>
    <row r="1316" spans="11:35" x14ac:dyDescent="0.25">
      <c r="K1316" s="22"/>
      <c r="L1316" s="150"/>
      <c r="AC1316" s="148" t="str">
        <f>Inventario!B1316</f>
        <v>Cabezal para MD 120x50x50</v>
      </c>
      <c r="AD1316" s="148" t="str">
        <f>Inventario!D1316</f>
        <v>Cabezal para MD 120x50x50</v>
      </c>
      <c r="AE1316" s="148" t="str">
        <f>Inventario!E1316</f>
        <v>Repuestos y Partes</v>
      </c>
      <c r="AF1316" s="148">
        <f>Inventario!F1316</f>
        <v>0</v>
      </c>
      <c r="AG1316" s="148" t="str">
        <f>Inventario!G1316</f>
        <v>unidades</v>
      </c>
      <c r="AH1316" s="149" t="str">
        <f>Inventario!S1316</f>
        <v>0</v>
      </c>
      <c r="AI1316" s="149">
        <f>Inventario!T1316</f>
        <v>0</v>
      </c>
    </row>
    <row r="1317" spans="11:35" x14ac:dyDescent="0.25">
      <c r="K1317" s="22"/>
      <c r="L1317" s="150"/>
      <c r="AC1317" s="148" t="str">
        <f>Inventario!B1317</f>
        <v>Cabezal porta cuchilla de 4 hojas 122x60x40</v>
      </c>
      <c r="AD1317" s="148" t="str">
        <f>Inventario!D1317</f>
        <v>Cabezal porta cuchilla de 4 hojas 122x60x40</v>
      </c>
      <c r="AE1317" s="148" t="str">
        <f>Inventario!E1317</f>
        <v>Repuestos y Partes</v>
      </c>
      <c r="AF1317" s="148">
        <f>Inventario!F1317</f>
        <v>0</v>
      </c>
      <c r="AG1317" s="148" t="str">
        <f>Inventario!G1317</f>
        <v>unidades</v>
      </c>
      <c r="AH1317" s="149" t="str">
        <f>Inventario!S1317</f>
        <v>0</v>
      </c>
      <c r="AI1317" s="149">
        <f>Inventario!T1317</f>
        <v>0</v>
      </c>
    </row>
    <row r="1318" spans="11:35" x14ac:dyDescent="0.25">
      <c r="K1318" s="22"/>
      <c r="L1318" s="150"/>
      <c r="AC1318" s="148" t="str">
        <f>Inventario!B1318</f>
        <v>Fresa para acanalar 50x135x40</v>
      </c>
      <c r="AD1318" s="148" t="str">
        <f>Inventario!D1318</f>
        <v>Fresa para acanalar 50x135x40</v>
      </c>
      <c r="AE1318" s="148" t="str">
        <f>Inventario!E1318</f>
        <v>Repuestos y Partes</v>
      </c>
      <c r="AF1318" s="148">
        <f>Inventario!F1318</f>
        <v>0</v>
      </c>
      <c r="AG1318" s="148" t="str">
        <f>Inventario!G1318</f>
        <v>unidades</v>
      </c>
      <c r="AH1318" s="149" t="str">
        <f>Inventario!S1318</f>
        <v>0</v>
      </c>
      <c r="AI1318" s="149">
        <f>Inventario!T1318</f>
        <v>0</v>
      </c>
    </row>
    <row r="1319" spans="11:35" x14ac:dyDescent="0.25">
      <c r="K1319" s="22"/>
      <c r="L1319" s="150"/>
      <c r="AC1319" s="148" t="str">
        <f>Inventario!B1319</f>
        <v>Fresa para piso 261.49x7x60 R-L</v>
      </c>
      <c r="AD1319" s="148" t="str">
        <f>Inventario!D1319</f>
        <v>Fresa para piso 261.49x7x60 R-L</v>
      </c>
      <c r="AE1319" s="148" t="str">
        <f>Inventario!E1319</f>
        <v>Repuestos y Partes</v>
      </c>
      <c r="AF1319" s="148">
        <f>Inventario!F1319</f>
        <v>0</v>
      </c>
      <c r="AG1319" s="148" t="str">
        <f>Inventario!G1319</f>
        <v>unidades</v>
      </c>
      <c r="AH1319" s="149" t="str">
        <f>Inventario!S1319</f>
        <v>0</v>
      </c>
      <c r="AI1319" s="149">
        <f>Inventario!T1319</f>
        <v>0</v>
      </c>
    </row>
    <row r="1320" spans="11:35" x14ac:dyDescent="0.25">
      <c r="K1320" s="22"/>
      <c r="L1320" s="150"/>
      <c r="AC1320" s="148" t="str">
        <f>Inventario!B1320</f>
        <v>Fresa Vertical Endmill 1/4" HSS</v>
      </c>
      <c r="AD1320" s="148" t="str">
        <f>Inventario!D1320</f>
        <v>Fresa Vertical Endmill 1/4" HSS</v>
      </c>
      <c r="AE1320" s="148" t="str">
        <f>Inventario!E1320</f>
        <v>Repuestos y Partes</v>
      </c>
      <c r="AF1320" s="148">
        <f>Inventario!F1320</f>
        <v>0</v>
      </c>
      <c r="AG1320" s="148" t="str">
        <f>Inventario!G1320</f>
        <v>unidades</v>
      </c>
      <c r="AH1320" s="149">
        <f>Inventario!S1320</f>
        <v>275</v>
      </c>
      <c r="AI1320" s="149">
        <f>Inventario!T1320</f>
        <v>825</v>
      </c>
    </row>
    <row r="1321" spans="11:35" x14ac:dyDescent="0.25">
      <c r="K1321" s="22"/>
      <c r="L1321" s="150"/>
      <c r="AC1321" s="148" t="str">
        <f>Inventario!B1321</f>
        <v>Fresa Vertical Endmill 1/4" Carburo Tungsteno</v>
      </c>
      <c r="AD1321" s="148" t="str">
        <f>Inventario!D1321</f>
        <v>Fresa Vertical Endmill 1/4" Carburo Tungsteno</v>
      </c>
      <c r="AE1321" s="148" t="str">
        <f>Inventario!E1321</f>
        <v>Repuestos y Partes</v>
      </c>
      <c r="AF1321" s="148">
        <f>Inventario!F1321</f>
        <v>0</v>
      </c>
      <c r="AG1321" s="148" t="str">
        <f>Inventario!G1321</f>
        <v>unidades</v>
      </c>
      <c r="AH1321" s="149" t="str">
        <f>Inventario!S1321</f>
        <v>0</v>
      </c>
      <c r="AI1321" s="149">
        <f>Inventario!T1321</f>
        <v>0</v>
      </c>
    </row>
    <row r="1322" spans="11:35" x14ac:dyDescent="0.25">
      <c r="K1322" s="22"/>
      <c r="L1322" s="150"/>
      <c r="AC1322" s="148" t="str">
        <f>Inventario!B1322</f>
        <v>Cabezal para MD 156X30X50</v>
      </c>
      <c r="AD1322" s="148" t="str">
        <f>Inventario!D1322</f>
        <v>Cabezal para MD 156X30X50</v>
      </c>
      <c r="AE1322" s="148" t="str">
        <f>Inventario!E1322</f>
        <v>Repuestos y Partes</v>
      </c>
      <c r="AF1322" s="148">
        <f>Inventario!F1322</f>
        <v>0</v>
      </c>
      <c r="AG1322" s="148" t="str">
        <f>Inventario!G1322</f>
        <v>unidades</v>
      </c>
      <c r="AH1322" s="149" t="str">
        <f>Inventario!S1322</f>
        <v>0</v>
      </c>
      <c r="AI1322" s="149">
        <f>Inventario!T1322</f>
        <v>0</v>
      </c>
    </row>
    <row r="1323" spans="11:35" x14ac:dyDescent="0.25">
      <c r="K1323" s="22"/>
      <c r="L1323" s="150"/>
      <c r="AC1323" s="148" t="str">
        <f>Inventario!B1323</f>
        <v>Cuchilla para escopladora 20mm</v>
      </c>
      <c r="AD1323" s="148" t="str">
        <f>Inventario!D1323</f>
        <v>Cuchilla para escopladora 20mm</v>
      </c>
      <c r="AE1323" s="148" t="str">
        <f>Inventario!E1323</f>
        <v>Repuestos y Partes</v>
      </c>
      <c r="AF1323" s="148">
        <f>Inventario!F1323</f>
        <v>0</v>
      </c>
      <c r="AG1323" s="148" t="str">
        <f>Inventario!G1323</f>
        <v>unidades</v>
      </c>
      <c r="AH1323" s="149" t="str">
        <f>Inventario!S1323</f>
        <v>0</v>
      </c>
      <c r="AI1323" s="149">
        <f>Inventario!T1323</f>
        <v>0</v>
      </c>
    </row>
    <row r="1324" spans="11:35" x14ac:dyDescent="0.25">
      <c r="K1324" s="22"/>
      <c r="L1324" s="150"/>
      <c r="AC1324" s="148" t="str">
        <f>Inventario!B1324</f>
        <v>Cuchilla para escopladora 16 mm</v>
      </c>
      <c r="AD1324" s="148" t="str">
        <f>Inventario!D1324</f>
        <v>Cuchilla para escopladora 16 mm</v>
      </c>
      <c r="AE1324" s="148" t="str">
        <f>Inventario!E1324</f>
        <v>Repuestos y Partes</v>
      </c>
      <c r="AF1324" s="148">
        <f>Inventario!F1324</f>
        <v>0</v>
      </c>
      <c r="AG1324" s="148" t="str">
        <f>Inventario!G1324</f>
        <v>unidades</v>
      </c>
      <c r="AH1324" s="149" t="str">
        <f>Inventario!S1324</f>
        <v>0</v>
      </c>
      <c r="AI1324" s="149">
        <f>Inventario!T1324</f>
        <v>0</v>
      </c>
    </row>
    <row r="1325" spans="11:35" x14ac:dyDescent="0.25">
      <c r="K1325" s="22"/>
      <c r="L1325" s="150"/>
      <c r="AC1325" s="148" t="str">
        <f>Inventario!B1325</f>
        <v>Cuchilla para escopladora 8mm</v>
      </c>
      <c r="AD1325" s="148" t="str">
        <f>Inventario!D1325</f>
        <v>Cuchilla para escopladora 8mm</v>
      </c>
      <c r="AE1325" s="148" t="str">
        <f>Inventario!E1325</f>
        <v>Repuestos y Partes</v>
      </c>
      <c r="AF1325" s="148">
        <f>Inventario!F1325</f>
        <v>0</v>
      </c>
      <c r="AG1325" s="148" t="str">
        <f>Inventario!G1325</f>
        <v>unidades</v>
      </c>
      <c r="AH1325" s="149" t="str">
        <f>Inventario!S1325</f>
        <v>0</v>
      </c>
      <c r="AI1325" s="149">
        <f>Inventario!T1325</f>
        <v>0</v>
      </c>
    </row>
    <row r="1326" spans="11:35" x14ac:dyDescent="0.25">
      <c r="K1326" s="22"/>
      <c r="L1326" s="150"/>
      <c r="AC1326" s="148" t="str">
        <f>Inventario!B1326</f>
        <v>Cuchilla para escopladora 6mm</v>
      </c>
      <c r="AD1326" s="148" t="str">
        <f>Inventario!D1326</f>
        <v>Cuchilla para escopladora 6mm</v>
      </c>
      <c r="AE1326" s="148" t="str">
        <f>Inventario!E1326</f>
        <v>Repuestos y Partes</v>
      </c>
      <c r="AF1326" s="148">
        <f>Inventario!F1326</f>
        <v>0</v>
      </c>
      <c r="AG1326" s="148" t="str">
        <f>Inventario!G1326</f>
        <v>unidades</v>
      </c>
      <c r="AH1326" s="149" t="str">
        <f>Inventario!S1326</f>
        <v>0</v>
      </c>
      <c r="AI1326" s="149">
        <f>Inventario!T1326</f>
        <v>0</v>
      </c>
    </row>
    <row r="1327" spans="11:35" x14ac:dyDescent="0.25">
      <c r="K1327" s="22"/>
      <c r="L1327" s="150"/>
      <c r="AC1327" s="148" t="str">
        <f>Inventario!B1327</f>
        <v>Cuchillas para escopladora 10mm</v>
      </c>
      <c r="AD1327" s="148" t="str">
        <f>Inventario!D1327</f>
        <v>Cuchillas para escopladora 10mm</v>
      </c>
      <c r="AE1327" s="148" t="str">
        <f>Inventario!E1327</f>
        <v>Repuestos y Partes</v>
      </c>
      <c r="AF1327" s="148">
        <f>Inventario!F1327</f>
        <v>0</v>
      </c>
      <c r="AG1327" s="148" t="str">
        <f>Inventario!G1327</f>
        <v>unidades</v>
      </c>
      <c r="AH1327" s="149" t="str">
        <f>Inventario!S1327</f>
        <v>0</v>
      </c>
      <c r="AI1327" s="149">
        <f>Inventario!T1327</f>
        <v>0</v>
      </c>
    </row>
    <row r="1328" spans="11:35" x14ac:dyDescent="0.25">
      <c r="K1328" s="22"/>
      <c r="L1328" s="150"/>
      <c r="AC1328" s="148" t="str">
        <f>Inventario!B1328</f>
        <v>Cuchillas MD 20x102x150 B61203DP3</v>
      </c>
      <c r="AD1328" s="148" t="str">
        <f>Inventario!D1328</f>
        <v>Cuchillas MD 20x102x150 B61203DP3</v>
      </c>
      <c r="AE1328" s="148" t="str">
        <f>Inventario!E1328</f>
        <v>Repuestos y Partes</v>
      </c>
      <c r="AF1328" s="148">
        <f>Inventario!F1328</f>
        <v>0</v>
      </c>
      <c r="AG1328" s="148" t="str">
        <f>Inventario!G1328</f>
        <v>unidades</v>
      </c>
      <c r="AH1328" s="149" t="str">
        <f>Inventario!S1328</f>
        <v>0</v>
      </c>
      <c r="AI1328" s="149">
        <f>Inventario!T1328</f>
        <v>0</v>
      </c>
    </row>
    <row r="1329" spans="11:35" x14ac:dyDescent="0.25">
      <c r="K1329" s="22"/>
      <c r="L1329" s="150"/>
      <c r="AC1329" s="148" t="str">
        <f>Inventario!B1329</f>
        <v>Cuchillas MD 20x52x100 B6120DP3</v>
      </c>
      <c r="AD1329" s="148" t="str">
        <f>Inventario!D1329</f>
        <v>Cuchillas MD 20x52x100 B6120DP3</v>
      </c>
      <c r="AE1329" s="148" t="str">
        <f>Inventario!E1329</f>
        <v>Repuestos y Partes</v>
      </c>
      <c r="AF1329" s="148">
        <f>Inventario!F1329</f>
        <v>0</v>
      </c>
      <c r="AG1329" s="148" t="str">
        <f>Inventario!G1329</f>
        <v>unidades</v>
      </c>
      <c r="AH1329" s="149" t="str">
        <f>Inventario!S1329</f>
        <v>0</v>
      </c>
      <c r="AI1329" s="149">
        <f>Inventario!T1329</f>
        <v>0</v>
      </c>
    </row>
    <row r="1330" spans="11:35" x14ac:dyDescent="0.25">
      <c r="K1330" s="22"/>
      <c r="L1330" s="150"/>
      <c r="AC1330" s="148" t="str">
        <f>Inventario!B1330</f>
        <v>Cuchillas MD 10x42x100 B61102DP3</v>
      </c>
      <c r="AD1330" s="148" t="str">
        <f>Inventario!D1330</f>
        <v>Cuchillas MD 10x42x100 B61102DP3</v>
      </c>
      <c r="AE1330" s="148" t="str">
        <f>Inventario!E1330</f>
        <v>Repuestos y Partes</v>
      </c>
      <c r="AF1330" s="148">
        <f>Inventario!F1330</f>
        <v>0</v>
      </c>
      <c r="AG1330" s="148" t="str">
        <f>Inventario!G1330</f>
        <v>unidades</v>
      </c>
      <c r="AH1330" s="149" t="str">
        <f>Inventario!S1330</f>
        <v>0</v>
      </c>
      <c r="AI1330" s="149">
        <f>Inventario!T1330</f>
        <v>0</v>
      </c>
    </row>
    <row r="1331" spans="11:35" x14ac:dyDescent="0.25">
      <c r="K1331" s="22"/>
      <c r="L1331" s="150"/>
      <c r="AC1331" s="148" t="str">
        <f>Inventario!B1331</f>
        <v>Cuchilla para escopladora 6mm</v>
      </c>
      <c r="AD1331" s="148" t="str">
        <f>Inventario!D1331</f>
        <v>Cuchilla para escopladora 6mm</v>
      </c>
      <c r="AE1331" s="148" t="str">
        <f>Inventario!E1331</f>
        <v>Repuestos y Partes</v>
      </c>
      <c r="AF1331" s="148">
        <f>Inventario!F1331</f>
        <v>0</v>
      </c>
      <c r="AG1331" s="148" t="str">
        <f>Inventario!G1331</f>
        <v>unidades</v>
      </c>
      <c r="AH1331" s="149" t="str">
        <f>Inventario!S1331</f>
        <v>0</v>
      </c>
      <c r="AI1331" s="149">
        <f>Inventario!T1331</f>
        <v>0</v>
      </c>
    </row>
    <row r="1332" spans="11:35" x14ac:dyDescent="0.25">
      <c r="K1332" s="22"/>
      <c r="L1332" s="150"/>
      <c r="AC1332" s="148" t="str">
        <f>Inventario!B1332</f>
        <v xml:space="preserve">Broca HSS para metal 10mm </v>
      </c>
      <c r="AD1332" s="148" t="str">
        <f>Inventario!D1332</f>
        <v xml:space="preserve">Broca HSS para metal 10mm </v>
      </c>
      <c r="AE1332" s="148" t="str">
        <f>Inventario!E1332</f>
        <v>Repuestos y Partes</v>
      </c>
      <c r="AF1332" s="148">
        <f>Inventario!F1332</f>
        <v>0</v>
      </c>
      <c r="AG1332" s="148" t="str">
        <f>Inventario!G1332</f>
        <v>unidades</v>
      </c>
      <c r="AH1332" s="149" t="str">
        <f>Inventario!S1332</f>
        <v>0</v>
      </c>
      <c r="AI1332" s="149">
        <f>Inventario!T1332</f>
        <v>0</v>
      </c>
    </row>
    <row r="1333" spans="11:35" x14ac:dyDescent="0.25">
      <c r="K1333" s="22"/>
      <c r="L1333" s="150"/>
      <c r="AC1333" s="148" t="str">
        <f>Inventario!B1333</f>
        <v>Cuchilla MD Pro fix 0901565</v>
      </c>
      <c r="AD1333" s="148" t="str">
        <f>Inventario!D1333</f>
        <v>Cuchilla MD Pro fix 0901565</v>
      </c>
      <c r="AE1333" s="148" t="str">
        <f>Inventario!E1333</f>
        <v>Repuestos y Partes</v>
      </c>
      <c r="AF1333" s="148">
        <f>Inventario!F1333</f>
        <v>0</v>
      </c>
      <c r="AG1333" s="148" t="str">
        <f>Inventario!G1333</f>
        <v>unidades</v>
      </c>
      <c r="AH1333" s="149" t="str">
        <f>Inventario!S1333</f>
        <v>0</v>
      </c>
      <c r="AI1333" s="149">
        <f>Inventario!T1333</f>
        <v>0</v>
      </c>
    </row>
    <row r="1334" spans="11:35" x14ac:dyDescent="0.25">
      <c r="K1334" s="22"/>
      <c r="L1334" s="150"/>
      <c r="AC1334" s="148" t="str">
        <f>Inventario!B1334</f>
        <v>Cuchillas MD 20x12x1.5</v>
      </c>
      <c r="AD1334" s="148" t="str">
        <f>Inventario!D1334</f>
        <v>Cuchillas MD 20x12x1.5</v>
      </c>
      <c r="AE1334" s="148" t="str">
        <f>Inventario!E1334</f>
        <v>Repuestos y Partes</v>
      </c>
      <c r="AF1334" s="148">
        <f>Inventario!F1334</f>
        <v>0</v>
      </c>
      <c r="AG1334" s="148" t="str">
        <f>Inventario!G1334</f>
        <v>unidades</v>
      </c>
      <c r="AH1334" s="149" t="str">
        <f>Inventario!S1334</f>
        <v>0</v>
      </c>
      <c r="AI1334" s="149">
        <f>Inventario!T1334</f>
        <v>0</v>
      </c>
    </row>
    <row r="1335" spans="11:35" x14ac:dyDescent="0.25">
      <c r="K1335" s="22"/>
      <c r="L1335" s="150"/>
      <c r="AC1335" s="148" t="str">
        <f>Inventario!B1335</f>
        <v>Cuchillas MD 50x12x1.7</v>
      </c>
      <c r="AD1335" s="148" t="str">
        <f>Inventario!D1335</f>
        <v>Cuchillas MD 50x12x1.7</v>
      </c>
      <c r="AE1335" s="148" t="str">
        <f>Inventario!E1335</f>
        <v>Repuestos y Partes</v>
      </c>
      <c r="AF1335" s="148">
        <f>Inventario!F1335</f>
        <v>0</v>
      </c>
      <c r="AG1335" s="148" t="str">
        <f>Inventario!G1335</f>
        <v>unidades</v>
      </c>
      <c r="AH1335" s="149" t="str">
        <f>Inventario!S1335</f>
        <v>0</v>
      </c>
      <c r="AI1335" s="149">
        <f>Inventario!T1335</f>
        <v>0</v>
      </c>
    </row>
    <row r="1336" spans="11:35" x14ac:dyDescent="0.25">
      <c r="K1336" s="22"/>
      <c r="L1336" s="150"/>
      <c r="AC1336" s="148" t="str">
        <f>Inventario!B1336</f>
        <v>Cuchillas MD 14.6x12x1.5</v>
      </c>
      <c r="AD1336" s="148" t="str">
        <f>Inventario!D1336</f>
        <v>Cuchillas MD 14.6x12x1.5</v>
      </c>
      <c r="AE1336" s="148" t="str">
        <f>Inventario!E1336</f>
        <v>Repuestos y Partes</v>
      </c>
      <c r="AF1336" s="148">
        <f>Inventario!F1336</f>
        <v>0</v>
      </c>
      <c r="AG1336" s="148" t="str">
        <f>Inventario!G1336</f>
        <v>unidades</v>
      </c>
      <c r="AH1336" s="149" t="str">
        <f>Inventario!S1336</f>
        <v>0</v>
      </c>
      <c r="AI1336" s="149">
        <f>Inventario!T1336</f>
        <v>0</v>
      </c>
    </row>
    <row r="1337" spans="11:35" x14ac:dyDescent="0.25">
      <c r="K1337" s="22"/>
      <c r="L1337" s="150"/>
      <c r="AC1337" s="148" t="str">
        <f>Inventario!B1337</f>
        <v>Cuchillas MD 30x12x1.5</v>
      </c>
      <c r="AD1337" s="148" t="str">
        <f>Inventario!D1337</f>
        <v>Cuchillas MD 30x12x1.5</v>
      </c>
      <c r="AE1337" s="148" t="str">
        <f>Inventario!E1337</f>
        <v>Repuestos y Partes</v>
      </c>
      <c r="AF1337" s="148">
        <f>Inventario!F1337</f>
        <v>0</v>
      </c>
      <c r="AG1337" s="148" t="str">
        <f>Inventario!G1337</f>
        <v>unidades</v>
      </c>
      <c r="AH1337" s="149" t="str">
        <f>Inventario!S1337</f>
        <v>0</v>
      </c>
      <c r="AI1337" s="149">
        <f>Inventario!T1337</f>
        <v>0</v>
      </c>
    </row>
    <row r="1338" spans="11:35" x14ac:dyDescent="0.25">
      <c r="K1338" s="22"/>
      <c r="L1338" s="150"/>
      <c r="AC1338" s="148" t="str">
        <f>Inventario!B1338</f>
        <v>Cuchilla perfilada MD 0F 0802791</v>
      </c>
      <c r="AD1338" s="148" t="str">
        <f>Inventario!D1338</f>
        <v>Cuchilla perfilada MD 0F 0802791</v>
      </c>
      <c r="AE1338" s="148" t="str">
        <f>Inventario!E1338</f>
        <v>Repuestos y Partes</v>
      </c>
      <c r="AF1338" s="148">
        <f>Inventario!F1338</f>
        <v>0</v>
      </c>
      <c r="AG1338" s="148" t="str">
        <f>Inventario!G1338</f>
        <v>unidades</v>
      </c>
      <c r="AH1338" s="149" t="str">
        <f>Inventario!S1338</f>
        <v>0</v>
      </c>
      <c r="AI1338" s="149">
        <f>Inventario!T1338</f>
        <v>0</v>
      </c>
    </row>
    <row r="1339" spans="11:35" x14ac:dyDescent="0.25">
      <c r="K1339" s="22"/>
      <c r="L1339" s="150"/>
      <c r="AC1339" s="148" t="str">
        <f>Inventario!B1339</f>
        <v>Cuchilla perfilada MD RI 8017032</v>
      </c>
      <c r="AD1339" s="148" t="str">
        <f>Inventario!D1339</f>
        <v>Cuchilla perfilada MD RI 8017032</v>
      </c>
      <c r="AE1339" s="148" t="str">
        <f>Inventario!E1339</f>
        <v>Repuestos y Partes</v>
      </c>
      <c r="AF1339" s="148">
        <f>Inventario!F1339</f>
        <v>0</v>
      </c>
      <c r="AG1339" s="148" t="str">
        <f>Inventario!G1339</f>
        <v>unidades</v>
      </c>
      <c r="AH1339" s="149" t="str">
        <f>Inventario!S1339</f>
        <v>0</v>
      </c>
      <c r="AI1339" s="149">
        <f>Inventario!T1339</f>
        <v>0</v>
      </c>
    </row>
    <row r="1340" spans="11:35" x14ac:dyDescent="0.25">
      <c r="K1340" s="22"/>
      <c r="L1340" s="150"/>
      <c r="AC1340" s="148" t="str">
        <f>Inventario!B1340</f>
        <v>Cuchilla perfilada MD RI 8017031</v>
      </c>
      <c r="AD1340" s="148" t="str">
        <f>Inventario!D1340</f>
        <v>Cuchilla perfilada MD RI 8017031</v>
      </c>
      <c r="AE1340" s="148" t="str">
        <f>Inventario!E1340</f>
        <v>Repuestos y Partes</v>
      </c>
      <c r="AF1340" s="148">
        <f>Inventario!F1340</f>
        <v>0</v>
      </c>
      <c r="AG1340" s="148" t="str">
        <f>Inventario!G1340</f>
        <v>unidades</v>
      </c>
      <c r="AH1340" s="149" t="str">
        <f>Inventario!S1340</f>
        <v>0</v>
      </c>
      <c r="AI1340" s="149">
        <f>Inventario!T1340</f>
        <v>0</v>
      </c>
    </row>
    <row r="1341" spans="11:35" x14ac:dyDescent="0.25">
      <c r="K1341" s="22"/>
      <c r="L1341" s="150"/>
      <c r="AC1341" s="148" t="str">
        <f>Inventario!B1341</f>
        <v>Cuchilla perfilada MD RI 8017034</v>
      </c>
      <c r="AD1341" s="148" t="str">
        <f>Inventario!D1341</f>
        <v>Cuchilla perfilada MD RI 8017034</v>
      </c>
      <c r="AE1341" s="148" t="str">
        <f>Inventario!E1341</f>
        <v>Repuestos y Partes</v>
      </c>
      <c r="AF1341" s="148">
        <f>Inventario!F1341</f>
        <v>0</v>
      </c>
      <c r="AG1341" s="148" t="str">
        <f>Inventario!G1341</f>
        <v>unidades</v>
      </c>
      <c r="AH1341" s="149" t="str">
        <f>Inventario!S1341</f>
        <v>0</v>
      </c>
      <c r="AI1341" s="149">
        <f>Inventario!T1341</f>
        <v>0</v>
      </c>
    </row>
    <row r="1342" spans="11:35" x14ac:dyDescent="0.25">
      <c r="K1342" s="22"/>
      <c r="L1342" s="150"/>
      <c r="AC1342" s="148" t="str">
        <f>Inventario!B1342</f>
        <v>Cuchilla perfilada MD RI 8017033</v>
      </c>
      <c r="AD1342" s="148" t="str">
        <f>Inventario!D1342</f>
        <v>Cuchilla perfilada MD RI 8017033</v>
      </c>
      <c r="AE1342" s="148" t="str">
        <f>Inventario!E1342</f>
        <v>Repuestos y Partes</v>
      </c>
      <c r="AF1342" s="148">
        <f>Inventario!F1342</f>
        <v>0</v>
      </c>
      <c r="AG1342" s="148" t="str">
        <f>Inventario!G1342</f>
        <v>unidades</v>
      </c>
      <c r="AH1342" s="149" t="str">
        <f>Inventario!S1342</f>
        <v>0</v>
      </c>
      <c r="AI1342" s="149">
        <f>Inventario!T1342</f>
        <v>0</v>
      </c>
    </row>
    <row r="1343" spans="11:35" x14ac:dyDescent="0.25">
      <c r="K1343" s="22"/>
      <c r="L1343" s="150"/>
      <c r="AC1343" s="148" t="str">
        <f>Inventario!B1343</f>
        <v xml:space="preserve">Cuchilla P/R F08 </v>
      </c>
      <c r="AD1343" s="148" t="str">
        <f>Inventario!D1343</f>
        <v xml:space="preserve">Cuchilla P/R F08 </v>
      </c>
      <c r="AE1343" s="148" t="str">
        <f>Inventario!E1343</f>
        <v>Repuestos y Partes</v>
      </c>
      <c r="AF1343" s="148">
        <f>Inventario!F1343</f>
        <v>0</v>
      </c>
      <c r="AG1343" s="148" t="str">
        <f>Inventario!G1343</f>
        <v>unidades</v>
      </c>
      <c r="AH1343" s="149" t="str">
        <f>Inventario!S1343</f>
        <v>0</v>
      </c>
      <c r="AI1343" s="149">
        <f>Inventario!T1343</f>
        <v>0</v>
      </c>
    </row>
    <row r="1344" spans="11:35" x14ac:dyDescent="0.25">
      <c r="K1344" s="22"/>
      <c r="L1344" s="150"/>
      <c r="AC1344" s="148" t="str">
        <f>Inventario!B1344</f>
        <v>Balinera 6002</v>
      </c>
      <c r="AD1344" s="148" t="str">
        <f>Inventario!D1344</f>
        <v>Balinera 6002</v>
      </c>
      <c r="AE1344" s="148" t="str">
        <f>Inventario!E1344</f>
        <v>Repuestos y Partes</v>
      </c>
      <c r="AF1344" s="148">
        <f>Inventario!F1344</f>
        <v>0</v>
      </c>
      <c r="AG1344" s="148" t="str">
        <f>Inventario!G1344</f>
        <v>unidades</v>
      </c>
      <c r="AH1344" s="149" t="str">
        <f>Inventario!S1344</f>
        <v>0</v>
      </c>
      <c r="AI1344" s="149">
        <f>Inventario!T1344</f>
        <v>0</v>
      </c>
    </row>
    <row r="1345" spans="11:35" x14ac:dyDescent="0.25">
      <c r="K1345" s="22"/>
      <c r="L1345" s="150"/>
      <c r="AC1345" s="148" t="str">
        <f>Inventario!B1345</f>
        <v>Balinera 6306-2RSC3</v>
      </c>
      <c r="AD1345" s="148" t="str">
        <f>Inventario!D1345</f>
        <v>Balinera 6306-2RSC3</v>
      </c>
      <c r="AE1345" s="148" t="str">
        <f>Inventario!E1345</f>
        <v>Repuestos y Partes</v>
      </c>
      <c r="AF1345" s="148">
        <f>Inventario!F1345</f>
        <v>0</v>
      </c>
      <c r="AG1345" s="148" t="str">
        <f>Inventario!G1345</f>
        <v>unidades</v>
      </c>
      <c r="AH1345" s="149">
        <f>Inventario!S1345</f>
        <v>389.21500000000003</v>
      </c>
      <c r="AI1345" s="149">
        <f>Inventario!T1345</f>
        <v>778.43000000000006</v>
      </c>
    </row>
    <row r="1346" spans="11:35" x14ac:dyDescent="0.25">
      <c r="K1346" s="22"/>
      <c r="L1346" s="150"/>
      <c r="AC1346" s="148" t="str">
        <f>Inventario!B1346</f>
        <v>Balinera 6009-2RSC3</v>
      </c>
      <c r="AD1346" s="148" t="str">
        <f>Inventario!D1346</f>
        <v>Balinera 6009-2RSC3</v>
      </c>
      <c r="AE1346" s="148" t="str">
        <f>Inventario!E1346</f>
        <v>Repuestos y Partes</v>
      </c>
      <c r="AF1346" s="148">
        <f>Inventario!F1346</f>
        <v>0</v>
      </c>
      <c r="AG1346" s="148" t="str">
        <f>Inventario!G1346</f>
        <v>unidades</v>
      </c>
      <c r="AH1346" s="149" t="str">
        <f>Inventario!S1346</f>
        <v>0</v>
      </c>
      <c r="AI1346" s="149">
        <f>Inventario!T1346</f>
        <v>0</v>
      </c>
    </row>
    <row r="1347" spans="11:35" x14ac:dyDescent="0.25">
      <c r="K1347" s="22"/>
      <c r="L1347" s="150"/>
      <c r="AC1347" s="148" t="str">
        <f>Inventario!B1347</f>
        <v>Balinera 608-2RSRC3</v>
      </c>
      <c r="AD1347" s="148" t="str">
        <f>Inventario!D1347</f>
        <v>Balinera 608-2RSRC3</v>
      </c>
      <c r="AE1347" s="148" t="str">
        <f>Inventario!E1347</f>
        <v>Repuestos y Partes</v>
      </c>
      <c r="AF1347" s="148" t="str">
        <f>Inventario!F1347</f>
        <v xml:space="preserve"> 608-2RSRC3</v>
      </c>
      <c r="AG1347" s="148" t="str">
        <f>Inventario!G1347</f>
        <v>unidades</v>
      </c>
      <c r="AH1347" s="149" t="str">
        <f>Inventario!S1347</f>
        <v>0</v>
      </c>
      <c r="AI1347" s="149">
        <f>Inventario!T1347</f>
        <v>0</v>
      </c>
    </row>
    <row r="1348" spans="11:35" x14ac:dyDescent="0.25">
      <c r="K1348" s="22"/>
      <c r="L1348" s="150"/>
      <c r="AC1348" s="148" t="str">
        <f>Inventario!B1348</f>
        <v>Balinera 6300-2ZC3</v>
      </c>
      <c r="AD1348" s="148" t="str">
        <f>Inventario!D1348</f>
        <v>Balinera 6300-2ZC3</v>
      </c>
      <c r="AE1348" s="148" t="str">
        <f>Inventario!E1348</f>
        <v>Repuestos y Partes</v>
      </c>
      <c r="AF1348" s="148" t="str">
        <f>Inventario!F1348</f>
        <v xml:space="preserve"> 6300-2ZC3</v>
      </c>
      <c r="AG1348" s="148" t="str">
        <f>Inventario!G1348</f>
        <v>unidades</v>
      </c>
      <c r="AH1348" s="149" t="str">
        <f>Inventario!S1348</f>
        <v>0</v>
      </c>
      <c r="AI1348" s="149">
        <f>Inventario!T1348</f>
        <v>0</v>
      </c>
    </row>
    <row r="1349" spans="11:35" x14ac:dyDescent="0.25">
      <c r="K1349" s="22"/>
      <c r="L1349" s="150"/>
      <c r="AC1349" s="148" t="str">
        <f>Inventario!B1349</f>
        <v>Balinera 6307-2ZC3</v>
      </c>
      <c r="AD1349" s="148" t="str">
        <f>Inventario!D1349</f>
        <v>Balinera 6307-2ZC3</v>
      </c>
      <c r="AE1349" s="148" t="str">
        <f>Inventario!E1349</f>
        <v>Repuestos y Partes</v>
      </c>
      <c r="AF1349" s="148" t="str">
        <f>Inventario!F1349</f>
        <v>6307-2ZC3</v>
      </c>
      <c r="AG1349" s="148" t="str">
        <f>Inventario!G1349</f>
        <v>unidades</v>
      </c>
      <c r="AH1349" s="149" t="str">
        <f>Inventario!S1349</f>
        <v>0</v>
      </c>
      <c r="AI1349" s="149">
        <f>Inventario!T1349</f>
        <v>0</v>
      </c>
    </row>
    <row r="1350" spans="11:35" x14ac:dyDescent="0.25">
      <c r="K1350" s="22"/>
      <c r="L1350" s="150"/>
      <c r="AC1350" s="148" t="str">
        <f>Inventario!B1350</f>
        <v>Filtro linea de 1/2"</v>
      </c>
      <c r="AD1350" s="148" t="str">
        <f>Inventario!D1350</f>
        <v>Filtro linea de 1/2"</v>
      </c>
      <c r="AE1350" s="148" t="str">
        <f>Inventario!E1350</f>
        <v>Repuestos y Partes</v>
      </c>
      <c r="AF1350" s="148">
        <f>Inventario!F1350</f>
        <v>0</v>
      </c>
      <c r="AG1350" s="148" t="str">
        <f>Inventario!G1350</f>
        <v>unidades</v>
      </c>
      <c r="AH1350" s="149" t="str">
        <f>Inventario!S1350</f>
        <v>0</v>
      </c>
      <c r="AI1350" s="149">
        <f>Inventario!T1350</f>
        <v>0</v>
      </c>
    </row>
    <row r="1351" spans="11:35" x14ac:dyDescent="0.25">
      <c r="K1351" s="22"/>
      <c r="L1351" s="150"/>
      <c r="AC1351" s="148" t="str">
        <f>Inventario!B1351</f>
        <v>Valv Purg Automatica 120v</v>
      </c>
      <c r="AD1351" s="148" t="str">
        <f>Inventario!D1351</f>
        <v>Valv Purg Automatica 120v</v>
      </c>
      <c r="AE1351" s="148" t="str">
        <f>Inventario!E1351</f>
        <v>Repuestos y Partes</v>
      </c>
      <c r="AF1351" s="148">
        <f>Inventario!F1351</f>
        <v>0</v>
      </c>
      <c r="AG1351" s="148" t="str">
        <f>Inventario!G1351</f>
        <v>unidades</v>
      </c>
      <c r="AH1351" s="149" t="str">
        <f>Inventario!S1351</f>
        <v>0</v>
      </c>
      <c r="AI1351" s="149">
        <f>Inventario!T1351</f>
        <v>0</v>
      </c>
    </row>
    <row r="1352" spans="11:35" x14ac:dyDescent="0.25">
      <c r="K1352" s="22"/>
      <c r="L1352" s="150"/>
      <c r="AC1352" s="148" t="str">
        <f>Inventario!B1352</f>
        <v>Union Galv de 1/2"</v>
      </c>
      <c r="AD1352" s="148" t="str">
        <f>Inventario!D1352</f>
        <v>Union Galv de 1/2"</v>
      </c>
      <c r="AE1352" s="148" t="str">
        <f>Inventario!E1352</f>
        <v>Repuestos y Partes</v>
      </c>
      <c r="AF1352" s="148">
        <f>Inventario!F1352</f>
        <v>0</v>
      </c>
      <c r="AG1352" s="148" t="str">
        <f>Inventario!G1352</f>
        <v>unidades</v>
      </c>
      <c r="AH1352" s="149" t="str">
        <f>Inventario!S1352</f>
        <v>0</v>
      </c>
      <c r="AI1352" s="149">
        <f>Inventario!T1352</f>
        <v>0</v>
      </c>
    </row>
    <row r="1353" spans="11:35" x14ac:dyDescent="0.25">
      <c r="K1353" s="22"/>
      <c r="L1353" s="150"/>
      <c r="AC1353" s="148" t="str">
        <f>Inventario!B1353</f>
        <v>Cuchilla para redondear 1/2"x1/2"x3/4" cod 2009</v>
      </c>
      <c r="AD1353" s="148" t="str">
        <f>Inventario!D1353</f>
        <v>Cuchilla para redondear 1/2"x1/2"x3/4" cod 2009</v>
      </c>
      <c r="AE1353" s="148" t="str">
        <f>Inventario!E1353</f>
        <v>Repuestos y Partes</v>
      </c>
      <c r="AF1353" s="148">
        <f>Inventario!F1353</f>
        <v>0</v>
      </c>
      <c r="AG1353" s="148" t="str">
        <f>Inventario!G1353</f>
        <v>unidades</v>
      </c>
      <c r="AH1353" s="149" t="str">
        <f>Inventario!S1353</f>
        <v>0</v>
      </c>
      <c r="AI1353" s="149">
        <f>Inventario!T1353</f>
        <v>0</v>
      </c>
    </row>
    <row r="1354" spans="11:35" x14ac:dyDescent="0.25">
      <c r="K1354" s="22"/>
      <c r="L1354" s="150"/>
      <c r="AC1354" s="148" t="str">
        <f>Inventario!B1354</f>
        <v>Cuchilla para rectificar 1/2"x2-1/2" cod 45427</v>
      </c>
      <c r="AD1354" s="148" t="str">
        <f>Inventario!D1354</f>
        <v>Cuchilla para rectificar 1/2"x2-1/2" cod 45427</v>
      </c>
      <c r="AE1354" s="148" t="str">
        <f>Inventario!E1354</f>
        <v>Repuestos y Partes</v>
      </c>
      <c r="AF1354" s="148">
        <f>Inventario!F1354</f>
        <v>0</v>
      </c>
      <c r="AG1354" s="148" t="str">
        <f>Inventario!G1354</f>
        <v>unidades</v>
      </c>
      <c r="AH1354" s="149" t="str">
        <f>Inventario!S1354</f>
        <v>0</v>
      </c>
      <c r="AI1354" s="149">
        <f>Inventario!T1354</f>
        <v>0</v>
      </c>
    </row>
    <row r="1355" spans="11:35" x14ac:dyDescent="0.25">
      <c r="K1355" s="22"/>
      <c r="L1355" s="150"/>
      <c r="AC1355" s="148" t="str">
        <f>Inventario!B1355</f>
        <v>Cuchilla para rectificar 1/2"x1x 1/4" cod 45460</v>
      </c>
      <c r="AD1355" s="148" t="str">
        <f>Inventario!D1355</f>
        <v>Cuchilla para rectificar 1/2"x1x 1/4" cod 45460</v>
      </c>
      <c r="AE1355" s="148" t="str">
        <f>Inventario!E1355</f>
        <v>Repuestos y Partes</v>
      </c>
      <c r="AF1355" s="148">
        <f>Inventario!F1355</f>
        <v>0</v>
      </c>
      <c r="AG1355" s="148" t="str">
        <f>Inventario!G1355</f>
        <v>unidades</v>
      </c>
      <c r="AH1355" s="149" t="str">
        <f>Inventario!S1355</f>
        <v>0</v>
      </c>
      <c r="AI1355" s="149">
        <f>Inventario!T1355</f>
        <v>0</v>
      </c>
    </row>
    <row r="1356" spans="11:35" x14ac:dyDescent="0.25">
      <c r="K1356" s="22"/>
      <c r="L1356" s="150"/>
      <c r="AC1356" s="148" t="str">
        <f>Inventario!B1356</f>
        <v>Cuchilla para rectificar  1/2"x1/4x 1/4" cod 45460-S</v>
      </c>
      <c r="AD1356" s="148" t="str">
        <f>Inventario!D1356</f>
        <v>Cuchilla para rectificar  1/2"x1/4x 1/4" cod 45460-S</v>
      </c>
      <c r="AE1356" s="148" t="str">
        <f>Inventario!E1356</f>
        <v>Repuestos y Partes</v>
      </c>
      <c r="AF1356" s="148">
        <f>Inventario!F1356</f>
        <v>0</v>
      </c>
      <c r="AG1356" s="148" t="str">
        <f>Inventario!G1356</f>
        <v>unidades</v>
      </c>
      <c r="AH1356" s="149" t="str">
        <f>Inventario!S1356</f>
        <v>0</v>
      </c>
      <c r="AI1356" s="149">
        <f>Inventario!T1356</f>
        <v>0</v>
      </c>
    </row>
    <row r="1357" spans="11:35" x14ac:dyDescent="0.25">
      <c r="K1357" s="22"/>
      <c r="L1357" s="150"/>
      <c r="AC1357" s="148" t="str">
        <f>Inventario!B1357</f>
        <v>Cuchilla de rectificar 1/2x1/2"x2" cod 2408</v>
      </c>
      <c r="AD1357" s="148" t="str">
        <f>Inventario!D1357</f>
        <v>Cuchilla de rectificar 1/2x1/2"x2" cod 2408</v>
      </c>
      <c r="AE1357" s="148" t="str">
        <f>Inventario!E1357</f>
        <v>Repuestos y Partes</v>
      </c>
      <c r="AF1357" s="148">
        <f>Inventario!F1357</f>
        <v>0</v>
      </c>
      <c r="AG1357" s="148" t="str">
        <f>Inventario!G1357</f>
        <v>unidades</v>
      </c>
      <c r="AH1357" s="149" t="str">
        <f>Inventario!S1357</f>
        <v>0</v>
      </c>
      <c r="AI1357" s="149">
        <f>Inventario!T1357</f>
        <v>0</v>
      </c>
    </row>
    <row r="1358" spans="11:35" x14ac:dyDescent="0.25">
      <c r="K1358" s="22"/>
      <c r="L1358" s="150"/>
      <c r="AC1358" s="148" t="str">
        <f>Inventario!B1358</f>
        <v>Cuchilla de Rectificar 1/2"SH, 9/16"CD, 1-1/4"CL cod 1075</v>
      </c>
      <c r="AD1358" s="148" t="str">
        <f>Inventario!D1358</f>
        <v>Cuchilla de Rectificar 1/2"SH, 9/16"CD, 1-1/4"CL cod 1075</v>
      </c>
      <c r="AE1358" s="148" t="str">
        <f>Inventario!E1358</f>
        <v>Repuestos y Partes</v>
      </c>
      <c r="AF1358" s="148">
        <f>Inventario!F1358</f>
        <v>0</v>
      </c>
      <c r="AG1358" s="148" t="str">
        <f>Inventario!G1358</f>
        <v>unidades</v>
      </c>
      <c r="AH1358" s="149" t="str">
        <f>Inventario!S1358</f>
        <v>0</v>
      </c>
      <c r="AI1358" s="149">
        <f>Inventario!T1358</f>
        <v>0</v>
      </c>
    </row>
    <row r="1359" spans="11:35" x14ac:dyDescent="0.25">
      <c r="K1359" s="22"/>
      <c r="L1359" s="150"/>
      <c r="AC1359" s="148" t="str">
        <f>Inventario!B1359</f>
        <v>Cuchilla de rectificar cod 1067</v>
      </c>
      <c r="AD1359" s="148" t="str">
        <f>Inventario!D1359</f>
        <v>Cuchilla de rectificar cod 1067</v>
      </c>
      <c r="AE1359" s="148" t="str">
        <f>Inventario!E1359</f>
        <v>Repuestos y Partes</v>
      </c>
      <c r="AF1359" s="148">
        <f>Inventario!F1359</f>
        <v>0</v>
      </c>
      <c r="AG1359" s="148" t="str">
        <f>Inventario!G1359</f>
        <v>unidades</v>
      </c>
      <c r="AH1359" s="149" t="str">
        <f>Inventario!S1359</f>
        <v>0</v>
      </c>
      <c r="AI1359" s="149">
        <f>Inventario!T1359</f>
        <v>0</v>
      </c>
    </row>
    <row r="1360" spans="11:35" x14ac:dyDescent="0.25">
      <c r="K1360" s="22"/>
      <c r="L1360" s="150"/>
      <c r="AC1360" s="148" t="str">
        <f>Inventario!B1360</f>
        <v>Cuchilla de rectificar cod 2400</v>
      </c>
      <c r="AD1360" s="148" t="str">
        <f>Inventario!D1360</f>
        <v>Cuchilla de rectificar cod 2400</v>
      </c>
      <c r="AE1360" s="148" t="str">
        <f>Inventario!E1360</f>
        <v>Repuestos y Partes</v>
      </c>
      <c r="AF1360" s="148">
        <f>Inventario!F1360</f>
        <v>0</v>
      </c>
      <c r="AG1360" s="148" t="str">
        <f>Inventario!G1360</f>
        <v>unidades</v>
      </c>
      <c r="AH1360" s="149" t="str">
        <f>Inventario!S1360</f>
        <v>0</v>
      </c>
      <c r="AI1360" s="149">
        <f>Inventario!T1360</f>
        <v>0</v>
      </c>
    </row>
    <row r="1361" spans="11:35" x14ac:dyDescent="0.25">
      <c r="K1361" s="22"/>
      <c r="L1361" s="150"/>
      <c r="AC1361" s="148" t="str">
        <f>Inventario!B1361</f>
        <v>Cuchilla de rectificar  5/8"x1"x1/4 cod 45462</v>
      </c>
      <c r="AD1361" s="148" t="str">
        <f>Inventario!D1361</f>
        <v>Cuchilla de rectificar  5/8"x1"x1/4 cod 45462</v>
      </c>
      <c r="AE1361" s="148" t="str">
        <f>Inventario!E1361</f>
        <v>Repuestos y Partes</v>
      </c>
      <c r="AF1361" s="148">
        <f>Inventario!F1361</f>
        <v>0</v>
      </c>
      <c r="AG1361" s="148" t="str">
        <f>Inventario!G1361</f>
        <v>unidades</v>
      </c>
      <c r="AH1361" s="149" t="str">
        <f>Inventario!S1361</f>
        <v>0</v>
      </c>
      <c r="AI1361" s="149">
        <f>Inventario!T1361</f>
        <v>0</v>
      </c>
    </row>
    <row r="1362" spans="11:35" x14ac:dyDescent="0.25">
      <c r="K1362" s="22"/>
      <c r="L1362" s="150"/>
      <c r="AC1362" s="148" t="str">
        <f>Inventario!B1362</f>
        <v xml:space="preserve">Cuchilla para rectificar 1/4"CD , 1" CLSH , 1/4"cod 1014 </v>
      </c>
      <c r="AD1362" s="148" t="str">
        <f>Inventario!D1362</f>
        <v xml:space="preserve">Cuchilla para rectificar 1/4"CD , 1" CLSH , 1/4"cod 1014 </v>
      </c>
      <c r="AE1362" s="148" t="str">
        <f>Inventario!E1362</f>
        <v>Repuestos y Partes</v>
      </c>
      <c r="AF1362" s="148">
        <f>Inventario!F1362</f>
        <v>0</v>
      </c>
      <c r="AG1362" s="148" t="str">
        <f>Inventario!G1362</f>
        <v>unidades</v>
      </c>
      <c r="AH1362" s="149" t="str">
        <f>Inventario!S1362</f>
        <v>0</v>
      </c>
      <c r="AI1362" s="149">
        <f>Inventario!T1362</f>
        <v>0</v>
      </c>
    </row>
    <row r="1363" spans="11:35" x14ac:dyDescent="0.25">
      <c r="K1363" s="22"/>
      <c r="L1363" s="150"/>
      <c r="AC1363" s="148" t="str">
        <f>Inventario!B1363</f>
        <v>Cuchilla de Router</v>
      </c>
      <c r="AD1363" s="148" t="str">
        <f>Inventario!D1363</f>
        <v>Cuchilla de Router</v>
      </c>
      <c r="AE1363" s="148" t="str">
        <f>Inventario!E1363</f>
        <v>Repuestos y Partes</v>
      </c>
      <c r="AF1363" s="148">
        <f>Inventario!F1363</f>
        <v>0</v>
      </c>
      <c r="AG1363" s="148" t="str">
        <f>Inventario!G1363</f>
        <v>unidades</v>
      </c>
      <c r="AH1363" s="149" t="str">
        <f>Inventario!S1363</f>
        <v>0</v>
      </c>
      <c r="AI1363" s="149">
        <f>Inventario!T1363</f>
        <v>0</v>
      </c>
    </row>
    <row r="1364" spans="11:35" x14ac:dyDescent="0.25">
      <c r="K1364" s="22"/>
      <c r="L1364" s="150"/>
      <c r="AC1364" s="148" t="str">
        <f>Inventario!B1364</f>
        <v>Cuchilla de Router Para Bolear 1/4" x 2 1/8"</v>
      </c>
      <c r="AD1364" s="148" t="str">
        <f>Inventario!D1364</f>
        <v>Cuchilla de Router Para Bolear 1/4" x 2 1/8"</v>
      </c>
      <c r="AE1364" s="148" t="str">
        <f>Inventario!E1364</f>
        <v>Repuestos y Partes</v>
      </c>
      <c r="AF1364" s="148">
        <f>Inventario!F1364</f>
        <v>0</v>
      </c>
      <c r="AG1364" s="148" t="str">
        <f>Inventario!G1364</f>
        <v>unidades</v>
      </c>
      <c r="AH1364" s="149" t="str">
        <f>Inventario!S1364</f>
        <v>0</v>
      </c>
      <c r="AI1364" s="149">
        <f>Inventario!T1364</f>
        <v>0</v>
      </c>
    </row>
    <row r="1365" spans="11:35" x14ac:dyDescent="0.25">
      <c r="K1365" s="22"/>
      <c r="L1365" s="150"/>
      <c r="AC1365" s="148" t="str">
        <f>Inventario!B1365</f>
        <v>Tuerca Ciega 1/4"-20</v>
      </c>
      <c r="AD1365" s="148" t="str">
        <f>Inventario!D1365</f>
        <v>Tuerca Ciega 1/4"-20</v>
      </c>
      <c r="AE1365" s="148" t="str">
        <f>Inventario!E1365</f>
        <v>Repuestos y Partes</v>
      </c>
      <c r="AF1365" s="148">
        <f>Inventario!F1365</f>
        <v>0</v>
      </c>
      <c r="AG1365" s="148" t="str">
        <f>Inventario!G1365</f>
        <v>unidades</v>
      </c>
      <c r="AH1365" s="149">
        <f>Inventario!S1365</f>
        <v>135.23390000000001</v>
      </c>
      <c r="AI1365" s="149">
        <f>Inventario!T1365</f>
        <v>11359.6476</v>
      </c>
    </row>
    <row r="1366" spans="11:35" x14ac:dyDescent="0.25">
      <c r="K1366" s="22"/>
      <c r="L1366" s="150"/>
      <c r="AC1366" s="148" t="str">
        <f>Inventario!B1366</f>
        <v>Broca para Madera 1/2"x 2" (Rebajar Slab)</v>
      </c>
      <c r="AD1366" s="148" t="str">
        <f>Inventario!D1366</f>
        <v>Broca para Madera 1/2"x 2" (Rebajar Slab)</v>
      </c>
      <c r="AE1366" s="148" t="str">
        <f>Inventario!E1366</f>
        <v>Repuestos y Partes</v>
      </c>
      <c r="AF1366" s="148">
        <f>Inventario!F1366</f>
        <v>0</v>
      </c>
      <c r="AG1366" s="148" t="str">
        <f>Inventario!G1366</f>
        <v>unidades</v>
      </c>
      <c r="AH1366" s="149">
        <f>Inventario!S1366</f>
        <v>1932.0525</v>
      </c>
      <c r="AI1366" s="149">
        <f>Inventario!T1366</f>
        <v>1932.0525</v>
      </c>
    </row>
    <row r="1367" spans="11:35" x14ac:dyDescent="0.25">
      <c r="K1367" s="22"/>
      <c r="L1367" s="150"/>
      <c r="AC1367" s="148" t="str">
        <f>Inventario!B1367</f>
        <v>Banda Gates Lisa AA   A25</v>
      </c>
      <c r="AD1367" s="148" t="str">
        <f>Inventario!D1367</f>
        <v>Banda Gates Lisa AA   A25</v>
      </c>
      <c r="AE1367" s="148" t="str">
        <f>Inventario!E1367</f>
        <v>Repuestos y Partes</v>
      </c>
      <c r="AF1367" s="148" t="str">
        <f>Inventario!F1367</f>
        <v>A25</v>
      </c>
      <c r="AG1367" s="148" t="str">
        <f>Inventario!G1367</f>
        <v>unidades</v>
      </c>
      <c r="AH1367" s="149" t="str">
        <f>Inventario!S1367</f>
        <v>0</v>
      </c>
      <c r="AI1367" s="149">
        <f>Inventario!T1367</f>
        <v>0</v>
      </c>
    </row>
    <row r="1368" spans="11:35" x14ac:dyDescent="0.25">
      <c r="K1368" s="22"/>
      <c r="L1368" s="150"/>
      <c r="AC1368" s="148" t="str">
        <f>Inventario!B1368</f>
        <v>Banda SJ Gates 260J6</v>
      </c>
      <c r="AD1368" s="148" t="str">
        <f>Inventario!D1368</f>
        <v>Banda SJ Gates 260J6</v>
      </c>
      <c r="AE1368" s="148" t="str">
        <f>Inventario!E1368</f>
        <v>Repuestos y Partes</v>
      </c>
      <c r="AF1368" s="148" t="str">
        <f>Inventario!F1368</f>
        <v>260J6</v>
      </c>
      <c r="AG1368" s="148" t="str">
        <f>Inventario!G1368</f>
        <v>unidades</v>
      </c>
      <c r="AH1368" s="149" t="str">
        <f>Inventario!S1368</f>
        <v>0</v>
      </c>
      <c r="AI1368" s="149">
        <f>Inventario!T1368</f>
        <v>0</v>
      </c>
    </row>
    <row r="1369" spans="11:35" x14ac:dyDescent="0.25">
      <c r="K1369" s="22"/>
      <c r="L1369" s="150"/>
      <c r="AC1369" s="148" t="str">
        <f>Inventario!B1369</f>
        <v>Separador de agua y aceite para pistola Grvdad</v>
      </c>
      <c r="AD1369" s="148" t="str">
        <f>Inventario!D1369</f>
        <v>Separador de agua y aceite para pistola Grvdad</v>
      </c>
      <c r="AE1369" s="148" t="str">
        <f>Inventario!E1369</f>
        <v>Repuestos y Partes</v>
      </c>
      <c r="AF1369" s="148">
        <f>Inventario!F1369</f>
        <v>0</v>
      </c>
      <c r="AG1369" s="148" t="str">
        <f>Inventario!G1369</f>
        <v>unidades</v>
      </c>
      <c r="AH1369" s="149" t="str">
        <f>Inventario!S1369</f>
        <v>0</v>
      </c>
      <c r="AI1369" s="149">
        <f>Inventario!T1369</f>
        <v>0</v>
      </c>
    </row>
    <row r="1370" spans="11:35" x14ac:dyDescent="0.25">
      <c r="K1370" s="22"/>
      <c r="L1370" s="150"/>
      <c r="AC1370" s="148" t="str">
        <f>Inventario!B1370</f>
        <v>Resorte para ingleteadora 633290-00</v>
      </c>
      <c r="AD1370" s="148" t="str">
        <f>Inventario!D1370</f>
        <v>Resorte para ingleteadora 633290-00</v>
      </c>
      <c r="AE1370" s="148" t="str">
        <f>Inventario!E1370</f>
        <v>Repuestos y Partes</v>
      </c>
      <c r="AF1370" s="148" t="str">
        <f>Inventario!F1370</f>
        <v>633290-00</v>
      </c>
      <c r="AG1370" s="148" t="str">
        <f>Inventario!G1370</f>
        <v>unidades</v>
      </c>
      <c r="AH1370" s="149" t="str">
        <f>Inventario!S1370</f>
        <v>0</v>
      </c>
      <c r="AI1370" s="149">
        <f>Inventario!T1370</f>
        <v>0</v>
      </c>
    </row>
    <row r="1371" spans="11:35" x14ac:dyDescent="0.25">
      <c r="K1371" s="22"/>
      <c r="L1371" s="150"/>
      <c r="AC1371" s="148" t="str">
        <f>Inventario!B1371</f>
        <v xml:space="preserve">Carbones </v>
      </c>
      <c r="AD1371" s="148" t="str">
        <f>Inventario!D1371</f>
        <v xml:space="preserve">Carbones </v>
      </c>
      <c r="AE1371" s="148" t="str">
        <f>Inventario!E1371</f>
        <v>Repuestos y Partes</v>
      </c>
      <c r="AF1371" s="148">
        <f>Inventario!F1371</f>
        <v>0</v>
      </c>
      <c r="AG1371" s="148" t="str">
        <f>Inventario!G1371</f>
        <v>unidades</v>
      </c>
      <c r="AH1371" s="149">
        <f>Inventario!S1371</f>
        <v>202.05</v>
      </c>
      <c r="AI1371" s="149">
        <f>Inventario!T1371</f>
        <v>1616.4</v>
      </c>
    </row>
    <row r="1372" spans="11:35" x14ac:dyDescent="0.25">
      <c r="K1372" s="22"/>
      <c r="L1372" s="150"/>
      <c r="AC1372" s="148" t="str">
        <f>Inventario!B1372</f>
        <v>Mandril 5/8</v>
      </c>
      <c r="AD1372" s="148" t="str">
        <f>Inventario!D1372</f>
        <v>Mandril 5/8</v>
      </c>
      <c r="AE1372" s="148" t="str">
        <f>Inventario!E1372</f>
        <v>Repuestos y Partes</v>
      </c>
      <c r="AF1372" s="148">
        <f>Inventario!F1372</f>
        <v>0</v>
      </c>
      <c r="AG1372" s="148" t="str">
        <f>Inventario!G1372</f>
        <v>unidades</v>
      </c>
      <c r="AH1372" s="149" t="str">
        <f>Inventario!S1372</f>
        <v>0</v>
      </c>
      <c r="AI1372" s="149">
        <f>Inventario!T1372</f>
        <v>0</v>
      </c>
    </row>
    <row r="1373" spans="11:35" x14ac:dyDescent="0.25">
      <c r="K1373" s="22"/>
      <c r="L1373" s="150"/>
      <c r="AC1373" s="148" t="str">
        <f>Inventario!B1373</f>
        <v xml:space="preserve">Manguera AA 300 PSI </v>
      </c>
      <c r="AD1373" s="148" t="str">
        <f>Inventario!D1373</f>
        <v xml:space="preserve">Manguera AA 300 PSI </v>
      </c>
      <c r="AE1373" s="148" t="str">
        <f>Inventario!E1373</f>
        <v>Repuestos y Partes</v>
      </c>
      <c r="AF1373" s="148" t="str">
        <f>Inventario!F1373</f>
        <v>H02092-380</v>
      </c>
      <c r="AG1373" s="148" t="str">
        <f>Inventario!G1373</f>
        <v>Pie</v>
      </c>
      <c r="AH1373" s="149" t="str">
        <f>Inventario!S1373</f>
        <v>0</v>
      </c>
      <c r="AI1373" s="149">
        <f>Inventario!T1373</f>
        <v>0</v>
      </c>
    </row>
    <row r="1374" spans="11:35" x14ac:dyDescent="0.25">
      <c r="K1374" s="22"/>
      <c r="L1374" s="150"/>
      <c r="AC1374" s="148" t="str">
        <f>Inventario!B1374</f>
        <v>Acople Macho de 1/4</v>
      </c>
      <c r="AD1374" s="148" t="str">
        <f>Inventario!D1374</f>
        <v>Acople Macho de 1/4</v>
      </c>
      <c r="AE1374" s="148" t="str">
        <f>Inventario!E1374</f>
        <v>Repuestos y Partes</v>
      </c>
      <c r="AF1374" s="148" t="str">
        <f>Inventario!F1374</f>
        <v>QD-INDMC4-4M</v>
      </c>
      <c r="AG1374" s="148" t="str">
        <f>Inventario!G1374</f>
        <v>unidades</v>
      </c>
      <c r="AH1374" s="149">
        <f>Inventario!S1374</f>
        <v>38.11</v>
      </c>
      <c r="AI1374" s="149">
        <f>Inventario!T1374</f>
        <v>228.66</v>
      </c>
    </row>
    <row r="1375" spans="11:35" x14ac:dyDescent="0.25">
      <c r="K1375" s="22"/>
      <c r="L1375" s="150"/>
      <c r="AC1375" s="148" t="str">
        <f>Inventario!B1375</f>
        <v>Conector 3/8 x 1/4</v>
      </c>
      <c r="AD1375" s="148" t="str">
        <f>Inventario!D1375</f>
        <v>Conector 3/8 x 1/4</v>
      </c>
      <c r="AE1375" s="148" t="str">
        <f>Inventario!E1375</f>
        <v>Repuestos y Partes</v>
      </c>
      <c r="AF1375" s="148">
        <f>Inventario!F1375</f>
        <v>0</v>
      </c>
      <c r="AG1375" s="148" t="str">
        <f>Inventario!G1375</f>
        <v>unidades</v>
      </c>
      <c r="AH1375" s="149" t="str">
        <f>Inventario!S1375</f>
        <v>0</v>
      </c>
      <c r="AI1375" s="149">
        <f>Inventario!T1375</f>
        <v>0</v>
      </c>
    </row>
    <row r="1376" spans="11:35" x14ac:dyDescent="0.25">
      <c r="K1376" s="22"/>
      <c r="L1376" s="150"/>
      <c r="AC1376" s="148" t="str">
        <f>Inventario!B1376</f>
        <v>Sacatapon 3/8"</v>
      </c>
      <c r="AD1376" s="148" t="str">
        <f>Inventario!D1376</f>
        <v>Sacatapon 3/8"</v>
      </c>
      <c r="AE1376" s="148" t="str">
        <f>Inventario!E1376</f>
        <v>Repuestos y Partes</v>
      </c>
      <c r="AF1376" s="148">
        <f>Inventario!F1376</f>
        <v>0</v>
      </c>
      <c r="AG1376" s="148" t="str">
        <f>Inventario!G1376</f>
        <v>unidades</v>
      </c>
      <c r="AH1376" s="149">
        <f>Inventario!S1376</f>
        <v>583.14499999999998</v>
      </c>
      <c r="AI1376" s="149">
        <f>Inventario!T1376</f>
        <v>583.14499999999998</v>
      </c>
    </row>
    <row r="1377" spans="11:35" x14ac:dyDescent="0.25">
      <c r="K1377" s="22"/>
      <c r="L1377" s="150"/>
      <c r="AC1377" s="148" t="str">
        <f>Inventario!B1377</f>
        <v>Brocas de paleta 3/8"</v>
      </c>
      <c r="AD1377" s="148" t="str">
        <f>Inventario!D1377</f>
        <v>Brocas de paleta 3/8"</v>
      </c>
      <c r="AE1377" s="148" t="str">
        <f>Inventario!E1377</f>
        <v>Repuestos y Partes</v>
      </c>
      <c r="AF1377" s="148">
        <f>Inventario!F1377</f>
        <v>0</v>
      </c>
      <c r="AG1377" s="148" t="str">
        <f>Inventario!G1377</f>
        <v>unidades</v>
      </c>
      <c r="AH1377" s="149">
        <f>Inventario!S1377</f>
        <v>36.792000000000002</v>
      </c>
      <c r="AI1377" s="149">
        <f>Inventario!T1377</f>
        <v>294.33600000000001</v>
      </c>
    </row>
    <row r="1378" spans="11:35" x14ac:dyDescent="0.25">
      <c r="K1378" s="22"/>
      <c r="L1378" s="150"/>
      <c r="AC1378" s="148" t="str">
        <f>Inventario!B1378</f>
        <v>Brocas de paleta 1"</v>
      </c>
      <c r="AD1378" s="148" t="str">
        <f>Inventario!D1378</f>
        <v>Brocas de paleta 1"</v>
      </c>
      <c r="AE1378" s="148" t="str">
        <f>Inventario!E1378</f>
        <v>Repuestos y Partes</v>
      </c>
      <c r="AF1378" s="148">
        <f>Inventario!F1378</f>
        <v>0</v>
      </c>
      <c r="AG1378" s="148" t="str">
        <f>Inventario!G1378</f>
        <v>unidades</v>
      </c>
      <c r="AH1378" s="149" t="str">
        <f>Inventario!S1378</f>
        <v>0</v>
      </c>
      <c r="AI1378" s="149">
        <f>Inventario!T1378</f>
        <v>0</v>
      </c>
    </row>
    <row r="1379" spans="11:35" x14ac:dyDescent="0.25">
      <c r="K1379" s="22"/>
      <c r="L1379" s="150"/>
      <c r="AC1379" s="148" t="str">
        <f>Inventario!B1379</f>
        <v>Brocas de paleta 1 1/2"</v>
      </c>
      <c r="AD1379" s="148" t="str">
        <f>Inventario!D1379</f>
        <v>Brocas de paleta 1 1/2"</v>
      </c>
      <c r="AE1379" s="148" t="str">
        <f>Inventario!E1379</f>
        <v>Repuestos y Partes</v>
      </c>
      <c r="AF1379" s="148">
        <f>Inventario!F1379</f>
        <v>0</v>
      </c>
      <c r="AG1379" s="148" t="str">
        <f>Inventario!G1379</f>
        <v>unidades</v>
      </c>
      <c r="AH1379" s="149">
        <f>Inventario!S1379</f>
        <v>75</v>
      </c>
      <c r="AI1379" s="149">
        <f>Inventario!T1379</f>
        <v>675</v>
      </c>
    </row>
    <row r="1380" spans="11:35" x14ac:dyDescent="0.25">
      <c r="K1380" s="22"/>
      <c r="L1380" s="150"/>
      <c r="AC1380" s="148" t="str">
        <f>Inventario!B1380</f>
        <v>Brocas de paleta 1/4"</v>
      </c>
      <c r="AD1380" s="148" t="str">
        <f>Inventario!D1380</f>
        <v>Brocas de paleta 1/4"</v>
      </c>
      <c r="AE1380" s="148" t="str">
        <f>Inventario!E1380</f>
        <v>Repuestos y Partes</v>
      </c>
      <c r="AF1380" s="148">
        <f>Inventario!F1380</f>
        <v>0</v>
      </c>
      <c r="AG1380" s="148" t="str">
        <f>Inventario!G1380</f>
        <v>unidades</v>
      </c>
      <c r="AH1380" s="149">
        <f>Inventario!S1380</f>
        <v>40</v>
      </c>
      <c r="AI1380" s="149">
        <f>Inventario!T1380</f>
        <v>400</v>
      </c>
    </row>
    <row r="1381" spans="11:35" x14ac:dyDescent="0.25">
      <c r="K1381" s="22"/>
      <c r="L1381" s="150"/>
      <c r="AC1381" s="148" t="str">
        <f>Inventario!B1381</f>
        <v>Brocas de paleta 1 1/4"</v>
      </c>
      <c r="AD1381" s="148" t="str">
        <f>Inventario!D1381</f>
        <v>Brocas de paleta 1 1/4"</v>
      </c>
      <c r="AE1381" s="148" t="str">
        <f>Inventario!E1381</f>
        <v>Repuestos y Partes</v>
      </c>
      <c r="AF1381" s="148">
        <f>Inventario!F1381</f>
        <v>0</v>
      </c>
      <c r="AG1381" s="148" t="str">
        <f>Inventario!G1381</f>
        <v>unidades</v>
      </c>
      <c r="AH1381" s="149">
        <f>Inventario!S1381</f>
        <v>65</v>
      </c>
      <c r="AI1381" s="149">
        <f>Inventario!T1381</f>
        <v>650</v>
      </c>
    </row>
    <row r="1382" spans="11:35" x14ac:dyDescent="0.25">
      <c r="K1382" s="22"/>
      <c r="L1382" s="150"/>
      <c r="AC1382" s="148" t="str">
        <f>Inventario!B1382</f>
        <v>Brocas de paleta 5/8"</v>
      </c>
      <c r="AD1382" s="148" t="str">
        <f>Inventario!D1382</f>
        <v>Brocas de paleta 5/8"</v>
      </c>
      <c r="AE1382" s="148" t="str">
        <f>Inventario!E1382</f>
        <v>Repuestos y Partes</v>
      </c>
      <c r="AF1382" s="148">
        <f>Inventario!F1382</f>
        <v>0</v>
      </c>
      <c r="AG1382" s="148" t="str">
        <f>Inventario!G1382</f>
        <v>unidades</v>
      </c>
      <c r="AH1382" s="149">
        <f>Inventario!S1382</f>
        <v>50</v>
      </c>
      <c r="AI1382" s="149">
        <f>Inventario!T1382</f>
        <v>300</v>
      </c>
    </row>
    <row r="1383" spans="11:35" x14ac:dyDescent="0.25">
      <c r="K1383" s="22"/>
      <c r="L1383" s="150"/>
      <c r="AC1383" s="148" t="str">
        <f>Inventario!B1383</f>
        <v xml:space="preserve">Llave Crece </v>
      </c>
      <c r="AD1383" s="148" t="str">
        <f>Inventario!D1383</f>
        <v xml:space="preserve">Llave Crece </v>
      </c>
      <c r="AE1383" s="148" t="str">
        <f>Inventario!E1383</f>
        <v>Repuestos y Partes</v>
      </c>
      <c r="AF1383" s="148">
        <f>Inventario!F1383</f>
        <v>0</v>
      </c>
      <c r="AG1383" s="148" t="str">
        <f>Inventario!G1383</f>
        <v>unidades</v>
      </c>
      <c r="AH1383" s="149">
        <f>Inventario!S1383</f>
        <v>322.71499999999997</v>
      </c>
      <c r="AI1383" s="149">
        <f>Inventario!T1383</f>
        <v>322.71499999999997</v>
      </c>
    </row>
    <row r="1384" spans="11:35" x14ac:dyDescent="0.25">
      <c r="K1384" s="22"/>
      <c r="L1384" s="150"/>
      <c r="AC1384" s="148" t="str">
        <f>Inventario!B1384</f>
        <v>Llave Perra</v>
      </c>
      <c r="AD1384" s="148" t="str">
        <f>Inventario!D1384</f>
        <v>Llave Perra</v>
      </c>
      <c r="AE1384" s="148" t="str">
        <f>Inventario!E1384</f>
        <v>Repuestos y Partes</v>
      </c>
      <c r="AF1384" s="148">
        <f>Inventario!F1384</f>
        <v>0</v>
      </c>
      <c r="AG1384" s="148" t="str">
        <f>Inventario!G1384</f>
        <v>unidades</v>
      </c>
      <c r="AH1384" s="149" t="str">
        <f>Inventario!S1384</f>
        <v>0</v>
      </c>
      <c r="AI1384" s="149">
        <f>Inventario!T1384</f>
        <v>0</v>
      </c>
    </row>
    <row r="1385" spans="11:35" x14ac:dyDescent="0.25">
      <c r="K1385" s="22"/>
      <c r="L1385" s="150"/>
      <c r="AC1385" s="148" t="str">
        <f>Inventario!B1385</f>
        <v>Destornillador de estrella</v>
      </c>
      <c r="AD1385" s="148" t="str">
        <f>Inventario!D1385</f>
        <v>Destornillador de estrella</v>
      </c>
      <c r="AE1385" s="148" t="str">
        <f>Inventario!E1385</f>
        <v>Repuestos y Partes</v>
      </c>
      <c r="AF1385" s="148">
        <f>Inventario!F1385</f>
        <v>0</v>
      </c>
      <c r="AG1385" s="148" t="str">
        <f>Inventario!G1385</f>
        <v>unidades</v>
      </c>
      <c r="AH1385" s="149" t="str">
        <f>Inventario!S1385</f>
        <v>0</v>
      </c>
      <c r="AI1385" s="149">
        <f>Inventario!T1385</f>
        <v>0</v>
      </c>
    </row>
    <row r="1386" spans="11:35" x14ac:dyDescent="0.25">
      <c r="K1386" s="22"/>
      <c r="L1386" s="150"/>
      <c r="AC1386" s="148" t="str">
        <f>Inventario!B1386</f>
        <v>Destornillador plano</v>
      </c>
      <c r="AD1386" s="148" t="str">
        <f>Inventario!D1386</f>
        <v>Destornillador plano</v>
      </c>
      <c r="AE1386" s="148" t="str">
        <f>Inventario!E1386</f>
        <v>Repuestos y Partes</v>
      </c>
      <c r="AF1386" s="148">
        <f>Inventario!F1386</f>
        <v>0</v>
      </c>
      <c r="AG1386" s="148" t="str">
        <f>Inventario!G1386</f>
        <v>unidades</v>
      </c>
      <c r="AH1386" s="149" t="str">
        <f>Inventario!S1386</f>
        <v>0</v>
      </c>
      <c r="AI1386" s="149">
        <f>Inventario!T1386</f>
        <v>0</v>
      </c>
    </row>
    <row r="1387" spans="11:35" x14ac:dyDescent="0.25">
      <c r="K1387" s="22"/>
      <c r="L1387" s="150"/>
      <c r="AC1387" s="148" t="str">
        <f>Inventario!B1387</f>
        <v>Brocas salomonicas / HSS para metal de 1/16"</v>
      </c>
      <c r="AD1387" s="148" t="str">
        <f>Inventario!D1387</f>
        <v>Brocas salomonicas / HSS para metal de 1/16"</v>
      </c>
      <c r="AE1387" s="148" t="str">
        <f>Inventario!E1387</f>
        <v>Repuestos y Partes</v>
      </c>
      <c r="AF1387" s="148">
        <f>Inventario!F1387</f>
        <v>0</v>
      </c>
      <c r="AG1387" s="148" t="str">
        <f>Inventario!G1387</f>
        <v>unidades</v>
      </c>
      <c r="AH1387" s="149">
        <f>Inventario!S1387</f>
        <v>3</v>
      </c>
      <c r="AI1387" s="149">
        <f>Inventario!T1387</f>
        <v>30</v>
      </c>
    </row>
    <row r="1388" spans="11:35" x14ac:dyDescent="0.25">
      <c r="K1388" s="22"/>
      <c r="L1388" s="150"/>
      <c r="AC1388" s="148" t="str">
        <f>Inventario!B1388</f>
        <v>Brocas salomonicas / HSS para metal de 1/8"</v>
      </c>
      <c r="AD1388" s="148" t="str">
        <f>Inventario!D1388</f>
        <v>Brocas salomonicas / HSS para metal de 1/8"</v>
      </c>
      <c r="AE1388" s="148" t="str">
        <f>Inventario!E1388</f>
        <v>Repuestos y Partes</v>
      </c>
      <c r="AF1388" s="148">
        <f>Inventario!F1388</f>
        <v>0</v>
      </c>
      <c r="AG1388" s="148" t="str">
        <f>Inventario!G1388</f>
        <v>unidades</v>
      </c>
      <c r="AH1388" s="149" t="str">
        <f>Inventario!S1388</f>
        <v>0</v>
      </c>
      <c r="AI1388" s="149">
        <f>Inventario!T1388</f>
        <v>0</v>
      </c>
    </row>
    <row r="1389" spans="11:35" x14ac:dyDescent="0.25">
      <c r="K1389" s="22"/>
      <c r="L1389" s="150"/>
      <c r="AC1389" s="148" t="str">
        <f>Inventario!B1389</f>
        <v>Brocas salomonicas / HSS para metal de 3/8"</v>
      </c>
      <c r="AD1389" s="148" t="str">
        <f>Inventario!D1389</f>
        <v>Brocas salomonicas / HSS para metal de 3/8"</v>
      </c>
      <c r="AE1389" s="148" t="str">
        <f>Inventario!E1389</f>
        <v>Repuestos y Partes</v>
      </c>
      <c r="AF1389" s="148">
        <f>Inventario!F1389</f>
        <v>0</v>
      </c>
      <c r="AG1389" s="148" t="str">
        <f>Inventario!G1389</f>
        <v>unidades</v>
      </c>
      <c r="AH1389" s="149">
        <f>Inventario!S1389</f>
        <v>35</v>
      </c>
      <c r="AI1389" s="149">
        <f>Inventario!T1389</f>
        <v>70</v>
      </c>
    </row>
    <row r="1390" spans="11:35" x14ac:dyDescent="0.25">
      <c r="K1390" s="22"/>
      <c r="L1390" s="150"/>
      <c r="AC1390" s="148" t="str">
        <f>Inventario!B1390</f>
        <v>Brocas salomonicas / HSS para metal de 1/2"</v>
      </c>
      <c r="AD1390" s="148" t="str">
        <f>Inventario!D1390</f>
        <v>Brocas salomonicas / HSS para metal de 1/2"</v>
      </c>
      <c r="AE1390" s="148" t="str">
        <f>Inventario!E1390</f>
        <v>Repuestos y Partes</v>
      </c>
      <c r="AF1390" s="148">
        <f>Inventario!F1390</f>
        <v>0</v>
      </c>
      <c r="AG1390" s="148" t="str">
        <f>Inventario!G1390</f>
        <v>unidades</v>
      </c>
      <c r="AH1390" s="149" t="str">
        <f>Inventario!S1390</f>
        <v>0</v>
      </c>
      <c r="AI1390" s="149">
        <f>Inventario!T1390</f>
        <v>0</v>
      </c>
    </row>
    <row r="1391" spans="11:35" x14ac:dyDescent="0.25">
      <c r="K1391" s="22"/>
      <c r="L1391" s="150"/>
      <c r="AC1391" s="148" t="str">
        <f>Inventario!B1391</f>
        <v>Brocas salomonicas / HSS para metal de 3/16"</v>
      </c>
      <c r="AD1391" s="148" t="str">
        <f>Inventario!D1391</f>
        <v>Brocas salomonicas / HSS para metal de 3/16"</v>
      </c>
      <c r="AE1391" s="148" t="str">
        <f>Inventario!E1391</f>
        <v>Repuestos y Partes</v>
      </c>
      <c r="AF1391" s="148">
        <f>Inventario!F1391</f>
        <v>0</v>
      </c>
      <c r="AG1391" s="148" t="str">
        <f>Inventario!G1391</f>
        <v>unidades</v>
      </c>
      <c r="AH1391" s="149" t="str">
        <f>Inventario!S1391</f>
        <v>0</v>
      </c>
      <c r="AI1391" s="149">
        <f>Inventario!T1391</f>
        <v>0</v>
      </c>
    </row>
    <row r="1392" spans="11:35" x14ac:dyDescent="0.25">
      <c r="K1392" s="22"/>
      <c r="L1392" s="150"/>
      <c r="AC1392" s="148" t="str">
        <f>Inventario!B1392</f>
        <v>Brocas salomonicas / HSS para metal de 1/4"</v>
      </c>
      <c r="AD1392" s="148" t="str">
        <f>Inventario!D1392</f>
        <v>Brocas salomonicas / HSS para metal de 1/4"</v>
      </c>
      <c r="AE1392" s="148" t="str">
        <f>Inventario!E1392</f>
        <v>Repuestos y Partes</v>
      </c>
      <c r="AF1392" s="148">
        <f>Inventario!F1392</f>
        <v>0</v>
      </c>
      <c r="AG1392" s="148" t="str">
        <f>Inventario!G1392</f>
        <v>unidades</v>
      </c>
      <c r="AH1392" s="149">
        <f>Inventario!S1392</f>
        <v>15</v>
      </c>
      <c r="AI1392" s="149">
        <f>Inventario!T1392</f>
        <v>15</v>
      </c>
    </row>
    <row r="1393" spans="11:35" x14ac:dyDescent="0.25">
      <c r="K1393" s="22"/>
      <c r="L1393" s="150"/>
      <c r="AC1393" s="148" t="str">
        <f>Inventario!B1393</f>
        <v>Brocas salomonicas / HSS para metal de 5/32"</v>
      </c>
      <c r="AD1393" s="148" t="str">
        <f>Inventario!D1393</f>
        <v>Brocas salomonicas / HSS para metal de 5/32"</v>
      </c>
      <c r="AE1393" s="148" t="str">
        <f>Inventario!E1393</f>
        <v>Repuestos y Partes</v>
      </c>
      <c r="AF1393" s="148">
        <f>Inventario!F1393</f>
        <v>0</v>
      </c>
      <c r="AG1393" s="148" t="str">
        <f>Inventario!G1393</f>
        <v>unidades</v>
      </c>
      <c r="AH1393" s="149" t="str">
        <f>Inventario!S1393</f>
        <v>0</v>
      </c>
      <c r="AI1393" s="149">
        <f>Inventario!T1393</f>
        <v>0</v>
      </c>
    </row>
    <row r="1394" spans="11:35" x14ac:dyDescent="0.25">
      <c r="K1394" s="22"/>
      <c r="L1394" s="150"/>
      <c r="AC1394" s="148" t="str">
        <f>Inventario!B1394</f>
        <v xml:space="preserve">Martillo </v>
      </c>
      <c r="AD1394" s="148" t="str">
        <f>Inventario!D1394</f>
        <v xml:space="preserve">Martillo </v>
      </c>
      <c r="AE1394" s="148" t="str">
        <f>Inventario!E1394</f>
        <v>Repuestos y Partes</v>
      </c>
      <c r="AF1394" s="148">
        <f>Inventario!F1394</f>
        <v>0</v>
      </c>
      <c r="AG1394" s="148" t="str">
        <f>Inventario!G1394</f>
        <v>unidades</v>
      </c>
      <c r="AH1394" s="149">
        <f>Inventario!S1394</f>
        <v>212.66222222222223</v>
      </c>
      <c r="AI1394" s="149">
        <f>Inventario!T1394</f>
        <v>425.32444444444445</v>
      </c>
    </row>
    <row r="1395" spans="11:35" x14ac:dyDescent="0.25">
      <c r="K1395" s="22"/>
      <c r="L1395" s="150"/>
      <c r="AC1395" s="148" t="str">
        <f>Inventario!B1395</f>
        <v>Juego de Llave Allen</v>
      </c>
      <c r="AD1395" s="148" t="str">
        <f>Inventario!D1395</f>
        <v>Juego de Llave Allen</v>
      </c>
      <c r="AE1395" s="148" t="str">
        <f>Inventario!E1395</f>
        <v>Repuestos y Partes</v>
      </c>
      <c r="AF1395" s="148">
        <f>Inventario!F1395</f>
        <v>0</v>
      </c>
      <c r="AG1395" s="148" t="str">
        <f>Inventario!G1395</f>
        <v>unidades</v>
      </c>
      <c r="AH1395" s="149">
        <f>Inventario!S1395</f>
        <v>819.65</v>
      </c>
      <c r="AI1395" s="149">
        <f>Inventario!T1395</f>
        <v>819.65</v>
      </c>
    </row>
    <row r="1396" spans="11:35" x14ac:dyDescent="0.25">
      <c r="K1396" s="22"/>
      <c r="L1396" s="150"/>
      <c r="AC1396" s="148" t="str">
        <f>Inventario!B1396</f>
        <v>Formon  1/4</v>
      </c>
      <c r="AD1396" s="148" t="str">
        <f>Inventario!D1396</f>
        <v>Formon  1/4</v>
      </c>
      <c r="AE1396" s="148" t="str">
        <f>Inventario!E1396</f>
        <v>Repuestos y Partes</v>
      </c>
      <c r="AF1396" s="148">
        <f>Inventario!F1396</f>
        <v>0</v>
      </c>
      <c r="AG1396" s="148" t="str">
        <f>Inventario!G1396</f>
        <v>unidades</v>
      </c>
      <c r="AH1396" s="149" t="str">
        <f>Inventario!S1396</f>
        <v>0</v>
      </c>
      <c r="AI1396" s="149">
        <f>Inventario!T1396</f>
        <v>0</v>
      </c>
    </row>
    <row r="1397" spans="11:35" x14ac:dyDescent="0.25">
      <c r="K1397" s="22"/>
      <c r="L1397" s="150"/>
      <c r="AC1397" s="148" t="str">
        <f>Inventario!B1397</f>
        <v>Juego Formon 5 piezas</v>
      </c>
      <c r="AD1397" s="148" t="str">
        <f>Inventario!D1397</f>
        <v>Juego Formon 5 piezas</v>
      </c>
      <c r="AE1397" s="148" t="str">
        <f>Inventario!E1397</f>
        <v>Repuestos y Partes</v>
      </c>
      <c r="AF1397" s="148">
        <f>Inventario!F1397</f>
        <v>0</v>
      </c>
      <c r="AG1397" s="148" t="str">
        <f>Inventario!G1397</f>
        <v>unidades</v>
      </c>
      <c r="AH1397" s="149" t="str">
        <f>Inventario!S1397</f>
        <v>0</v>
      </c>
      <c r="AI1397" s="149">
        <f>Inventario!T1397</f>
        <v>0</v>
      </c>
    </row>
    <row r="1398" spans="11:35" x14ac:dyDescent="0.25">
      <c r="K1398" s="22"/>
      <c r="L1398" s="150"/>
      <c r="AC1398" s="148" t="str">
        <f>Inventario!B1398</f>
        <v>Formon  1-1 /2"</v>
      </c>
      <c r="AD1398" s="148" t="str">
        <f>Inventario!D1398</f>
        <v>Formon  1-1 /2"</v>
      </c>
      <c r="AE1398" s="148" t="str">
        <f>Inventario!E1398</f>
        <v>Repuestos y Partes</v>
      </c>
      <c r="AF1398" s="148">
        <f>Inventario!F1398</f>
        <v>0</v>
      </c>
      <c r="AG1398" s="148" t="str">
        <f>Inventario!G1398</f>
        <v>unidades</v>
      </c>
      <c r="AH1398" s="149" t="str">
        <f>Inventario!S1398</f>
        <v>0</v>
      </c>
      <c r="AI1398" s="149">
        <f>Inventario!T1398</f>
        <v>0</v>
      </c>
    </row>
    <row r="1399" spans="11:35" x14ac:dyDescent="0.25">
      <c r="K1399" s="22"/>
      <c r="L1399" s="150"/>
      <c r="AC1399" s="148" t="str">
        <f>Inventario!B1399</f>
        <v>Repuestos para cutter</v>
      </c>
      <c r="AD1399" s="148" t="str">
        <f>Inventario!D1399</f>
        <v>Repuestos para cutter</v>
      </c>
      <c r="AE1399" s="148" t="str">
        <f>Inventario!E1399</f>
        <v>Repuestos y Partes</v>
      </c>
      <c r="AF1399" s="148">
        <f>Inventario!F1399</f>
        <v>0</v>
      </c>
      <c r="AG1399" s="148" t="str">
        <f>Inventario!G1399</f>
        <v>unidades</v>
      </c>
      <c r="AH1399" s="149">
        <f>Inventario!S1399</f>
        <v>4.5</v>
      </c>
      <c r="AI1399" s="149">
        <f>Inventario!T1399</f>
        <v>90</v>
      </c>
    </row>
    <row r="1400" spans="11:35" x14ac:dyDescent="0.25">
      <c r="K1400" s="22"/>
      <c r="L1400" s="150"/>
      <c r="AC1400" s="148" t="str">
        <f>Inventario!B1400</f>
        <v>Platos para Orbital</v>
      </c>
      <c r="AD1400" s="148" t="str">
        <f>Inventario!D1400</f>
        <v>Platos para Orbital</v>
      </c>
      <c r="AE1400" s="148" t="str">
        <f>Inventario!E1400</f>
        <v>Repuestos y Partes</v>
      </c>
      <c r="AF1400" s="148">
        <f>Inventario!F1400</f>
        <v>0</v>
      </c>
      <c r="AG1400" s="148" t="str">
        <f>Inventario!G1400</f>
        <v>unidades</v>
      </c>
      <c r="AH1400" s="149">
        <f>Inventario!S1400</f>
        <v>327.63117283950618</v>
      </c>
      <c r="AI1400" s="149">
        <f>Inventario!T1400</f>
        <v>5897.3611111111113</v>
      </c>
    </row>
    <row r="1401" spans="11:35" x14ac:dyDescent="0.25">
      <c r="K1401" s="22"/>
      <c r="L1401" s="150"/>
      <c r="AC1401" s="148" t="str">
        <f>Inventario!B1401</f>
        <v>Extencion magnetica p/punta</v>
      </c>
      <c r="AD1401" s="148" t="str">
        <f>Inventario!D1401</f>
        <v>Extencion magnetica p/punta</v>
      </c>
      <c r="AE1401" s="148" t="str">
        <f>Inventario!E1401</f>
        <v>Repuestos y Partes</v>
      </c>
      <c r="AF1401" s="148">
        <f>Inventario!F1401</f>
        <v>0</v>
      </c>
      <c r="AG1401" s="148" t="str">
        <f>Inventario!G1401</f>
        <v>unidades</v>
      </c>
      <c r="AH1401" s="149">
        <f>Inventario!S1401</f>
        <v>116.36800416666665</v>
      </c>
      <c r="AI1401" s="149">
        <f>Inventario!T1401</f>
        <v>116.36800416666665</v>
      </c>
    </row>
    <row r="1402" spans="11:35" x14ac:dyDescent="0.25">
      <c r="K1402" s="22"/>
      <c r="L1402" s="150"/>
      <c r="AC1402" s="148" t="str">
        <f>Inventario!B1402</f>
        <v>Soporte de Barra</v>
      </c>
      <c r="AD1402" s="148" t="str">
        <f>Inventario!D1402</f>
        <v>Soporte de Barra</v>
      </c>
      <c r="AE1402" s="148" t="str">
        <f>Inventario!E1402</f>
        <v>Repuestos y Partes</v>
      </c>
      <c r="AF1402" s="148">
        <f>Inventario!F1402</f>
        <v>0</v>
      </c>
      <c r="AG1402" s="148" t="str">
        <f>Inventario!G1402</f>
        <v>unidades</v>
      </c>
      <c r="AH1402" s="149" t="str">
        <f>Inventario!S1402</f>
        <v>0</v>
      </c>
      <c r="AI1402" s="149">
        <f>Inventario!T1402</f>
        <v>0</v>
      </c>
    </row>
    <row r="1403" spans="11:35" x14ac:dyDescent="0.25">
      <c r="K1403" s="22"/>
      <c r="L1403" s="150"/>
      <c r="AC1403" s="148" t="str">
        <f>Inventario!B1403</f>
        <v>Soporte de Barra Completo</v>
      </c>
      <c r="AD1403" s="148" t="str">
        <f>Inventario!D1403</f>
        <v>Soporte de Barra completo</v>
      </c>
      <c r="AE1403" s="148" t="str">
        <f>Inventario!E1403</f>
        <v>Repuestos y Partes</v>
      </c>
      <c r="AF1403" s="148">
        <f>Inventario!F1403</f>
        <v>0</v>
      </c>
      <c r="AG1403" s="148" t="str">
        <f>Inventario!G1403</f>
        <v>unidades</v>
      </c>
      <c r="AH1403" s="149" t="str">
        <f>Inventario!S1403</f>
        <v>0</v>
      </c>
      <c r="AI1403" s="149">
        <f>Inventario!T1403</f>
        <v>0</v>
      </c>
    </row>
    <row r="1404" spans="11:35" x14ac:dyDescent="0.25">
      <c r="K1404" s="22"/>
      <c r="L1404" s="150"/>
      <c r="AC1404" s="148" t="str">
        <f>Inventario!B1404</f>
        <v>Mandril 1/2</v>
      </c>
      <c r="AD1404" s="148" t="str">
        <f>Inventario!D1404</f>
        <v>Mandril 1/2</v>
      </c>
      <c r="AE1404" s="148" t="str">
        <f>Inventario!E1404</f>
        <v>Repuestos y Partes</v>
      </c>
      <c r="AF1404" s="148">
        <f>Inventario!F1404</f>
        <v>0</v>
      </c>
      <c r="AG1404" s="148" t="str">
        <f>Inventario!G1404</f>
        <v>unidades</v>
      </c>
      <c r="AH1404" s="149" t="str">
        <f>Inventario!S1404</f>
        <v>0</v>
      </c>
      <c r="AI1404" s="149">
        <f>Inventario!T1404</f>
        <v>0</v>
      </c>
    </row>
    <row r="1405" spans="11:35" x14ac:dyDescent="0.25">
      <c r="K1405" s="22"/>
      <c r="L1405" s="150"/>
      <c r="AC1405" s="148" t="str">
        <f>Inventario!B1405</f>
        <v>Llave para mandril 1/2</v>
      </c>
      <c r="AD1405" s="148" t="str">
        <f>Inventario!D1405</f>
        <v>Llave para mandril 1/2</v>
      </c>
      <c r="AE1405" s="148" t="str">
        <f>Inventario!E1405</f>
        <v>Repuestos y Partes</v>
      </c>
      <c r="AF1405" s="148">
        <f>Inventario!F1405</f>
        <v>0</v>
      </c>
      <c r="AG1405" s="148" t="str">
        <f>Inventario!G1405</f>
        <v>unidades</v>
      </c>
      <c r="AH1405" s="149" t="str">
        <f>Inventario!S1405</f>
        <v>0</v>
      </c>
      <c r="AI1405" s="149">
        <f>Inventario!T1405</f>
        <v>0</v>
      </c>
    </row>
    <row r="1406" spans="11:35" x14ac:dyDescent="0.25">
      <c r="K1406" s="22"/>
      <c r="L1406" s="150"/>
      <c r="AC1406" s="148" t="str">
        <f>Inventario!B1406</f>
        <v>Broca para metal 7/16" Cobalto</v>
      </c>
      <c r="AD1406" s="148" t="str">
        <f>Inventario!D1406</f>
        <v>Broca para metal 7/16" Cobalto</v>
      </c>
      <c r="AE1406" s="148" t="str">
        <f>Inventario!E1406</f>
        <v>Repuestos y Partes</v>
      </c>
      <c r="AF1406" s="148">
        <f>Inventario!F1406</f>
        <v>0</v>
      </c>
      <c r="AG1406" s="148" t="str">
        <f>Inventario!G1406</f>
        <v>unidades</v>
      </c>
      <c r="AH1406" s="149">
        <f>Inventario!S1406</f>
        <v>271.25</v>
      </c>
      <c r="AI1406" s="149">
        <f>Inventario!T1406</f>
        <v>542.5</v>
      </c>
    </row>
    <row r="1407" spans="11:35" x14ac:dyDescent="0.25">
      <c r="K1407" s="22"/>
      <c r="L1407" s="150"/>
      <c r="AC1407" s="148" t="str">
        <f>Inventario!B1407</f>
        <v>Broca para metal 3/16" Cobalto</v>
      </c>
      <c r="AD1407" s="148" t="str">
        <f>Inventario!D1407</f>
        <v>Broca para metal 3/16" Cobalto</v>
      </c>
      <c r="AE1407" s="148" t="str">
        <f>Inventario!E1407</f>
        <v>Repuestos y Partes</v>
      </c>
      <c r="AF1407" s="148">
        <f>Inventario!F1407</f>
        <v>0</v>
      </c>
      <c r="AG1407" s="148" t="str">
        <f>Inventario!G1407</f>
        <v>unidades</v>
      </c>
      <c r="AH1407" s="149">
        <f>Inventario!S1407</f>
        <v>43.857142857142854</v>
      </c>
      <c r="AI1407" s="149">
        <f>Inventario!T1407</f>
        <v>131.57142857142856</v>
      </c>
    </row>
    <row r="1408" spans="11:35" x14ac:dyDescent="0.25">
      <c r="K1408" s="22"/>
      <c r="L1408" s="150"/>
      <c r="AC1408" s="148" t="str">
        <f>Inventario!B1408</f>
        <v>Broca para metal 17/32 Cobalto espiga 1/2"</v>
      </c>
      <c r="AD1408" s="148" t="str">
        <f>Inventario!D1408</f>
        <v>Broca para metal 17/32 Cobalto espiga 1/2"</v>
      </c>
      <c r="AE1408" s="148" t="str">
        <f>Inventario!E1408</f>
        <v>Repuestos y Partes</v>
      </c>
      <c r="AF1408" s="148">
        <f>Inventario!F1408</f>
        <v>0</v>
      </c>
      <c r="AG1408" s="148" t="str">
        <f>Inventario!G1408</f>
        <v>unidades</v>
      </c>
      <c r="AH1408" s="149">
        <f>Inventario!S1408</f>
        <v>940</v>
      </c>
      <c r="AI1408" s="149">
        <f>Inventario!T1408</f>
        <v>940</v>
      </c>
    </row>
    <row r="1409" spans="11:35" x14ac:dyDescent="0.25">
      <c r="K1409" s="22"/>
      <c r="L1409" s="150"/>
      <c r="AC1409" s="148" t="str">
        <f>Inventario!B1409</f>
        <v>Broca para metal 17/32 Cobalto espiga lisa</v>
      </c>
      <c r="AD1409" s="148" t="str">
        <f>Inventario!D1409</f>
        <v>Broca para metal 17/32 Cobalto espiga lisa</v>
      </c>
      <c r="AE1409" s="148" t="str">
        <f>Inventario!E1409</f>
        <v>Repuestos y Partes</v>
      </c>
      <c r="AF1409" s="148">
        <f>Inventario!F1409</f>
        <v>0</v>
      </c>
      <c r="AG1409" s="148" t="str">
        <f>Inventario!G1409</f>
        <v>unidades</v>
      </c>
      <c r="AH1409" s="149">
        <f>Inventario!S1409</f>
        <v>239.07142857142858</v>
      </c>
      <c r="AI1409" s="149">
        <f>Inventario!T1409</f>
        <v>1195.3571428571429</v>
      </c>
    </row>
    <row r="1410" spans="11:35" x14ac:dyDescent="0.25">
      <c r="K1410" s="22"/>
      <c r="L1410" s="150"/>
      <c r="AC1410" s="148" t="str">
        <f>Inventario!B1410</f>
        <v>Broca para metal 27/64" Cobalto</v>
      </c>
      <c r="AD1410" s="148" t="str">
        <f>Inventario!D1410</f>
        <v>Broca para metal 27/64" Cobalto</v>
      </c>
      <c r="AE1410" s="148" t="str">
        <f>Inventario!E1410</f>
        <v>Repuestos y Partes</v>
      </c>
      <c r="AF1410" s="148">
        <f>Inventario!F1410</f>
        <v>0</v>
      </c>
      <c r="AG1410" s="148" t="str">
        <f>Inventario!G1410</f>
        <v>unidades</v>
      </c>
      <c r="AH1410" s="149" t="str">
        <f>Inventario!S1410</f>
        <v>0</v>
      </c>
      <c r="AI1410" s="149">
        <f>Inventario!T1410</f>
        <v>0</v>
      </c>
    </row>
    <row r="1411" spans="11:35" x14ac:dyDescent="0.25">
      <c r="K1411" s="22"/>
      <c r="L1411" s="150"/>
      <c r="AC1411" s="148" t="str">
        <f>Inventario!B1411</f>
        <v>Correa 3VX360</v>
      </c>
      <c r="AD1411" s="148" t="str">
        <f>Inventario!D1411</f>
        <v>Correa 3VX360</v>
      </c>
      <c r="AE1411" s="148" t="str">
        <f>Inventario!E1411</f>
        <v>Repuestos y Partes</v>
      </c>
      <c r="AF1411" s="148" t="str">
        <f>Inventario!F1411</f>
        <v>13W536(3057)</v>
      </c>
      <c r="AG1411" s="148" t="str">
        <f>Inventario!G1411</f>
        <v>unidades</v>
      </c>
      <c r="AH1411" s="149" t="str">
        <f>Inventario!S1411</f>
        <v>0</v>
      </c>
      <c r="AI1411" s="149">
        <f>Inventario!T1411</f>
        <v>0</v>
      </c>
    </row>
    <row r="1412" spans="11:35" x14ac:dyDescent="0.25">
      <c r="K1412" s="22"/>
      <c r="L1412" s="150"/>
      <c r="AC1412" s="148" t="str">
        <f>Inventario!B1412</f>
        <v>Malla para bolsa de vacio 41"x240</v>
      </c>
      <c r="AD1412" s="148" t="str">
        <f>Inventario!D1412</f>
        <v>Malla para bolsa de vacio 41"x240</v>
      </c>
      <c r="AE1412" s="148" t="str">
        <f>Inventario!E1412</f>
        <v>Repuestos y Partes</v>
      </c>
      <c r="AF1412" s="148" t="str">
        <f>Inventario!F1412</f>
        <v>vacmesh240</v>
      </c>
      <c r="AG1412" s="148" t="str">
        <f>Inventario!G1412</f>
        <v>unidades</v>
      </c>
      <c r="AH1412" s="149" t="str">
        <f>Inventario!S1412</f>
        <v>0</v>
      </c>
      <c r="AI1412" s="149">
        <f>Inventario!T1412</f>
        <v>0</v>
      </c>
    </row>
    <row r="1413" spans="11:35" x14ac:dyDescent="0.25">
      <c r="K1413" s="22"/>
      <c r="L1413" s="150"/>
      <c r="AC1413" s="148" t="str">
        <f>Inventario!B1413</f>
        <v>Motor para bolsa de vacio Project:V4</v>
      </c>
      <c r="AD1413" s="148" t="str">
        <f>Inventario!D1413</f>
        <v>Motor para bolsa de vacio Project:V4</v>
      </c>
      <c r="AE1413" s="148" t="str">
        <f>Inventario!E1413</f>
        <v>Repuestos y Partes</v>
      </c>
      <c r="AF1413" s="148" t="str">
        <f>Inventario!F1413</f>
        <v>extremebg6x15</v>
      </c>
      <c r="AG1413" s="148" t="str">
        <f>Inventario!G1413</f>
        <v>unidades</v>
      </c>
      <c r="AH1413" s="149" t="str">
        <f>Inventario!S1413</f>
        <v>0</v>
      </c>
      <c r="AI1413" s="149">
        <f>Inventario!T1413</f>
        <v>0</v>
      </c>
    </row>
    <row r="1414" spans="11:35" x14ac:dyDescent="0.25">
      <c r="K1414" s="22"/>
      <c r="L1414" s="150"/>
      <c r="AC1414" s="148" t="str">
        <f>Inventario!B1414</f>
        <v xml:space="preserve">Bolsa de vacio </v>
      </c>
      <c r="AD1414" s="148" t="str">
        <f>Inventario!D1414</f>
        <v xml:space="preserve">Bolsa de vacio </v>
      </c>
      <c r="AE1414" s="148" t="str">
        <f>Inventario!E1414</f>
        <v>Repuestos y Partes</v>
      </c>
      <c r="AF1414" s="148" t="str">
        <f>Inventario!F1414</f>
        <v>bidkitv4</v>
      </c>
      <c r="AG1414" s="148" t="str">
        <f>Inventario!G1414</f>
        <v>unidades</v>
      </c>
      <c r="AH1414" s="149" t="str">
        <f>Inventario!S1414</f>
        <v>0</v>
      </c>
      <c r="AI1414" s="149">
        <f>Inventario!T1414</f>
        <v>0</v>
      </c>
    </row>
    <row r="1415" spans="11:35" x14ac:dyDescent="0.25">
      <c r="K1415" s="22"/>
      <c r="L1415" s="150"/>
      <c r="AC1415" s="148" t="str">
        <f>Inventario!B1415</f>
        <v>Sacatapon 1/2"</v>
      </c>
      <c r="AD1415" s="148" t="str">
        <f>Inventario!D1415</f>
        <v>Sacatapon 1/2"</v>
      </c>
      <c r="AE1415" s="148" t="str">
        <f>Inventario!E1415</f>
        <v>Repuestos y Partes</v>
      </c>
      <c r="AF1415" s="148" t="str">
        <f>Inventario!F1415</f>
        <v>259-127-31</v>
      </c>
      <c r="AG1415" s="148" t="str">
        <f>Inventario!G1415</f>
        <v>unidades</v>
      </c>
      <c r="AH1415" s="149">
        <f>Inventario!S1415</f>
        <v>702.44999999999993</v>
      </c>
      <c r="AI1415" s="149">
        <f>Inventario!T1415</f>
        <v>3512.2499999999995</v>
      </c>
    </row>
    <row r="1416" spans="11:35" x14ac:dyDescent="0.25">
      <c r="K1416" s="22"/>
      <c r="L1416" s="150"/>
      <c r="AC1416" s="148" t="str">
        <f>Inventario!B1416</f>
        <v>Cuchilla 14mm x 14mm x 2mm</v>
      </c>
      <c r="AD1416" s="148" t="str">
        <f>Inventario!D1416</f>
        <v>Cuchilla 14mm x 14mm x 2mm</v>
      </c>
      <c r="AE1416" s="148" t="str">
        <f>Inventario!E1416</f>
        <v>Repuestos y Partes</v>
      </c>
      <c r="AF1416" s="148" t="str">
        <f>Inventario!F1416</f>
        <v>790-140-00</v>
      </c>
      <c r="AG1416" s="148" t="str">
        <f>Inventario!G1416</f>
        <v>unidades</v>
      </c>
      <c r="AH1416" s="149">
        <f>Inventario!S1416</f>
        <v>88.905333333333331</v>
      </c>
      <c r="AI1416" s="149">
        <f>Inventario!T1416</f>
        <v>8712.7226666666666</v>
      </c>
    </row>
    <row r="1417" spans="11:35" x14ac:dyDescent="0.25">
      <c r="K1417" s="22"/>
      <c r="L1417" s="150"/>
      <c r="AC1417" s="148" t="str">
        <f>Inventario!B1417</f>
        <v>Cuchilla 20mm x 12mm x 1.5mm</v>
      </c>
      <c r="AD1417" s="148" t="str">
        <f>Inventario!D1417</f>
        <v>Cuchilla 20mm x 12mm x 1.5mm</v>
      </c>
      <c r="AE1417" s="148" t="str">
        <f>Inventario!E1417</f>
        <v>Repuestos y Partes</v>
      </c>
      <c r="AF1417" s="148" t="str">
        <f>Inventario!F1417</f>
        <v>790-200-00</v>
      </c>
      <c r="AG1417" s="148" t="str">
        <f>Inventario!G1417</f>
        <v>unidades</v>
      </c>
      <c r="AH1417" s="149">
        <f>Inventario!S1417</f>
        <v>120.47995000000002</v>
      </c>
      <c r="AI1417" s="149">
        <f>Inventario!T1417</f>
        <v>11807.035100000001</v>
      </c>
    </row>
    <row r="1418" spans="11:35" x14ac:dyDescent="0.25">
      <c r="K1418" s="22"/>
      <c r="L1418" s="150"/>
      <c r="AC1418" s="148" t="str">
        <f>Inventario!B1418</f>
        <v>Cuchilla 50mm x 12mm x 1.5mm</v>
      </c>
      <c r="AD1418" s="148" t="str">
        <f>Inventario!D1418</f>
        <v>Cuchilla 50mm x 12mm x 1.5mm</v>
      </c>
      <c r="AE1418" s="148" t="str">
        <f>Inventario!E1418</f>
        <v>Repuestos y Partes</v>
      </c>
      <c r="AF1418" s="148" t="str">
        <f>Inventario!F1418</f>
        <v>790-500-00</v>
      </c>
      <c r="AG1418" s="148" t="str">
        <f>Inventario!G1418</f>
        <v>unidades</v>
      </c>
      <c r="AH1418" s="149" t="str">
        <f>Inventario!S1418</f>
        <v>0</v>
      </c>
      <c r="AI1418" s="149">
        <f>Inventario!T1418</f>
        <v>0</v>
      </c>
    </row>
    <row r="1419" spans="11:35" x14ac:dyDescent="0.25">
      <c r="K1419" s="22"/>
      <c r="L1419" s="150"/>
      <c r="AC1419" s="148" t="str">
        <f>Inventario!B1419</f>
        <v>Broca 1/2"x2"RH  (SICOTE 3/8"X3/16")</v>
      </c>
      <c r="AD1419" s="148" t="str">
        <f>Inventario!D1419</f>
        <v>Broca 1/2"x2"RH  (SICOTE 3/8"X3/16")</v>
      </c>
      <c r="AE1419" s="148" t="str">
        <f>Inventario!E1419</f>
        <v>Repuestos y Partes</v>
      </c>
      <c r="AF1419" s="148" t="str">
        <f>Inventario!F1419</f>
        <v>HS122-62263</v>
      </c>
      <c r="AG1419" s="148" t="str">
        <f>Inventario!G1419</f>
        <v>unidades</v>
      </c>
      <c r="AH1419" s="149">
        <f>Inventario!S1419</f>
        <v>1371.8033333333333</v>
      </c>
      <c r="AI1419" s="149">
        <f>Inventario!T1419</f>
        <v>10974.426666666666</v>
      </c>
    </row>
    <row r="1420" spans="11:35" x14ac:dyDescent="0.25">
      <c r="K1420" s="22"/>
      <c r="L1420" s="150"/>
      <c r="AC1420" s="148" t="str">
        <f>Inventario!B1420</f>
        <v>Broca 1/2"x2"LH  (SICOTE 3/8"X3/16")</v>
      </c>
      <c r="AD1420" s="148" t="str">
        <f>Inventario!D1420</f>
        <v>Broca 1/2"x2"LH  (SICOTE 3/8"X3/16")</v>
      </c>
      <c r="AE1420" s="148" t="str">
        <f>Inventario!E1420</f>
        <v>Repuestos y Partes</v>
      </c>
      <c r="AF1420" s="148" t="str">
        <f>Inventario!F1420</f>
        <v>HS122-62263LH</v>
      </c>
      <c r="AG1420" s="148" t="str">
        <f>Inventario!G1420</f>
        <v>unidades</v>
      </c>
      <c r="AH1420" s="149">
        <f>Inventario!S1420</f>
        <v>1371.8033333333333</v>
      </c>
      <c r="AI1420" s="149">
        <f>Inventario!T1420</f>
        <v>8230.82</v>
      </c>
    </row>
    <row r="1421" spans="11:35" x14ac:dyDescent="0.25">
      <c r="K1421" s="22"/>
      <c r="L1421" s="150"/>
      <c r="AC1421" s="148" t="str">
        <f>Inventario!B1421</f>
        <v>Punta broca 1/4D,2-1/4TW (SICOTE)</v>
      </c>
      <c r="AD1421" s="148" t="str">
        <f>Inventario!D1421</f>
        <v>Punta broca 1/4D,2-1/4TW (SICOTE)</v>
      </c>
      <c r="AE1421" s="148" t="str">
        <f>Inventario!E1421</f>
        <v>Repuestos y Partes</v>
      </c>
      <c r="AF1421" s="148" t="str">
        <f>Inventario!F1421</f>
        <v>HS122D-62432</v>
      </c>
      <c r="AG1421" s="148" t="str">
        <f>Inventario!G1421</f>
        <v>unidades</v>
      </c>
      <c r="AH1421" s="149" t="str">
        <f>Inventario!S1421</f>
        <v>0</v>
      </c>
      <c r="AI1421" s="149">
        <f>Inventario!T1421</f>
        <v>0</v>
      </c>
    </row>
    <row r="1422" spans="11:35" x14ac:dyDescent="0.25">
      <c r="K1422" s="22"/>
      <c r="L1422" s="150"/>
      <c r="AC1422" s="148" t="str">
        <f>Inventario!B1422</f>
        <v>Punta broca 3/16"D,2-1/4TW (SICOTE)</v>
      </c>
      <c r="AD1422" s="148" t="str">
        <f>Inventario!D1422</f>
        <v>Punta broca 3/16"D,2-1/4TW (SICOTE)</v>
      </c>
      <c r="AE1422" s="148" t="str">
        <f>Inventario!E1422</f>
        <v>Repuestos y Partes</v>
      </c>
      <c r="AF1422" s="148" t="str">
        <f>Inventario!F1422</f>
        <v>HS122D-62430</v>
      </c>
      <c r="AG1422" s="148" t="str">
        <f>Inventario!G1422</f>
        <v>unidades</v>
      </c>
      <c r="AH1422" s="149" t="str">
        <f>Inventario!S1422</f>
        <v>0</v>
      </c>
      <c r="AI1422" s="149">
        <f>Inventario!T1422</f>
        <v>0</v>
      </c>
    </row>
    <row r="1423" spans="11:35" x14ac:dyDescent="0.25">
      <c r="K1423" s="22"/>
      <c r="L1423" s="150"/>
      <c r="AC1423" s="148" t="str">
        <f>Inventario!B1423</f>
        <v>Broca 1/2"  (SICOTE 1/2"X1/4")</v>
      </c>
      <c r="AD1423" s="148" t="str">
        <f>Inventario!D1423</f>
        <v>Broca 1/2"  (SICOTE 1/2"X1/4")</v>
      </c>
      <c r="AE1423" s="148" t="str">
        <f>Inventario!E1423</f>
        <v>Repuestos y Partes</v>
      </c>
      <c r="AF1423" s="148" t="str">
        <f>Inventario!F1423</f>
        <v>HS122-62270</v>
      </c>
      <c r="AG1423" s="148" t="str">
        <f>Inventario!G1423</f>
        <v>unidades</v>
      </c>
      <c r="AH1423" s="149">
        <f>Inventario!S1423</f>
        <v>1371.8175000000001</v>
      </c>
      <c r="AI1423" s="149">
        <f>Inventario!T1423</f>
        <v>10974.54</v>
      </c>
    </row>
    <row r="1424" spans="11:35" x14ac:dyDescent="0.25">
      <c r="K1424" s="22"/>
      <c r="L1424" s="150"/>
      <c r="AC1424" s="148" t="str">
        <f>Inventario!B1424</f>
        <v>Acople Hembra de 1/4</v>
      </c>
      <c r="AD1424" s="148" t="str">
        <f>Inventario!D1424</f>
        <v>Acople Hembra de 1/4</v>
      </c>
      <c r="AE1424" s="148" t="str">
        <f>Inventario!E1424</f>
        <v>Repuestos y Partes</v>
      </c>
      <c r="AF1424" s="148">
        <f>Inventario!F1424</f>
        <v>0</v>
      </c>
      <c r="AG1424" s="148" t="str">
        <f>Inventario!G1424</f>
        <v>unidades</v>
      </c>
      <c r="AH1424" s="149">
        <f>Inventario!S1424</f>
        <v>87.070952380952377</v>
      </c>
      <c r="AI1424" s="149">
        <f>Inventario!T1424</f>
        <v>783.63857142857137</v>
      </c>
    </row>
    <row r="1425" spans="11:35" x14ac:dyDescent="0.25">
      <c r="K1425" s="22"/>
      <c r="L1425" s="150"/>
      <c r="AC1425" s="148" t="str">
        <f>Inventario!B1425</f>
        <v>Banda A54</v>
      </c>
      <c r="AD1425" s="148" t="str">
        <f>Inventario!D1425</f>
        <v>Banda A54</v>
      </c>
      <c r="AE1425" s="148" t="str">
        <f>Inventario!E1425</f>
        <v>Repuestos y Partes</v>
      </c>
      <c r="AF1425" s="148">
        <f>Inventario!F1425</f>
        <v>0</v>
      </c>
      <c r="AG1425" s="148" t="str">
        <f>Inventario!G1425</f>
        <v>unidades</v>
      </c>
      <c r="AH1425" s="149" t="str">
        <f>Inventario!S1425</f>
        <v>0</v>
      </c>
      <c r="AI1425" s="149">
        <f>Inventario!T1425</f>
        <v>0</v>
      </c>
    </row>
    <row r="1426" spans="11:35" x14ac:dyDescent="0.25">
      <c r="K1426" s="22"/>
      <c r="L1426" s="150"/>
      <c r="AC1426" s="148" t="str">
        <f>Inventario!B1426</f>
        <v>Banda A36</v>
      </c>
      <c r="AD1426" s="148" t="str">
        <f>Inventario!D1426</f>
        <v>Banda A36</v>
      </c>
      <c r="AE1426" s="148" t="str">
        <f>Inventario!E1426</f>
        <v>Repuestos y Partes</v>
      </c>
      <c r="AF1426" s="148">
        <f>Inventario!F1426</f>
        <v>0</v>
      </c>
      <c r="AG1426" s="148" t="str">
        <f>Inventario!G1426</f>
        <v>unidades</v>
      </c>
      <c r="AH1426" s="149" t="str">
        <f>Inventario!S1426</f>
        <v>0</v>
      </c>
      <c r="AI1426" s="149">
        <f>Inventario!T1426</f>
        <v>0</v>
      </c>
    </row>
    <row r="1427" spans="11:35" x14ac:dyDescent="0.25">
      <c r="K1427" s="22"/>
      <c r="L1427" s="150"/>
      <c r="AC1427" s="148" t="str">
        <f>Inventario!B1427</f>
        <v>Banda A33</v>
      </c>
      <c r="AD1427" s="148" t="str">
        <f>Inventario!D1427</f>
        <v>Banda A33</v>
      </c>
      <c r="AE1427" s="148" t="str">
        <f>Inventario!E1427</f>
        <v>Repuestos y Partes</v>
      </c>
      <c r="AF1427" s="148">
        <f>Inventario!F1427</f>
        <v>0</v>
      </c>
      <c r="AG1427" s="148" t="str">
        <f>Inventario!G1427</f>
        <v>unidades</v>
      </c>
      <c r="AH1427" s="149">
        <f>Inventario!S1427</f>
        <v>213.03</v>
      </c>
      <c r="AI1427" s="149">
        <f>Inventario!T1427</f>
        <v>213.03</v>
      </c>
    </row>
    <row r="1428" spans="11:35" x14ac:dyDescent="0.25">
      <c r="K1428" s="22"/>
      <c r="L1428" s="150"/>
      <c r="AC1428" s="148" t="str">
        <f>Inventario!B1428</f>
        <v>Manguera A/A 300 PSI 3/8"</v>
      </c>
      <c r="AD1428" s="148" t="str">
        <f>Inventario!D1428</f>
        <v>Manguera A/A 300 PSI 3/8"</v>
      </c>
      <c r="AE1428" s="148" t="str">
        <f>Inventario!E1428</f>
        <v>Repuestos y Partes</v>
      </c>
      <c r="AF1428" s="148">
        <f>Inventario!F1428</f>
        <v>0</v>
      </c>
      <c r="AG1428" s="148" t="str">
        <f>Inventario!G1428</f>
        <v>Pie</v>
      </c>
      <c r="AH1428" s="149" t="str">
        <f>Inventario!S1428</f>
        <v>0</v>
      </c>
      <c r="AI1428" s="149">
        <f>Inventario!T1428</f>
        <v>0</v>
      </c>
    </row>
    <row r="1429" spans="11:35" x14ac:dyDescent="0.25">
      <c r="K1429" s="22"/>
      <c r="L1429" s="150"/>
      <c r="AC1429" s="148" t="str">
        <f>Inventario!B1429</f>
        <v>Abrazadera inox 1/2</v>
      </c>
      <c r="AD1429" s="148" t="str">
        <f>Inventario!D1429</f>
        <v>Abrazadera inox 1/2</v>
      </c>
      <c r="AE1429" s="148" t="str">
        <f>Inventario!E1429</f>
        <v>Repuestos y Partes</v>
      </c>
      <c r="AF1429" s="148">
        <f>Inventario!F1429</f>
        <v>0</v>
      </c>
      <c r="AG1429" s="148" t="str">
        <f>Inventario!G1429</f>
        <v>unidades</v>
      </c>
      <c r="AH1429" s="149" t="str">
        <f>Inventario!S1429</f>
        <v>0</v>
      </c>
      <c r="AI1429" s="149">
        <f>Inventario!T1429</f>
        <v>0</v>
      </c>
    </row>
    <row r="1430" spans="11:35" x14ac:dyDescent="0.25">
      <c r="K1430" s="22"/>
      <c r="L1430" s="150"/>
      <c r="AC1430" s="148" t="str">
        <f>Inventario!B1430</f>
        <v>Liave fija 9/16"</v>
      </c>
      <c r="AD1430" s="148" t="str">
        <f>Inventario!D1430</f>
        <v>Liave fija 9/16"</v>
      </c>
      <c r="AE1430" s="148" t="str">
        <f>Inventario!E1430</f>
        <v>Repuestos y Partes</v>
      </c>
      <c r="AF1430" s="148">
        <f>Inventario!F1430</f>
        <v>0</v>
      </c>
      <c r="AG1430" s="148" t="str">
        <f>Inventario!G1430</f>
        <v>unidades</v>
      </c>
      <c r="AH1430" s="149">
        <f>Inventario!S1430</f>
        <v>71.34</v>
      </c>
      <c r="AI1430" s="149">
        <f>Inventario!T1430</f>
        <v>71.34</v>
      </c>
    </row>
    <row r="1431" spans="11:35" x14ac:dyDescent="0.25">
      <c r="K1431" s="22"/>
      <c r="L1431" s="150"/>
      <c r="AC1431" s="148" t="str">
        <f>Inventario!B1431</f>
        <v>Liave fija 5/16"</v>
      </c>
      <c r="AD1431" s="148" t="str">
        <f>Inventario!D1431</f>
        <v>Liave fija 5/16"</v>
      </c>
      <c r="AE1431" s="148" t="str">
        <f>Inventario!E1431</f>
        <v>Repuestos y Partes</v>
      </c>
      <c r="AF1431" s="148">
        <f>Inventario!F1431</f>
        <v>0</v>
      </c>
      <c r="AG1431" s="148" t="str">
        <f>Inventario!G1431</f>
        <v>unidades</v>
      </c>
      <c r="AH1431" s="149">
        <f>Inventario!S1431</f>
        <v>33.270000000000003</v>
      </c>
      <c r="AI1431" s="149">
        <f>Inventario!T1431</f>
        <v>33.270000000000003</v>
      </c>
    </row>
    <row r="1432" spans="11:35" x14ac:dyDescent="0.25">
      <c r="K1432" s="22"/>
      <c r="L1432" s="150"/>
      <c r="AC1432" s="148" t="str">
        <f>Inventario!B1432</f>
        <v>Liave fija 5/8"</v>
      </c>
      <c r="AD1432" s="148" t="str">
        <f>Inventario!D1432</f>
        <v>Liave fija 5/8"</v>
      </c>
      <c r="AE1432" s="148" t="str">
        <f>Inventario!E1432</f>
        <v>Repuestos y Partes</v>
      </c>
      <c r="AF1432" s="148">
        <f>Inventario!F1432</f>
        <v>0</v>
      </c>
      <c r="AG1432" s="148" t="str">
        <f>Inventario!G1432</f>
        <v>unidades</v>
      </c>
      <c r="AH1432" s="149">
        <f>Inventario!S1432</f>
        <v>64.17</v>
      </c>
      <c r="AI1432" s="149">
        <f>Inventario!T1432</f>
        <v>64.17</v>
      </c>
    </row>
    <row r="1433" spans="11:35" x14ac:dyDescent="0.25">
      <c r="K1433" s="22"/>
      <c r="L1433" s="150"/>
      <c r="AC1433" s="148" t="str">
        <f>Inventario!B1433</f>
        <v>Liave fija 12mm</v>
      </c>
      <c r="AD1433" s="148" t="str">
        <f>Inventario!D1433</f>
        <v>Liave fija 12mm</v>
      </c>
      <c r="AE1433" s="148" t="str">
        <f>Inventario!E1433</f>
        <v>Repuestos y Partes</v>
      </c>
      <c r="AF1433" s="148">
        <f>Inventario!F1433</f>
        <v>0</v>
      </c>
      <c r="AG1433" s="148" t="str">
        <f>Inventario!G1433</f>
        <v>unidades</v>
      </c>
      <c r="AH1433" s="149">
        <f>Inventario!S1433</f>
        <v>53.42</v>
      </c>
      <c r="AI1433" s="149">
        <f>Inventario!T1433</f>
        <v>53.42</v>
      </c>
    </row>
    <row r="1434" spans="11:35" x14ac:dyDescent="0.25">
      <c r="K1434" s="22"/>
      <c r="L1434" s="150"/>
      <c r="AC1434" s="148" t="str">
        <f>Inventario!B1434</f>
        <v>Liave fija 18mm</v>
      </c>
      <c r="AD1434" s="148" t="str">
        <f>Inventario!D1434</f>
        <v>Liave fija 18mm</v>
      </c>
      <c r="AE1434" s="148" t="str">
        <f>Inventario!E1434</f>
        <v>Repuestos y Partes</v>
      </c>
      <c r="AF1434" s="148">
        <f>Inventario!F1434</f>
        <v>0</v>
      </c>
      <c r="AG1434" s="148" t="str">
        <f>Inventario!G1434</f>
        <v>unidades</v>
      </c>
      <c r="AH1434" s="149">
        <f>Inventario!S1434</f>
        <v>89.27</v>
      </c>
      <c r="AI1434" s="149">
        <f>Inventario!T1434</f>
        <v>89.27</v>
      </c>
    </row>
    <row r="1435" spans="11:35" x14ac:dyDescent="0.25">
      <c r="K1435" s="22"/>
      <c r="L1435" s="150"/>
      <c r="AC1435" s="148" t="str">
        <f>Inventario!B1435</f>
        <v>Liave fija 3/8"</v>
      </c>
      <c r="AD1435" s="148" t="str">
        <f>Inventario!D1435</f>
        <v>Liave fija 3/8"</v>
      </c>
      <c r="AE1435" s="148" t="str">
        <f>Inventario!E1435</f>
        <v>Repuestos y Partes</v>
      </c>
      <c r="AF1435" s="148">
        <f>Inventario!F1435</f>
        <v>0</v>
      </c>
      <c r="AG1435" s="148" t="str">
        <f>Inventario!G1435</f>
        <v>unidades</v>
      </c>
      <c r="AH1435" s="149">
        <f>Inventario!S1435</f>
        <v>90.36</v>
      </c>
      <c r="AI1435" s="149">
        <f>Inventario!T1435</f>
        <v>90.36</v>
      </c>
    </row>
    <row r="1436" spans="11:35" x14ac:dyDescent="0.25">
      <c r="K1436" s="22"/>
      <c r="L1436" s="150"/>
      <c r="AC1436" s="148" t="str">
        <f>Inventario!B1436</f>
        <v>Jugo Formon 4 piezas</v>
      </c>
      <c r="AD1436" s="148" t="str">
        <f>Inventario!D1436</f>
        <v>Jugo Formon 4 piezas</v>
      </c>
      <c r="AE1436" s="148" t="str">
        <f>Inventario!E1436</f>
        <v>Repuestos y Partes</v>
      </c>
      <c r="AF1436" s="148">
        <f>Inventario!F1436</f>
        <v>0</v>
      </c>
      <c r="AG1436" s="148" t="str">
        <f>Inventario!G1436</f>
        <v>unidades</v>
      </c>
      <c r="AH1436" s="149">
        <f>Inventario!S1436</f>
        <v>743.13</v>
      </c>
      <c r="AI1436" s="149">
        <f>Inventario!T1436</f>
        <v>743.13</v>
      </c>
    </row>
    <row r="1437" spans="11:35" x14ac:dyDescent="0.25">
      <c r="K1437" s="22"/>
      <c r="L1437" s="150"/>
      <c r="AC1437" s="148" t="str">
        <f>Inventario!B1437</f>
        <v>Balinera 6206</v>
      </c>
      <c r="AD1437" s="148" t="str">
        <f>Inventario!D1437</f>
        <v>Balinera 6206</v>
      </c>
      <c r="AE1437" s="148" t="str">
        <f>Inventario!E1437</f>
        <v>Repuestos y Partes</v>
      </c>
      <c r="AF1437" s="148">
        <f>Inventario!F1437</f>
        <v>0</v>
      </c>
      <c r="AG1437" s="148" t="str">
        <f>Inventario!G1437</f>
        <v>unidades</v>
      </c>
      <c r="AH1437" s="149">
        <f>Inventario!S1437</f>
        <v>358.97666666666669</v>
      </c>
      <c r="AI1437" s="149">
        <f>Inventario!T1437</f>
        <v>717.95333333333338</v>
      </c>
    </row>
    <row r="1438" spans="11:35" x14ac:dyDescent="0.25">
      <c r="K1438" s="22"/>
      <c r="L1438" s="150"/>
      <c r="AC1438" s="148" t="str">
        <f>Inventario!B1438</f>
        <v xml:space="preserve">Plancha Industrial # 143169 </v>
      </c>
      <c r="AD1438" s="148" t="str">
        <f>Inventario!D1438</f>
        <v xml:space="preserve">Plancha Industrial # 143169 </v>
      </c>
      <c r="AE1438" s="148" t="str">
        <f>Inventario!E1438</f>
        <v>Repuestos y Partes</v>
      </c>
      <c r="AF1438" s="148">
        <f>Inventario!F1438</f>
        <v>0</v>
      </c>
      <c r="AG1438" s="148" t="str">
        <f>Inventario!G1438</f>
        <v>unidades</v>
      </c>
      <c r="AH1438" s="149" t="str">
        <f>Inventario!S1438</f>
        <v>0</v>
      </c>
      <c r="AI1438" s="149">
        <f>Inventario!T1438</f>
        <v>0</v>
      </c>
    </row>
    <row r="1439" spans="11:35" x14ac:dyDescent="0.25">
      <c r="K1439" s="22"/>
      <c r="L1439" s="150"/>
      <c r="AC1439" s="148" t="str">
        <f>Inventario!B1439</f>
        <v>Selector de Puntada</v>
      </c>
      <c r="AD1439" s="148" t="str">
        <f>Inventario!D1439</f>
        <v>Selector de Puntada</v>
      </c>
      <c r="AE1439" s="148" t="str">
        <f>Inventario!E1439</f>
        <v>Repuestos y Partes</v>
      </c>
      <c r="AF1439" s="148">
        <f>Inventario!F1439</f>
        <v>0</v>
      </c>
      <c r="AG1439" s="148" t="str">
        <f>Inventario!G1439</f>
        <v>unidades</v>
      </c>
      <c r="AH1439" s="149" t="str">
        <f>Inventario!S1439</f>
        <v>0</v>
      </c>
      <c r="AI1439" s="149">
        <f>Inventario!T1439</f>
        <v>0</v>
      </c>
    </row>
    <row r="1440" spans="11:35" x14ac:dyDescent="0.25">
      <c r="K1440" s="22"/>
      <c r="L1440" s="150"/>
      <c r="AC1440" s="148" t="str">
        <f>Inventario!B1440</f>
        <v>Centimetros (caja)</v>
      </c>
      <c r="AD1440" s="148" t="str">
        <f>Inventario!D1440</f>
        <v>Centimetros (caja)</v>
      </c>
      <c r="AE1440" s="148" t="str">
        <f>Inventario!E1440</f>
        <v>Repuestos y Partes</v>
      </c>
      <c r="AF1440" s="148">
        <f>Inventario!F1440</f>
        <v>0</v>
      </c>
      <c r="AG1440" s="148" t="str">
        <f>Inventario!G1440</f>
        <v>unidades</v>
      </c>
      <c r="AH1440" s="149" t="str">
        <f>Inventario!S1440</f>
        <v>0</v>
      </c>
      <c r="AI1440" s="149">
        <f>Inventario!T1440</f>
        <v>0</v>
      </c>
    </row>
    <row r="1441" spans="11:35" x14ac:dyDescent="0.25">
      <c r="K1441" s="22"/>
      <c r="L1441" s="150"/>
      <c r="AC1441" s="148" t="str">
        <f>Inventario!B1441</f>
        <v>Tijera de Oreja</v>
      </c>
      <c r="AD1441" s="148" t="str">
        <f>Inventario!D1441</f>
        <v>Tijera de Oreja</v>
      </c>
      <c r="AE1441" s="148" t="str">
        <f>Inventario!E1441</f>
        <v>Repuestos y Partes</v>
      </c>
      <c r="AF1441" s="148">
        <f>Inventario!F1441</f>
        <v>0</v>
      </c>
      <c r="AG1441" s="148" t="str">
        <f>Inventario!G1441</f>
        <v>unidades</v>
      </c>
      <c r="AH1441" s="149" t="str">
        <f>Inventario!S1441</f>
        <v>0</v>
      </c>
      <c r="AI1441" s="149">
        <f>Inventario!T1441</f>
        <v>0</v>
      </c>
    </row>
    <row r="1442" spans="11:35" x14ac:dyDescent="0.25">
      <c r="K1442" s="22"/>
      <c r="L1442" s="150"/>
      <c r="AC1442" s="148" t="str">
        <f>Inventario!B1442</f>
        <v>Aguja DPX5 18</v>
      </c>
      <c r="AD1442" s="148" t="str">
        <f>Inventario!D1442</f>
        <v>Aguja DPX5 18</v>
      </c>
      <c r="AE1442" s="148" t="str">
        <f>Inventario!E1442</f>
        <v>Repuestos y Partes</v>
      </c>
      <c r="AF1442" s="148">
        <f>Inventario!F1442</f>
        <v>0</v>
      </c>
      <c r="AG1442" s="148" t="str">
        <f>Inventario!G1442</f>
        <v>unidades</v>
      </c>
      <c r="AH1442" s="149" t="str">
        <f>Inventario!S1442</f>
        <v>0</v>
      </c>
      <c r="AI1442" s="149">
        <f>Inventario!T1442</f>
        <v>0</v>
      </c>
    </row>
    <row r="1443" spans="11:35" x14ac:dyDescent="0.25">
      <c r="K1443" s="22"/>
      <c r="L1443" s="150"/>
      <c r="AC1443" s="148" t="str">
        <f>Inventario!B1443</f>
        <v>Aguja DPX5 21</v>
      </c>
      <c r="AD1443" s="148" t="str">
        <f>Inventario!D1443</f>
        <v>Aguja DPX5 21</v>
      </c>
      <c r="AE1443" s="148" t="str">
        <f>Inventario!E1443</f>
        <v>Repuestos y Partes</v>
      </c>
      <c r="AF1443" s="148">
        <f>Inventario!F1443</f>
        <v>0</v>
      </c>
      <c r="AG1443" s="148" t="str">
        <f>Inventario!G1443</f>
        <v>unidades</v>
      </c>
      <c r="AH1443" s="149" t="str">
        <f>Inventario!S1443</f>
        <v>0</v>
      </c>
      <c r="AI1443" s="149">
        <f>Inventario!T1443</f>
        <v>0</v>
      </c>
    </row>
    <row r="1444" spans="11:35" x14ac:dyDescent="0.25">
      <c r="K1444" s="22"/>
      <c r="L1444" s="150"/>
      <c r="AC1444" s="148" t="str">
        <f>Inventario!B1444</f>
        <v xml:space="preserve">Plancha Industrial </v>
      </c>
      <c r="AD1444" s="148" t="str">
        <f>Inventario!D1444</f>
        <v xml:space="preserve">Plancha Industrial </v>
      </c>
      <c r="AE1444" s="148" t="str">
        <f>Inventario!E1444</f>
        <v>Repuestos y Partes</v>
      </c>
      <c r="AF1444" s="148">
        <f>Inventario!F1444</f>
        <v>0</v>
      </c>
      <c r="AG1444" s="148" t="str">
        <f>Inventario!G1444</f>
        <v>unidades</v>
      </c>
      <c r="AH1444" s="149" t="str">
        <f>Inventario!S1444</f>
        <v>0</v>
      </c>
      <c r="AI1444" s="149">
        <f>Inventario!T1444</f>
        <v>0</v>
      </c>
    </row>
    <row r="1445" spans="11:35" x14ac:dyDescent="0.25">
      <c r="K1445" s="22"/>
      <c r="L1445" s="150"/>
      <c r="AC1445" s="148" t="str">
        <f>Inventario!B1445</f>
        <v>Picos</v>
      </c>
      <c r="AD1445" s="148" t="str">
        <f>Inventario!D1445</f>
        <v>Picos</v>
      </c>
      <c r="AE1445" s="148" t="str">
        <f>Inventario!E1445</f>
        <v>Repuestos y Partes</v>
      </c>
      <c r="AF1445" s="148">
        <f>Inventario!F1445</f>
        <v>0</v>
      </c>
      <c r="AG1445" s="148" t="str">
        <f>Inventario!G1445</f>
        <v>unidades</v>
      </c>
      <c r="AH1445" s="149" t="str">
        <f>Inventario!S1445</f>
        <v>0</v>
      </c>
      <c r="AI1445" s="149">
        <f>Inventario!T1445</f>
        <v>0</v>
      </c>
    </row>
    <row r="1446" spans="11:35" x14ac:dyDescent="0.25">
      <c r="K1446" s="22"/>
      <c r="L1446" s="150"/>
      <c r="AC1446" s="148" t="str">
        <f>Inventario!B1446</f>
        <v>Agujas # 16 B-27</v>
      </c>
      <c r="AD1446" s="148" t="str">
        <f>Inventario!D1446</f>
        <v>Agujas # 16 B-27</v>
      </c>
      <c r="AE1446" s="148" t="str">
        <f>Inventario!E1446</f>
        <v>Repuestos y Partes</v>
      </c>
      <c r="AF1446" s="148">
        <f>Inventario!F1446</f>
        <v>0</v>
      </c>
      <c r="AG1446" s="148" t="str">
        <f>Inventario!G1446</f>
        <v>unidades</v>
      </c>
      <c r="AH1446" s="149" t="str">
        <f>Inventario!S1446</f>
        <v>0</v>
      </c>
      <c r="AI1446" s="149">
        <f>Inventario!T1446</f>
        <v>0</v>
      </c>
    </row>
    <row r="1447" spans="11:35" x14ac:dyDescent="0.25">
      <c r="K1447" s="22"/>
      <c r="L1447" s="150"/>
      <c r="AC1447" s="148" t="str">
        <f>Inventario!B1447</f>
        <v>Caja rectangular PVC UL conduit 1/2"-3/4" mm</v>
      </c>
      <c r="AD1447" s="148" t="str">
        <f>Inventario!D1447</f>
        <v>Caja rectangular PVC UL conduit 1/2"-3/4" mm</v>
      </c>
      <c r="AE1447" s="148" t="str">
        <f>Inventario!E1447</f>
        <v>Repuestos y Partes</v>
      </c>
      <c r="AF1447" s="148">
        <f>Inventario!F1447</f>
        <v>0</v>
      </c>
      <c r="AG1447" s="148" t="str">
        <f>Inventario!G1447</f>
        <v>unidades</v>
      </c>
      <c r="AH1447" s="149" t="str">
        <f>Inventario!S1447</f>
        <v>0</v>
      </c>
      <c r="AI1447" s="149">
        <f>Inventario!T1447</f>
        <v>0</v>
      </c>
    </row>
    <row r="1448" spans="11:35" x14ac:dyDescent="0.25">
      <c r="K1448" s="22"/>
      <c r="L1448" s="150"/>
      <c r="AC1448" s="148" t="str">
        <f>Inventario!B1448</f>
        <v>Caja octagonal PVC UL conduit 1/2"-3/4" mm</v>
      </c>
      <c r="AD1448" s="148" t="str">
        <f>Inventario!D1448</f>
        <v>Caja octagonal PVC UL conduit 1/2"-3/4" mm</v>
      </c>
      <c r="AE1448" s="148" t="str">
        <f>Inventario!E1448</f>
        <v>Repuestos y Partes</v>
      </c>
      <c r="AF1448" s="148">
        <f>Inventario!F1448</f>
        <v>0</v>
      </c>
      <c r="AG1448" s="148" t="str">
        <f>Inventario!G1448</f>
        <v>unidades</v>
      </c>
      <c r="AH1448" s="149" t="str">
        <f>Inventario!S1448</f>
        <v>0</v>
      </c>
      <c r="AI1448" s="149">
        <f>Inventario!T1448</f>
        <v>0</v>
      </c>
    </row>
    <row r="1449" spans="11:35" x14ac:dyDescent="0.25">
      <c r="K1449" s="22"/>
      <c r="L1449" s="150"/>
      <c r="AC1449" s="148" t="str">
        <f>Inventario!B1449</f>
        <v xml:space="preserve">Tapa P/Caja octagonal PVC UL Conduit </v>
      </c>
      <c r="AD1449" s="148" t="str">
        <f>Inventario!D1449</f>
        <v xml:space="preserve">Tapa P/Caja octagonal PVC UL Conduit </v>
      </c>
      <c r="AE1449" s="148" t="str">
        <f>Inventario!E1449</f>
        <v>Repuestos y Partes</v>
      </c>
      <c r="AF1449" s="148">
        <f>Inventario!F1449</f>
        <v>0</v>
      </c>
      <c r="AG1449" s="148" t="str">
        <f>Inventario!G1449</f>
        <v>unidades</v>
      </c>
      <c r="AH1449" s="149">
        <f>Inventario!S1449</f>
        <v>5.2</v>
      </c>
      <c r="AI1449" s="149">
        <f>Inventario!T1449</f>
        <v>15.600000000000001</v>
      </c>
    </row>
    <row r="1450" spans="11:35" x14ac:dyDescent="0.25">
      <c r="K1450" s="22"/>
      <c r="L1450" s="150"/>
      <c r="AC1450" s="148" t="str">
        <f>Inventario!B1450</f>
        <v xml:space="preserve">Sierra disco P/madera 14" x 36 Teeth </v>
      </c>
      <c r="AD1450" s="148" t="str">
        <f>Inventario!D1450</f>
        <v xml:space="preserve">Sierra disco P/madera 14" x 36 Teeth </v>
      </c>
      <c r="AE1450" s="148" t="str">
        <f>Inventario!E1450</f>
        <v>Repuestos y Partes</v>
      </c>
      <c r="AF1450" s="148">
        <f>Inventario!F1450</f>
        <v>0</v>
      </c>
      <c r="AG1450" s="148" t="str">
        <f>Inventario!G1450</f>
        <v>unidades</v>
      </c>
      <c r="AH1450" s="149" t="str">
        <f>Inventario!S1450</f>
        <v>0</v>
      </c>
      <c r="AI1450" s="149">
        <f>Inventario!T1450</f>
        <v>0</v>
      </c>
    </row>
    <row r="1451" spans="11:35" x14ac:dyDescent="0.25">
      <c r="K1451" s="22"/>
      <c r="L1451" s="150"/>
      <c r="AC1451" s="148" t="str">
        <f>Inventario!B1451</f>
        <v>Banda Truflex Gate 2295/4L295</v>
      </c>
      <c r="AD1451" s="148" t="str">
        <f>Inventario!D1451</f>
        <v>Banda Truflex Gate 2295/4L295</v>
      </c>
      <c r="AE1451" s="148" t="str">
        <f>Inventario!E1451</f>
        <v>Repuestos y Partes</v>
      </c>
      <c r="AF1451" s="148">
        <f>Inventario!F1451</f>
        <v>0</v>
      </c>
      <c r="AG1451" s="148" t="str">
        <f>Inventario!G1451</f>
        <v>unidades</v>
      </c>
      <c r="AH1451" s="149" t="str">
        <f>Inventario!S1451</f>
        <v>0</v>
      </c>
      <c r="AI1451" s="149">
        <f>Inventario!T1451</f>
        <v>0</v>
      </c>
    </row>
    <row r="1452" spans="11:35" x14ac:dyDescent="0.25">
      <c r="K1452" s="22"/>
      <c r="L1452" s="150"/>
      <c r="AC1452" s="148" t="str">
        <f>Inventario!B1452</f>
        <v>Banda Gates lisaa A30</v>
      </c>
      <c r="AD1452" s="148" t="str">
        <f>Inventario!D1452</f>
        <v>Banda Gates lisaa A30</v>
      </c>
      <c r="AE1452" s="148" t="str">
        <f>Inventario!E1452</f>
        <v>Repuestos y Partes</v>
      </c>
      <c r="AF1452" s="148">
        <f>Inventario!F1452</f>
        <v>0</v>
      </c>
      <c r="AG1452" s="148" t="str">
        <f>Inventario!G1452</f>
        <v>unidades</v>
      </c>
      <c r="AH1452" s="149" t="str">
        <f>Inventario!S1452</f>
        <v>0</v>
      </c>
      <c r="AI1452" s="149">
        <f>Inventario!T1452</f>
        <v>0</v>
      </c>
    </row>
    <row r="1453" spans="11:35" x14ac:dyDescent="0.25">
      <c r="K1453" s="22"/>
      <c r="L1453" s="150"/>
      <c r="AC1453" s="148" t="str">
        <f>Inventario!B1453</f>
        <v>Banda Truflex Gate 2280/4L280</v>
      </c>
      <c r="AD1453" s="148" t="str">
        <f>Inventario!D1453</f>
        <v>Banda Truflex Gate 2280/4L280</v>
      </c>
      <c r="AE1453" s="148" t="str">
        <f>Inventario!E1453</f>
        <v>Repuestos y Partes</v>
      </c>
      <c r="AF1453" s="148">
        <f>Inventario!F1453</f>
        <v>0</v>
      </c>
      <c r="AG1453" s="148" t="str">
        <f>Inventario!G1453</f>
        <v>unidades</v>
      </c>
      <c r="AH1453" s="149" t="str">
        <f>Inventario!S1453</f>
        <v>0</v>
      </c>
      <c r="AI1453" s="149">
        <f>Inventario!T1453</f>
        <v>0</v>
      </c>
    </row>
    <row r="1454" spans="11:35" x14ac:dyDescent="0.25">
      <c r="K1454" s="22"/>
      <c r="L1454" s="150"/>
      <c r="AC1454" s="148" t="str">
        <f>Inventario!B1454</f>
        <v xml:space="preserve">Juego Llave fijas </v>
      </c>
      <c r="AD1454" s="148" t="str">
        <f>Inventario!D1454</f>
        <v xml:space="preserve">Juego Llave fijas </v>
      </c>
      <c r="AE1454" s="148" t="str">
        <f>Inventario!E1454</f>
        <v>Repuestos y Partes</v>
      </c>
      <c r="AF1454" s="148">
        <f>Inventario!F1454</f>
        <v>0</v>
      </c>
      <c r="AG1454" s="148" t="str">
        <f>Inventario!G1454</f>
        <v>unidades</v>
      </c>
      <c r="AH1454" s="149" t="str">
        <f>Inventario!S1454</f>
        <v>0</v>
      </c>
      <c r="AI1454" s="149">
        <f>Inventario!T1454</f>
        <v>0</v>
      </c>
    </row>
    <row r="1455" spans="11:35" x14ac:dyDescent="0.25">
      <c r="K1455" s="22"/>
      <c r="L1455" s="150"/>
      <c r="AC1455" s="148" t="str">
        <f>Inventario!B1455</f>
        <v>Banda 7420</v>
      </c>
      <c r="AD1455" s="148" t="str">
        <f>Inventario!D1455</f>
        <v>Banda 7420</v>
      </c>
      <c r="AE1455" s="148" t="str">
        <f>Inventario!E1455</f>
        <v>Repuestos y Partes</v>
      </c>
      <c r="AF1455" s="148">
        <f>Inventario!F1455</f>
        <v>0</v>
      </c>
      <c r="AG1455" s="148" t="str">
        <f>Inventario!G1455</f>
        <v>unidades</v>
      </c>
      <c r="AH1455" s="149">
        <f>Inventario!S1455</f>
        <v>363.73</v>
      </c>
      <c r="AI1455" s="149">
        <f>Inventario!T1455</f>
        <v>1454.92</v>
      </c>
    </row>
    <row r="1456" spans="11:35" x14ac:dyDescent="0.25">
      <c r="K1456" s="22"/>
      <c r="L1456" s="150"/>
      <c r="AC1456" s="148" t="str">
        <f>Inventario!B1456</f>
        <v>Sierra 133 x 0.045 x 9   (wood-mizer)</v>
      </c>
      <c r="AD1456" s="148" t="str">
        <f>Inventario!D1456</f>
        <v>Sierra 133 x 0.045 x 9   (wood-mizer)</v>
      </c>
      <c r="AE1456" s="148" t="str">
        <f>Inventario!E1456</f>
        <v>Repuestos y Partes</v>
      </c>
      <c r="AF1456" s="148">
        <f>Inventario!F1456</f>
        <v>0</v>
      </c>
      <c r="AG1456" s="148" t="str">
        <f>Inventario!G1456</f>
        <v>unidades</v>
      </c>
      <c r="AH1456" s="149" t="str">
        <f>Inventario!S1456</f>
        <v>0</v>
      </c>
      <c r="AI1456" s="149">
        <f>Inventario!T1456</f>
        <v>0</v>
      </c>
    </row>
    <row r="1457" spans="11:35" x14ac:dyDescent="0.25">
      <c r="K1457" s="22"/>
      <c r="L1457" s="150"/>
      <c r="AC1457" s="148" t="str">
        <f>Inventario!B1457</f>
        <v>Vidrio P/Mascara Soldadura</v>
      </c>
      <c r="AD1457" s="148" t="str">
        <f>Inventario!D1457</f>
        <v>Vidrio P/Mascara Soldadura</v>
      </c>
      <c r="AE1457" s="148" t="str">
        <f>Inventario!E1457</f>
        <v>Repuestos y Partes</v>
      </c>
      <c r="AF1457" s="148">
        <f>Inventario!F1457</f>
        <v>0</v>
      </c>
      <c r="AG1457" s="148" t="str">
        <f>Inventario!G1457</f>
        <v>unidades</v>
      </c>
      <c r="AH1457" s="149">
        <f>Inventario!S1457</f>
        <v>10</v>
      </c>
      <c r="AI1457" s="149">
        <f>Inventario!T1457</f>
        <v>60</v>
      </c>
    </row>
    <row r="1458" spans="11:35" x14ac:dyDescent="0.25">
      <c r="K1458" s="22"/>
      <c r="L1458" s="150"/>
      <c r="AC1458" s="148" t="str">
        <f>Inventario!B1458</f>
        <v>Cierra Cinta P/Sin Fin 1/2"</v>
      </c>
      <c r="AD1458" s="148" t="str">
        <f>Inventario!D1458</f>
        <v>Cierra Cinta P/Sin Fin 1/2"</v>
      </c>
      <c r="AE1458" s="148" t="str">
        <f>Inventario!E1458</f>
        <v>Repuestos y Partes</v>
      </c>
      <c r="AF1458" s="148">
        <f>Inventario!F1458</f>
        <v>0</v>
      </c>
      <c r="AG1458" s="148" t="str">
        <f>Inventario!G1458</f>
        <v>Pie</v>
      </c>
      <c r="AH1458" s="149">
        <f>Inventario!S1458</f>
        <v>35.532994923857871</v>
      </c>
      <c r="AI1458" s="149">
        <f>Inventario!T1458</f>
        <v>1492.3857868020305</v>
      </c>
    </row>
    <row r="1459" spans="11:35" x14ac:dyDescent="0.25">
      <c r="K1459" s="22"/>
      <c r="L1459" s="150"/>
      <c r="AC1459" s="148" t="str">
        <f>Inventario!B1459</f>
        <v>Espiga rapida Hembra de 1/4"</v>
      </c>
      <c r="AD1459" s="148" t="str">
        <f>Inventario!D1459</f>
        <v>Espiga rapida Hembra de 1/4"</v>
      </c>
      <c r="AE1459" s="148" t="str">
        <f>Inventario!E1459</f>
        <v>Repuestos y Partes</v>
      </c>
      <c r="AF1459" s="148">
        <f>Inventario!F1459</f>
        <v>0</v>
      </c>
      <c r="AG1459" s="148" t="str">
        <f>Inventario!G1459</f>
        <v>unidades</v>
      </c>
      <c r="AH1459" s="149">
        <f>Inventario!S1459</f>
        <v>110.49499999999999</v>
      </c>
      <c r="AI1459" s="149">
        <f>Inventario!T1459</f>
        <v>883.95999999999992</v>
      </c>
    </row>
    <row r="1460" spans="11:35" x14ac:dyDescent="0.25">
      <c r="K1460" s="22"/>
      <c r="L1460" s="150"/>
      <c r="AC1460" s="148" t="str">
        <f>Inventario!B1460</f>
        <v>Espiga rapida macho de 1/4"</v>
      </c>
      <c r="AD1460" s="148" t="str">
        <f>Inventario!D1460</f>
        <v>Espiga rapida macho de 1/4"</v>
      </c>
      <c r="AE1460" s="148" t="str">
        <f>Inventario!E1460</f>
        <v>Repuestos y Partes</v>
      </c>
      <c r="AF1460" s="148">
        <f>Inventario!F1460</f>
        <v>0</v>
      </c>
      <c r="AG1460" s="148" t="str">
        <f>Inventario!G1460</f>
        <v>unidades</v>
      </c>
      <c r="AH1460" s="149">
        <f>Inventario!S1460</f>
        <v>113.73</v>
      </c>
      <c r="AI1460" s="149">
        <f>Inventario!T1460</f>
        <v>909.84</v>
      </c>
    </row>
    <row r="1461" spans="11:35" x14ac:dyDescent="0.25">
      <c r="K1461" s="22"/>
      <c r="L1461" s="150"/>
      <c r="AC1461" s="148" t="str">
        <f>Inventario!B1461</f>
        <v>Abrazadera inox Tornillo 13/16 x 1 /8"</v>
      </c>
      <c r="AD1461" s="148" t="str">
        <f>Inventario!D1461</f>
        <v>Abrazadera inox Tornillo 13/16 x 1 /8"</v>
      </c>
      <c r="AE1461" s="148" t="str">
        <f>Inventario!E1461</f>
        <v>Repuestos y Partes</v>
      </c>
      <c r="AF1461" s="148">
        <f>Inventario!F1461</f>
        <v>0</v>
      </c>
      <c r="AG1461" s="148" t="str">
        <f>Inventario!G1461</f>
        <v>unidades</v>
      </c>
      <c r="AH1461" s="149">
        <f>Inventario!S1461</f>
        <v>8.8099999999999987</v>
      </c>
      <c r="AI1461" s="149">
        <f>Inventario!T1461</f>
        <v>352.4</v>
      </c>
    </row>
    <row r="1462" spans="11:35" x14ac:dyDescent="0.25">
      <c r="K1462" s="22"/>
      <c r="L1462" s="150"/>
      <c r="AC1462" s="148" t="str">
        <f>Inventario!B1462</f>
        <v xml:space="preserve">Manguera Polyuretano 10 mm  </v>
      </c>
      <c r="AD1462" s="148" t="str">
        <f>Inventario!D1462</f>
        <v xml:space="preserve">Manguera Polyuretano 10 mm  </v>
      </c>
      <c r="AE1462" s="148" t="str">
        <f>Inventario!E1462</f>
        <v>Repuestos y Partes</v>
      </c>
      <c r="AF1462" s="148">
        <f>Inventario!F1462</f>
        <v>0</v>
      </c>
      <c r="AG1462" s="148" t="str">
        <f>Inventario!G1462</f>
        <v>Pie</v>
      </c>
      <c r="AH1462" s="149">
        <f>Inventario!S1462</f>
        <v>41.6</v>
      </c>
      <c r="AI1462" s="149">
        <f>Inventario!T1462</f>
        <v>2912</v>
      </c>
    </row>
    <row r="1463" spans="11:35" x14ac:dyDescent="0.25">
      <c r="K1463" s="22"/>
      <c r="L1463" s="150"/>
      <c r="AC1463" s="148" t="str">
        <f>Inventario!B1463</f>
        <v>Ciera Copa Bimetal</v>
      </c>
      <c r="AD1463" s="148" t="str">
        <f>Inventario!D1463</f>
        <v>Ciera Copa Bimetal</v>
      </c>
      <c r="AE1463" s="148" t="str">
        <f>Inventario!E1463</f>
        <v>Repuestos y Partes</v>
      </c>
      <c r="AF1463" s="148">
        <f>Inventario!F1463</f>
        <v>0</v>
      </c>
      <c r="AG1463" s="148" t="str">
        <f>Inventario!G1463</f>
        <v>unidades</v>
      </c>
      <c r="AH1463" s="149" t="str">
        <f>Inventario!S1463</f>
        <v>0</v>
      </c>
      <c r="AI1463" s="149">
        <f>Inventario!T1463</f>
        <v>0</v>
      </c>
    </row>
    <row r="1464" spans="11:35" x14ac:dyDescent="0.25">
      <c r="K1464" s="22"/>
      <c r="L1464" s="150"/>
      <c r="AC1464" s="148" t="str">
        <f>Inventario!B1464</f>
        <v>Balinera 6207ZZC3</v>
      </c>
      <c r="AD1464" s="148" t="str">
        <f>Inventario!D1464</f>
        <v>Balinera 6207ZZC3</v>
      </c>
      <c r="AE1464" s="148" t="str">
        <f>Inventario!E1464</f>
        <v>Repuestos y Partes</v>
      </c>
      <c r="AF1464" s="148">
        <f>Inventario!F1464</f>
        <v>0</v>
      </c>
      <c r="AG1464" s="148" t="str">
        <f>Inventario!G1464</f>
        <v>unidades</v>
      </c>
      <c r="AH1464" s="149" t="str">
        <f>Inventario!S1464</f>
        <v>0</v>
      </c>
      <c r="AI1464" s="149">
        <f>Inventario!T1464</f>
        <v>0</v>
      </c>
    </row>
    <row r="1465" spans="11:35" x14ac:dyDescent="0.25">
      <c r="K1465" s="22"/>
      <c r="L1465" s="150"/>
      <c r="AC1465" s="148" t="str">
        <f>Inventario!B1465</f>
        <v>Balinera 609ZZC3</v>
      </c>
      <c r="AD1465" s="148" t="str">
        <f>Inventario!D1465</f>
        <v>Balinera 609ZZC3</v>
      </c>
      <c r="AE1465" s="148" t="str">
        <f>Inventario!E1465</f>
        <v>Repuestos y Partes</v>
      </c>
      <c r="AF1465" s="148">
        <f>Inventario!F1465</f>
        <v>0</v>
      </c>
      <c r="AG1465" s="148" t="str">
        <f>Inventario!G1465</f>
        <v>unidades</v>
      </c>
      <c r="AH1465" s="149" t="str">
        <f>Inventario!S1465</f>
        <v>0</v>
      </c>
      <c r="AI1465" s="149">
        <f>Inventario!T1465</f>
        <v>0</v>
      </c>
    </row>
    <row r="1466" spans="11:35" x14ac:dyDescent="0.25">
      <c r="K1466" s="22"/>
      <c r="L1466" s="150"/>
      <c r="AC1466" s="148" t="str">
        <f>Inventario!B1466</f>
        <v>Banda A78</v>
      </c>
      <c r="AD1466" s="148" t="str">
        <f>Inventario!D1466</f>
        <v>Banda A78</v>
      </c>
      <c r="AE1466" s="148" t="str">
        <f>Inventario!E1466</f>
        <v>Repuestos y Partes</v>
      </c>
      <c r="AF1466" s="148">
        <f>Inventario!F1466</f>
        <v>0</v>
      </c>
      <c r="AG1466" s="148" t="str">
        <f>Inventario!G1466</f>
        <v>unidades</v>
      </c>
      <c r="AH1466" s="149" t="str">
        <f>Inventario!S1466</f>
        <v>0</v>
      </c>
      <c r="AI1466" s="149">
        <f>Inventario!T1466</f>
        <v>0</v>
      </c>
    </row>
    <row r="1467" spans="11:35" x14ac:dyDescent="0.25">
      <c r="K1467" s="22"/>
      <c r="L1467" s="150"/>
      <c r="AC1467" s="148" t="str">
        <f>Inventario!B1467</f>
        <v>Banda A40</v>
      </c>
      <c r="AD1467" s="148" t="str">
        <f>Inventario!D1467</f>
        <v>Banda A40</v>
      </c>
      <c r="AE1467" s="148" t="str">
        <f>Inventario!E1467</f>
        <v>Repuestos y Partes</v>
      </c>
      <c r="AF1467" s="148">
        <f>Inventario!F1467</f>
        <v>0</v>
      </c>
      <c r="AG1467" s="148" t="str">
        <f>Inventario!G1467</f>
        <v>unidades</v>
      </c>
      <c r="AH1467" s="149" t="str">
        <f>Inventario!S1467</f>
        <v>0</v>
      </c>
      <c r="AI1467" s="149">
        <f>Inventario!T1467</f>
        <v>0</v>
      </c>
    </row>
    <row r="1468" spans="11:35" x14ac:dyDescent="0.25">
      <c r="K1468" s="22"/>
      <c r="L1468" s="150"/>
      <c r="AC1468" s="148" t="str">
        <f>Inventario!B1468</f>
        <v>Soplete</v>
      </c>
      <c r="AD1468" s="148" t="str">
        <f>Inventario!D1468</f>
        <v>Soplete</v>
      </c>
      <c r="AE1468" s="148" t="str">
        <f>Inventario!E1468</f>
        <v>Repuestos y Partes</v>
      </c>
      <c r="AF1468" s="148">
        <f>Inventario!F1468</f>
        <v>0</v>
      </c>
      <c r="AG1468" s="148" t="str">
        <f>Inventario!G1468</f>
        <v>unidades</v>
      </c>
      <c r="AH1468" s="149">
        <f>Inventario!S1468</f>
        <v>134.79999999999998</v>
      </c>
      <c r="AI1468" s="149">
        <f>Inventario!T1468</f>
        <v>808.8</v>
      </c>
    </row>
    <row r="1469" spans="11:35" x14ac:dyDescent="0.25">
      <c r="K1469" s="22"/>
      <c r="L1469" s="150"/>
      <c r="AC1469" s="148" t="str">
        <f>Inventario!B1469</f>
        <v>Machuelo 1/4"</v>
      </c>
      <c r="AD1469" s="148" t="str">
        <f>Inventario!D1469</f>
        <v>Machuelo 1/4"</v>
      </c>
      <c r="AE1469" s="148" t="str">
        <f>Inventario!E1469</f>
        <v>Repuestos y Partes</v>
      </c>
      <c r="AF1469" s="148">
        <f>Inventario!F1469</f>
        <v>0</v>
      </c>
      <c r="AG1469" s="148" t="str">
        <f>Inventario!G1469</f>
        <v>unidades</v>
      </c>
      <c r="AH1469" s="149">
        <f>Inventario!S1469</f>
        <v>63.055555555555557</v>
      </c>
      <c r="AI1469" s="149">
        <f>Inventario!T1469</f>
        <v>567.5</v>
      </c>
    </row>
    <row r="1470" spans="11:35" x14ac:dyDescent="0.25">
      <c r="K1470" s="22"/>
      <c r="L1470" s="150"/>
      <c r="AC1470" s="148" t="str">
        <f>Inventario!B1470</f>
        <v xml:space="preserve">Filtro separador de aceite P/Compresor </v>
      </c>
      <c r="AD1470" s="148" t="str">
        <f>Inventario!D1470</f>
        <v xml:space="preserve">Filtro separador de aceite P/Compresor </v>
      </c>
      <c r="AE1470" s="148" t="str">
        <f>Inventario!E1470</f>
        <v>Repuestos y Partes</v>
      </c>
      <c r="AF1470" s="148">
        <f>Inventario!F1470</f>
        <v>0</v>
      </c>
      <c r="AG1470" s="148" t="str">
        <f>Inventario!G1470</f>
        <v>unidades</v>
      </c>
      <c r="AH1470" s="149" t="str">
        <f>Inventario!S1470</f>
        <v>0</v>
      </c>
      <c r="AI1470" s="149">
        <f>Inventario!T1470</f>
        <v>0</v>
      </c>
    </row>
    <row r="1471" spans="11:35" x14ac:dyDescent="0.25">
      <c r="K1471" s="22"/>
      <c r="L1471" s="150"/>
      <c r="AC1471" s="148" t="str">
        <f>Inventario!B1471</f>
        <v xml:space="preserve">Filtro para compresor </v>
      </c>
      <c r="AD1471" s="148" t="str">
        <f>Inventario!D1471</f>
        <v xml:space="preserve">Filtro para compresor </v>
      </c>
      <c r="AE1471" s="148" t="str">
        <f>Inventario!E1471</f>
        <v>Repuestos y Partes</v>
      </c>
      <c r="AF1471" s="148">
        <f>Inventario!F1471</f>
        <v>0</v>
      </c>
      <c r="AG1471" s="148" t="str">
        <f>Inventario!G1471</f>
        <v>unidades</v>
      </c>
      <c r="AH1471" s="149" t="str">
        <f>Inventario!S1471</f>
        <v>0</v>
      </c>
      <c r="AI1471" s="149">
        <f>Inventario!T1471</f>
        <v>0</v>
      </c>
    </row>
    <row r="1472" spans="11:35" x14ac:dyDescent="0.25">
      <c r="K1472" s="22"/>
      <c r="L1472" s="150"/>
      <c r="AC1472" s="148" t="str">
        <f>Inventario!B1472</f>
        <v>Banda Tornilla P/Compresor</v>
      </c>
      <c r="AD1472" s="148" t="str">
        <f>Inventario!D1472</f>
        <v>Banda Tornilla P/Compresor</v>
      </c>
      <c r="AE1472" s="148" t="str">
        <f>Inventario!E1472</f>
        <v>Repuestos y Partes</v>
      </c>
      <c r="AF1472" s="148">
        <f>Inventario!F1472</f>
        <v>0</v>
      </c>
      <c r="AG1472" s="148" t="str">
        <f>Inventario!G1472</f>
        <v>unidades</v>
      </c>
      <c r="AH1472" s="149">
        <f>Inventario!S1472</f>
        <v>80</v>
      </c>
      <c r="AI1472" s="149">
        <f>Inventario!T1472</f>
        <v>80</v>
      </c>
    </row>
    <row r="1473" spans="11:35" x14ac:dyDescent="0.25">
      <c r="K1473" s="22"/>
      <c r="L1473" s="150"/>
      <c r="AC1473" s="148" t="str">
        <f>Inventario!B1473</f>
        <v>Balinera 6205-2RS2C3</v>
      </c>
      <c r="AD1473" s="148" t="str">
        <f>Inventario!D1473</f>
        <v>Balinera 6205-2RS2C3</v>
      </c>
      <c r="AE1473" s="148" t="str">
        <f>Inventario!E1473</f>
        <v>Repuestos y Partes</v>
      </c>
      <c r="AF1473" s="148">
        <f>Inventario!F1473</f>
        <v>0</v>
      </c>
      <c r="AG1473" s="148" t="str">
        <f>Inventario!G1473</f>
        <v>unidades</v>
      </c>
      <c r="AH1473" s="149">
        <f>Inventario!S1473</f>
        <v>238.34</v>
      </c>
      <c r="AI1473" s="149">
        <f>Inventario!T1473</f>
        <v>476.68</v>
      </c>
    </row>
    <row r="1474" spans="11:35" x14ac:dyDescent="0.25">
      <c r="K1474" s="22"/>
      <c r="L1474" s="150"/>
      <c r="AC1474" s="148" t="str">
        <f>Inventario!B1474</f>
        <v>Cuchilla para Routher Whiteside 2505</v>
      </c>
      <c r="AD1474" s="148" t="str">
        <f>Inventario!D1474</f>
        <v>Cuchilla para Routher Whiteside 2505</v>
      </c>
      <c r="AE1474" s="148" t="str">
        <f>Inventario!E1474</f>
        <v>Repuestos y Partes</v>
      </c>
      <c r="AF1474" s="148">
        <f>Inventario!F1474</f>
        <v>0</v>
      </c>
      <c r="AG1474" s="148" t="str">
        <f>Inventario!G1474</f>
        <v>unidades</v>
      </c>
      <c r="AH1474" s="149" t="str">
        <f>Inventario!S1474</f>
        <v>0</v>
      </c>
      <c r="AI1474" s="149">
        <f>Inventario!T1474</f>
        <v>0</v>
      </c>
    </row>
    <row r="1475" spans="11:35" x14ac:dyDescent="0.25">
      <c r="K1475" s="22"/>
      <c r="L1475" s="150"/>
      <c r="AC1475" s="148" t="str">
        <f>Inventario!B1475</f>
        <v>Adaptador  P/Ciera Copa Bimetal</v>
      </c>
      <c r="AD1475" s="148" t="str">
        <f>Inventario!D1475</f>
        <v>Adaptador  P/Ciera Copa Bimetal</v>
      </c>
      <c r="AE1475" s="148" t="str">
        <f>Inventario!E1475</f>
        <v>Repuestos y Partes</v>
      </c>
      <c r="AF1475" s="148">
        <f>Inventario!F1475</f>
        <v>0</v>
      </c>
      <c r="AG1475" s="148" t="str">
        <f>Inventario!G1475</f>
        <v>unidades</v>
      </c>
      <c r="AH1475" s="149" t="str">
        <f>Inventario!S1475</f>
        <v>0</v>
      </c>
      <c r="AI1475" s="149">
        <f>Inventario!T1475</f>
        <v>0</v>
      </c>
    </row>
    <row r="1476" spans="11:35" x14ac:dyDescent="0.25">
      <c r="K1476" s="22"/>
      <c r="L1476" s="150"/>
      <c r="AC1476" s="148" t="str">
        <f>Inventario!B1476</f>
        <v>Balinera 621122</v>
      </c>
      <c r="AD1476" s="148" t="str">
        <f>Inventario!D1476</f>
        <v>Balinera 621122</v>
      </c>
      <c r="AE1476" s="148" t="str">
        <f>Inventario!E1476</f>
        <v>Repuestos y Partes</v>
      </c>
      <c r="AF1476" s="148">
        <f>Inventario!F1476</f>
        <v>0</v>
      </c>
      <c r="AG1476" s="148" t="str">
        <f>Inventario!G1476</f>
        <v>unidades</v>
      </c>
      <c r="AH1476" s="149" t="str">
        <f>Inventario!S1476</f>
        <v>0</v>
      </c>
      <c r="AI1476" s="149">
        <f>Inventario!T1476</f>
        <v>0</v>
      </c>
    </row>
    <row r="1477" spans="11:35" x14ac:dyDescent="0.25">
      <c r="K1477" s="22"/>
      <c r="L1477" s="150"/>
      <c r="AC1477" s="148" t="str">
        <f>Inventario!B1477</f>
        <v>Balinera 62062RSC3</v>
      </c>
      <c r="AD1477" s="148" t="str">
        <f>Inventario!D1477</f>
        <v>Balinera 62062RSC3</v>
      </c>
      <c r="AE1477" s="148" t="str">
        <f>Inventario!E1477</f>
        <v>Repuestos y Partes</v>
      </c>
      <c r="AF1477" s="148">
        <f>Inventario!F1477</f>
        <v>0</v>
      </c>
      <c r="AG1477" s="148" t="str">
        <f>Inventario!G1477</f>
        <v>unidades</v>
      </c>
      <c r="AH1477" s="149" t="str">
        <f>Inventario!S1477</f>
        <v>0</v>
      </c>
      <c r="AI1477" s="149">
        <f>Inventario!T1477</f>
        <v>0</v>
      </c>
    </row>
    <row r="1478" spans="11:35" x14ac:dyDescent="0.25">
      <c r="K1478" s="22"/>
      <c r="L1478" s="150"/>
      <c r="AC1478" s="148" t="str">
        <f>Inventario!B1478</f>
        <v>Balinera 60112SC3</v>
      </c>
      <c r="AD1478" s="148" t="str">
        <f>Inventario!D1478</f>
        <v>Balinera 60112SC3</v>
      </c>
      <c r="AE1478" s="148" t="str">
        <f>Inventario!E1478</f>
        <v>Repuestos y Partes</v>
      </c>
      <c r="AF1478" s="148">
        <f>Inventario!F1478</f>
        <v>0</v>
      </c>
      <c r="AG1478" s="148" t="str">
        <f>Inventario!G1478</f>
        <v>unidades</v>
      </c>
      <c r="AH1478" s="149">
        <f>Inventario!S1478</f>
        <v>540</v>
      </c>
      <c r="AI1478" s="149">
        <f>Inventario!T1478</f>
        <v>1080</v>
      </c>
    </row>
    <row r="1479" spans="11:35" x14ac:dyDescent="0.25">
      <c r="K1479" s="22"/>
      <c r="L1479" s="150"/>
      <c r="AC1479" s="148" t="str">
        <f>Inventario!B1479</f>
        <v>Balinera 62082RSC3</v>
      </c>
      <c r="AD1479" s="148" t="str">
        <f>Inventario!D1479</f>
        <v>Balinera 62082RSC3</v>
      </c>
      <c r="AE1479" s="148" t="str">
        <f>Inventario!E1479</f>
        <v>Repuestos y Partes</v>
      </c>
      <c r="AF1479" s="148">
        <f>Inventario!F1479</f>
        <v>0</v>
      </c>
      <c r="AG1479" s="148" t="str">
        <f>Inventario!G1479</f>
        <v>unidades</v>
      </c>
      <c r="AH1479" s="149">
        <f>Inventario!S1479</f>
        <v>415</v>
      </c>
      <c r="AI1479" s="149">
        <f>Inventario!T1479</f>
        <v>830</v>
      </c>
    </row>
    <row r="1480" spans="11:35" x14ac:dyDescent="0.25">
      <c r="K1480" s="22"/>
      <c r="L1480" s="150"/>
      <c r="AC1480" s="148" t="str">
        <f>Inventario!B1480</f>
        <v>Finjer Joint Cutter 160*70*4.0*2T</v>
      </c>
      <c r="AD1480" s="148" t="str">
        <f>Inventario!D1480</f>
        <v>Finjer Joint Cutter 160*70*4.0*2T</v>
      </c>
      <c r="AE1480" s="148" t="str">
        <f>Inventario!E1480</f>
        <v>Repuestos y Partes</v>
      </c>
      <c r="AF1480" s="148">
        <f>Inventario!F1480</f>
        <v>0</v>
      </c>
      <c r="AG1480" s="148" t="str">
        <f>Inventario!G1480</f>
        <v>unidades</v>
      </c>
      <c r="AH1480" s="149">
        <f>Inventario!S1480</f>
        <v>375.5548500000001</v>
      </c>
      <c r="AI1480" s="149">
        <f>Inventario!T1480</f>
        <v>22533.291000000005</v>
      </c>
    </row>
    <row r="1481" spans="11:35" x14ac:dyDescent="0.25">
      <c r="K1481" s="22"/>
      <c r="L1481" s="150"/>
      <c r="AC1481" s="148" t="str">
        <f>Inventario!B1481</f>
        <v xml:space="preserve">Disco para corte aluminio 1"x12" </v>
      </c>
      <c r="AD1481" s="148" t="str">
        <f>Inventario!D1481</f>
        <v xml:space="preserve">Disco para corte aluminio 1"x12" </v>
      </c>
      <c r="AE1481" s="148" t="str">
        <f>Inventario!E1481</f>
        <v>Repuestos y Partes</v>
      </c>
      <c r="AF1481" s="148">
        <f>Inventario!F1481</f>
        <v>0</v>
      </c>
      <c r="AG1481" s="148" t="str">
        <f>Inventario!G1481</f>
        <v>unidades</v>
      </c>
      <c r="AH1481" s="149" t="str">
        <f>Inventario!S1481</f>
        <v>0</v>
      </c>
      <c r="AI1481" s="149">
        <f>Inventario!T1481</f>
        <v>0</v>
      </c>
    </row>
    <row r="1482" spans="11:35" x14ac:dyDescent="0.25">
      <c r="K1482" s="22"/>
      <c r="L1482" s="150"/>
      <c r="AC1482" s="148" t="str">
        <f>Inventario!B1482</f>
        <v xml:space="preserve">Disco de Sierra 16"X28t </v>
      </c>
      <c r="AD1482" s="148" t="str">
        <f>Inventario!D1482</f>
        <v xml:space="preserve">Disco de Sierra 16"X28t </v>
      </c>
      <c r="AE1482" s="148" t="str">
        <f>Inventario!E1482</f>
        <v>Repuestos y Partes</v>
      </c>
      <c r="AF1482" s="148">
        <f>Inventario!F1482</f>
        <v>0</v>
      </c>
      <c r="AG1482" s="148" t="str">
        <f>Inventario!G1482</f>
        <v>unidades</v>
      </c>
      <c r="AH1482" s="149">
        <f>Inventario!S1482</f>
        <v>3981.0450000000001</v>
      </c>
      <c r="AI1482" s="149">
        <f>Inventario!T1482</f>
        <v>7962.09</v>
      </c>
    </row>
    <row r="1483" spans="11:35" x14ac:dyDescent="0.25">
      <c r="K1483" s="22"/>
      <c r="L1483" s="150"/>
      <c r="AC1483" s="148" t="str">
        <f>Inventario!B1483</f>
        <v>Disco de sierra 12"X48t  Imp</v>
      </c>
      <c r="AD1483" s="148" t="str">
        <f>Inventario!D1483</f>
        <v>Disco de sierra 12"X48t  Imp</v>
      </c>
      <c r="AE1483" s="148" t="str">
        <f>Inventario!E1483</f>
        <v>Repuestos y Partes</v>
      </c>
      <c r="AF1483" s="148">
        <f>Inventario!F1483</f>
        <v>0</v>
      </c>
      <c r="AG1483" s="148" t="str">
        <f>Inventario!G1483</f>
        <v>unidades</v>
      </c>
      <c r="AH1483" s="149">
        <f>Inventario!S1483</f>
        <v>2194.5366666666664</v>
      </c>
      <c r="AI1483" s="149">
        <f>Inventario!T1483</f>
        <v>2194.5366666666664</v>
      </c>
    </row>
    <row r="1484" spans="11:35" x14ac:dyDescent="0.25">
      <c r="K1484" s="22"/>
      <c r="L1484" s="150"/>
      <c r="AC1484" s="148" t="str">
        <f>Inventario!B1484</f>
        <v xml:space="preserve">Disco P/Engalletadora </v>
      </c>
      <c r="AD1484" s="148" t="str">
        <f>Inventario!D1484</f>
        <v xml:space="preserve">Disco P/Engalletadora </v>
      </c>
      <c r="AE1484" s="148" t="str">
        <f>Inventario!E1484</f>
        <v>Repuestos y Partes</v>
      </c>
      <c r="AF1484" s="148">
        <f>Inventario!F1484</f>
        <v>0</v>
      </c>
      <c r="AG1484" s="148" t="str">
        <f>Inventario!G1484</f>
        <v>unidades</v>
      </c>
      <c r="AH1484" s="149">
        <f>Inventario!S1484</f>
        <v>1743.5999999999997</v>
      </c>
      <c r="AI1484" s="149">
        <f>Inventario!T1484</f>
        <v>5230.7999999999993</v>
      </c>
    </row>
    <row r="1485" spans="11:35" x14ac:dyDescent="0.25">
      <c r="K1485" s="22"/>
      <c r="L1485" s="150"/>
      <c r="AC1485" s="148" t="str">
        <f>Inventario!B1485</f>
        <v xml:space="preserve">Manguera Flexible 5" (5 pies) </v>
      </c>
      <c r="AD1485" s="148" t="str">
        <f>Inventario!D1485</f>
        <v xml:space="preserve">Manguera Flexible 5" (5 pies) </v>
      </c>
      <c r="AE1485" s="148" t="str">
        <f>Inventario!E1485</f>
        <v>Repuestos y Partes</v>
      </c>
      <c r="AF1485" s="148">
        <f>Inventario!F1485</f>
        <v>0</v>
      </c>
      <c r="AG1485" s="148" t="str">
        <f>Inventario!G1485</f>
        <v>Pie</v>
      </c>
      <c r="AH1485" s="149" t="str">
        <f>Inventario!S1485</f>
        <v>0</v>
      </c>
      <c r="AI1485" s="149">
        <f>Inventario!T1485</f>
        <v>0</v>
      </c>
    </row>
    <row r="1486" spans="11:35" x14ac:dyDescent="0.25">
      <c r="K1486" s="22"/>
      <c r="L1486" s="150"/>
      <c r="AC1486" s="148" t="str">
        <f>Inventario!B1486</f>
        <v xml:space="preserve">Manguera Flexible 5" (10 pies) </v>
      </c>
      <c r="AD1486" s="148" t="str">
        <f>Inventario!D1486</f>
        <v xml:space="preserve">Manguera Flexible 5" (10 pies) </v>
      </c>
      <c r="AE1486" s="148" t="str">
        <f>Inventario!E1486</f>
        <v>Repuestos y Partes</v>
      </c>
      <c r="AF1486" s="148">
        <f>Inventario!F1486</f>
        <v>0</v>
      </c>
      <c r="AG1486" s="148" t="str">
        <f>Inventario!G1486</f>
        <v>Pie</v>
      </c>
      <c r="AH1486" s="149" t="str">
        <f>Inventario!S1486</f>
        <v>0</v>
      </c>
      <c r="AI1486" s="149">
        <f>Inventario!T1486</f>
        <v>0</v>
      </c>
    </row>
    <row r="1487" spans="11:35" x14ac:dyDescent="0.25">
      <c r="K1487" s="22"/>
      <c r="L1487" s="150"/>
      <c r="AC1487" s="148" t="str">
        <f>Inventario!B1487</f>
        <v xml:space="preserve">Manguera Flexible 5" (25 pies) </v>
      </c>
      <c r="AD1487" s="148" t="str">
        <f>Inventario!D1487</f>
        <v xml:space="preserve">Manguera Flexible 5" (25 pies) </v>
      </c>
      <c r="AE1487" s="148" t="str">
        <f>Inventario!E1487</f>
        <v>Repuestos y Partes</v>
      </c>
      <c r="AF1487" s="148">
        <f>Inventario!F1487</f>
        <v>0</v>
      </c>
      <c r="AG1487" s="148" t="str">
        <f>Inventario!G1487</f>
        <v>Pie</v>
      </c>
      <c r="AH1487" s="149" t="str">
        <f>Inventario!S1487</f>
        <v>0</v>
      </c>
      <c r="AI1487" s="149">
        <f>Inventario!T1487</f>
        <v>0</v>
      </c>
    </row>
    <row r="1488" spans="11:35" x14ac:dyDescent="0.25">
      <c r="K1488" s="22"/>
      <c r="L1488" s="150"/>
      <c r="AC1488" s="148" t="str">
        <f>Inventario!B1488</f>
        <v xml:space="preserve">Manguera Flexible 8" (5 pies) </v>
      </c>
      <c r="AD1488" s="148" t="str">
        <f>Inventario!D1488</f>
        <v xml:space="preserve">Manguera Flexible 8" (5 pies) </v>
      </c>
      <c r="AE1488" s="148" t="str">
        <f>Inventario!E1488</f>
        <v>Repuestos y Partes</v>
      </c>
      <c r="AF1488" s="148">
        <f>Inventario!F1488</f>
        <v>0</v>
      </c>
      <c r="AG1488" s="148" t="str">
        <f>Inventario!G1488</f>
        <v>Pie</v>
      </c>
      <c r="AH1488" s="149">
        <f>Inventario!S1488</f>
        <v>655.65600000000006</v>
      </c>
      <c r="AI1488" s="149">
        <f>Inventario!T1488</f>
        <v>3278.28</v>
      </c>
    </row>
    <row r="1489" spans="11:35" x14ac:dyDescent="0.25">
      <c r="K1489" s="22"/>
      <c r="L1489" s="150"/>
      <c r="AC1489" s="148" t="str">
        <f>Inventario!B1489</f>
        <v xml:space="preserve">Manguera Flexible 8" (10 pies) </v>
      </c>
      <c r="AD1489" s="148" t="str">
        <f>Inventario!D1489</f>
        <v xml:space="preserve">Manguera Flexible 8" (10 pies) </v>
      </c>
      <c r="AE1489" s="148" t="str">
        <f>Inventario!E1489</f>
        <v>Repuestos y Partes</v>
      </c>
      <c r="AF1489" s="148">
        <f>Inventario!F1489</f>
        <v>0</v>
      </c>
      <c r="AG1489" s="148" t="str">
        <f>Inventario!G1489</f>
        <v>Pie</v>
      </c>
      <c r="AH1489" s="149">
        <f>Inventario!S1489</f>
        <v>655.69600000000003</v>
      </c>
      <c r="AI1489" s="149">
        <f>Inventario!T1489</f>
        <v>6556.96</v>
      </c>
    </row>
    <row r="1490" spans="11:35" x14ac:dyDescent="0.25">
      <c r="K1490" s="22"/>
      <c r="L1490" s="150"/>
      <c r="AC1490" s="148" t="str">
        <f>Inventario!B1490</f>
        <v xml:space="preserve">Manguera Flexible 8" (25 pies) </v>
      </c>
      <c r="AD1490" s="148" t="str">
        <f>Inventario!D1490</f>
        <v xml:space="preserve">Manguera Flexible 8" (25 pies) </v>
      </c>
      <c r="AE1490" s="148" t="str">
        <f>Inventario!E1490</f>
        <v>Repuestos y Partes</v>
      </c>
      <c r="AF1490" s="148">
        <f>Inventario!F1490</f>
        <v>0</v>
      </c>
      <c r="AG1490" s="148" t="str">
        <f>Inventario!G1490</f>
        <v>Pie</v>
      </c>
      <c r="AH1490" s="149">
        <f>Inventario!S1490</f>
        <v>655.6884</v>
      </c>
      <c r="AI1490" s="149">
        <f>Inventario!T1490</f>
        <v>16392.21</v>
      </c>
    </row>
    <row r="1491" spans="11:35" x14ac:dyDescent="0.25">
      <c r="K1491" s="22"/>
      <c r="L1491" s="150"/>
      <c r="AC1491" s="148" t="str">
        <f>Inventario!B1491</f>
        <v xml:space="preserve">Fresa Para Metal 3/16" HSS 4 Filos </v>
      </c>
      <c r="AD1491" s="148" t="str">
        <f>Inventario!D1491</f>
        <v xml:space="preserve">Fresa Para Metal 3/16" HSS 4 Filos </v>
      </c>
      <c r="AE1491" s="148" t="str">
        <f>Inventario!E1491</f>
        <v>Repuestos y Partes</v>
      </c>
      <c r="AF1491" s="148">
        <f>Inventario!F1491</f>
        <v>0</v>
      </c>
      <c r="AG1491" s="148" t="str">
        <f>Inventario!G1491</f>
        <v>unidades</v>
      </c>
      <c r="AH1491" s="149">
        <f>Inventario!S1491</f>
        <v>276</v>
      </c>
      <c r="AI1491" s="149">
        <f>Inventario!T1491</f>
        <v>276</v>
      </c>
    </row>
    <row r="1492" spans="11:35" x14ac:dyDescent="0.25">
      <c r="K1492" s="22"/>
      <c r="L1492" s="150"/>
      <c r="AC1492" s="148" t="str">
        <f>Inventario!B1492</f>
        <v>Broca Para Concreto  1/4"</v>
      </c>
      <c r="AD1492" s="148" t="str">
        <f>Inventario!D1492</f>
        <v>Broca Para Concreto  1/4"</v>
      </c>
      <c r="AE1492" s="148" t="str">
        <f>Inventario!E1492</f>
        <v>Repuestos y Partes</v>
      </c>
      <c r="AF1492" s="148">
        <f>Inventario!F1492</f>
        <v>0</v>
      </c>
      <c r="AG1492" s="148" t="str">
        <f>Inventario!G1492</f>
        <v>unidades</v>
      </c>
      <c r="AH1492" s="149" t="str">
        <f>Inventario!S1492</f>
        <v>0</v>
      </c>
      <c r="AI1492" s="149">
        <f>Inventario!T1492</f>
        <v>0</v>
      </c>
    </row>
    <row r="1493" spans="11:35" x14ac:dyDescent="0.25">
      <c r="K1493" s="22"/>
      <c r="L1493" s="150"/>
      <c r="AC1493" s="148" t="str">
        <f>Inventario!B1493</f>
        <v>Broca Para Concreto  1/8"</v>
      </c>
      <c r="AD1493" s="148" t="str">
        <f>Inventario!D1493</f>
        <v>Broca Para Concreto  1/8"</v>
      </c>
      <c r="AE1493" s="148" t="str">
        <f>Inventario!E1493</f>
        <v>Repuestos y Partes</v>
      </c>
      <c r="AF1493" s="148">
        <f>Inventario!F1493</f>
        <v>0</v>
      </c>
      <c r="AG1493" s="148" t="str">
        <f>Inventario!G1493</f>
        <v>unidades</v>
      </c>
      <c r="AH1493" s="149" t="str">
        <f>Inventario!S1493</f>
        <v>0</v>
      </c>
      <c r="AI1493" s="149">
        <f>Inventario!T1493</f>
        <v>0</v>
      </c>
    </row>
    <row r="1494" spans="11:35" x14ac:dyDescent="0.25">
      <c r="K1494" s="22"/>
      <c r="L1494" s="150"/>
      <c r="AC1494" s="148" t="str">
        <f>Inventario!B1494</f>
        <v xml:space="preserve">Broca 3/8"x 37/8" vidrio  </v>
      </c>
      <c r="AD1494" s="148" t="str">
        <f>Inventario!D1494</f>
        <v xml:space="preserve">Broca 3/8"x 37/8" vidrio  </v>
      </c>
      <c r="AE1494" s="148" t="str">
        <f>Inventario!E1494</f>
        <v>Repuestos y Partes</v>
      </c>
      <c r="AF1494" s="148">
        <f>Inventario!F1494</f>
        <v>0</v>
      </c>
      <c r="AG1494" s="148" t="str">
        <f>Inventario!G1494</f>
        <v>unidades</v>
      </c>
      <c r="AH1494" s="149" t="str">
        <f>Inventario!S1494</f>
        <v>0</v>
      </c>
      <c r="AI1494" s="149">
        <f>Inventario!T1494</f>
        <v>0</v>
      </c>
    </row>
    <row r="1495" spans="11:35" x14ac:dyDescent="0.25">
      <c r="K1495" s="22"/>
      <c r="L1495" s="150"/>
      <c r="AC1495" s="148" t="str">
        <f>Inventario!B1495</f>
        <v>Kit Instalacion Cerradura</v>
      </c>
      <c r="AD1495" s="148" t="str">
        <f>Inventario!D1495</f>
        <v>Kit Instalacion Cerradura</v>
      </c>
      <c r="AE1495" s="148" t="str">
        <f>Inventario!E1495</f>
        <v>Repuestos y Partes</v>
      </c>
      <c r="AF1495" s="148">
        <f>Inventario!F1495</f>
        <v>0</v>
      </c>
      <c r="AG1495" s="148" t="str">
        <f>Inventario!G1495</f>
        <v>unidades</v>
      </c>
      <c r="AH1495" s="149" t="str">
        <f>Inventario!S1495</f>
        <v>0</v>
      </c>
      <c r="AI1495" s="149">
        <f>Inventario!T1495</f>
        <v>0</v>
      </c>
    </row>
    <row r="1496" spans="11:35" x14ac:dyDescent="0.25">
      <c r="K1496" s="22"/>
      <c r="L1496" s="150"/>
      <c r="AC1496" s="148" t="str">
        <f>Inventario!B1496</f>
        <v>Juego Broca Paleta 3/8"-1"</v>
      </c>
      <c r="AD1496" s="148" t="str">
        <f>Inventario!D1496</f>
        <v>Juego Broca Paleta 3/8"-1"</v>
      </c>
      <c r="AE1496" s="148" t="str">
        <f>Inventario!E1496</f>
        <v>Repuestos y Partes</v>
      </c>
      <c r="AF1496" s="148">
        <f>Inventario!F1496</f>
        <v>0</v>
      </c>
      <c r="AG1496" s="148" t="str">
        <f>Inventario!G1496</f>
        <v>unidades</v>
      </c>
      <c r="AH1496" s="149">
        <f>Inventario!S1496</f>
        <v>105.83</v>
      </c>
      <c r="AI1496" s="149">
        <f>Inventario!T1496</f>
        <v>105.83</v>
      </c>
    </row>
    <row r="1497" spans="11:35" x14ac:dyDescent="0.25">
      <c r="K1497" s="22"/>
      <c r="L1497" s="150"/>
      <c r="AC1497" s="148" t="str">
        <f>Inventario!B1497</f>
        <v xml:space="preserve">Toma Agua </v>
      </c>
      <c r="AD1497" s="148" t="str">
        <f>Inventario!D1497</f>
        <v xml:space="preserve">Toma Agua </v>
      </c>
      <c r="AE1497" s="148" t="str">
        <f>Inventario!E1497</f>
        <v>Repuestos y Partes</v>
      </c>
      <c r="AF1497" s="148">
        <f>Inventario!F1497</f>
        <v>0</v>
      </c>
      <c r="AG1497" s="148" t="str">
        <f>Inventario!G1497</f>
        <v>unidades</v>
      </c>
      <c r="AH1497" s="149" t="str">
        <f>Inventario!S1497</f>
        <v>0</v>
      </c>
      <c r="AI1497" s="149">
        <f>Inventario!T1497</f>
        <v>0</v>
      </c>
    </row>
    <row r="1498" spans="11:35" x14ac:dyDescent="0.25">
      <c r="K1498" s="22"/>
      <c r="L1498" s="150"/>
      <c r="AC1498" s="148" t="str">
        <f>Inventario!B1498</f>
        <v>Brida Inoxidable Covalca</v>
      </c>
      <c r="AD1498" s="148" t="str">
        <f>Inventario!D1498</f>
        <v>Brida Inoxidable Covalca</v>
      </c>
      <c r="AE1498" s="148" t="str">
        <f>Inventario!E1498</f>
        <v>Repuestos y Partes</v>
      </c>
      <c r="AF1498" s="148" t="str">
        <f>Inventario!F1498</f>
        <v>CV62024</v>
      </c>
      <c r="AG1498" s="148" t="str">
        <f>Inventario!G1498</f>
        <v>unidades</v>
      </c>
      <c r="AH1498" s="149" t="str">
        <f>Inventario!S1498</f>
        <v>0</v>
      </c>
      <c r="AI1498" s="149">
        <f>Inventario!T1498</f>
        <v>0</v>
      </c>
    </row>
    <row r="1499" spans="11:35" x14ac:dyDescent="0.25">
      <c r="K1499" s="22"/>
      <c r="L1499" s="150"/>
      <c r="AC1499" s="148" t="str">
        <f>Inventario!B1499</f>
        <v xml:space="preserve">Manguera Curva Gates </v>
      </c>
      <c r="AD1499" s="148" t="str">
        <f>Inventario!D1499</f>
        <v xml:space="preserve">Manguera Curva Gates </v>
      </c>
      <c r="AE1499" s="148" t="str">
        <f>Inventario!E1499</f>
        <v>Repuestos y Partes</v>
      </c>
      <c r="AF1499" s="148">
        <f>Inventario!F1499</f>
        <v>21794</v>
      </c>
      <c r="AG1499" s="148" t="str">
        <f>Inventario!G1499</f>
        <v>unidades</v>
      </c>
      <c r="AH1499" s="149" t="str">
        <f>Inventario!S1499</f>
        <v>0</v>
      </c>
      <c r="AI1499" s="149">
        <f>Inventario!T1499</f>
        <v>0</v>
      </c>
    </row>
    <row r="1500" spans="11:35" x14ac:dyDescent="0.25">
      <c r="K1500" s="22"/>
      <c r="L1500" s="150"/>
      <c r="AC1500" s="148" t="str">
        <f>Inventario!B1500</f>
        <v>Cepillo de Alambre</v>
      </c>
      <c r="AD1500" s="148" t="str">
        <f>Inventario!D1500</f>
        <v>Cepillo de Alambre</v>
      </c>
      <c r="AE1500" s="148" t="str">
        <f>Inventario!E1500</f>
        <v>Repuestos y Partes</v>
      </c>
      <c r="AF1500" s="148">
        <f>Inventario!F1500</f>
        <v>0</v>
      </c>
      <c r="AG1500" s="148" t="str">
        <f>Inventario!G1500</f>
        <v>unidades</v>
      </c>
      <c r="AH1500" s="149">
        <f>Inventario!S1500</f>
        <v>67.933333333333337</v>
      </c>
      <c r="AI1500" s="149">
        <f>Inventario!T1500</f>
        <v>203.8</v>
      </c>
    </row>
    <row r="1501" spans="11:35" x14ac:dyDescent="0.25">
      <c r="K1501" s="22"/>
      <c r="L1501" s="150"/>
      <c r="AC1501" s="148" t="str">
        <f>Inventario!B1501</f>
        <v>Cierra Cinta P/Metal 1/2" (Rollo)</v>
      </c>
      <c r="AD1501" s="148" t="str">
        <f>Inventario!D1501</f>
        <v>Cierra Cinta P/Metal 1/2" (Rollo)</v>
      </c>
      <c r="AE1501" s="148" t="str">
        <f>Inventario!E1501</f>
        <v>Repuestos y Partes</v>
      </c>
      <c r="AF1501" s="148">
        <f>Inventario!F1501</f>
        <v>0</v>
      </c>
      <c r="AG1501" s="148" t="str">
        <f>Inventario!G1501</f>
        <v>unidades</v>
      </c>
      <c r="AH1501" s="149" t="str">
        <f>Inventario!S1501</f>
        <v>0</v>
      </c>
      <c r="AI1501" s="149">
        <f>Inventario!T1501</f>
        <v>0</v>
      </c>
    </row>
    <row r="1502" spans="11:35" x14ac:dyDescent="0.25">
      <c r="K1502" s="22"/>
      <c r="L1502" s="150"/>
      <c r="AC1502" s="148" t="str">
        <f>Inventario!B1502</f>
        <v xml:space="preserve">Piedra Copa Conica 125*50*32  WAS0J </v>
      </c>
      <c r="AD1502" s="148" t="str">
        <f>Inventario!D1502</f>
        <v xml:space="preserve">Piedra Copa Conica 125*50*32  WAS0J </v>
      </c>
      <c r="AE1502" s="148" t="str">
        <f>Inventario!E1502</f>
        <v>Repuestos y Partes</v>
      </c>
      <c r="AF1502" s="148">
        <f>Inventario!F1502</f>
        <v>0</v>
      </c>
      <c r="AG1502" s="148" t="str">
        <f>Inventario!G1502</f>
        <v>unidades</v>
      </c>
      <c r="AH1502" s="149">
        <f>Inventario!S1502</f>
        <v>1346.6666666666667</v>
      </c>
      <c r="AI1502" s="149">
        <f>Inventario!T1502</f>
        <v>4040</v>
      </c>
    </row>
    <row r="1503" spans="11:35" x14ac:dyDescent="0.25">
      <c r="K1503" s="22"/>
      <c r="L1503" s="150"/>
      <c r="AC1503" s="148" t="str">
        <f>Inventario!B1503</f>
        <v>Piedra Esmeril 150*25*32  AG0M</v>
      </c>
      <c r="AD1503" s="148" t="str">
        <f>Inventario!D1503</f>
        <v>Piedra Esmeril 150*25*32  AG0M</v>
      </c>
      <c r="AE1503" s="148" t="str">
        <f>Inventario!E1503</f>
        <v>Repuestos y Partes</v>
      </c>
      <c r="AF1503" s="148">
        <f>Inventario!F1503</f>
        <v>0</v>
      </c>
      <c r="AG1503" s="148" t="str">
        <f>Inventario!G1503</f>
        <v>unidades</v>
      </c>
      <c r="AH1503" s="149">
        <f>Inventario!S1503</f>
        <v>280.19333333333333</v>
      </c>
      <c r="AI1503" s="149">
        <f>Inventario!T1503</f>
        <v>840.57999999999993</v>
      </c>
    </row>
    <row r="1504" spans="11:35" x14ac:dyDescent="0.25">
      <c r="K1504" s="22"/>
      <c r="L1504" s="150"/>
      <c r="AC1504" s="148" t="str">
        <f>Inventario!B1504</f>
        <v xml:space="preserve">Focos Para Camion </v>
      </c>
      <c r="AD1504" s="148" t="str">
        <f>Inventario!D1504</f>
        <v xml:space="preserve">Focos Para Camion </v>
      </c>
      <c r="AE1504" s="148" t="str">
        <f>Inventario!E1504</f>
        <v>Repuestos y Partes</v>
      </c>
      <c r="AF1504" s="148">
        <f>Inventario!F1504</f>
        <v>0</v>
      </c>
      <c r="AG1504" s="148" t="str">
        <f>Inventario!G1504</f>
        <v>unidades</v>
      </c>
      <c r="AH1504" s="149" t="str">
        <f>Inventario!S1504</f>
        <v>0</v>
      </c>
      <c r="AI1504" s="149">
        <f>Inventario!T1504</f>
        <v>0</v>
      </c>
    </row>
    <row r="1505" spans="11:35" x14ac:dyDescent="0.25">
      <c r="K1505" s="22"/>
      <c r="L1505" s="150"/>
      <c r="AC1505" s="148" t="str">
        <f>Inventario!B1505</f>
        <v xml:space="preserve">Brazo con Trico P/Camion </v>
      </c>
      <c r="AD1505" s="148" t="str">
        <f>Inventario!D1505</f>
        <v xml:space="preserve">Brazo con Trico P/Camion </v>
      </c>
      <c r="AE1505" s="148" t="str">
        <f>Inventario!E1505</f>
        <v>Repuestos y Partes</v>
      </c>
      <c r="AF1505" s="148">
        <f>Inventario!F1505</f>
        <v>0</v>
      </c>
      <c r="AG1505" s="148" t="str">
        <f>Inventario!G1505</f>
        <v>unidades</v>
      </c>
      <c r="AH1505" s="149" t="str">
        <f>Inventario!S1505</f>
        <v>0</v>
      </c>
      <c r="AI1505" s="149">
        <f>Inventario!T1505</f>
        <v>0</v>
      </c>
    </row>
    <row r="1506" spans="11:35" x14ac:dyDescent="0.25">
      <c r="K1506" s="22"/>
      <c r="L1506" s="150"/>
      <c r="AC1506" s="148" t="str">
        <f>Inventario!B1506</f>
        <v>Balinera SNR  6212ZZJ30</v>
      </c>
      <c r="AD1506" s="148" t="str">
        <f>Inventario!D1506</f>
        <v>Balinera SNR  6212ZZJ30</v>
      </c>
      <c r="AE1506" s="148" t="str">
        <f>Inventario!E1506</f>
        <v>Repuestos y Partes</v>
      </c>
      <c r="AF1506" s="148">
        <f>Inventario!F1506</f>
        <v>0</v>
      </c>
      <c r="AG1506" s="148" t="str">
        <f>Inventario!G1506</f>
        <v>unidades</v>
      </c>
      <c r="AH1506" s="149">
        <f>Inventario!S1506</f>
        <v>1043.74</v>
      </c>
      <c r="AI1506" s="149">
        <f>Inventario!T1506</f>
        <v>1043.74</v>
      </c>
    </row>
    <row r="1507" spans="11:35" x14ac:dyDescent="0.25">
      <c r="K1507" s="22"/>
      <c r="L1507" s="150"/>
      <c r="AC1507" s="148" t="str">
        <f>Inventario!B1507</f>
        <v>Balinera SNR  6213ZZJ30</v>
      </c>
      <c r="AD1507" s="148" t="str">
        <f>Inventario!D1507</f>
        <v>Balinera SNR  6213ZZJ30</v>
      </c>
      <c r="AE1507" s="148" t="str">
        <f>Inventario!E1507</f>
        <v>Repuestos y Partes</v>
      </c>
      <c r="AF1507" s="148">
        <f>Inventario!F1507</f>
        <v>0</v>
      </c>
      <c r="AG1507" s="148" t="str">
        <f>Inventario!G1507</f>
        <v>unidades</v>
      </c>
      <c r="AH1507" s="149">
        <f>Inventario!S1507</f>
        <v>2240.31</v>
      </c>
      <c r="AI1507" s="149">
        <f>Inventario!T1507</f>
        <v>2240.31</v>
      </c>
    </row>
    <row r="1508" spans="11:35" x14ac:dyDescent="0.25">
      <c r="K1508" s="22"/>
      <c r="L1508" s="150"/>
      <c r="AC1508" s="148" t="str">
        <f>Inventario!B1508</f>
        <v>Banda Truflex Gates 1420/6742/3L420</v>
      </c>
      <c r="AD1508" s="148" t="str">
        <f>Inventario!D1508</f>
        <v>Banda Truflex Gates 1420/6742/3L420</v>
      </c>
      <c r="AE1508" s="148" t="str">
        <f>Inventario!E1508</f>
        <v>Repuestos y Partes</v>
      </c>
      <c r="AF1508" s="148">
        <f>Inventario!F1508</f>
        <v>0</v>
      </c>
      <c r="AG1508" s="148" t="str">
        <f>Inventario!G1508</f>
        <v>unidades</v>
      </c>
      <c r="AH1508" s="149" t="str">
        <f>Inventario!S1508</f>
        <v>0</v>
      </c>
      <c r="AI1508" s="149">
        <f>Inventario!T1508</f>
        <v>0</v>
      </c>
    </row>
    <row r="1509" spans="11:35" x14ac:dyDescent="0.25">
      <c r="K1509" s="22"/>
      <c r="L1509" s="150"/>
      <c r="AC1509" s="148" t="str">
        <f>Inventario!B1509</f>
        <v>Cuchilla Para Router  cod 45436</v>
      </c>
      <c r="AD1509" s="148" t="str">
        <f>Inventario!D1509</f>
        <v>Cuchilla Para Router  cod 45436</v>
      </c>
      <c r="AE1509" s="148" t="str">
        <f>Inventario!E1509</f>
        <v>Repuestos y Partes</v>
      </c>
      <c r="AF1509" s="148">
        <f>Inventario!F1509</f>
        <v>0</v>
      </c>
      <c r="AG1509" s="148" t="str">
        <f>Inventario!G1509</f>
        <v>unidades</v>
      </c>
      <c r="AH1509" s="149" t="str">
        <f>Inventario!S1509</f>
        <v>0</v>
      </c>
      <c r="AI1509" s="149">
        <f>Inventario!T1509</f>
        <v>0</v>
      </c>
    </row>
    <row r="1510" spans="11:35" x14ac:dyDescent="0.25">
      <c r="K1510" s="22"/>
      <c r="L1510" s="150"/>
      <c r="AC1510" s="148" t="str">
        <f>Inventario!B1510</f>
        <v>Cuchilla Para Router  cod 1063</v>
      </c>
      <c r="AD1510" s="148" t="str">
        <f>Inventario!D1510</f>
        <v>Cuchilla Para Router  cod 1063</v>
      </c>
      <c r="AE1510" s="148" t="str">
        <f>Inventario!E1510</f>
        <v>Repuestos y Partes</v>
      </c>
      <c r="AF1510" s="148">
        <f>Inventario!F1510</f>
        <v>0</v>
      </c>
      <c r="AG1510" s="148" t="str">
        <f>Inventario!G1510</f>
        <v>unidades</v>
      </c>
      <c r="AH1510" s="149" t="str">
        <f>Inventario!S1510</f>
        <v>0</v>
      </c>
      <c r="AI1510" s="149">
        <f>Inventario!T1510</f>
        <v>0</v>
      </c>
    </row>
    <row r="1511" spans="11:35" x14ac:dyDescent="0.25">
      <c r="K1511" s="22"/>
      <c r="L1511" s="150"/>
      <c r="AC1511" s="148" t="str">
        <f>Inventario!B1511</f>
        <v>Cuchilla Para Router  cod 1069</v>
      </c>
      <c r="AD1511" s="148" t="str">
        <f>Inventario!D1511</f>
        <v>Cuchilla Para Router  cod 1069</v>
      </c>
      <c r="AE1511" s="148" t="str">
        <f>Inventario!E1511</f>
        <v>Repuestos y Partes</v>
      </c>
      <c r="AF1511" s="148">
        <f>Inventario!F1511</f>
        <v>0</v>
      </c>
      <c r="AG1511" s="148" t="str">
        <f>Inventario!G1511</f>
        <v>unidades</v>
      </c>
      <c r="AH1511" s="149" t="str">
        <f>Inventario!S1511</f>
        <v>0</v>
      </c>
      <c r="AI1511" s="149">
        <f>Inventario!T1511</f>
        <v>0</v>
      </c>
    </row>
    <row r="1512" spans="11:35" x14ac:dyDescent="0.25">
      <c r="K1512" s="22"/>
      <c r="L1512" s="150"/>
      <c r="AC1512" s="148" t="str">
        <f>Inventario!B1512</f>
        <v>Cuchilla Para Router  1/2" A49</v>
      </c>
      <c r="AD1512" s="148" t="str">
        <f>Inventario!D1512</f>
        <v>Cuchilla Para Router  1/2" A49</v>
      </c>
      <c r="AE1512" s="148" t="str">
        <f>Inventario!E1512</f>
        <v>Repuestos y Partes</v>
      </c>
      <c r="AF1512" s="148">
        <f>Inventario!F1512</f>
        <v>0</v>
      </c>
      <c r="AG1512" s="148" t="str">
        <f>Inventario!G1512</f>
        <v>unidades</v>
      </c>
      <c r="AH1512" s="149">
        <f>Inventario!S1512</f>
        <v>502.64550000000003</v>
      </c>
      <c r="AI1512" s="149">
        <f>Inventario!T1512</f>
        <v>502.64550000000003</v>
      </c>
    </row>
    <row r="1513" spans="11:35" x14ac:dyDescent="0.25">
      <c r="K1513" s="22"/>
      <c r="L1513" s="150"/>
      <c r="AC1513" s="148" t="str">
        <f>Inventario!B1513</f>
        <v>Punta De Contacto Tapered 0.030 Magnum 3</v>
      </c>
      <c r="AD1513" s="148" t="str">
        <f>Inventario!D1513</f>
        <v>Punta De Contacto Tapered 0.030 Magnum 3</v>
      </c>
      <c r="AE1513" s="148" t="str">
        <f>Inventario!E1513</f>
        <v>Repuestos y Partes</v>
      </c>
      <c r="AF1513" s="148">
        <f>Inventario!F1513</f>
        <v>0</v>
      </c>
      <c r="AG1513" s="148" t="str">
        <f>Inventario!G1513</f>
        <v>unidades</v>
      </c>
      <c r="AH1513" s="149" t="str">
        <f>Inventario!S1513</f>
        <v>0</v>
      </c>
      <c r="AI1513" s="149">
        <f>Inventario!T1513</f>
        <v>0</v>
      </c>
    </row>
    <row r="1514" spans="11:35" x14ac:dyDescent="0.25">
      <c r="K1514" s="22"/>
      <c r="L1514" s="150"/>
      <c r="AC1514" s="148" t="str">
        <f>Inventario!B1514</f>
        <v>Rodos C/Base  6"</v>
      </c>
      <c r="AD1514" s="148" t="str">
        <f>Inventario!D1514</f>
        <v>Rodos C/Base  6"</v>
      </c>
      <c r="AE1514" s="148" t="str">
        <f>Inventario!E1514</f>
        <v>Repuestos y Partes</v>
      </c>
      <c r="AF1514" s="148">
        <f>Inventario!F1514</f>
        <v>0</v>
      </c>
      <c r="AG1514" s="148" t="str">
        <f>Inventario!G1514</f>
        <v>unidades</v>
      </c>
      <c r="AH1514" s="149" t="str">
        <f>Inventario!S1514</f>
        <v>0</v>
      </c>
      <c r="AI1514" s="149">
        <f>Inventario!T1514</f>
        <v>0</v>
      </c>
    </row>
    <row r="1515" spans="11:35" x14ac:dyDescent="0.25">
      <c r="K1515" s="22"/>
      <c r="L1515" s="150"/>
      <c r="AC1515" s="148" t="str">
        <f>Inventario!B1515</f>
        <v xml:space="preserve">Baso Plastico P/Pistola </v>
      </c>
      <c r="AD1515" s="148" t="str">
        <f>Inventario!D1515</f>
        <v xml:space="preserve">Baso Plastico P/Pistola </v>
      </c>
      <c r="AE1515" s="148" t="str">
        <f>Inventario!E1515</f>
        <v>Repuestos y Partes</v>
      </c>
      <c r="AF1515" s="148">
        <f>Inventario!F1515</f>
        <v>0</v>
      </c>
      <c r="AG1515" s="148" t="str">
        <f>Inventario!G1515</f>
        <v>unidades</v>
      </c>
      <c r="AH1515" s="149">
        <f>Inventario!S1515</f>
        <v>171.87</v>
      </c>
      <c r="AI1515" s="149">
        <f>Inventario!T1515</f>
        <v>343.74</v>
      </c>
    </row>
    <row r="1516" spans="11:35" x14ac:dyDescent="0.25">
      <c r="K1516" s="22"/>
      <c r="L1516" s="150"/>
      <c r="AC1516" s="148" t="str">
        <f>Inventario!B1516</f>
        <v>Balinera NSK 6307DDUC3</v>
      </c>
      <c r="AD1516" s="148" t="str">
        <f>Inventario!D1516</f>
        <v>Balinera NSK 6307DDUC3</v>
      </c>
      <c r="AE1516" s="148" t="str">
        <f>Inventario!E1516</f>
        <v>Repuestos y Partes</v>
      </c>
      <c r="AF1516" s="148">
        <f>Inventario!F1516</f>
        <v>0</v>
      </c>
      <c r="AG1516" s="148" t="str">
        <f>Inventario!G1516</f>
        <v>unidades</v>
      </c>
      <c r="AH1516" s="149" t="str">
        <f>Inventario!S1516</f>
        <v>0</v>
      </c>
      <c r="AI1516" s="149">
        <f>Inventario!T1516</f>
        <v>0</v>
      </c>
    </row>
    <row r="1517" spans="11:35" x14ac:dyDescent="0.25">
      <c r="K1517" s="22"/>
      <c r="L1517" s="150"/>
      <c r="AC1517" s="148" t="str">
        <f>Inventario!B1517</f>
        <v>Balinera NSK 6309DDUC3</v>
      </c>
      <c r="AD1517" s="148" t="str">
        <f>Inventario!D1517</f>
        <v>Balinera NSK 6309DDUC3</v>
      </c>
      <c r="AE1517" s="148" t="str">
        <f>Inventario!E1517</f>
        <v>Repuestos y Partes</v>
      </c>
      <c r="AF1517" s="148">
        <f>Inventario!F1517</f>
        <v>0</v>
      </c>
      <c r="AG1517" s="148" t="str">
        <f>Inventario!G1517</f>
        <v>unidades</v>
      </c>
      <c r="AH1517" s="149" t="str">
        <f>Inventario!S1517</f>
        <v>0</v>
      </c>
      <c r="AI1517" s="149">
        <f>Inventario!T1517</f>
        <v>0</v>
      </c>
    </row>
    <row r="1518" spans="11:35" x14ac:dyDescent="0.25">
      <c r="K1518" s="22"/>
      <c r="L1518" s="150"/>
      <c r="AC1518" s="148" t="str">
        <f>Inventario!B1518</f>
        <v>Balinera 6206-2RS2C3</v>
      </c>
      <c r="AD1518" s="148" t="str">
        <f>Inventario!D1518</f>
        <v>Balinera 6206-2RS2C3</v>
      </c>
      <c r="AE1518" s="148" t="str">
        <f>Inventario!E1518</f>
        <v>Repuestos y Partes</v>
      </c>
      <c r="AF1518" s="148">
        <f>Inventario!F1518</f>
        <v>0</v>
      </c>
      <c r="AG1518" s="148" t="str">
        <f>Inventario!G1518</f>
        <v>unidades</v>
      </c>
      <c r="AH1518" s="149">
        <f>Inventario!S1518</f>
        <v>317.8</v>
      </c>
      <c r="AI1518" s="149">
        <f>Inventario!T1518</f>
        <v>635.6</v>
      </c>
    </row>
    <row r="1519" spans="11:35" x14ac:dyDescent="0.25">
      <c r="K1519" s="22"/>
      <c r="L1519" s="150"/>
      <c r="AC1519" s="148" t="str">
        <f>Inventario!B1519</f>
        <v>Balinera 6305ZZCM</v>
      </c>
      <c r="AD1519" s="148" t="str">
        <f>Inventario!D1519</f>
        <v>Balinera 6305ZZCM</v>
      </c>
      <c r="AE1519" s="148" t="str">
        <f>Inventario!E1519</f>
        <v>Repuestos y Partes</v>
      </c>
      <c r="AF1519" s="148">
        <f>Inventario!F1519</f>
        <v>0</v>
      </c>
      <c r="AG1519" s="148" t="str">
        <f>Inventario!G1519</f>
        <v>unidades</v>
      </c>
      <c r="AH1519" s="149">
        <f>Inventario!S1519</f>
        <v>240</v>
      </c>
      <c r="AI1519" s="149">
        <f>Inventario!T1519</f>
        <v>480</v>
      </c>
    </row>
    <row r="1520" spans="11:35" x14ac:dyDescent="0.25">
      <c r="K1520" s="22"/>
      <c r="L1520" s="150"/>
      <c r="AC1520" s="148" t="str">
        <f>Inventario!B1520</f>
        <v>Balinera 6006ZZC3</v>
      </c>
      <c r="AD1520" s="148" t="str">
        <f>Inventario!D1520</f>
        <v>Balinera 6006ZZC3</v>
      </c>
      <c r="AE1520" s="148" t="str">
        <f>Inventario!E1520</f>
        <v>Repuestos y Partes</v>
      </c>
      <c r="AF1520" s="148">
        <f>Inventario!F1520</f>
        <v>0</v>
      </c>
      <c r="AG1520" s="148" t="str">
        <f>Inventario!G1520</f>
        <v>unidades</v>
      </c>
      <c r="AH1520" s="149">
        <f>Inventario!S1520</f>
        <v>254.74</v>
      </c>
      <c r="AI1520" s="149">
        <f>Inventario!T1520</f>
        <v>509.48</v>
      </c>
    </row>
    <row r="1521" spans="11:35" x14ac:dyDescent="0.25">
      <c r="K1521" s="22"/>
      <c r="L1521" s="150"/>
      <c r="AC1521" s="148" t="str">
        <f>Inventario!B1521</f>
        <v>Disco Norton P/Afilado</v>
      </c>
      <c r="AD1521" s="148" t="str">
        <f>Inventario!D1521</f>
        <v>Disco Norton P/Afilado</v>
      </c>
      <c r="AE1521" s="148" t="str">
        <f>Inventario!E1521</f>
        <v>Repuestos y Partes</v>
      </c>
      <c r="AF1521" s="148">
        <f>Inventario!F1521</f>
        <v>0</v>
      </c>
      <c r="AG1521" s="148" t="str">
        <f>Inventario!G1521</f>
        <v>unidades</v>
      </c>
      <c r="AH1521" s="149">
        <f>Inventario!S1521</f>
        <v>1900</v>
      </c>
      <c r="AI1521" s="149">
        <f>Inventario!T1521</f>
        <v>1900</v>
      </c>
    </row>
    <row r="1522" spans="11:35" x14ac:dyDescent="0.25">
      <c r="K1522" s="22"/>
      <c r="L1522" s="150"/>
      <c r="AC1522" s="148" t="str">
        <f>Inventario!B1522</f>
        <v>Polea</v>
      </c>
      <c r="AD1522" s="148" t="str">
        <f>Inventario!D1522</f>
        <v>Polea</v>
      </c>
      <c r="AE1522" s="148" t="str">
        <f>Inventario!E1522</f>
        <v>Repuestos y Partes</v>
      </c>
      <c r="AF1522" s="148">
        <f>Inventario!F1522</f>
        <v>0</v>
      </c>
      <c r="AG1522" s="148" t="str">
        <f>Inventario!G1522</f>
        <v>unidades</v>
      </c>
      <c r="AH1522" s="149">
        <f>Inventario!S1522</f>
        <v>1500</v>
      </c>
      <c r="AI1522" s="149">
        <f>Inventario!T1522</f>
        <v>1500</v>
      </c>
    </row>
    <row r="1523" spans="11:35" x14ac:dyDescent="0.25">
      <c r="K1523" s="22"/>
      <c r="L1523" s="150"/>
      <c r="AC1523" s="148" t="str">
        <f>Inventario!B1523</f>
        <v>Balbula Carga y Descarga</v>
      </c>
      <c r="AD1523" s="148" t="str">
        <f>Inventario!D1523</f>
        <v>Balbula Carga y Descarga</v>
      </c>
      <c r="AE1523" s="148" t="str">
        <f>Inventario!E1523</f>
        <v>Repuestos y Partes</v>
      </c>
      <c r="AF1523" s="148">
        <f>Inventario!F1523</f>
        <v>0</v>
      </c>
      <c r="AG1523" s="148" t="str">
        <f>Inventario!G1523</f>
        <v>unidades</v>
      </c>
      <c r="AH1523" s="149">
        <f>Inventario!S1523</f>
        <v>4368.5070000000005</v>
      </c>
      <c r="AI1523" s="149">
        <f>Inventario!T1523</f>
        <v>4368.5070000000005</v>
      </c>
    </row>
    <row r="1524" spans="11:35" x14ac:dyDescent="0.25">
      <c r="K1524" s="22"/>
      <c r="L1524" s="150"/>
      <c r="AC1524" s="148" t="str">
        <f>Inventario!B1524</f>
        <v>Balinera 40x68x15</v>
      </c>
      <c r="AD1524" s="148" t="str">
        <f>Inventario!D1524</f>
        <v>Balinera 40x68x15</v>
      </c>
      <c r="AE1524" s="148" t="str">
        <f>Inventario!E1524</f>
        <v>Repuestos y Partes</v>
      </c>
      <c r="AF1524" s="148">
        <f>Inventario!F1524</f>
        <v>0</v>
      </c>
      <c r="AG1524" s="148" t="str">
        <f>Inventario!G1524</f>
        <v>unidades</v>
      </c>
      <c r="AH1524" s="149">
        <f>Inventario!S1524</f>
        <v>1931.0050000000001</v>
      </c>
      <c r="AI1524" s="149">
        <f>Inventario!T1524</f>
        <v>7724.02</v>
      </c>
    </row>
    <row r="1525" spans="11:35" x14ac:dyDescent="0.25">
      <c r="K1525" s="22"/>
      <c r="L1525" s="150"/>
      <c r="AC1525" s="148" t="str">
        <f>Inventario!B1525</f>
        <v>Resistencia de calor Uxcell a11071300ux0083  5 OHM</v>
      </c>
      <c r="AD1525" s="148" t="str">
        <f>Inventario!D1525</f>
        <v>Resistencia de calor Uxcell a11071300ux0083  5 OHM</v>
      </c>
      <c r="AE1525" s="148" t="str">
        <f>Inventario!E1525</f>
        <v>Repuestos y Partes</v>
      </c>
      <c r="AF1525" s="148">
        <f>Inventario!F1525</f>
        <v>0</v>
      </c>
      <c r="AG1525" s="148" t="str">
        <f>Inventario!G1525</f>
        <v>unidades</v>
      </c>
      <c r="AH1525" s="149">
        <f>Inventario!S1525</f>
        <v>845.56666666666661</v>
      </c>
      <c r="AI1525" s="149">
        <f>Inventario!T1525</f>
        <v>5073.3999999999996</v>
      </c>
    </row>
    <row r="1526" spans="11:35" x14ac:dyDescent="0.25">
      <c r="K1526" s="22"/>
      <c r="L1526" s="150"/>
      <c r="AC1526" s="148" t="str">
        <f>Inventario!B1526</f>
        <v xml:space="preserve">Resistencia de calor Uxcell 50W watt 2ohm high power </v>
      </c>
      <c r="AD1526" s="148" t="str">
        <f>Inventario!D1526</f>
        <v xml:space="preserve">Resistencia de calor Uxcell 50W watt 2ohm high power </v>
      </c>
      <c r="AE1526" s="148" t="str">
        <f>Inventario!E1526</f>
        <v>Repuestos y Partes</v>
      </c>
      <c r="AF1526" s="148">
        <f>Inventario!F1526</f>
        <v>0</v>
      </c>
      <c r="AG1526" s="148" t="str">
        <f>Inventario!G1526</f>
        <v>unidades</v>
      </c>
      <c r="AH1526" s="149">
        <f>Inventario!S1526</f>
        <v>502.255</v>
      </c>
      <c r="AI1526" s="149">
        <f>Inventario!T1526</f>
        <v>1004.51</v>
      </c>
    </row>
    <row r="1527" spans="11:35" x14ac:dyDescent="0.25">
      <c r="K1527" s="22"/>
      <c r="L1527" s="150"/>
      <c r="AC1527" s="148" t="str">
        <f>Inventario!B1527</f>
        <v>Plato Giratorio 7"</v>
      </c>
      <c r="AD1527" s="148" t="str">
        <f>Inventario!D1527</f>
        <v>Plato Giratorio 7"</v>
      </c>
      <c r="AE1527" s="148" t="str">
        <f>Inventario!E1527</f>
        <v>Repuestos y Partes</v>
      </c>
      <c r="AF1527" s="148">
        <f>Inventario!F1527</f>
        <v>0</v>
      </c>
      <c r="AG1527" s="148" t="str">
        <f>Inventario!G1527</f>
        <v>unidades</v>
      </c>
      <c r="AH1527" s="149">
        <f>Inventario!S1527</f>
        <v>609.47149999999999</v>
      </c>
      <c r="AI1527" s="149">
        <f>Inventario!T1527</f>
        <v>12189.43</v>
      </c>
    </row>
    <row r="1528" spans="11:35" x14ac:dyDescent="0.25">
      <c r="K1528" s="22"/>
      <c r="L1528" s="150"/>
      <c r="AC1528" s="148" t="str">
        <f>Inventario!B1528</f>
        <v xml:space="preserve">Manguera Polyuretano 6 mm  </v>
      </c>
      <c r="AD1528" s="148" t="str">
        <f>Inventario!D1528</f>
        <v xml:space="preserve">Manguera Polyuretano 6 mm  </v>
      </c>
      <c r="AE1528" s="148" t="str">
        <f>Inventario!E1528</f>
        <v>Repuestos y Partes</v>
      </c>
      <c r="AF1528" s="148">
        <f>Inventario!F1528</f>
        <v>0</v>
      </c>
      <c r="AG1528" s="148" t="str">
        <f>Inventario!G1528</f>
        <v>Pie</v>
      </c>
      <c r="AH1528" s="149">
        <f>Inventario!S1528</f>
        <v>20.37</v>
      </c>
      <c r="AI1528" s="149">
        <f>Inventario!T1528</f>
        <v>305.55</v>
      </c>
    </row>
    <row r="1529" spans="11:35" x14ac:dyDescent="0.25">
      <c r="K1529" s="22"/>
      <c r="L1529" s="150"/>
      <c r="AC1529" s="148" t="str">
        <f>Inventario!B1529</f>
        <v xml:space="preserve">Conector Recto 3/8"NPT x 1/4" </v>
      </c>
      <c r="AD1529" s="148" t="str">
        <f>Inventario!D1529</f>
        <v xml:space="preserve">Conector Recto 3/8"NPT x 1/4" </v>
      </c>
      <c r="AE1529" s="148" t="str">
        <f>Inventario!E1529</f>
        <v>Repuestos y Partes</v>
      </c>
      <c r="AF1529" s="148">
        <f>Inventario!F1529</f>
        <v>0</v>
      </c>
      <c r="AG1529" s="148" t="str">
        <f>Inventario!G1529</f>
        <v>unidades</v>
      </c>
      <c r="AH1529" s="149">
        <f>Inventario!S1529</f>
        <v>100.15</v>
      </c>
      <c r="AI1529" s="149">
        <f>Inventario!T1529</f>
        <v>1001.5</v>
      </c>
    </row>
    <row r="1530" spans="11:35" x14ac:dyDescent="0.25">
      <c r="K1530" s="22"/>
      <c r="L1530" s="150"/>
      <c r="AC1530" s="148" t="str">
        <f>Inventario!B1530</f>
        <v xml:space="preserve">Acople Rapido 3/8" C/Rosca Macho </v>
      </c>
      <c r="AD1530" s="148" t="str">
        <f>Inventario!D1530</f>
        <v xml:space="preserve">Acople Rapido 3/8" C/Rosca Macho </v>
      </c>
      <c r="AE1530" s="148" t="str">
        <f>Inventario!E1530</f>
        <v>Repuestos y Partes</v>
      </c>
      <c r="AF1530" s="148">
        <f>Inventario!F1530</f>
        <v>0</v>
      </c>
      <c r="AG1530" s="148" t="str">
        <f>Inventario!G1530</f>
        <v>unidades</v>
      </c>
      <c r="AH1530" s="149">
        <f>Inventario!S1530</f>
        <v>646.75</v>
      </c>
      <c r="AI1530" s="149">
        <f>Inventario!T1530</f>
        <v>2587</v>
      </c>
    </row>
    <row r="1531" spans="11:35" x14ac:dyDescent="0.25">
      <c r="K1531" s="22"/>
      <c r="L1531" s="150"/>
      <c r="AC1531" s="148" t="str">
        <f>Inventario!B1531</f>
        <v>Espiga Hemgra 3/8"x3/8" NPT Acero</v>
      </c>
      <c r="AD1531" s="148" t="str">
        <f>Inventario!D1531</f>
        <v>Espiga Hemgra 3/8"x3/8" NPT Acero</v>
      </c>
      <c r="AE1531" s="148" t="str">
        <f>Inventario!E1531</f>
        <v>Repuestos y Partes</v>
      </c>
      <c r="AF1531" s="148">
        <f>Inventario!F1531</f>
        <v>0</v>
      </c>
      <c r="AG1531" s="148" t="str">
        <f>Inventario!G1531</f>
        <v>unidades</v>
      </c>
      <c r="AH1531" s="149">
        <f>Inventario!S1531</f>
        <v>157.87</v>
      </c>
      <c r="AI1531" s="149">
        <f>Inventario!T1531</f>
        <v>631.48</v>
      </c>
    </row>
    <row r="1532" spans="11:35" x14ac:dyDescent="0.25">
      <c r="K1532" s="22"/>
      <c r="L1532" s="150"/>
      <c r="AC1532" s="148" t="str">
        <f>Inventario!B1532</f>
        <v xml:space="preserve">Manguera Polyuretano 8x5mm </v>
      </c>
      <c r="AD1532" s="148" t="str">
        <f>Inventario!D1532</f>
        <v xml:space="preserve">Manguera Polyuretano 8x5mm </v>
      </c>
      <c r="AE1532" s="148" t="str">
        <f>Inventario!E1532</f>
        <v>Repuestos y Partes</v>
      </c>
      <c r="AF1532" s="148">
        <f>Inventario!F1532</f>
        <v>0</v>
      </c>
      <c r="AG1532" s="148" t="str">
        <f>Inventario!G1532</f>
        <v>Pie</v>
      </c>
      <c r="AH1532" s="149">
        <f>Inventario!S1532</f>
        <v>36.5</v>
      </c>
      <c r="AI1532" s="149">
        <f>Inventario!T1532</f>
        <v>547.5</v>
      </c>
    </row>
    <row r="1533" spans="11:35" x14ac:dyDescent="0.25">
      <c r="K1533" s="22"/>
      <c r="L1533" s="150"/>
      <c r="AC1533" s="148" t="str">
        <f>Inventario!B1533</f>
        <v xml:space="preserve">Carrete Doble Aguja </v>
      </c>
      <c r="AD1533" s="148" t="str">
        <f>Inventario!D1533</f>
        <v xml:space="preserve">Carrete Doble Aguja </v>
      </c>
      <c r="AE1533" s="148" t="str">
        <f>Inventario!E1533</f>
        <v>Repuestos y Partes</v>
      </c>
      <c r="AF1533" s="148">
        <f>Inventario!F1533</f>
        <v>0</v>
      </c>
      <c r="AG1533" s="148" t="str">
        <f>Inventario!G1533</f>
        <v>unidades</v>
      </c>
      <c r="AH1533" s="149">
        <f>Inventario!S1533</f>
        <v>25</v>
      </c>
      <c r="AI1533" s="149">
        <f>Inventario!T1533</f>
        <v>125</v>
      </c>
    </row>
    <row r="1534" spans="11:35" x14ac:dyDescent="0.25">
      <c r="K1534" s="22"/>
      <c r="L1534" s="150"/>
      <c r="AC1534" s="148" t="str">
        <f>Inventario!B1534</f>
        <v xml:space="preserve">Carrete </v>
      </c>
      <c r="AD1534" s="148" t="str">
        <f>Inventario!D1534</f>
        <v xml:space="preserve">Carrete </v>
      </c>
      <c r="AE1534" s="148" t="str">
        <f>Inventario!E1534</f>
        <v>Repuestos y Partes</v>
      </c>
      <c r="AF1534" s="148">
        <f>Inventario!F1534</f>
        <v>0</v>
      </c>
      <c r="AG1534" s="148" t="str">
        <f>Inventario!G1534</f>
        <v>unidades</v>
      </c>
      <c r="AH1534" s="149">
        <f>Inventario!S1534</f>
        <v>23</v>
      </c>
      <c r="AI1534" s="149">
        <f>Inventario!T1534</f>
        <v>92</v>
      </c>
    </row>
    <row r="1535" spans="11:35" x14ac:dyDescent="0.25">
      <c r="K1535" s="22"/>
      <c r="L1535" s="150"/>
      <c r="AC1535" s="148" t="str">
        <f>Inventario!B1535</f>
        <v>Disco Duro</v>
      </c>
      <c r="AD1535" s="148" t="str">
        <f>Inventario!D1535</f>
        <v>Disco Duro</v>
      </c>
      <c r="AE1535" s="148" t="str">
        <f>Inventario!E1535</f>
        <v>Repuestos y Partes</v>
      </c>
      <c r="AF1535" s="148">
        <f>Inventario!F1535</f>
        <v>0</v>
      </c>
      <c r="AG1535" s="148" t="str">
        <f>Inventario!G1535</f>
        <v>unidades</v>
      </c>
      <c r="AH1535" s="149">
        <f>Inventario!S1535</f>
        <v>1569.22</v>
      </c>
      <c r="AI1535" s="149">
        <f>Inventario!T1535</f>
        <v>1569.22</v>
      </c>
    </row>
    <row r="1536" spans="11:35" x14ac:dyDescent="0.25">
      <c r="K1536" s="22"/>
      <c r="L1536" s="150"/>
      <c r="AC1536" s="148" t="str">
        <f>Inventario!B1536</f>
        <v>Broca para metal  13/64" Cobalto</v>
      </c>
      <c r="AD1536" s="148" t="str">
        <f>Inventario!D1536</f>
        <v>Broca para metal  13/64" Cobalto</v>
      </c>
      <c r="AE1536" s="148" t="str">
        <f>Inventario!E1536</f>
        <v>Repuestos y Partes</v>
      </c>
      <c r="AF1536" s="148">
        <f>Inventario!F1536</f>
        <v>0</v>
      </c>
      <c r="AG1536" s="148" t="str">
        <f>Inventario!G1536</f>
        <v>unidades</v>
      </c>
      <c r="AH1536" s="149">
        <f>Inventario!S1536</f>
        <v>60</v>
      </c>
      <c r="AI1536" s="149">
        <f>Inventario!T1536</f>
        <v>240</v>
      </c>
    </row>
    <row r="1537" spans="11:35" x14ac:dyDescent="0.25">
      <c r="K1537" s="22"/>
      <c r="L1537" s="150"/>
      <c r="AC1537" s="148" t="str">
        <f>Inventario!B1537</f>
        <v>Fresa Endmil 3/16"x 3/8" HSS</v>
      </c>
      <c r="AD1537" s="148" t="str">
        <f>Inventario!D1537</f>
        <v>Fresa Endmil 3/16"x 3/8" HSS</v>
      </c>
      <c r="AE1537" s="148" t="str">
        <f>Inventario!E1537</f>
        <v>Repuestos y Partes</v>
      </c>
      <c r="AF1537" s="148">
        <f>Inventario!F1537</f>
        <v>0</v>
      </c>
      <c r="AG1537" s="148" t="str">
        <f>Inventario!G1537</f>
        <v>unidades</v>
      </c>
      <c r="AH1537" s="149">
        <f>Inventario!S1537</f>
        <v>276</v>
      </c>
      <c r="AI1537" s="149">
        <f>Inventario!T1537</f>
        <v>552</v>
      </c>
    </row>
    <row r="1538" spans="11:35" x14ac:dyDescent="0.25">
      <c r="K1538" s="22"/>
      <c r="L1538" s="150"/>
      <c r="AC1538" s="148" t="str">
        <f>Inventario!B1538</f>
        <v>Boquilla Ceramica #6</v>
      </c>
      <c r="AD1538" s="148" t="str">
        <f>Inventario!D1538</f>
        <v>Boquilla Ceramica #6</v>
      </c>
      <c r="AE1538" s="148" t="str">
        <f>Inventario!E1538</f>
        <v>Repuestos y Partes</v>
      </c>
      <c r="AF1538" s="148">
        <f>Inventario!F1538</f>
        <v>0</v>
      </c>
      <c r="AG1538" s="148" t="str">
        <f>Inventario!G1538</f>
        <v>unidades</v>
      </c>
      <c r="AH1538" s="149">
        <f>Inventario!S1538</f>
        <v>91.59</v>
      </c>
      <c r="AI1538" s="149">
        <f>Inventario!T1538</f>
        <v>457.95</v>
      </c>
    </row>
    <row r="1539" spans="11:35" x14ac:dyDescent="0.25">
      <c r="K1539" s="22"/>
      <c r="L1539" s="150"/>
      <c r="AC1539" s="148" t="str">
        <f>Inventario!B1539</f>
        <v>Empaque Oring 2-213</v>
      </c>
      <c r="AD1539" s="148" t="str">
        <f>Inventario!D1539</f>
        <v>Empaque Oring 2-213</v>
      </c>
      <c r="AE1539" s="148" t="str">
        <f>Inventario!E1539</f>
        <v>Repuestos y Partes</v>
      </c>
      <c r="AF1539" s="148">
        <f>Inventario!F1539</f>
        <v>0</v>
      </c>
      <c r="AG1539" s="148" t="str">
        <f>Inventario!G1539</f>
        <v>unidades</v>
      </c>
      <c r="AH1539" s="149">
        <f>Inventario!S1539</f>
        <v>17.39</v>
      </c>
      <c r="AI1539" s="149">
        <f>Inventario!T1539</f>
        <v>69.56</v>
      </c>
    </row>
    <row r="1540" spans="11:35" x14ac:dyDescent="0.25">
      <c r="K1540" s="22"/>
      <c r="L1540" s="150"/>
      <c r="AC1540" s="148" t="str">
        <f>Inventario!B1540</f>
        <v>Oring 3.0 x 55 mm</v>
      </c>
      <c r="AD1540" s="148" t="str">
        <f>Inventario!D1540</f>
        <v>Oring 3.0 x 55 mm</v>
      </c>
      <c r="AE1540" s="148" t="str">
        <f>Inventario!E1540</f>
        <v>Repuestos y Partes</v>
      </c>
      <c r="AF1540" s="148">
        <f>Inventario!F1540</f>
        <v>0</v>
      </c>
      <c r="AG1540" s="148" t="str">
        <f>Inventario!G1540</f>
        <v>unidades</v>
      </c>
      <c r="AH1540" s="149">
        <f>Inventario!S1540</f>
        <v>21.74</v>
      </c>
      <c r="AI1540" s="149">
        <f>Inventario!T1540</f>
        <v>173.92</v>
      </c>
    </row>
    <row r="1541" spans="11:35" x14ac:dyDescent="0.25">
      <c r="K1541" s="22"/>
      <c r="L1541" s="150"/>
      <c r="AC1541" s="148" t="str">
        <f>Inventario!B1541</f>
        <v>Sello 25 x 33 x 5</v>
      </c>
      <c r="AD1541" s="148" t="str">
        <f>Inventario!D1541</f>
        <v>Sello 25 x 33 x 5</v>
      </c>
      <c r="AE1541" s="148" t="str">
        <f>Inventario!E1541</f>
        <v>Repuestos y Partes</v>
      </c>
      <c r="AF1541" s="148">
        <f>Inventario!F1541</f>
        <v>0</v>
      </c>
      <c r="AG1541" s="148" t="str">
        <f>Inventario!G1541</f>
        <v>unidades</v>
      </c>
      <c r="AH1541" s="149">
        <f>Inventario!S1541</f>
        <v>140</v>
      </c>
      <c r="AI1541" s="149">
        <f>Inventario!T1541</f>
        <v>560</v>
      </c>
    </row>
    <row r="1542" spans="11:35" x14ac:dyDescent="0.25">
      <c r="K1542" s="22"/>
      <c r="L1542" s="150"/>
      <c r="AC1542" s="148" t="str">
        <f>Inventario!B1542</f>
        <v>Sello 53 x 63 x 6</v>
      </c>
      <c r="AD1542" s="148" t="str">
        <f>Inventario!D1542</f>
        <v>Sello 53 x 63 x 6</v>
      </c>
      <c r="AE1542" s="148" t="str">
        <f>Inventario!E1542</f>
        <v>Repuestos y Partes</v>
      </c>
      <c r="AF1542" s="148">
        <f>Inventario!F1542</f>
        <v>0</v>
      </c>
      <c r="AG1542" s="148" t="str">
        <f>Inventario!G1542</f>
        <v>unidades</v>
      </c>
      <c r="AH1542" s="149">
        <f>Inventario!S1542</f>
        <v>280</v>
      </c>
      <c r="AI1542" s="149">
        <f>Inventario!T1542</f>
        <v>2240</v>
      </c>
    </row>
    <row r="1543" spans="11:35" x14ac:dyDescent="0.25">
      <c r="K1543" s="22"/>
      <c r="L1543" s="150"/>
      <c r="AC1543" s="148" t="str">
        <f>Inventario!B1543</f>
        <v xml:space="preserve">Wiper 25 x 33 x 5 </v>
      </c>
      <c r="AD1543" s="148" t="str">
        <f>Inventario!D1543</f>
        <v xml:space="preserve">Wiper 25 x 33 x 5 </v>
      </c>
      <c r="AE1543" s="148" t="str">
        <f>Inventario!E1543</f>
        <v>Repuestos y Partes</v>
      </c>
      <c r="AF1543" s="148">
        <f>Inventario!F1543</f>
        <v>0</v>
      </c>
      <c r="AG1543" s="148" t="str">
        <f>Inventario!G1543</f>
        <v>unidades</v>
      </c>
      <c r="AH1543" s="149">
        <f>Inventario!S1543</f>
        <v>130</v>
      </c>
      <c r="AI1543" s="149">
        <f>Inventario!T1543</f>
        <v>520</v>
      </c>
    </row>
    <row r="1544" spans="11:35" x14ac:dyDescent="0.25">
      <c r="K1544" s="22"/>
      <c r="L1544" s="150"/>
      <c r="AC1544" s="148" t="str">
        <f>Inventario!B1544</f>
        <v>Filtros Plastico Para Pistola De Gravedad</v>
      </c>
      <c r="AD1544" s="148" t="str">
        <f>Inventario!D1544</f>
        <v>Filtros Plastico Para Pistola De Gravedad</v>
      </c>
      <c r="AE1544" s="148" t="str">
        <f>Inventario!E1544</f>
        <v>Repuestos y Partes</v>
      </c>
      <c r="AF1544" s="148">
        <f>Inventario!F1544</f>
        <v>0</v>
      </c>
      <c r="AG1544" s="148" t="str">
        <f>Inventario!G1544</f>
        <v>unidades</v>
      </c>
      <c r="AH1544" s="149">
        <f>Inventario!S1544</f>
        <v>54.838333333333331</v>
      </c>
      <c r="AI1544" s="149">
        <f>Inventario!T1544</f>
        <v>329.03</v>
      </c>
    </row>
    <row r="1545" spans="11:35" x14ac:dyDescent="0.25">
      <c r="K1545" s="22"/>
      <c r="L1545" s="150"/>
      <c r="AC1545" s="148" t="str">
        <f>Inventario!B1545</f>
        <v>Tiza para tapiceria (caja)</v>
      </c>
      <c r="AD1545" s="148" t="str">
        <f>Inventario!D1545</f>
        <v>Tiza para tapiceria (caja)</v>
      </c>
      <c r="AE1545" s="148" t="str">
        <f>Inventario!E1545</f>
        <v>Tapiceria</v>
      </c>
      <c r="AF1545" s="148">
        <f>Inventario!F1545</f>
        <v>0</v>
      </c>
      <c r="AG1545" s="148" t="str">
        <f>Inventario!G1545</f>
        <v>unidades</v>
      </c>
      <c r="AH1545" s="149">
        <f>Inventario!S1545</f>
        <v>145.37982</v>
      </c>
      <c r="AI1545" s="149">
        <f>Inventario!T1545</f>
        <v>290.75963999999999</v>
      </c>
    </row>
    <row r="1546" spans="11:35" x14ac:dyDescent="0.25">
      <c r="K1546" s="22"/>
      <c r="L1546" s="150"/>
      <c r="AC1546" s="148" t="str">
        <f>Inventario!B1546</f>
        <v>Tachuelas para cuero</v>
      </c>
      <c r="AD1546" s="148" t="str">
        <f>Inventario!D1546</f>
        <v>Tachuelas para cuero</v>
      </c>
      <c r="AE1546" s="148" t="str">
        <f>Inventario!E1546</f>
        <v>Tapiceria</v>
      </c>
      <c r="AF1546" s="148">
        <f>Inventario!F1546</f>
        <v>0</v>
      </c>
      <c r="AG1546" s="148" t="str">
        <f>Inventario!G1546</f>
        <v>unidades</v>
      </c>
      <c r="AH1546" s="149" t="str">
        <f>Inventario!S1546</f>
        <v>0</v>
      </c>
      <c r="AI1546" s="149">
        <f>Inventario!T1546</f>
        <v>0</v>
      </c>
    </row>
    <row r="1547" spans="11:35" x14ac:dyDescent="0.25">
      <c r="K1547" s="22"/>
      <c r="L1547" s="150"/>
      <c r="AC1547" s="148" t="str">
        <f>Inventario!B1547</f>
        <v>Tachuela Decorativa</v>
      </c>
      <c r="AD1547" s="148" t="str">
        <f>Inventario!D1547</f>
        <v>Tachuela Decorativa</v>
      </c>
      <c r="AE1547" s="148" t="str">
        <f>Inventario!E1547</f>
        <v>Tapiceria</v>
      </c>
      <c r="AF1547" s="148">
        <f>Inventario!F1547</f>
        <v>0</v>
      </c>
      <c r="AG1547" s="148" t="str">
        <f>Inventario!G1547</f>
        <v>unidades</v>
      </c>
      <c r="AH1547" s="149" t="str">
        <f>Inventario!S1547</f>
        <v>0</v>
      </c>
      <c r="AI1547" s="149">
        <f>Inventario!T1547</f>
        <v>0</v>
      </c>
    </row>
    <row r="1548" spans="11:35" x14ac:dyDescent="0.25">
      <c r="K1548" s="22"/>
      <c r="L1548" s="150"/>
      <c r="AC1548" s="148" t="str">
        <f>Inventario!B1548</f>
        <v>Tachuela para zapatos 3-9/16</v>
      </c>
      <c r="AD1548" s="148" t="str">
        <f>Inventario!D1548</f>
        <v>Tachuela para zapatos 3-9/16</v>
      </c>
      <c r="AE1548" s="148" t="str">
        <f>Inventario!E1548</f>
        <v>Tapiceria</v>
      </c>
      <c r="AF1548" s="148">
        <f>Inventario!F1548</f>
        <v>0</v>
      </c>
      <c r="AG1548" s="148" t="str">
        <f>Inventario!G1548</f>
        <v>cajas</v>
      </c>
      <c r="AH1548" s="149" t="str">
        <f>Inventario!S1548</f>
        <v>0</v>
      </c>
      <c r="AI1548" s="149">
        <f>Inventario!T1548</f>
        <v>0</v>
      </c>
    </row>
    <row r="1549" spans="11:35" x14ac:dyDescent="0.25">
      <c r="K1549" s="22"/>
      <c r="L1549" s="150"/>
      <c r="AC1549" s="148" t="str">
        <f>Inventario!B1549</f>
        <v>Tachuela Decorativa 5/8"</v>
      </c>
      <c r="AD1549" s="148" t="str">
        <f>Inventario!D1549</f>
        <v>Tachuela Decorativa 5/8"</v>
      </c>
      <c r="AE1549" s="148" t="str">
        <f>Inventario!E1549</f>
        <v>Tapiceria</v>
      </c>
      <c r="AF1549" s="148">
        <f>Inventario!F1549</f>
        <v>0</v>
      </c>
      <c r="AG1549" s="148" t="str">
        <f>Inventario!G1549</f>
        <v>unidades</v>
      </c>
      <c r="AH1549" s="149" t="str">
        <f>Inventario!S1549</f>
        <v>0</v>
      </c>
      <c r="AI1549" s="149">
        <f>Inventario!T1549</f>
        <v>0</v>
      </c>
    </row>
    <row r="1550" spans="11:35" x14ac:dyDescent="0.25">
      <c r="K1550" s="22"/>
      <c r="L1550" s="150"/>
      <c r="AC1550" s="148" t="str">
        <f>Inventario!B1550</f>
        <v>Guata</v>
      </c>
      <c r="AD1550" s="148" t="str">
        <f>Inventario!D1550</f>
        <v>Guata</v>
      </c>
      <c r="AE1550" s="148" t="str">
        <f>Inventario!E1550</f>
        <v>Tapiceria</v>
      </c>
      <c r="AF1550" s="148">
        <f>Inventario!F1550</f>
        <v>0</v>
      </c>
      <c r="AG1550" s="148" t="str">
        <f>Inventario!G1550</f>
        <v>Yardas</v>
      </c>
      <c r="AH1550" s="149">
        <f>Inventario!S1550</f>
        <v>69.613212272702583</v>
      </c>
      <c r="AI1550" s="149">
        <f>Inventario!T1550</f>
        <v>19398.417731911301</v>
      </c>
    </row>
    <row r="1551" spans="11:35" x14ac:dyDescent="0.25">
      <c r="K1551" s="22"/>
      <c r="L1551" s="150"/>
      <c r="AC1551" s="148" t="str">
        <f>Inventario!B1551</f>
        <v xml:space="preserve">Tela Maya </v>
      </c>
      <c r="AD1551" s="148" t="str">
        <f>Inventario!D1551</f>
        <v xml:space="preserve">Tela Maya </v>
      </c>
      <c r="AE1551" s="148" t="str">
        <f>Inventario!E1551</f>
        <v>Tapiceria</v>
      </c>
      <c r="AF1551" s="148">
        <f>Inventario!F1551</f>
        <v>0</v>
      </c>
      <c r="AG1551" s="148" t="str">
        <f>Inventario!G1551</f>
        <v>Yardas</v>
      </c>
      <c r="AH1551" s="149">
        <f>Inventario!S1551</f>
        <v>35</v>
      </c>
      <c r="AI1551" s="149">
        <f>Inventario!T1551</f>
        <v>2170</v>
      </c>
    </row>
    <row r="1552" spans="11:35" x14ac:dyDescent="0.25">
      <c r="K1552" s="22"/>
      <c r="L1552" s="150"/>
      <c r="AC1552" s="148" t="str">
        <f>Inventario!B1552</f>
        <v>Grapa Industria 3/8"</v>
      </c>
      <c r="AD1552" s="148" t="str">
        <f>Inventario!D1552</f>
        <v>Grapa Industria 3/8"</v>
      </c>
      <c r="AE1552" s="148" t="str">
        <f>Inventario!E1552</f>
        <v>Tapiceria</v>
      </c>
      <c r="AF1552" s="148">
        <f>Inventario!F1552</f>
        <v>0</v>
      </c>
      <c r="AG1552" s="148" t="str">
        <f>Inventario!G1552</f>
        <v>unidades</v>
      </c>
      <c r="AH1552" s="149">
        <f>Inventario!S1552</f>
        <v>9.3937772186199558E-2</v>
      </c>
      <c r="AI1552" s="149">
        <f>Inventario!T1552</f>
        <v>2911.9770000000003</v>
      </c>
    </row>
    <row r="1553" spans="11:35" x14ac:dyDescent="0.25">
      <c r="K1553" s="22"/>
      <c r="L1553" s="150"/>
      <c r="AC1553" s="148" t="str">
        <f>Inventario!B1553</f>
        <v xml:space="preserve">Clavillos sin cabeza 3/4" calibre 23 senco </v>
      </c>
      <c r="AD1553" s="148" t="str">
        <f>Inventario!D1553</f>
        <v xml:space="preserve">Clavillos sin cabeza 3/4" calibre 23 senco </v>
      </c>
      <c r="AE1553" s="148" t="str">
        <f>Inventario!E1553</f>
        <v>Tapiceria</v>
      </c>
      <c r="AF1553" s="148">
        <f>Inventario!F1553</f>
        <v>0</v>
      </c>
      <c r="AG1553" s="148" t="str">
        <f>Inventario!G1553</f>
        <v>unidades</v>
      </c>
      <c r="AH1553" s="149">
        <f>Inventario!S1553</f>
        <v>5.8363999999999999E-2</v>
      </c>
      <c r="AI1553" s="149">
        <f>Inventario!T1553</f>
        <v>803.67228</v>
      </c>
    </row>
    <row r="1554" spans="11:35" x14ac:dyDescent="0.25">
      <c r="K1554" s="22"/>
      <c r="L1554" s="150"/>
      <c r="AC1554" s="148" t="str">
        <f>Inventario!B1554</f>
        <v xml:space="preserve">Tela Dril Army </v>
      </c>
      <c r="AD1554" s="148" t="str">
        <f>Inventario!D1554</f>
        <v xml:space="preserve">Tela Dril Army </v>
      </c>
      <c r="AE1554" s="148" t="str">
        <f>Inventario!E1554</f>
        <v>Tapiceria</v>
      </c>
      <c r="AF1554" s="148">
        <f>Inventario!F1554</f>
        <v>0</v>
      </c>
      <c r="AG1554" s="148" t="str">
        <f>Inventario!G1554</f>
        <v>Yardas</v>
      </c>
      <c r="AH1554" s="149" t="str">
        <f>Inventario!S1554</f>
        <v>0</v>
      </c>
      <c r="AI1554" s="149">
        <f>Inventario!T1554</f>
        <v>0</v>
      </c>
    </row>
    <row r="1555" spans="11:35" x14ac:dyDescent="0.25">
      <c r="K1555" s="22"/>
      <c r="L1555" s="150"/>
      <c r="AC1555" s="148" t="str">
        <f>Inventario!B1555</f>
        <v>Velcro 2" (Rollo)</v>
      </c>
      <c r="AD1555" s="148" t="str">
        <f>Inventario!D1555</f>
        <v>Velcro 2" (Rollo)</v>
      </c>
      <c r="AE1555" s="148" t="str">
        <f>Inventario!E1555</f>
        <v>Tapiceria</v>
      </c>
      <c r="AF1555" s="148">
        <f>Inventario!F1555</f>
        <v>0</v>
      </c>
      <c r="AG1555" s="148" t="str">
        <f>Inventario!G1555</f>
        <v>unidades</v>
      </c>
      <c r="AH1555" s="149" t="str">
        <f>Inventario!S1555</f>
        <v>0</v>
      </c>
      <c r="AI1555" s="149">
        <f>Inventario!T1555</f>
        <v>0</v>
      </c>
    </row>
    <row r="1556" spans="11:35" x14ac:dyDescent="0.25">
      <c r="K1556" s="22"/>
      <c r="L1556" s="150"/>
      <c r="AC1556" s="148" t="str">
        <f>Inventario!B1556</f>
        <v xml:space="preserve">Velcro 1" </v>
      </c>
      <c r="AD1556" s="148" t="str">
        <f>Inventario!D1556</f>
        <v xml:space="preserve">Velcro 1" </v>
      </c>
      <c r="AE1556" s="148" t="str">
        <f>Inventario!E1556</f>
        <v>Tapiceria</v>
      </c>
      <c r="AF1556" s="148">
        <f>Inventario!F1556</f>
        <v>0</v>
      </c>
      <c r="AG1556" s="148" t="str">
        <f>Inventario!G1556</f>
        <v>Yardas</v>
      </c>
      <c r="AH1556" s="149">
        <f>Inventario!S1556</f>
        <v>9</v>
      </c>
      <c r="AI1556" s="149">
        <f>Inventario!T1556</f>
        <v>135</v>
      </c>
    </row>
    <row r="1557" spans="11:35" x14ac:dyDescent="0.25">
      <c r="AC1557" s="148" t="str">
        <f>Inventario!B1557</f>
        <v>Plastico</v>
      </c>
      <c r="AD1557" s="148" t="str">
        <f>Inventario!D1557</f>
        <v>Plastico</v>
      </c>
      <c r="AE1557" s="148" t="str">
        <f>Inventario!E1557</f>
        <v>Tapiceria</v>
      </c>
      <c r="AF1557" s="148">
        <f>Inventario!F1557</f>
        <v>0</v>
      </c>
      <c r="AG1557" s="148" t="str">
        <f>Inventario!G1557</f>
        <v>lbs</v>
      </c>
      <c r="AH1557" s="149">
        <f>Inventario!S1557</f>
        <v>39.948387096774191</v>
      </c>
      <c r="AI1557" s="149">
        <f>Inventario!T1557</f>
        <v>1981.44</v>
      </c>
    </row>
    <row r="1558" spans="11:35" x14ac:dyDescent="0.25">
      <c r="AC1558" s="148" t="str">
        <f>Inventario!B1558</f>
        <v>Polifibra</v>
      </c>
      <c r="AD1558" s="148" t="str">
        <f>Inventario!D1558</f>
        <v>Polifibra</v>
      </c>
      <c r="AE1558" s="148" t="str">
        <f>Inventario!E1558</f>
        <v>Tapiceria</v>
      </c>
      <c r="AF1558" s="148">
        <f>Inventario!F1558</f>
        <v>0</v>
      </c>
      <c r="AG1558" s="148" t="str">
        <f>Inventario!G1558</f>
        <v>lbs</v>
      </c>
      <c r="AH1558" s="149">
        <f>Inventario!S1558</f>
        <v>61.620718462823731</v>
      </c>
      <c r="AI1558" s="149">
        <f>Inventario!T1558</f>
        <v>7764.21052631579</v>
      </c>
    </row>
    <row r="1559" spans="11:35" x14ac:dyDescent="0.25">
      <c r="AC1559" s="148" t="str">
        <f>Inventario!B1559</f>
        <v>Esponja 50"x110"x18"</v>
      </c>
      <c r="AD1559" s="148" t="str">
        <f>Inventario!D1559</f>
        <v>Esponja 50"x110"x18"</v>
      </c>
      <c r="AE1559" s="148" t="str">
        <f>Inventario!E1559</f>
        <v>Tapiceria</v>
      </c>
      <c r="AF1559" s="148">
        <f>Inventario!F1559</f>
        <v>0</v>
      </c>
      <c r="AG1559" s="148" t="str">
        <f>Inventario!G1559</f>
        <v>unidades</v>
      </c>
      <c r="AH1559" s="149" t="str">
        <f>Inventario!S1559</f>
        <v>0</v>
      </c>
      <c r="AI1559" s="149">
        <f>Inventario!T1559</f>
        <v>0</v>
      </c>
    </row>
    <row r="1560" spans="11:35" x14ac:dyDescent="0.25">
      <c r="AC1560" s="148" t="str">
        <f>Inventario!B1560</f>
        <v>FF Tela Saiclotth Salt 54"</v>
      </c>
      <c r="AD1560" s="148" t="str">
        <f>Inventario!D1560</f>
        <v>FF Tela Saiclotth Salt 54"</v>
      </c>
      <c r="AE1560" s="148" t="str">
        <f>Inventario!E1560</f>
        <v>Tapiceria</v>
      </c>
      <c r="AF1560" s="148">
        <f>Inventario!F1560</f>
        <v>0</v>
      </c>
      <c r="AG1560" s="148" t="str">
        <f>Inventario!G1560</f>
        <v>Yardas</v>
      </c>
      <c r="AH1560" s="149" t="str">
        <f>Inventario!S1560</f>
        <v>0</v>
      </c>
      <c r="AI1560" s="149">
        <f>Inventario!T1560</f>
        <v>0</v>
      </c>
    </row>
    <row r="1561" spans="11:35" x14ac:dyDescent="0.25">
      <c r="AC1561" s="148" t="str">
        <f>Inventario!B1561</f>
        <v>Tela Sailing Seagull 54"</v>
      </c>
      <c r="AD1561" s="148" t="str">
        <f>Inventario!D1561</f>
        <v>Tela Sailing Seagull 54"</v>
      </c>
      <c r="AE1561" s="148" t="str">
        <f>Inventario!E1561</f>
        <v>Tapiceria</v>
      </c>
      <c r="AF1561" s="148">
        <f>Inventario!F1561</f>
        <v>0</v>
      </c>
      <c r="AG1561" s="148" t="str">
        <f>Inventario!G1561</f>
        <v>Yardas</v>
      </c>
      <c r="AH1561" s="149" t="str">
        <f>Inventario!S1561</f>
        <v>0</v>
      </c>
      <c r="AI1561" s="149">
        <f>Inventario!T1561</f>
        <v>0</v>
      </c>
    </row>
    <row r="1562" spans="11:35" x14ac:dyDescent="0.25">
      <c r="AC1562" s="148" t="str">
        <f>Inventario!B1562</f>
        <v>Strech strap (nylon 1")</v>
      </c>
      <c r="AD1562" s="148" t="str">
        <f>Inventario!D1562</f>
        <v>Strech strap (nylon 1")</v>
      </c>
      <c r="AE1562" s="148" t="str">
        <f>Inventario!E1562</f>
        <v>Tapiceria</v>
      </c>
      <c r="AF1562" s="148">
        <f>Inventario!F1562</f>
        <v>0</v>
      </c>
      <c r="AG1562" s="148" t="str">
        <f>Inventario!G1562</f>
        <v>Yardas</v>
      </c>
      <c r="AH1562" s="149" t="str">
        <f>Inventario!S1562</f>
        <v>0</v>
      </c>
      <c r="AI1562" s="149">
        <f>Inventario!T1562</f>
        <v>0</v>
      </c>
    </row>
    <row r="1563" spans="11:35" x14ac:dyDescent="0.25">
      <c r="AC1563" s="148" t="str">
        <f>Inventario!B1563</f>
        <v>Esponja 40"x75"x5"</v>
      </c>
      <c r="AD1563" s="148" t="str">
        <f>Inventario!D1563</f>
        <v>Esponja 40"x75"x5"</v>
      </c>
      <c r="AE1563" s="148" t="str">
        <f>Inventario!E1563</f>
        <v>Tapiceria</v>
      </c>
      <c r="AF1563" s="148">
        <f>Inventario!F1563</f>
        <v>0</v>
      </c>
      <c r="AG1563" s="148" t="str">
        <f>Inventario!G1563</f>
        <v>unidades</v>
      </c>
      <c r="AH1563" s="149" t="str">
        <f>Inventario!S1563</f>
        <v>0</v>
      </c>
      <c r="AI1563" s="149">
        <f>Inventario!T1563</f>
        <v>0</v>
      </c>
    </row>
    <row r="1564" spans="11:35" x14ac:dyDescent="0.25">
      <c r="AC1564" s="148" t="str">
        <f>Inventario!B1564</f>
        <v>Broches (bolsa)</v>
      </c>
      <c r="AD1564" s="148" t="str">
        <f>Inventario!D1564</f>
        <v>Broches (bolsa)</v>
      </c>
      <c r="AE1564" s="148" t="str">
        <f>Inventario!E1564</f>
        <v>Tapiceria</v>
      </c>
      <c r="AF1564" s="148">
        <f>Inventario!F1564</f>
        <v>0</v>
      </c>
      <c r="AG1564" s="148" t="str">
        <f>Inventario!G1564</f>
        <v>unidades</v>
      </c>
      <c r="AH1564" s="149">
        <f>Inventario!S1564</f>
        <v>50</v>
      </c>
      <c r="AI1564" s="149">
        <f>Inventario!T1564</f>
        <v>50</v>
      </c>
    </row>
    <row r="1565" spans="11:35" x14ac:dyDescent="0.25">
      <c r="AC1565" s="148" t="str">
        <f>Inventario!B1565</f>
        <v>Tela 54" Cast Slate</v>
      </c>
      <c r="AD1565" s="148" t="str">
        <f>Inventario!D1565</f>
        <v>Tela 54" Cast Slate</v>
      </c>
      <c r="AE1565" s="148" t="str">
        <f>Inventario!E1565</f>
        <v>Tapiceria</v>
      </c>
      <c r="AF1565" s="148">
        <f>Inventario!F1565</f>
        <v>0</v>
      </c>
      <c r="AG1565" s="148" t="str">
        <f>Inventario!G1565</f>
        <v>Yardas</v>
      </c>
      <c r="AH1565" s="149" t="str">
        <f>Inventario!S1565</f>
        <v>0</v>
      </c>
      <c r="AI1565" s="149">
        <f>Inventario!T1565</f>
        <v>0</v>
      </c>
    </row>
    <row r="1566" spans="11:35" x14ac:dyDescent="0.25">
      <c r="AC1566" s="148" t="str">
        <f>Inventario!B1566</f>
        <v xml:space="preserve">Tela Barbados color Sand </v>
      </c>
      <c r="AD1566" s="148" t="str">
        <f>Inventario!D1566</f>
        <v xml:space="preserve">Tela Barbados color Sand </v>
      </c>
      <c r="AE1566" s="148" t="str">
        <f>Inventario!E1566</f>
        <v>Tapiceria</v>
      </c>
      <c r="AF1566" s="148">
        <f>Inventario!F1566</f>
        <v>0</v>
      </c>
      <c r="AG1566" s="148" t="str">
        <f>Inventario!G1566</f>
        <v>Yardas</v>
      </c>
      <c r="AH1566" s="149" t="str">
        <f>Inventario!S1566</f>
        <v>0</v>
      </c>
      <c r="AI1566" s="149">
        <f>Inventario!T1566</f>
        <v>0</v>
      </c>
    </row>
    <row r="1567" spans="11:35" x14ac:dyDescent="0.25">
      <c r="AC1567" s="148" t="str">
        <f>Inventario!B1567</f>
        <v xml:space="preserve">Esponja 40x75" C-4 </v>
      </c>
      <c r="AD1567" s="148" t="str">
        <f>Inventario!D1567</f>
        <v xml:space="preserve">Esponja 40x75" C-4 </v>
      </c>
      <c r="AE1567" s="148" t="str">
        <f>Inventario!E1567</f>
        <v>Tapiceria</v>
      </c>
      <c r="AF1567" s="148">
        <f>Inventario!F1567</f>
        <v>0</v>
      </c>
      <c r="AG1567" s="148" t="str">
        <f>Inventario!G1567</f>
        <v>unidades</v>
      </c>
      <c r="AH1567" s="149" t="str">
        <f>Inventario!S1567</f>
        <v>0</v>
      </c>
      <c r="AI1567" s="149">
        <f>Inventario!T1567</f>
        <v>0</v>
      </c>
    </row>
    <row r="1568" spans="11:35" x14ac:dyDescent="0.25">
      <c r="AC1568" s="148" t="str">
        <f>Inventario!B1568</f>
        <v xml:space="preserve">Esponja 40x75 1/2" C-5 </v>
      </c>
      <c r="AD1568" s="148" t="str">
        <f>Inventario!D1568</f>
        <v xml:space="preserve">Esponja 40x75 1/2" C-5 </v>
      </c>
      <c r="AE1568" s="148" t="str">
        <f>Inventario!E1568</f>
        <v>Tapiceria</v>
      </c>
      <c r="AF1568" s="148">
        <f>Inventario!F1568</f>
        <v>0</v>
      </c>
      <c r="AG1568" s="148" t="str">
        <f>Inventario!G1568</f>
        <v>unidades</v>
      </c>
      <c r="AH1568" s="149" t="str">
        <f>Inventario!S1568</f>
        <v>0</v>
      </c>
      <c r="AI1568" s="149">
        <f>Inventario!T1568</f>
        <v>0</v>
      </c>
    </row>
    <row r="1569" spans="29:35" x14ac:dyDescent="0.25">
      <c r="AC1569" s="148" t="str">
        <f>Inventario!B1569</f>
        <v xml:space="preserve">Esponja 40x75 1 C-5 </v>
      </c>
      <c r="AD1569" s="148" t="str">
        <f>Inventario!D1569</f>
        <v xml:space="preserve">Esponja 40x75 1 C-5 </v>
      </c>
      <c r="AE1569" s="148" t="str">
        <f>Inventario!E1569</f>
        <v>Tapiceria</v>
      </c>
      <c r="AF1569" s="148">
        <f>Inventario!F1569</f>
        <v>0</v>
      </c>
      <c r="AG1569" s="148" t="str">
        <f>Inventario!G1569</f>
        <v>unidades</v>
      </c>
      <c r="AH1569" s="149" t="str">
        <f>Inventario!S1569</f>
        <v>0</v>
      </c>
      <c r="AI1569" s="149">
        <f>Inventario!T1569</f>
        <v>0</v>
      </c>
    </row>
    <row r="1570" spans="29:35" x14ac:dyDescent="0.25">
      <c r="AC1570" s="148" t="str">
        <f>Inventario!B1570</f>
        <v xml:space="preserve">Esponja 40x75 2 C-5 </v>
      </c>
      <c r="AD1570" s="148" t="str">
        <f>Inventario!D1570</f>
        <v xml:space="preserve">Esponja 40x75 2 C-5 </v>
      </c>
      <c r="AE1570" s="148" t="str">
        <f>Inventario!E1570</f>
        <v>Tapiceria</v>
      </c>
      <c r="AF1570" s="148">
        <f>Inventario!F1570</f>
        <v>0</v>
      </c>
      <c r="AG1570" s="148" t="str">
        <f>Inventario!G1570</f>
        <v>unidades</v>
      </c>
      <c r="AH1570" s="149" t="str">
        <f>Inventario!S1570</f>
        <v>0</v>
      </c>
      <c r="AI1570" s="149">
        <f>Inventario!T1570</f>
        <v>0</v>
      </c>
    </row>
    <row r="1571" spans="29:35" x14ac:dyDescent="0.25">
      <c r="AC1571" s="148" t="str">
        <f>Inventario!B1571</f>
        <v>Tela Galleta</v>
      </c>
      <c r="AD1571" s="148" t="str">
        <f>Inventario!D1571</f>
        <v>Tela Galleta</v>
      </c>
      <c r="AE1571" s="148" t="str">
        <f>Inventario!E1571</f>
        <v>Tapiceria</v>
      </c>
      <c r="AF1571" s="148">
        <f>Inventario!F1571</f>
        <v>0</v>
      </c>
      <c r="AG1571" s="148" t="str">
        <f>Inventario!G1571</f>
        <v>Yardas</v>
      </c>
      <c r="AH1571" s="149">
        <f>Inventario!S1571</f>
        <v>30</v>
      </c>
      <c r="AI1571" s="149">
        <f>Inventario!T1571</f>
        <v>210</v>
      </c>
    </row>
    <row r="1572" spans="29:35" x14ac:dyDescent="0.25">
      <c r="AC1572" s="148" t="str">
        <f>Inventario!B1572</f>
        <v xml:space="preserve">7MM Braid birdseye cadet grey </v>
      </c>
      <c r="AD1572" s="148" t="str">
        <f>Inventario!D1572</f>
        <v xml:space="preserve">7MM Braid birdseye cadet grey </v>
      </c>
      <c r="AE1572" s="148" t="str">
        <f>Inventario!E1572</f>
        <v>Tapiceria</v>
      </c>
      <c r="AF1572" s="148">
        <f>Inventario!F1572</f>
        <v>0</v>
      </c>
      <c r="AG1572" s="148" t="str">
        <f>Inventario!G1572</f>
        <v>Yardas</v>
      </c>
      <c r="AH1572" s="149">
        <f>Inventario!S1572</f>
        <v>33.712257142857148</v>
      </c>
      <c r="AI1572" s="149">
        <f>Inventario!T1572</f>
        <v>27913.748914285719</v>
      </c>
    </row>
    <row r="1573" spans="29:35" x14ac:dyDescent="0.25">
      <c r="AC1573" s="148" t="str">
        <f>Inventario!B1573</f>
        <v xml:space="preserve">Canvas Fern 54" </v>
      </c>
      <c r="AD1573" s="148" t="str">
        <f>Inventario!D1573</f>
        <v xml:space="preserve">Canvas Fern 54" </v>
      </c>
      <c r="AE1573" s="148" t="str">
        <f>Inventario!E1573</f>
        <v>Tapiceria</v>
      </c>
      <c r="AF1573" s="148">
        <f>Inventario!F1573</f>
        <v>0</v>
      </c>
      <c r="AG1573" s="148" t="str">
        <f>Inventario!G1573</f>
        <v>Yardas</v>
      </c>
      <c r="AH1573" s="149" t="str">
        <f>Inventario!S1573</f>
        <v>0</v>
      </c>
      <c r="AI1573" s="149">
        <f>Inventario!T1573</f>
        <v>0</v>
      </c>
    </row>
    <row r="1574" spans="29:35" x14ac:dyDescent="0.25">
      <c r="AC1574" s="148" t="str">
        <f>Inventario!B1574</f>
        <v xml:space="preserve">Cast Sage 54" </v>
      </c>
      <c r="AD1574" s="148" t="str">
        <f>Inventario!D1574</f>
        <v xml:space="preserve">Cast Sage 54" </v>
      </c>
      <c r="AE1574" s="148" t="str">
        <f>Inventario!E1574</f>
        <v>Tapiceria</v>
      </c>
      <c r="AF1574" s="148">
        <f>Inventario!F1574</f>
        <v>0</v>
      </c>
      <c r="AG1574" s="148" t="str">
        <f>Inventario!G1574</f>
        <v>Yardas</v>
      </c>
      <c r="AH1574" s="149" t="str">
        <f>Inventario!S1574</f>
        <v>0</v>
      </c>
      <c r="AI1574" s="149">
        <f>Inventario!T1574</f>
        <v>0</v>
      </c>
    </row>
    <row r="1575" spans="29:35" x14ac:dyDescent="0.25">
      <c r="AC1575" s="148" t="str">
        <f>Inventario!B1575</f>
        <v xml:space="preserve">Tradition Aspen 54" </v>
      </c>
      <c r="AD1575" s="148" t="str">
        <f>Inventario!D1575</f>
        <v xml:space="preserve">Tradition Aspen 54" </v>
      </c>
      <c r="AE1575" s="148" t="str">
        <f>Inventario!E1575</f>
        <v>Tapiceria</v>
      </c>
      <c r="AF1575" s="148">
        <f>Inventario!F1575</f>
        <v>0</v>
      </c>
      <c r="AG1575" s="148" t="str">
        <f>Inventario!G1575</f>
        <v>Yardas</v>
      </c>
      <c r="AH1575" s="149" t="str">
        <f>Inventario!S1575</f>
        <v>0</v>
      </c>
      <c r="AI1575" s="149">
        <f>Inventario!T1575</f>
        <v>0</v>
      </c>
    </row>
    <row r="1576" spans="29:35" x14ac:dyDescent="0.25">
      <c r="AC1576" s="148" t="str">
        <f>Inventario!B1576</f>
        <v xml:space="preserve">Dupione Laurel 54" </v>
      </c>
      <c r="AD1576" s="148" t="str">
        <f>Inventario!D1576</f>
        <v xml:space="preserve">Dupione Laurel 54" </v>
      </c>
      <c r="AE1576" s="148" t="str">
        <f>Inventario!E1576</f>
        <v>Tapiceria</v>
      </c>
      <c r="AF1576" s="148">
        <f>Inventario!F1576</f>
        <v>0</v>
      </c>
      <c r="AG1576" s="148" t="str">
        <f>Inventario!G1576</f>
        <v>Yardas</v>
      </c>
      <c r="AH1576" s="149" t="str">
        <f>Inventario!S1576</f>
        <v>0</v>
      </c>
      <c r="AI1576" s="149">
        <f>Inventario!T1576</f>
        <v>0</v>
      </c>
    </row>
    <row r="1577" spans="29:35" x14ac:dyDescent="0.25">
      <c r="AC1577" s="148" t="str">
        <f>Inventario!B1577</f>
        <v xml:space="preserve">Cast Mist 54" </v>
      </c>
      <c r="AD1577" s="148" t="str">
        <f>Inventario!D1577</f>
        <v xml:space="preserve">Cast Mist 54" </v>
      </c>
      <c r="AE1577" s="148" t="str">
        <f>Inventario!E1577</f>
        <v>Tapiceria</v>
      </c>
      <c r="AF1577" s="148">
        <f>Inventario!F1577</f>
        <v>0</v>
      </c>
      <c r="AG1577" s="148" t="str">
        <f>Inventario!G1577</f>
        <v>Yardas</v>
      </c>
      <c r="AH1577" s="149" t="str">
        <f>Inventario!S1577</f>
        <v>0</v>
      </c>
      <c r="AI1577" s="149">
        <f>Inventario!T1577</f>
        <v>0</v>
      </c>
    </row>
    <row r="1578" spans="29:35" x14ac:dyDescent="0.25">
      <c r="AC1578" s="148" t="str">
        <f>Inventario!B1578</f>
        <v xml:space="preserve">Cast Oasis 54" </v>
      </c>
      <c r="AD1578" s="148" t="str">
        <f>Inventario!D1578</f>
        <v xml:space="preserve">Cast Oasis 54" </v>
      </c>
      <c r="AE1578" s="148" t="str">
        <f>Inventario!E1578</f>
        <v>Tapiceria</v>
      </c>
      <c r="AF1578" s="148">
        <f>Inventario!F1578</f>
        <v>0</v>
      </c>
      <c r="AG1578" s="148" t="str">
        <f>Inventario!G1578</f>
        <v>Yardas</v>
      </c>
      <c r="AH1578" s="149" t="str">
        <f>Inventario!S1578</f>
        <v>0</v>
      </c>
      <c r="AI1578" s="149">
        <f>Inventario!T1578</f>
        <v>0</v>
      </c>
    </row>
    <row r="1579" spans="29:35" x14ac:dyDescent="0.25">
      <c r="AC1579" s="148" t="str">
        <f>Inventario!B1579</f>
        <v xml:space="preserve">Cast Petal 54" </v>
      </c>
      <c r="AD1579" s="148" t="str">
        <f>Inventario!D1579</f>
        <v xml:space="preserve">Cast Petal 54" </v>
      </c>
      <c r="AE1579" s="148" t="str">
        <f>Inventario!E1579</f>
        <v>Tapiceria</v>
      </c>
      <c r="AF1579" s="148">
        <f>Inventario!F1579</f>
        <v>0</v>
      </c>
      <c r="AG1579" s="148" t="str">
        <f>Inventario!G1579</f>
        <v>Yardas</v>
      </c>
      <c r="AH1579" s="149" t="str">
        <f>Inventario!S1579</f>
        <v>0</v>
      </c>
      <c r="AI1579" s="149">
        <f>Inventario!T1579</f>
        <v>0</v>
      </c>
    </row>
    <row r="1580" spans="29:35" x14ac:dyDescent="0.25">
      <c r="AC1580" s="148" t="str">
        <f>Inventario!B1580</f>
        <v xml:space="preserve">Cast Tinsel 54" </v>
      </c>
      <c r="AD1580" s="148" t="str">
        <f>Inventario!D1580</f>
        <v xml:space="preserve">Cast Tinsel 54" </v>
      </c>
      <c r="AE1580" s="148" t="str">
        <f>Inventario!E1580</f>
        <v>Tapiceria</v>
      </c>
      <c r="AF1580" s="148">
        <f>Inventario!F1580</f>
        <v>0</v>
      </c>
      <c r="AG1580" s="148" t="str">
        <f>Inventario!G1580</f>
        <v>Yardas</v>
      </c>
      <c r="AH1580" s="149" t="str">
        <f>Inventario!S1580</f>
        <v>0</v>
      </c>
      <c r="AI1580" s="149">
        <f>Inventario!T1580</f>
        <v>0</v>
      </c>
    </row>
    <row r="1581" spans="29:35" x14ac:dyDescent="0.25">
      <c r="AC1581" s="148" t="str">
        <f>Inventario!B1581</f>
        <v xml:space="preserve">Shore Classic 54" </v>
      </c>
      <c r="AD1581" s="148" t="str">
        <f>Inventario!D1581</f>
        <v xml:space="preserve">Shore Classic 54" </v>
      </c>
      <c r="AE1581" s="148" t="str">
        <f>Inventario!E1581</f>
        <v>Tapiceria</v>
      </c>
      <c r="AF1581" s="148">
        <f>Inventario!F1581</f>
        <v>0</v>
      </c>
      <c r="AG1581" s="148" t="str">
        <f>Inventario!G1581</f>
        <v>Yardas</v>
      </c>
      <c r="AH1581" s="149" t="str">
        <f>Inventario!S1581</f>
        <v>0</v>
      </c>
      <c r="AI1581" s="149">
        <f>Inventario!T1581</f>
        <v>0</v>
      </c>
    </row>
    <row r="1582" spans="29:35" x14ac:dyDescent="0.25">
      <c r="AC1582" s="148" t="str">
        <f>Inventario!B1582</f>
        <v xml:space="preserve">Cast Moss 54" </v>
      </c>
      <c r="AD1582" s="148" t="str">
        <f>Inventario!D1582</f>
        <v xml:space="preserve">Cast Moss 54" </v>
      </c>
      <c r="AE1582" s="148" t="str">
        <f>Inventario!E1582</f>
        <v>Tapiceria</v>
      </c>
      <c r="AF1582" s="148">
        <f>Inventario!F1582</f>
        <v>0</v>
      </c>
      <c r="AG1582" s="148" t="str">
        <f>Inventario!G1582</f>
        <v>Yardas</v>
      </c>
      <c r="AH1582" s="149" t="str">
        <f>Inventario!S1582</f>
        <v>0</v>
      </c>
      <c r="AI1582" s="149">
        <f>Inventario!T1582</f>
        <v>0</v>
      </c>
    </row>
    <row r="1583" spans="29:35" x14ac:dyDescent="0.25">
      <c r="AC1583" s="148" t="str">
        <f>Inventario!B1583</f>
        <v xml:space="preserve">Refine Cactus 54" </v>
      </c>
      <c r="AD1583" s="148" t="str">
        <f>Inventario!D1583</f>
        <v xml:space="preserve">Refine Cactus 54" </v>
      </c>
      <c r="AE1583" s="148" t="str">
        <f>Inventario!E1583</f>
        <v>Tapiceria</v>
      </c>
      <c r="AF1583" s="148">
        <f>Inventario!F1583</f>
        <v>0</v>
      </c>
      <c r="AG1583" s="148" t="str">
        <f>Inventario!G1583</f>
        <v>Yardas</v>
      </c>
      <c r="AH1583" s="149" t="str">
        <f>Inventario!S1583</f>
        <v>0</v>
      </c>
      <c r="AI1583" s="149">
        <f>Inventario!T1583</f>
        <v>0</v>
      </c>
    </row>
    <row r="1584" spans="29:35" x14ac:dyDescent="0.25">
      <c r="AC1584" s="148" t="str">
        <f>Inventario!B1584</f>
        <v xml:space="preserve">Logan Graphite </v>
      </c>
      <c r="AD1584" s="148" t="str">
        <f>Inventario!D1584</f>
        <v xml:space="preserve">Logan Graphite </v>
      </c>
      <c r="AE1584" s="148" t="str">
        <f>Inventario!E1584</f>
        <v>Tapiceria</v>
      </c>
      <c r="AF1584" s="148">
        <f>Inventario!F1584</f>
        <v>0</v>
      </c>
      <c r="AG1584" s="148" t="str">
        <f>Inventario!G1584</f>
        <v>Yardas</v>
      </c>
      <c r="AH1584" s="149" t="str">
        <f>Inventario!S1584</f>
        <v>0</v>
      </c>
      <c r="AI1584" s="149">
        <f>Inventario!T1584</f>
        <v>0</v>
      </c>
    </row>
    <row r="1585" spans="29:35" x14ac:dyDescent="0.25">
      <c r="AC1585" s="148" t="str">
        <f>Inventario!B1585</f>
        <v xml:space="preserve">Cast Breeze 54" </v>
      </c>
      <c r="AD1585" s="148" t="str">
        <f>Inventario!D1585</f>
        <v xml:space="preserve">Cast Breeze 54" </v>
      </c>
      <c r="AE1585" s="148" t="str">
        <f>Inventario!E1585</f>
        <v>Tapiceria</v>
      </c>
      <c r="AF1585" s="148">
        <f>Inventario!F1585</f>
        <v>0</v>
      </c>
      <c r="AG1585" s="148" t="str">
        <f>Inventario!G1585</f>
        <v>Yardas</v>
      </c>
      <c r="AH1585" s="149" t="str">
        <f>Inventario!S1585</f>
        <v>0</v>
      </c>
      <c r="AI1585" s="149">
        <f>Inventario!T1585</f>
        <v>0</v>
      </c>
    </row>
    <row r="1586" spans="29:35" x14ac:dyDescent="0.25">
      <c r="AC1586" s="148" t="str">
        <f>Inventario!B1586</f>
        <v xml:space="preserve">Tela Cofetti Green </v>
      </c>
      <c r="AD1586" s="148" t="str">
        <f>Inventario!D1586</f>
        <v xml:space="preserve">Tela Cofetti Green </v>
      </c>
      <c r="AE1586" s="148" t="str">
        <f>Inventario!E1586</f>
        <v>Tapiceria</v>
      </c>
      <c r="AF1586" s="148">
        <f>Inventario!F1586</f>
        <v>0</v>
      </c>
      <c r="AG1586" s="148" t="str">
        <f>Inventario!G1586</f>
        <v>Yardas</v>
      </c>
      <c r="AH1586" s="149" t="str">
        <f>Inventario!S1586</f>
        <v>0</v>
      </c>
      <c r="AI1586" s="149">
        <f>Inventario!T1586</f>
        <v>0</v>
      </c>
    </row>
    <row r="1587" spans="29:35" x14ac:dyDescent="0.25">
      <c r="AC1587" s="148" t="str">
        <f>Inventario!B1587</f>
        <v xml:space="preserve">Tela Oliver Green </v>
      </c>
      <c r="AD1587" s="148" t="str">
        <f>Inventario!D1587</f>
        <v xml:space="preserve">Tela Oliver Green </v>
      </c>
      <c r="AE1587" s="148" t="str">
        <f>Inventario!E1587</f>
        <v>Tapiceria</v>
      </c>
      <c r="AF1587" s="148">
        <f>Inventario!F1587</f>
        <v>0</v>
      </c>
      <c r="AG1587" s="148" t="str">
        <f>Inventario!G1587</f>
        <v>Yardas</v>
      </c>
      <c r="AH1587" s="149" t="str">
        <f>Inventario!S1587</f>
        <v>0</v>
      </c>
      <c r="AI1587" s="149">
        <f>Inventario!T1587</f>
        <v>0</v>
      </c>
    </row>
    <row r="1588" spans="29:35" x14ac:dyDescent="0.25">
      <c r="AC1588" s="148" t="str">
        <f>Inventario!B1588</f>
        <v>Tela Majorca  White Wash</v>
      </c>
      <c r="AD1588" s="148" t="str">
        <f>Inventario!D1588</f>
        <v>Tela Majorca  White Wash</v>
      </c>
      <c r="AE1588" s="148" t="str">
        <f>Inventario!E1588</f>
        <v>Tapiceria</v>
      </c>
      <c r="AF1588" s="148">
        <f>Inventario!F1588</f>
        <v>0</v>
      </c>
      <c r="AG1588" s="148" t="str">
        <f>Inventario!G1588</f>
        <v>Yardas</v>
      </c>
      <c r="AH1588" s="149" t="str">
        <f>Inventario!S1588</f>
        <v>0</v>
      </c>
      <c r="AI1588" s="149">
        <f>Inventario!T1588</f>
        <v>0</v>
      </c>
    </row>
    <row r="1589" spans="29:35" x14ac:dyDescent="0.25">
      <c r="AC1589" s="148" t="str">
        <f>Inventario!B1589</f>
        <v xml:space="preserve">Tela Outdoor light weight acrylic backing for casamance </v>
      </c>
      <c r="AD1589" s="148" t="str">
        <f>Inventario!D1589</f>
        <v xml:space="preserve">Tela Outdoor light weight acrylic backing for casamance </v>
      </c>
      <c r="AE1589" s="148" t="str">
        <f>Inventario!E1589</f>
        <v>Tapiceria</v>
      </c>
      <c r="AF1589" s="148" t="str">
        <f>Inventario!F1589</f>
        <v>ML-8AK 3-2</v>
      </c>
      <c r="AG1589" s="148" t="str">
        <f>Inventario!G1589</f>
        <v>Yardas</v>
      </c>
      <c r="AH1589" s="149" t="str">
        <f>Inventario!S1589</f>
        <v>0</v>
      </c>
      <c r="AI1589" s="149">
        <f>Inventario!T1589</f>
        <v>0</v>
      </c>
    </row>
    <row r="1590" spans="29:35" x14ac:dyDescent="0.25">
      <c r="AC1590" s="148" t="str">
        <f>Inventario!B1590</f>
        <v>Esponja Unipersonal Amarilla 1" C4</v>
      </c>
      <c r="AD1590" s="148" t="str">
        <f>Inventario!D1590</f>
        <v>Esponja Unipersonal Amarilla 1" C4</v>
      </c>
      <c r="AE1590" s="148" t="str">
        <f>Inventario!E1590</f>
        <v>Tapiceria</v>
      </c>
      <c r="AF1590" s="148">
        <f>Inventario!F1590</f>
        <v>0</v>
      </c>
      <c r="AG1590" s="148" t="str">
        <f>Inventario!G1590</f>
        <v>unidades</v>
      </c>
      <c r="AH1590" s="149" t="str">
        <f>Inventario!S1590</f>
        <v>0</v>
      </c>
      <c r="AI1590" s="149">
        <f>Inventario!T1590</f>
        <v>0</v>
      </c>
    </row>
    <row r="1591" spans="29:35" x14ac:dyDescent="0.25">
      <c r="AC1591" s="148" t="str">
        <f>Inventario!B1591</f>
        <v>Esponja Densidad 24</v>
      </c>
      <c r="AD1591" s="148" t="str">
        <f>Inventario!D1591</f>
        <v>Esponja Densidad 24</v>
      </c>
      <c r="AE1591" s="148" t="str">
        <f>Inventario!E1591</f>
        <v>Tapiceria</v>
      </c>
      <c r="AF1591" s="148">
        <f>Inventario!F1591</f>
        <v>0</v>
      </c>
      <c r="AG1591" s="148" t="str">
        <f>Inventario!G1591</f>
        <v>unidades</v>
      </c>
      <c r="AH1591" s="149" t="str">
        <f>Inventario!S1591</f>
        <v>0</v>
      </c>
      <c r="AI1591" s="149">
        <f>Inventario!T1591</f>
        <v>0</v>
      </c>
    </row>
    <row r="1592" spans="29:35" x14ac:dyDescent="0.25">
      <c r="AC1592" s="148" t="str">
        <f>Inventario!B1592</f>
        <v>Esponja Amarilla 21 x 40</v>
      </c>
      <c r="AD1592" s="148" t="str">
        <f>Inventario!D1592</f>
        <v>Esponja Amarilla 21 x 40</v>
      </c>
      <c r="AE1592" s="148" t="str">
        <f>Inventario!E1592</f>
        <v>Tapiceria</v>
      </c>
      <c r="AF1592" s="148">
        <f>Inventario!F1592</f>
        <v>0</v>
      </c>
      <c r="AG1592" s="148" t="str">
        <f>Inventario!G1592</f>
        <v>unidades</v>
      </c>
      <c r="AH1592" s="149" t="str">
        <f>Inventario!S1592</f>
        <v>0</v>
      </c>
      <c r="AI1592" s="149">
        <f>Inventario!T1592</f>
        <v>0</v>
      </c>
    </row>
    <row r="1593" spans="29:35" x14ac:dyDescent="0.25">
      <c r="AC1593" s="148" t="str">
        <f>Inventario!B1593</f>
        <v>Esponja Especial 40 x 70 x 20 Densidad 24</v>
      </c>
      <c r="AD1593" s="148" t="str">
        <f>Inventario!D1593</f>
        <v>Esponja Especial 40 x 70 x 20 Densidad 24</v>
      </c>
      <c r="AE1593" s="148" t="str">
        <f>Inventario!E1593</f>
        <v>Tapiceria</v>
      </c>
      <c r="AF1593" s="148">
        <f>Inventario!F1593</f>
        <v>0</v>
      </c>
      <c r="AG1593" s="148" t="str">
        <f>Inventario!G1593</f>
        <v>unidades</v>
      </c>
      <c r="AH1593" s="149" t="str">
        <f>Inventario!S1593</f>
        <v>0</v>
      </c>
      <c r="AI1593" s="149">
        <f>Inventario!T1593</f>
        <v>0</v>
      </c>
    </row>
    <row r="1594" spans="29:35" x14ac:dyDescent="0.25">
      <c r="AC1594" s="148" t="str">
        <f>Inventario!B1594</f>
        <v>Botones Forrados</v>
      </c>
      <c r="AD1594" s="148" t="str">
        <f>Inventario!D1594</f>
        <v>Botones Forrados</v>
      </c>
      <c r="AE1594" s="148" t="str">
        <f>Inventario!E1594</f>
        <v>Tapiceria</v>
      </c>
      <c r="AF1594" s="148">
        <f>Inventario!F1594</f>
        <v>0</v>
      </c>
      <c r="AG1594" s="148" t="str">
        <f>Inventario!G1594</f>
        <v>unidades</v>
      </c>
      <c r="AH1594" s="149" t="str">
        <f>Inventario!S1594</f>
        <v>0</v>
      </c>
      <c r="AI1594" s="149">
        <f>Inventario!T1594</f>
        <v>0</v>
      </c>
    </row>
    <row r="1595" spans="29:35" x14ac:dyDescent="0.25">
      <c r="AC1595" s="148" t="str">
        <f>Inventario!B1595</f>
        <v>Cinta Nylon 2"</v>
      </c>
      <c r="AD1595" s="148" t="str">
        <f>Inventario!D1595</f>
        <v>Cinta Nylon 2"</v>
      </c>
      <c r="AE1595" s="148" t="str">
        <f>Inventario!E1595</f>
        <v>Tapiceria</v>
      </c>
      <c r="AF1595" s="148">
        <f>Inventario!F1595</f>
        <v>0</v>
      </c>
      <c r="AG1595" s="148" t="str">
        <f>Inventario!G1595</f>
        <v>Yardas</v>
      </c>
      <c r="AH1595" s="149">
        <f>Inventario!S1595</f>
        <v>10</v>
      </c>
      <c r="AI1595" s="149">
        <f>Inventario!T1595</f>
        <v>450</v>
      </c>
    </row>
    <row r="1596" spans="29:35" x14ac:dyDescent="0.25">
      <c r="AC1596" s="148" t="str">
        <f>Inventario!B1596</f>
        <v>Prensatela Guia Doble Agja 1/4"</v>
      </c>
      <c r="AD1596" s="148" t="str">
        <f>Inventario!D1596</f>
        <v>Prensatela Guia Doble Agja 1/4"</v>
      </c>
      <c r="AE1596" s="148" t="str">
        <f>Inventario!E1596</f>
        <v>Tapiceria</v>
      </c>
      <c r="AF1596" s="148">
        <f>Inventario!F1596</f>
        <v>0</v>
      </c>
      <c r="AG1596" s="148" t="str">
        <f>Inventario!G1596</f>
        <v>unidades</v>
      </c>
      <c r="AH1596" s="149" t="str">
        <f>Inventario!S1596</f>
        <v>0</v>
      </c>
      <c r="AI1596" s="149">
        <f>Inventario!T1596</f>
        <v>0</v>
      </c>
    </row>
    <row r="1597" spans="29:35" x14ac:dyDescent="0.25">
      <c r="AC1597" s="148" t="str">
        <f>Inventario!B1597</f>
        <v>Ojetes</v>
      </c>
      <c r="AD1597" s="148" t="str">
        <f>Inventario!D1597</f>
        <v>Ojetes</v>
      </c>
      <c r="AE1597" s="148" t="str">
        <f>Inventario!E1597</f>
        <v>Tapiceria</v>
      </c>
      <c r="AF1597" s="148">
        <f>Inventario!F1597</f>
        <v>0</v>
      </c>
      <c r="AG1597" s="148" t="str">
        <f>Inventario!G1597</f>
        <v>unidades</v>
      </c>
      <c r="AH1597" s="149">
        <f>Inventario!S1597</f>
        <v>3</v>
      </c>
      <c r="AI1597" s="149">
        <f>Inventario!T1597</f>
        <v>90</v>
      </c>
    </row>
    <row r="1598" spans="29:35" x14ac:dyDescent="0.25">
      <c r="AC1598" s="148" t="str">
        <f>Inventario!B1598</f>
        <v xml:space="preserve">Junco plastificado 1/2" open mesh bleached 24" width,(Rollo 50 pies) </v>
      </c>
      <c r="AD1598" s="148" t="str">
        <f>Inventario!D1598</f>
        <v xml:space="preserve">Junco plastificado 1/2" open mesh bleached 24" width,(Rollo 50 pies) </v>
      </c>
      <c r="AE1598" s="148" t="str">
        <f>Inventario!E1598</f>
        <v>Tapiceria</v>
      </c>
      <c r="AF1598" s="148">
        <f>Inventario!F1598</f>
        <v>0</v>
      </c>
      <c r="AG1598" s="148" t="str">
        <f>Inventario!G1598</f>
        <v>unidades</v>
      </c>
      <c r="AH1598" s="149">
        <f>Inventario!S1598</f>
        <v>20663.990000000002</v>
      </c>
      <c r="AI1598" s="149">
        <f>Inventario!T1598</f>
        <v>20663.990000000002</v>
      </c>
    </row>
    <row r="1599" spans="29:35" x14ac:dyDescent="0.25">
      <c r="AC1599" s="148" t="str">
        <f>Inventario!B1599</f>
        <v xml:space="preserve">Vena plastica/ Spline Reed #10 (Rollo de 50 pies) </v>
      </c>
      <c r="AD1599" s="148" t="str">
        <f>Inventario!D1599</f>
        <v xml:space="preserve">Vena plastica/ Spline Reed #10 (Rollo de 50 pies) </v>
      </c>
      <c r="AE1599" s="148" t="str">
        <f>Inventario!E1599</f>
        <v>Tapiceria</v>
      </c>
      <c r="AF1599" s="148">
        <f>Inventario!F1599</f>
        <v>0</v>
      </c>
      <c r="AG1599" s="148" t="str">
        <f>Inventario!G1599</f>
        <v>unidades</v>
      </c>
      <c r="AH1599" s="149">
        <f>Inventario!S1599</f>
        <v>592.26</v>
      </c>
      <c r="AI1599" s="149">
        <f>Inventario!T1599</f>
        <v>2369.04</v>
      </c>
    </row>
    <row r="1600" spans="29:35" x14ac:dyDescent="0.25">
      <c r="AC1600" s="148" t="str">
        <f>Inventario!B1600</f>
        <v>Cuerina Pranna Ceniza</v>
      </c>
      <c r="AD1600" s="148" t="str">
        <f>Inventario!D1600</f>
        <v>Cuerina Pranna Ceniza</v>
      </c>
      <c r="AE1600" s="148" t="str">
        <f>Inventario!E1600</f>
        <v>Tapiceria</v>
      </c>
      <c r="AF1600" s="148">
        <f>Inventario!F1600</f>
        <v>0</v>
      </c>
      <c r="AG1600" s="148" t="str">
        <f>Inventario!G1600</f>
        <v>Yardas</v>
      </c>
      <c r="AH1600" s="149">
        <f>Inventario!S1600</f>
        <v>352.17</v>
      </c>
      <c r="AI1600" s="149">
        <f>Inventario!T1600</f>
        <v>2465.19</v>
      </c>
    </row>
    <row r="1601" spans="29:35" x14ac:dyDescent="0.25">
      <c r="AC1601" s="148" t="str">
        <f>Inventario!B1601</f>
        <v>Cuero Sassiri Chesnut  (mtr2)</v>
      </c>
      <c r="AD1601" s="148" t="str">
        <f>Inventario!D1601</f>
        <v>Cuero Sassiri Chesnut  (mtr2)</v>
      </c>
      <c r="AE1601" s="148" t="str">
        <f>Inventario!E1601</f>
        <v>Tapiceria</v>
      </c>
      <c r="AF1601" s="148">
        <f>Inventario!F1601</f>
        <v>0</v>
      </c>
      <c r="AG1601" s="148" t="str">
        <f>Inventario!G1601</f>
        <v>mts</v>
      </c>
      <c r="AH1601" s="149">
        <f>Inventario!S1601</f>
        <v>84.003875903999997</v>
      </c>
      <c r="AI1601" s="149">
        <f>Inventario!T1601</f>
        <v>2625.121122</v>
      </c>
    </row>
    <row r="1602" spans="29:35" x14ac:dyDescent="0.25">
      <c r="AC1602" s="148" t="str">
        <f>Inventario!B1602</f>
        <v>Adaptador Conduit PVC (3/4)</v>
      </c>
      <c r="AD1602" s="148" t="str">
        <f>Inventario!D1602</f>
        <v>Adaptador Conduit PVC (3/4)</v>
      </c>
      <c r="AE1602" s="148" t="str">
        <f>Inventario!E1602</f>
        <v>Repuestos y Partes</v>
      </c>
      <c r="AF1602" s="148">
        <f>Inventario!F1602</f>
        <v>0</v>
      </c>
      <c r="AG1602" s="148" t="str">
        <f>Inventario!G1602</f>
        <v>unidades</v>
      </c>
      <c r="AH1602" s="149" t="str">
        <f>Inventario!S1602</f>
        <v>0</v>
      </c>
      <c r="AI1602" s="149">
        <f>Inventario!T1602</f>
        <v>0</v>
      </c>
    </row>
    <row r="1603" spans="29:35" x14ac:dyDescent="0.25">
      <c r="AC1603" s="148" t="str">
        <f>Inventario!B1603</f>
        <v>Vidrio Redondo 6mm x 1067 x 1067</v>
      </c>
      <c r="AD1603" s="148" t="str">
        <f>Inventario!D1603</f>
        <v>Vidrio Redondo 6mm x 1067 x 1067</v>
      </c>
      <c r="AE1603" s="148" t="str">
        <f>Inventario!E1603</f>
        <v>Vidrios y Espejos</v>
      </c>
      <c r="AF1603" s="148">
        <f>Inventario!F1603</f>
        <v>0</v>
      </c>
      <c r="AG1603" s="148" t="str">
        <f>Inventario!G1603</f>
        <v>unidades</v>
      </c>
      <c r="AH1603" s="149" t="str">
        <f>Inventario!S1603</f>
        <v>0</v>
      </c>
      <c r="AI1603" s="149">
        <f>Inventario!T1603</f>
        <v>0</v>
      </c>
    </row>
    <row r="1604" spans="29:35" x14ac:dyDescent="0.25">
      <c r="AC1604" s="148" t="str">
        <f>Inventario!B1604</f>
        <v>Vidrio Redondo 6mm x 1219 x 1219</v>
      </c>
      <c r="AD1604" s="148" t="str">
        <f>Inventario!D1604</f>
        <v>Vidrio Redondo 6mm x 1219 x 1219</v>
      </c>
      <c r="AE1604" s="148" t="str">
        <f>Inventario!E1604</f>
        <v>Vidrios y Espejos</v>
      </c>
      <c r="AF1604" s="148">
        <f>Inventario!F1604</f>
        <v>0</v>
      </c>
      <c r="AG1604" s="148" t="str">
        <f>Inventario!G1604</f>
        <v>unidades</v>
      </c>
      <c r="AH1604" s="149" t="str">
        <f>Inventario!S1604</f>
        <v>0</v>
      </c>
      <c r="AI1604" s="149">
        <f>Inventario!T1604</f>
        <v>0</v>
      </c>
    </row>
    <row r="1605" spans="29:35" x14ac:dyDescent="0.25">
      <c r="AC1605" s="148" t="str">
        <f>Inventario!B1605</f>
        <v>Espejo 77.5cm x 187.8cm</v>
      </c>
      <c r="AD1605" s="148" t="str">
        <f>Inventario!D1605</f>
        <v>Espejo 77.5cm x 187.8cm</v>
      </c>
      <c r="AE1605" s="148" t="str">
        <f>Inventario!E1605</f>
        <v>Vidrios y Espejos</v>
      </c>
      <c r="AF1605" s="148">
        <f>Inventario!F1605</f>
        <v>0</v>
      </c>
      <c r="AG1605" s="148" t="str">
        <f>Inventario!G1605</f>
        <v>unidades</v>
      </c>
      <c r="AH1605" s="149">
        <f>Inventario!S1605</f>
        <v>2858.0061290322583</v>
      </c>
      <c r="AI1605" s="149">
        <f>Inventario!T1605</f>
        <v>88598.19</v>
      </c>
    </row>
    <row r="1606" spans="29:35" x14ac:dyDescent="0.25">
      <c r="AC1606" s="148" t="str">
        <f>Inventario!B1606</f>
        <v>Espejo 100cm x 115cm</v>
      </c>
      <c r="AD1606" s="148" t="str">
        <f>Inventario!D1606</f>
        <v>Espejo 100cm x 115cm</v>
      </c>
      <c r="AE1606" s="148" t="str">
        <f>Inventario!E1606</f>
        <v>Vidrios y Espejos</v>
      </c>
      <c r="AF1606" s="148">
        <f>Inventario!F1606</f>
        <v>0</v>
      </c>
      <c r="AG1606" s="148" t="str">
        <f>Inventario!G1606</f>
        <v>unidades</v>
      </c>
      <c r="AH1606" s="149" t="str">
        <f>Inventario!S1606</f>
        <v>0</v>
      </c>
      <c r="AI1606" s="149">
        <f>Inventario!T1606</f>
        <v>0</v>
      </c>
    </row>
    <row r="1607" spans="29:35" x14ac:dyDescent="0.25">
      <c r="AC1607" s="148" t="str">
        <f>Inventario!B1607</f>
        <v>Espejo 51cm x 1.72 cm</v>
      </c>
      <c r="AD1607" s="148" t="str">
        <f>Inventario!D1607</f>
        <v>Espejo 51cm x 1.72 cm</v>
      </c>
      <c r="AE1607" s="148" t="str">
        <f>Inventario!E1607</f>
        <v>Vidrios y Espejos</v>
      </c>
      <c r="AF1607" s="148">
        <f>Inventario!F1607</f>
        <v>0</v>
      </c>
      <c r="AG1607" s="148" t="str">
        <f>Inventario!G1607</f>
        <v>unidades</v>
      </c>
      <c r="AH1607" s="149" t="str">
        <f>Inventario!S1607</f>
        <v>0</v>
      </c>
      <c r="AI1607" s="149">
        <f>Inventario!T1607</f>
        <v>0</v>
      </c>
    </row>
    <row r="1608" spans="29:35" x14ac:dyDescent="0.25">
      <c r="AC1608" s="148" t="str">
        <f>Inventario!B1608</f>
        <v>Espejo153mm x 93 x 5mm</v>
      </c>
      <c r="AD1608" s="148" t="str">
        <f>Inventario!D1608</f>
        <v>Espejo153mm x 93 x 5mm</v>
      </c>
      <c r="AE1608" s="148" t="str">
        <f>Inventario!E1608</f>
        <v>Vidrios y Espejos</v>
      </c>
      <c r="AF1608" s="148">
        <f>Inventario!F1608</f>
        <v>0</v>
      </c>
      <c r="AG1608" s="148" t="str">
        <f>Inventario!G1608</f>
        <v>unidades</v>
      </c>
      <c r="AH1608" s="149" t="str">
        <f>Inventario!S1608</f>
        <v>0</v>
      </c>
      <c r="AI1608" s="149">
        <f>Inventario!T1608</f>
        <v>0</v>
      </c>
    </row>
    <row r="1609" spans="29:35" x14ac:dyDescent="0.25">
      <c r="AC1609" s="148" t="str">
        <f>Inventario!B1609</f>
        <v>Vidrio 90cmx90cm</v>
      </c>
      <c r="AD1609" s="148" t="str">
        <f>Inventario!D1609</f>
        <v>Vidrio 90cmx90cm</v>
      </c>
      <c r="AE1609" s="148" t="str">
        <f>Inventario!E1609</f>
        <v>Vidrios y Espejos</v>
      </c>
      <c r="AF1609" s="148">
        <f>Inventario!F1609</f>
        <v>0</v>
      </c>
      <c r="AG1609" s="148" t="str">
        <f>Inventario!G1609</f>
        <v>unidades</v>
      </c>
      <c r="AH1609" s="149" t="str">
        <f>Inventario!S1609</f>
        <v>0</v>
      </c>
      <c r="AI1609" s="149">
        <f>Inventario!T1609</f>
        <v>0</v>
      </c>
    </row>
    <row r="1610" spans="29:35" x14ac:dyDescent="0.25">
      <c r="AC1610" s="148" t="str">
        <f>Inventario!B1610</f>
        <v>Vidrio 70cm x 120cm</v>
      </c>
      <c r="AD1610" s="148" t="str">
        <f>Inventario!D1610</f>
        <v>Vidrio 70cm x 120cm</v>
      </c>
      <c r="AE1610" s="148" t="str">
        <f>Inventario!E1610</f>
        <v>Vidrios y Espejos</v>
      </c>
      <c r="AF1610" s="148">
        <f>Inventario!F1610</f>
        <v>0</v>
      </c>
      <c r="AG1610" s="148" t="str">
        <f>Inventario!G1610</f>
        <v>unidades</v>
      </c>
      <c r="AH1610" s="149" t="str">
        <f>Inventario!S1610</f>
        <v>0</v>
      </c>
      <c r="AI1610" s="149">
        <f>Inventario!T1610</f>
        <v>0</v>
      </c>
    </row>
    <row r="1611" spans="29:35" x14ac:dyDescent="0.25">
      <c r="AC1611" s="148" t="str">
        <f>Inventario!B1611</f>
        <v>Vidrio 90cm x 90cm</v>
      </c>
      <c r="AD1611" s="148" t="str">
        <f>Inventario!D1611</f>
        <v>Vidrio 90cm x 90cm</v>
      </c>
      <c r="AE1611" s="148" t="str">
        <f>Inventario!E1611</f>
        <v>Vidrios y Espejos</v>
      </c>
      <c r="AF1611" s="148">
        <f>Inventario!F1611</f>
        <v>0</v>
      </c>
      <c r="AG1611" s="148" t="str">
        <f>Inventario!G1611</f>
        <v>unidades</v>
      </c>
      <c r="AH1611" s="149" t="str">
        <f>Inventario!S1611</f>
        <v>0</v>
      </c>
      <c r="AI1611" s="149">
        <f>Inventario!T1611</f>
        <v>0</v>
      </c>
    </row>
    <row r="1612" spans="29:35" x14ac:dyDescent="0.25">
      <c r="AC1612" s="148" t="str">
        <f>Inventario!B1612</f>
        <v>Vidrio 68cm x 120cm</v>
      </c>
      <c r="AD1612" s="148" t="str">
        <f>Inventario!D1612</f>
        <v>Vidrio 68cm x 120cm</v>
      </c>
      <c r="AE1612" s="148" t="str">
        <f>Inventario!E1612</f>
        <v>Vidrios y Espejos</v>
      </c>
      <c r="AF1612" s="148">
        <f>Inventario!F1612</f>
        <v>0</v>
      </c>
      <c r="AG1612" s="148" t="str">
        <f>Inventario!G1612</f>
        <v>unidades</v>
      </c>
      <c r="AH1612" s="149" t="str">
        <f>Inventario!S1612</f>
        <v>0</v>
      </c>
      <c r="AI1612" s="149">
        <f>Inventario!T1612</f>
        <v>0</v>
      </c>
    </row>
    <row r="1613" spans="29:35" x14ac:dyDescent="0.25">
      <c r="AC1613" s="148" t="str">
        <f>Inventario!B1613</f>
        <v>Vidrio 60cm x 60cm</v>
      </c>
      <c r="AD1613" s="148" t="str">
        <f>Inventario!D1613</f>
        <v>Vidrio 60cm x 60cm</v>
      </c>
      <c r="AE1613" s="148" t="str">
        <f>Inventario!E1613</f>
        <v>Vidrios y Espejos</v>
      </c>
      <c r="AF1613" s="148">
        <f>Inventario!F1613</f>
        <v>0</v>
      </c>
      <c r="AG1613" s="148" t="str">
        <f>Inventario!G1613</f>
        <v>unidades</v>
      </c>
      <c r="AH1613" s="149" t="str">
        <f>Inventario!S1613</f>
        <v>0</v>
      </c>
      <c r="AI1613" s="149">
        <f>Inventario!T1613</f>
        <v>0</v>
      </c>
    </row>
    <row r="1614" spans="29:35" x14ac:dyDescent="0.25">
      <c r="AC1614" s="148" t="str">
        <f>Inventario!B1614</f>
        <v xml:space="preserve">Vidrio transparente duplex 10mmx63cmx185.4cm </v>
      </c>
      <c r="AD1614" s="148" t="str">
        <f>Inventario!D1614</f>
        <v xml:space="preserve">Vidrio transparente duplex 10mmx63cmx185.4cm </v>
      </c>
      <c r="AE1614" s="148" t="str">
        <f>Inventario!E1614</f>
        <v>Vidrios y Espejos</v>
      </c>
      <c r="AF1614" s="148">
        <f>Inventario!F1614</f>
        <v>0</v>
      </c>
      <c r="AG1614" s="148" t="str">
        <f>Inventario!G1614</f>
        <v>unidades</v>
      </c>
      <c r="AH1614" s="149" t="str">
        <f>Inventario!S1614</f>
        <v>0</v>
      </c>
      <c r="AI1614" s="149">
        <f>Inventario!T1614</f>
        <v>0</v>
      </c>
    </row>
    <row r="1615" spans="29:35" x14ac:dyDescent="0.25">
      <c r="AC1615" s="148" t="str">
        <f>Inventario!B1615</f>
        <v xml:space="preserve">Vidrio transparente 6mm </v>
      </c>
      <c r="AD1615" s="148" t="str">
        <f>Inventario!D1615</f>
        <v xml:space="preserve">Vidrio transparente 6mm </v>
      </c>
      <c r="AE1615" s="148" t="str">
        <f>Inventario!E1615</f>
        <v>Vidrios y Espejos</v>
      </c>
      <c r="AF1615" s="148">
        <f>Inventario!F1615</f>
        <v>0</v>
      </c>
      <c r="AG1615" s="148" t="str">
        <f>Inventario!G1615</f>
        <v>unidades</v>
      </c>
      <c r="AH1615" s="149" t="str">
        <f>Inventario!S1615</f>
        <v>0</v>
      </c>
      <c r="AI1615" s="149">
        <f>Inventario!T1615</f>
        <v>0</v>
      </c>
    </row>
    <row r="1616" spans="29:35" x14ac:dyDescent="0.25">
      <c r="AC1616" s="148">
        <f>Inventario!B1616</f>
        <v>0</v>
      </c>
      <c r="AD1616" s="148">
        <f>Inventario!D1616</f>
        <v>0</v>
      </c>
      <c r="AE1616" s="148">
        <f>Inventario!E1616</f>
        <v>0</v>
      </c>
      <c r="AF1616" s="148">
        <f>Inventario!F1616</f>
        <v>0</v>
      </c>
      <c r="AG1616" s="148">
        <f>Inventario!G1616</f>
        <v>0</v>
      </c>
      <c r="AH1616" s="149" t="str">
        <f>Inventario!S1616</f>
        <v>0</v>
      </c>
      <c r="AI1616" s="149">
        <f>Inventario!T1616</f>
        <v>0</v>
      </c>
    </row>
    <row r="1617" spans="29:35" x14ac:dyDescent="0.25">
      <c r="AC1617" s="148">
        <f>Inventario!B1619</f>
        <v>0</v>
      </c>
      <c r="AD1617" s="148">
        <f>Inventario!D1619</f>
        <v>0</v>
      </c>
      <c r="AE1617" s="148">
        <f>Inventario!E1619</f>
        <v>0</v>
      </c>
      <c r="AF1617" s="148">
        <f>Inventario!F1619</f>
        <v>0</v>
      </c>
      <c r="AG1617" s="148">
        <f>Inventario!G1619</f>
        <v>0</v>
      </c>
      <c r="AH1617" s="149" t="str">
        <f>Inventario!S1619</f>
        <v>0</v>
      </c>
      <c r="AI1617" s="149">
        <f>Inventario!T1619</f>
        <v>0</v>
      </c>
    </row>
    <row r="1618" spans="29:35" x14ac:dyDescent="0.25">
      <c r="AC1618" s="148">
        <f>Inventario!B1620</f>
        <v>0</v>
      </c>
      <c r="AD1618" s="148">
        <f>Inventario!D1620</f>
        <v>0</v>
      </c>
      <c r="AE1618" s="148">
        <f>Inventario!E1620</f>
        <v>0</v>
      </c>
      <c r="AF1618" s="148">
        <f>Inventario!F1620</f>
        <v>0</v>
      </c>
      <c r="AG1618" s="148">
        <f>Inventario!G1620</f>
        <v>0</v>
      </c>
      <c r="AH1618" s="149" t="str">
        <f>Inventario!S1620</f>
        <v>0</v>
      </c>
      <c r="AI1618" s="149">
        <f>Inventario!T1620</f>
        <v>0</v>
      </c>
    </row>
    <row r="1619" spans="29:35" x14ac:dyDescent="0.25">
      <c r="AC1619" s="148">
        <f>Inventario!B1621</f>
        <v>0</v>
      </c>
      <c r="AD1619" s="148">
        <f>Inventario!D1621</f>
        <v>0</v>
      </c>
      <c r="AE1619" s="148">
        <f>Inventario!E1621</f>
        <v>0</v>
      </c>
      <c r="AF1619" s="148">
        <f>Inventario!F1621</f>
        <v>0</v>
      </c>
      <c r="AG1619" s="148">
        <f>Inventario!G1621</f>
        <v>0</v>
      </c>
      <c r="AH1619" s="149" t="str">
        <f>Inventario!S1621</f>
        <v>0</v>
      </c>
      <c r="AI1619" s="149">
        <f>Inventario!T1621</f>
        <v>0</v>
      </c>
    </row>
  </sheetData>
  <autoFilter ref="A5:M979">
    <sortState ref="A140:M141">
      <sortCondition ref="E5:E758"/>
    </sortState>
  </autoFilter>
  <dataValidations disablePrompts="1" count="1">
    <dataValidation type="list" allowBlank="1" showInputMessage="1" showErrorMessage="1" sqref="FAX30:FAX189 FAT23:FAW189 FAS6:FAS189 FAS190:FAX756 FKT30:FKT756 FUP30:FUP756 GEL30:GEL756 GOH30:GOH756 GYD30:GYD756 HHZ30:HHZ756 HRV30:HRV756 IBR30:IBR756 ILN30:ILN756 IVJ30:IVJ756 JFF30:JFF756 JPB30:JPB756 JYX30:JYX756 KIT30:KIT756 KSP30:KSP756 LCL30:LCL756 LMH30:LMH756 LWD30:LWD756 MFZ30:MFZ756 MPV30:MPV756 MZR30:MZR756 NJN30:NJN756 NTJ30:NTJ756 ODF30:ODF756 ONB30:ONB756 OWX30:OWX756 PGT30:PGT756 PQP30:PQP756 QAL30:QAL756 QKH30:QKH756 QUD30:QUD756 RDZ30:RDZ756 RNV30:RNV756 RXR30:RXR756 SHN30:SHN756 SRJ30:SRJ756 TBF30:TBF756 TLB30:TLB756 TUX30:TUX756 UET30:UET756 UOP30:UOP756 UYL30:UYL756 VIH30:VIH756 VSD30:VSD756 WBZ30:WBZ756 WLV30:WLV756 WVR30:WVR756 JA6:JA756 SW6:SW756 ACS6:ACS756 AMO6:AMO756 AWK6:AWK756 BGG6:BGG756 BQC6:BQC756 BZY6:BZY756 CJU6:CJU756 CTQ6:CTQ756 DDM6:DDM756 DNI6:DNI756 DXE6:DXE756 EHA6:EHA756 EQW6:EQW756 FKO6:FKO756 FUK6:FUK756 GEG6:GEG756 GOC6:GOC756 GXY6:GXY756 HHU6:HHU756 HRQ6:HRQ756 IBM6:IBM756 ILI6:ILI756 IVE6:IVE756 JFA6:JFA756 JOW6:JOW756 JYS6:JYS756 KIO6:KIO756 KSK6:KSK756 LCG6:LCG756 LMC6:LMC756 LVY6:LVY756 MFU6:MFU756 MPQ6:MPQ756 MZM6:MZM756 NJI6:NJI756 NTE6:NTE756 ODA6:ODA756 OMW6:OMW756 OWS6:OWS756 PGO6:PGO756 PQK6:PQK756 QAG6:QAG756 QKC6:QKC756 QTY6:QTY756 RDU6:RDU756 RNQ6:RNQ756 RXM6:RXM756 SHI6:SHI756 SRE6:SRE756 TBA6:TBA756 TKW6:TKW756 TUS6:TUS756 UEO6:UEO756 UOK6:UOK756 UYG6:UYG756 VIC6:VIC756 VRY6:VRY756 WBU6:WBU756 WLQ6:WLQ756 WVM6:WVM756 JF30:JF756 TB30:TB756 ACX30:ACX756 AMT30:AMT756 AWP30:AWP756 BGL30:BGL756 BQH30:BQH756 CAD30:CAD756 CJZ30:CJZ756 CTV30:CTV756 DDR30:DDR756 DNN30:DNN756 DXJ30:DXJ756 EHF30:EHF756 ERB30:ERB756 JB23:JE756 SX23:TA756 ACT23:ACW756 AMP23:AMS756 AWL23:AWO756 BGH23:BGK756 BQD23:BQG756 BZZ23:CAC756 CJV23:CJY756 CTR23:CTU756 DDN23:DDQ756 DNJ23:DNM756 DXF23:DXI756 EHB23:EHE756 EQX23:ERA756 FKP23:FKS756 FUL23:FUO756 GEH23:GEK756 GOD23:GOG756 GXZ23:GYC756 HHV23:HHY756 HRR23:HRU756 IBN23:IBQ756 ILJ23:ILM756 IVF23:IVI756 JFB23:JFE756 JOX23:JPA756 JYT23:JYW756 KIP23:KIS756 KSL23:KSO756 LCH23:LCK756 LMD23:LMG756 LVZ23:LWC756 MFV23:MFY756 MPR23:MPU756 MZN23:MZQ756 NJJ23:NJM756 NTF23:NTI756 ODB23:ODE756 OMX23:ONA756 OWT23:OWW756 PGP23:PGS756 PQL23:PQO756 QAH23:QAK756 QKD23:QKG756 QTZ23:QUC756 RDV23:RDY756 RNR23:RNU756 RXN23:RXQ756 SHJ23:SHM756 SRF23:SRI756 TBB23:TBE756 TKX23:TLA756 TUT23:TUW756 UEP23:UES756 UOL23:UOO756 UYH23:UYK756 VID23:VIG756 VRZ23:VSC756 WBV23:WBY756 WLR23:WLU756 WVN23:WVQ756">
      <formula1>#REF!</formula1>
    </dataValidation>
  </dataValidations>
  <pageMargins left="0.70866141732283472" right="0.70866141732283472" top="0.74803149606299213" bottom="0.74803149606299213" header="0.31496062992125984" footer="0.31496062992125984"/>
  <pageSetup scale="6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25"/>
  <sheetViews>
    <sheetView workbookViewId="0">
      <selection activeCell="O6" sqref="O6"/>
    </sheetView>
  </sheetViews>
  <sheetFormatPr baseColWidth="10" defaultRowHeight="15" x14ac:dyDescent="0.25"/>
  <sheetData>
    <row r="3" spans="2:16" x14ac:dyDescent="0.25">
      <c r="C3" s="40" t="s">
        <v>111</v>
      </c>
      <c r="D3" s="39">
        <v>1500</v>
      </c>
      <c r="J3" s="40" t="s">
        <v>119</v>
      </c>
      <c r="K3" s="39">
        <v>18.239999999999998</v>
      </c>
      <c r="O3">
        <v>33.608400000000003</v>
      </c>
    </row>
    <row r="5" spans="2:16" x14ac:dyDescent="0.25">
      <c r="B5" s="41" t="s">
        <v>113</v>
      </c>
      <c r="C5" s="41" t="s">
        <v>112</v>
      </c>
      <c r="D5" s="42" t="s">
        <v>115</v>
      </c>
      <c r="E5" s="41" t="s">
        <v>111</v>
      </c>
      <c r="F5" s="41" t="s">
        <v>116</v>
      </c>
      <c r="G5" s="46">
        <v>29.363900000000001</v>
      </c>
      <c r="H5" s="47"/>
      <c r="I5" s="41" t="s">
        <v>113</v>
      </c>
      <c r="J5" s="41" t="s">
        <v>112</v>
      </c>
      <c r="K5" s="42" t="s">
        <v>115</v>
      </c>
      <c r="L5" s="41" t="s">
        <v>119</v>
      </c>
      <c r="M5" s="41" t="s">
        <v>116</v>
      </c>
      <c r="O5">
        <v>268.52999999999997</v>
      </c>
      <c r="P5" s="197">
        <f>O5*$O$3</f>
        <v>9024.863652</v>
      </c>
    </row>
    <row r="6" spans="2:16" x14ac:dyDescent="0.25">
      <c r="B6" s="41">
        <v>1</v>
      </c>
      <c r="C6" s="39">
        <v>926.09</v>
      </c>
      <c r="D6" s="43">
        <f>C6/$B$23</f>
        <v>51.449444444444445</v>
      </c>
      <c r="E6" s="45">
        <f>D6*$C$2</f>
        <v>0</v>
      </c>
      <c r="F6" s="45">
        <f>C6+E6</f>
        <v>926.09</v>
      </c>
      <c r="G6" s="59">
        <f>58.65*G5</f>
        <v>1722.1927350000001</v>
      </c>
      <c r="H6" s="48"/>
      <c r="I6" s="41">
        <v>1</v>
      </c>
      <c r="J6" s="39">
        <v>109.4</v>
      </c>
      <c r="K6" s="43">
        <f>J6/$J$24</f>
        <v>0.66613895147049873</v>
      </c>
      <c r="L6" s="45">
        <f t="shared" ref="L6:L13" si="0">K6*$K$3</f>
        <v>12.150374474821895</v>
      </c>
      <c r="M6" s="45">
        <f>J6-L6</f>
        <v>97.249625525178118</v>
      </c>
      <c r="O6">
        <v>0</v>
      </c>
      <c r="P6" s="197">
        <f t="shared" ref="P6:P25" si="1">O6*$O$3</f>
        <v>0</v>
      </c>
    </row>
    <row r="7" spans="2:16" x14ac:dyDescent="0.25">
      <c r="B7" s="41">
        <f>B6+1</f>
        <v>2</v>
      </c>
      <c r="C7" s="39">
        <v>6341.72</v>
      </c>
      <c r="D7" s="43">
        <f>C7/$B$23</f>
        <v>352.31777777777779</v>
      </c>
      <c r="E7" s="45">
        <f>D7*$C$2</f>
        <v>0</v>
      </c>
      <c r="F7" s="45">
        <f t="shared" ref="F7:F23" si="2">C7+E7</f>
        <v>6341.72</v>
      </c>
      <c r="G7" s="59">
        <f>64.62*G5</f>
        <v>1897.4952180000002</v>
      </c>
      <c r="H7" s="48"/>
      <c r="I7" s="41">
        <f>I6+1</f>
        <v>2</v>
      </c>
      <c r="J7" s="39">
        <v>46.73</v>
      </c>
      <c r="K7" s="43">
        <f t="shared" ref="K7:K23" si="3">J7/$J$24</f>
        <v>0.28453997442610973</v>
      </c>
      <c r="L7" s="45">
        <f t="shared" si="0"/>
        <v>5.1900091335322411</v>
      </c>
      <c r="M7" s="45">
        <f t="shared" ref="M7:M23" si="4">J7-L7</f>
        <v>41.539990866467754</v>
      </c>
      <c r="O7">
        <v>0</v>
      </c>
      <c r="P7" s="197">
        <f t="shared" si="1"/>
        <v>0</v>
      </c>
    </row>
    <row r="8" spans="2:16" x14ac:dyDescent="0.25">
      <c r="B8" s="41">
        <f t="shared" ref="B8:B23" si="5">B7+1</f>
        <v>3</v>
      </c>
      <c r="C8" s="39">
        <v>320</v>
      </c>
      <c r="D8" s="43">
        <f>C8/$B$23</f>
        <v>17.777777777777779</v>
      </c>
      <c r="E8" s="45">
        <f>D8*$C$2</f>
        <v>0</v>
      </c>
      <c r="F8" s="45">
        <f t="shared" si="2"/>
        <v>320</v>
      </c>
      <c r="G8" s="58"/>
      <c r="H8" s="48"/>
      <c r="I8" s="41">
        <f t="shared" ref="I8:I23" si="6">I7+1</f>
        <v>3</v>
      </c>
      <c r="J8" s="39">
        <v>8.1</v>
      </c>
      <c r="K8" s="43">
        <f>J8/$J$24</f>
        <v>4.9321074103391586E-2</v>
      </c>
      <c r="L8" s="45">
        <f t="shared" si="0"/>
        <v>0.89961639164586249</v>
      </c>
      <c r="M8" s="45">
        <f t="shared" si="4"/>
        <v>7.2003836083541373</v>
      </c>
      <c r="O8">
        <v>0</v>
      </c>
      <c r="P8" s="197">
        <f t="shared" si="1"/>
        <v>0</v>
      </c>
    </row>
    <row r="9" spans="2:16" x14ac:dyDescent="0.25">
      <c r="B9" s="41">
        <f t="shared" si="5"/>
        <v>4</v>
      </c>
      <c r="C9" s="39">
        <v>290.43</v>
      </c>
      <c r="D9" s="43">
        <f>C9/$B$23</f>
        <v>16.135000000000002</v>
      </c>
      <c r="E9" s="45">
        <f>D9*$C$2</f>
        <v>0</v>
      </c>
      <c r="F9" s="45">
        <f t="shared" si="2"/>
        <v>290.43</v>
      </c>
      <c r="G9" s="59">
        <f>G7+G6</f>
        <v>3619.6879530000006</v>
      </c>
      <c r="H9" s="48"/>
      <c r="I9" s="41">
        <f t="shared" si="6"/>
        <v>4</v>
      </c>
      <c r="J9" s="39">
        <v>0</v>
      </c>
      <c r="K9" s="43">
        <f t="shared" si="3"/>
        <v>0</v>
      </c>
      <c r="L9" s="45">
        <f t="shared" si="0"/>
        <v>0</v>
      </c>
      <c r="M9" s="45">
        <f t="shared" si="4"/>
        <v>0</v>
      </c>
      <c r="O9">
        <v>0</v>
      </c>
      <c r="P9" s="197">
        <f t="shared" si="1"/>
        <v>0</v>
      </c>
    </row>
    <row r="10" spans="2:16" x14ac:dyDescent="0.25">
      <c r="B10" s="41">
        <f t="shared" si="5"/>
        <v>5</v>
      </c>
      <c r="C10" s="39">
        <v>1899.12</v>
      </c>
      <c r="D10" s="43">
        <f>C10/$B$23</f>
        <v>105.50666666666666</v>
      </c>
      <c r="E10" s="45">
        <f>D10*$C$2</f>
        <v>0</v>
      </c>
      <c r="F10" s="45">
        <f t="shared" si="2"/>
        <v>1899.12</v>
      </c>
      <c r="G10" s="58"/>
      <c r="H10" s="48"/>
      <c r="I10" s="41">
        <f t="shared" si="6"/>
        <v>5</v>
      </c>
      <c r="J10" s="39">
        <v>0</v>
      </c>
      <c r="K10" s="43">
        <f t="shared" si="3"/>
        <v>0</v>
      </c>
      <c r="L10" s="45">
        <f t="shared" si="0"/>
        <v>0</v>
      </c>
      <c r="M10" s="45">
        <f t="shared" si="4"/>
        <v>0</v>
      </c>
      <c r="O10">
        <v>0</v>
      </c>
      <c r="P10">
        <f t="shared" si="1"/>
        <v>0</v>
      </c>
    </row>
    <row r="11" spans="2:16" x14ac:dyDescent="0.25">
      <c r="B11" s="41">
        <f t="shared" si="5"/>
        <v>6</v>
      </c>
      <c r="C11" s="39">
        <v>4206.3900000000003</v>
      </c>
      <c r="D11" s="43">
        <f t="shared" ref="D11:D20" si="7">C11/$B$23</f>
        <v>233.68833333333336</v>
      </c>
      <c r="E11" s="45">
        <f t="shared" ref="E11:E20" si="8">D11*$C$2</f>
        <v>0</v>
      </c>
      <c r="F11" s="45">
        <f t="shared" si="2"/>
        <v>4206.3900000000003</v>
      </c>
      <c r="G11" s="58"/>
      <c r="H11" s="48"/>
      <c r="I11" s="41">
        <f t="shared" si="6"/>
        <v>6</v>
      </c>
      <c r="J11" s="39">
        <v>0</v>
      </c>
      <c r="K11" s="43">
        <f t="shared" si="3"/>
        <v>0</v>
      </c>
      <c r="L11" s="45">
        <f t="shared" si="0"/>
        <v>0</v>
      </c>
      <c r="M11" s="45">
        <f t="shared" si="4"/>
        <v>0</v>
      </c>
      <c r="O11">
        <v>0</v>
      </c>
      <c r="P11">
        <f t="shared" si="1"/>
        <v>0</v>
      </c>
    </row>
    <row r="12" spans="2:16" x14ac:dyDescent="0.25">
      <c r="B12" s="41">
        <f t="shared" si="5"/>
        <v>7</v>
      </c>
      <c r="C12" s="39">
        <v>260.88</v>
      </c>
      <c r="D12" s="43">
        <f t="shared" si="7"/>
        <v>14.493333333333332</v>
      </c>
      <c r="E12" s="45">
        <f t="shared" si="8"/>
        <v>0</v>
      </c>
      <c r="F12" s="45">
        <f t="shared" si="2"/>
        <v>260.88</v>
      </c>
      <c r="G12" s="58"/>
      <c r="H12" s="48"/>
      <c r="I12" s="41">
        <f t="shared" si="6"/>
        <v>7</v>
      </c>
      <c r="J12" s="39">
        <v>0</v>
      </c>
      <c r="K12" s="43">
        <f t="shared" si="3"/>
        <v>0</v>
      </c>
      <c r="L12" s="45">
        <f t="shared" si="0"/>
        <v>0</v>
      </c>
      <c r="M12" s="45">
        <f t="shared" si="4"/>
        <v>0</v>
      </c>
      <c r="O12">
        <v>0</v>
      </c>
      <c r="P12">
        <f t="shared" si="1"/>
        <v>0</v>
      </c>
    </row>
    <row r="13" spans="2:16" x14ac:dyDescent="0.25">
      <c r="B13" s="41">
        <f t="shared" si="5"/>
        <v>8</v>
      </c>
      <c r="C13" s="39">
        <v>1106.5999999999999</v>
      </c>
      <c r="D13" s="43">
        <f t="shared" si="7"/>
        <v>61.477777777777774</v>
      </c>
      <c r="E13" s="45">
        <f t="shared" si="8"/>
        <v>0</v>
      </c>
      <c r="F13" s="45">
        <f t="shared" si="2"/>
        <v>1106.5999999999999</v>
      </c>
      <c r="G13" s="58"/>
      <c r="H13" s="48"/>
      <c r="I13" s="41">
        <f t="shared" si="6"/>
        <v>8</v>
      </c>
      <c r="J13" s="39">
        <v>0</v>
      </c>
      <c r="K13" s="43">
        <f t="shared" si="3"/>
        <v>0</v>
      </c>
      <c r="L13" s="45">
        <f t="shared" si="0"/>
        <v>0</v>
      </c>
      <c r="M13" s="45">
        <f t="shared" si="4"/>
        <v>0</v>
      </c>
      <c r="O13">
        <v>0</v>
      </c>
      <c r="P13">
        <f t="shared" si="1"/>
        <v>0</v>
      </c>
    </row>
    <row r="14" spans="2:16" x14ac:dyDescent="0.25">
      <c r="B14" s="41">
        <f t="shared" si="5"/>
        <v>9</v>
      </c>
      <c r="C14" s="39">
        <v>647.34</v>
      </c>
      <c r="D14" s="43">
        <f t="shared" si="7"/>
        <v>35.963333333333338</v>
      </c>
      <c r="E14" s="45">
        <f t="shared" si="8"/>
        <v>0</v>
      </c>
      <c r="F14" s="45">
        <f t="shared" si="2"/>
        <v>647.34</v>
      </c>
      <c r="G14" s="58"/>
      <c r="H14" s="48"/>
      <c r="I14" s="41">
        <f t="shared" si="6"/>
        <v>9</v>
      </c>
      <c r="J14" s="39">
        <v>0</v>
      </c>
      <c r="K14" s="43">
        <f t="shared" si="3"/>
        <v>0</v>
      </c>
      <c r="L14" s="45">
        <f t="shared" ref="L14:L23" si="9">K14*K11</f>
        <v>0</v>
      </c>
      <c r="M14" s="45">
        <f t="shared" si="4"/>
        <v>0</v>
      </c>
      <c r="O14">
        <v>0</v>
      </c>
      <c r="P14">
        <f t="shared" si="1"/>
        <v>0</v>
      </c>
    </row>
    <row r="15" spans="2:16" x14ac:dyDescent="0.25">
      <c r="B15" s="41">
        <f t="shared" si="5"/>
        <v>10</v>
      </c>
      <c r="C15" s="39">
        <v>929.48</v>
      </c>
      <c r="D15" s="43">
        <f t="shared" si="7"/>
        <v>51.637777777777778</v>
      </c>
      <c r="E15" s="45">
        <f t="shared" si="8"/>
        <v>0</v>
      </c>
      <c r="F15" s="45">
        <f t="shared" si="2"/>
        <v>929.48</v>
      </c>
      <c r="G15" s="58"/>
      <c r="H15" s="48"/>
      <c r="I15" s="41">
        <f t="shared" si="6"/>
        <v>10</v>
      </c>
      <c r="J15" s="39">
        <v>0</v>
      </c>
      <c r="K15" s="43">
        <f t="shared" si="3"/>
        <v>0</v>
      </c>
      <c r="L15" s="45">
        <f t="shared" si="9"/>
        <v>0</v>
      </c>
      <c r="M15" s="45">
        <f t="shared" si="4"/>
        <v>0</v>
      </c>
      <c r="O15">
        <v>0</v>
      </c>
      <c r="P15">
        <f t="shared" si="1"/>
        <v>0</v>
      </c>
    </row>
    <row r="16" spans="2:16" x14ac:dyDescent="0.25">
      <c r="B16" s="41">
        <f t="shared" si="5"/>
        <v>11</v>
      </c>
      <c r="C16" s="39">
        <v>2734.55</v>
      </c>
      <c r="D16" s="43">
        <f t="shared" si="7"/>
        <v>151.91944444444445</v>
      </c>
      <c r="E16" s="45">
        <f t="shared" si="8"/>
        <v>0</v>
      </c>
      <c r="F16" s="45">
        <f t="shared" si="2"/>
        <v>2734.55</v>
      </c>
      <c r="G16" s="63"/>
      <c r="H16" s="48"/>
      <c r="I16" s="41">
        <f t="shared" si="6"/>
        <v>11</v>
      </c>
      <c r="J16" s="39">
        <v>0</v>
      </c>
      <c r="K16" s="43">
        <f t="shared" si="3"/>
        <v>0</v>
      </c>
      <c r="L16" s="45">
        <f t="shared" si="9"/>
        <v>0</v>
      </c>
      <c r="M16" s="45">
        <f t="shared" si="4"/>
        <v>0</v>
      </c>
      <c r="O16">
        <v>0</v>
      </c>
      <c r="P16">
        <f t="shared" si="1"/>
        <v>0</v>
      </c>
    </row>
    <row r="17" spans="2:16" x14ac:dyDescent="0.25">
      <c r="B17" s="41">
        <f t="shared" si="5"/>
        <v>12</v>
      </c>
      <c r="C17" s="39">
        <v>365.4</v>
      </c>
      <c r="D17" s="43">
        <f t="shared" si="7"/>
        <v>20.299999999999997</v>
      </c>
      <c r="E17" s="45">
        <f t="shared" si="8"/>
        <v>0</v>
      </c>
      <c r="F17" s="45">
        <f t="shared" si="2"/>
        <v>365.4</v>
      </c>
      <c r="G17" s="63"/>
      <c r="H17" s="48"/>
      <c r="I17" s="41">
        <f t="shared" si="6"/>
        <v>12</v>
      </c>
      <c r="J17" s="39">
        <v>0</v>
      </c>
      <c r="K17" s="43">
        <f t="shared" si="3"/>
        <v>0</v>
      </c>
      <c r="L17" s="45">
        <f t="shared" si="9"/>
        <v>0</v>
      </c>
      <c r="M17" s="45">
        <f t="shared" si="4"/>
        <v>0</v>
      </c>
      <c r="O17">
        <v>0</v>
      </c>
      <c r="P17">
        <f t="shared" si="1"/>
        <v>0</v>
      </c>
    </row>
    <row r="18" spans="2:16" x14ac:dyDescent="0.25">
      <c r="B18" s="41">
        <f t="shared" si="5"/>
        <v>13</v>
      </c>
      <c r="C18" s="39">
        <v>2607.64</v>
      </c>
      <c r="D18" s="43">
        <f t="shared" si="7"/>
        <v>144.86888888888888</v>
      </c>
      <c r="E18" s="45">
        <f t="shared" si="8"/>
        <v>0</v>
      </c>
      <c r="F18" s="45">
        <f t="shared" si="2"/>
        <v>2607.64</v>
      </c>
      <c r="G18" s="63"/>
      <c r="H18" s="48"/>
      <c r="I18" s="41">
        <f t="shared" si="6"/>
        <v>13</v>
      </c>
      <c r="J18" s="39">
        <v>0</v>
      </c>
      <c r="K18" s="43">
        <f t="shared" si="3"/>
        <v>0</v>
      </c>
      <c r="L18" s="45">
        <f t="shared" si="9"/>
        <v>0</v>
      </c>
      <c r="M18" s="45">
        <f t="shared" si="4"/>
        <v>0</v>
      </c>
      <c r="O18">
        <v>0</v>
      </c>
      <c r="P18">
        <f t="shared" si="1"/>
        <v>0</v>
      </c>
    </row>
    <row r="19" spans="2:16" x14ac:dyDescent="0.25">
      <c r="B19" s="41">
        <f t="shared" si="5"/>
        <v>14</v>
      </c>
      <c r="C19" s="39">
        <v>336</v>
      </c>
      <c r="D19" s="43">
        <f t="shared" si="7"/>
        <v>18.666666666666668</v>
      </c>
      <c r="E19" s="45">
        <f t="shared" si="8"/>
        <v>0</v>
      </c>
      <c r="F19" s="45">
        <f t="shared" si="2"/>
        <v>336</v>
      </c>
      <c r="G19" s="63"/>
      <c r="H19" s="48"/>
      <c r="I19" s="41">
        <f t="shared" si="6"/>
        <v>14</v>
      </c>
      <c r="J19" s="39">
        <v>0</v>
      </c>
      <c r="K19" s="43">
        <f t="shared" si="3"/>
        <v>0</v>
      </c>
      <c r="L19" s="45">
        <f t="shared" si="9"/>
        <v>0</v>
      </c>
      <c r="M19" s="45">
        <f t="shared" si="4"/>
        <v>0</v>
      </c>
      <c r="O19">
        <v>0</v>
      </c>
      <c r="P19">
        <f t="shared" si="1"/>
        <v>0</v>
      </c>
    </row>
    <row r="20" spans="2:16" x14ac:dyDescent="0.25">
      <c r="B20" s="41">
        <f t="shared" si="5"/>
        <v>15</v>
      </c>
      <c r="C20" s="39">
        <v>1333.04</v>
      </c>
      <c r="D20" s="43">
        <f t="shared" si="7"/>
        <v>74.057777777777773</v>
      </c>
      <c r="E20" s="45">
        <f t="shared" si="8"/>
        <v>0</v>
      </c>
      <c r="F20" s="45">
        <f t="shared" si="2"/>
        <v>1333.04</v>
      </c>
      <c r="G20" s="58"/>
      <c r="H20" s="48"/>
      <c r="I20" s="41">
        <f t="shared" si="6"/>
        <v>15</v>
      </c>
      <c r="J20" s="39">
        <v>0</v>
      </c>
      <c r="K20" s="43">
        <f t="shared" si="3"/>
        <v>0</v>
      </c>
      <c r="L20" s="45">
        <f t="shared" si="9"/>
        <v>0</v>
      </c>
      <c r="M20" s="45">
        <f t="shared" si="4"/>
        <v>0</v>
      </c>
      <c r="O20">
        <v>0</v>
      </c>
      <c r="P20">
        <f t="shared" si="1"/>
        <v>0</v>
      </c>
    </row>
    <row r="21" spans="2:16" x14ac:dyDescent="0.25">
      <c r="B21" s="41">
        <f t="shared" si="5"/>
        <v>16</v>
      </c>
      <c r="C21" s="39">
        <v>1106.5999999999999</v>
      </c>
      <c r="D21" s="43">
        <f>C21/$B$23</f>
        <v>61.477777777777774</v>
      </c>
      <c r="E21" s="45">
        <f>D21*$C$2</f>
        <v>0</v>
      </c>
      <c r="F21" s="45">
        <f t="shared" si="2"/>
        <v>1106.5999999999999</v>
      </c>
      <c r="G21" s="63"/>
      <c r="H21" s="48"/>
      <c r="I21" s="41">
        <f t="shared" si="6"/>
        <v>16</v>
      </c>
      <c r="J21" s="39">
        <v>0</v>
      </c>
      <c r="K21" s="43">
        <f t="shared" si="3"/>
        <v>0</v>
      </c>
      <c r="L21" s="45">
        <f t="shared" si="9"/>
        <v>0</v>
      </c>
      <c r="M21" s="45">
        <f t="shared" si="4"/>
        <v>0</v>
      </c>
      <c r="O21">
        <v>0</v>
      </c>
      <c r="P21">
        <f t="shared" si="1"/>
        <v>0</v>
      </c>
    </row>
    <row r="22" spans="2:16" x14ac:dyDescent="0.25">
      <c r="B22" s="41">
        <f t="shared" si="5"/>
        <v>17</v>
      </c>
      <c r="C22" s="39">
        <v>0</v>
      </c>
      <c r="D22" s="43">
        <f>C22/$B$23</f>
        <v>0</v>
      </c>
      <c r="E22" s="45">
        <f>D22*$C$2</f>
        <v>0</v>
      </c>
      <c r="F22" s="45">
        <f t="shared" si="2"/>
        <v>0</v>
      </c>
      <c r="G22" s="63"/>
      <c r="H22" s="48"/>
      <c r="I22" s="41">
        <f t="shared" si="6"/>
        <v>17</v>
      </c>
      <c r="J22" s="39">
        <v>0</v>
      </c>
      <c r="K22" s="43">
        <f t="shared" si="3"/>
        <v>0</v>
      </c>
      <c r="L22" s="45">
        <f t="shared" si="9"/>
        <v>0</v>
      </c>
      <c r="M22" s="45">
        <f t="shared" si="4"/>
        <v>0</v>
      </c>
      <c r="O22">
        <v>0</v>
      </c>
      <c r="P22">
        <f t="shared" si="1"/>
        <v>0</v>
      </c>
    </row>
    <row r="23" spans="2:16" x14ac:dyDescent="0.25">
      <c r="B23" s="41">
        <f t="shared" si="5"/>
        <v>18</v>
      </c>
      <c r="C23" s="39"/>
      <c r="D23" s="43">
        <f>C23/$B$23</f>
        <v>0</v>
      </c>
      <c r="E23" s="45">
        <f>D23*$C$2</f>
        <v>0</v>
      </c>
      <c r="F23" s="45">
        <f t="shared" si="2"/>
        <v>0</v>
      </c>
      <c r="G23" s="63"/>
      <c r="H23" s="48"/>
      <c r="I23" s="41">
        <f t="shared" si="6"/>
        <v>18</v>
      </c>
      <c r="J23" s="39">
        <v>0</v>
      </c>
      <c r="K23" s="43">
        <f t="shared" si="3"/>
        <v>0</v>
      </c>
      <c r="L23" s="45">
        <f t="shared" si="9"/>
        <v>0</v>
      </c>
      <c r="M23" s="45">
        <f t="shared" si="4"/>
        <v>0</v>
      </c>
      <c r="O23">
        <v>0</v>
      </c>
      <c r="P23">
        <f t="shared" si="1"/>
        <v>0</v>
      </c>
    </row>
    <row r="24" spans="2:16" x14ac:dyDescent="0.25">
      <c r="B24" s="41" t="s">
        <v>114</v>
      </c>
      <c r="C24" s="39">
        <v>25411.279999999999</v>
      </c>
      <c r="D24" s="44"/>
      <c r="E24" s="45"/>
      <c r="F24" s="49">
        <f>SUM(F6:F23)</f>
        <v>25411.279999999999</v>
      </c>
      <c r="G24" s="46" t="s">
        <v>117</v>
      </c>
      <c r="H24" s="48"/>
      <c r="I24" s="41" t="s">
        <v>114</v>
      </c>
      <c r="J24" s="39">
        <v>164.23</v>
      </c>
      <c r="K24" s="44">
        <f>SUM(K6:K23)</f>
        <v>1</v>
      </c>
      <c r="L24" s="45">
        <f>SUM(L6:L23)</f>
        <v>18.240000000000002</v>
      </c>
      <c r="M24" s="49">
        <f>SUM(M6:M23)</f>
        <v>145.99</v>
      </c>
      <c r="O24">
        <v>0</v>
      </c>
      <c r="P24">
        <f t="shared" si="1"/>
        <v>0</v>
      </c>
    </row>
    <row r="25" spans="2:16" x14ac:dyDescent="0.25">
      <c r="O25">
        <v>0</v>
      </c>
      <c r="P25">
        <f t="shared" si="1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17"/>
  <sheetViews>
    <sheetView workbookViewId="0">
      <selection activeCell="I4" sqref="I4:I14"/>
    </sheetView>
  </sheetViews>
  <sheetFormatPr baseColWidth="10" defaultRowHeight="16.5" customHeight="1" x14ac:dyDescent="0.25"/>
  <cols>
    <col min="2" max="2" width="51.42578125" bestFit="1" customWidth="1"/>
    <col min="3" max="3" width="9.7109375" bestFit="1" customWidth="1"/>
    <col min="4" max="4" width="7.7109375" bestFit="1" customWidth="1"/>
    <col min="5" max="5" width="14.140625" bestFit="1" customWidth="1"/>
    <col min="9" max="9" width="12.5703125" customWidth="1"/>
  </cols>
  <sheetData>
    <row r="3" spans="2:9" ht="16.5" customHeight="1" x14ac:dyDescent="0.25">
      <c r="B3" s="182" t="s">
        <v>981</v>
      </c>
      <c r="C3" s="182" t="s">
        <v>5</v>
      </c>
      <c r="D3" s="182" t="s">
        <v>16</v>
      </c>
      <c r="E3" s="182" t="s">
        <v>982</v>
      </c>
      <c r="F3" s="182" t="s">
        <v>983</v>
      </c>
    </row>
    <row r="4" spans="2:9" ht="16.5" customHeight="1" x14ac:dyDescent="0.25">
      <c r="B4" s="183" t="s">
        <v>1008</v>
      </c>
      <c r="C4" s="183">
        <v>1</v>
      </c>
      <c r="D4" s="183">
        <v>2009</v>
      </c>
      <c r="E4" s="183" t="s">
        <v>984</v>
      </c>
      <c r="F4" s="200" t="s">
        <v>985</v>
      </c>
      <c r="G4" s="198">
        <v>32.726100000000002</v>
      </c>
      <c r="H4" s="201">
        <v>42.5</v>
      </c>
      <c r="I4" s="197">
        <f>G4*H4</f>
        <v>1390.8592500000002</v>
      </c>
    </row>
    <row r="5" spans="2:9" ht="16.5" customHeight="1" x14ac:dyDescent="0.25">
      <c r="B5" s="183" t="s">
        <v>999</v>
      </c>
      <c r="C5" s="183">
        <v>2</v>
      </c>
      <c r="D5" s="183">
        <v>45427</v>
      </c>
      <c r="E5" s="183" t="s">
        <v>986</v>
      </c>
      <c r="F5" s="199" t="s">
        <v>987</v>
      </c>
      <c r="G5" s="198">
        <v>32.726100000000002</v>
      </c>
      <c r="H5" s="202">
        <v>60</v>
      </c>
      <c r="I5" s="197">
        <f t="shared" ref="I5:I14" si="0">G5*H5</f>
        <v>1963.5660000000003</v>
      </c>
    </row>
    <row r="6" spans="2:9" ht="16.5" customHeight="1" x14ac:dyDescent="0.25">
      <c r="B6" s="183" t="s">
        <v>1000</v>
      </c>
      <c r="C6" s="183">
        <v>2</v>
      </c>
      <c r="D6" s="183">
        <v>45460</v>
      </c>
      <c r="E6" s="183" t="s">
        <v>986</v>
      </c>
      <c r="F6" s="199" t="s">
        <v>988</v>
      </c>
      <c r="G6" s="198">
        <v>32.726100000000002</v>
      </c>
      <c r="H6" s="202">
        <v>50</v>
      </c>
      <c r="I6" s="197">
        <f t="shared" si="0"/>
        <v>1636.3050000000001</v>
      </c>
    </row>
    <row r="7" spans="2:9" ht="16.5" customHeight="1" x14ac:dyDescent="0.25">
      <c r="B7" s="183" t="s">
        <v>1002</v>
      </c>
      <c r="C7" s="183">
        <v>2</v>
      </c>
      <c r="D7" s="183" t="s">
        <v>989</v>
      </c>
      <c r="E7" s="183" t="s">
        <v>986</v>
      </c>
      <c r="F7" s="199" t="s">
        <v>990</v>
      </c>
      <c r="G7" s="198">
        <v>32.726100000000002</v>
      </c>
      <c r="H7" s="186">
        <v>52</v>
      </c>
      <c r="I7" s="197">
        <f t="shared" si="0"/>
        <v>1701.7572</v>
      </c>
    </row>
    <row r="8" spans="2:9" ht="16.5" customHeight="1" x14ac:dyDescent="0.25">
      <c r="B8" s="183" t="s">
        <v>1001</v>
      </c>
      <c r="C8" s="183">
        <v>1</v>
      </c>
      <c r="D8" s="183">
        <v>2408</v>
      </c>
      <c r="E8" s="183" t="s">
        <v>984</v>
      </c>
      <c r="F8" s="199" t="s">
        <v>991</v>
      </c>
      <c r="G8" s="198">
        <v>32.726100000000002</v>
      </c>
      <c r="H8" s="186">
        <v>25</v>
      </c>
      <c r="I8" s="197">
        <f t="shared" si="0"/>
        <v>818.15250000000003</v>
      </c>
    </row>
    <row r="9" spans="2:9" ht="16.5" customHeight="1" x14ac:dyDescent="0.25">
      <c r="B9" s="184" t="s">
        <v>1003</v>
      </c>
      <c r="C9" s="183">
        <v>1</v>
      </c>
      <c r="D9" s="183">
        <v>1075</v>
      </c>
      <c r="E9" s="183" t="s">
        <v>984</v>
      </c>
      <c r="F9" s="199" t="s">
        <v>992</v>
      </c>
      <c r="G9" s="198">
        <v>32.726100000000002</v>
      </c>
      <c r="H9" s="186">
        <v>27</v>
      </c>
      <c r="I9" s="197">
        <f t="shared" si="0"/>
        <v>883.60470000000009</v>
      </c>
    </row>
    <row r="10" spans="2:9" ht="16.5" customHeight="1" x14ac:dyDescent="0.25">
      <c r="B10" s="184" t="s">
        <v>1004</v>
      </c>
      <c r="C10" s="183">
        <v>2</v>
      </c>
      <c r="D10" s="183">
        <v>1067</v>
      </c>
      <c r="E10" s="183" t="s">
        <v>984</v>
      </c>
      <c r="F10" s="199" t="s">
        <v>992</v>
      </c>
      <c r="G10" s="198">
        <v>32.726100000000002</v>
      </c>
      <c r="H10" s="186">
        <v>27</v>
      </c>
      <c r="I10" s="197">
        <f t="shared" si="0"/>
        <v>883.60470000000009</v>
      </c>
    </row>
    <row r="11" spans="2:9" ht="16.5" customHeight="1" x14ac:dyDescent="0.25">
      <c r="B11" s="184" t="s">
        <v>1005</v>
      </c>
      <c r="C11" s="183">
        <v>2</v>
      </c>
      <c r="D11" s="183">
        <v>2400</v>
      </c>
      <c r="E11" s="183" t="s">
        <v>984</v>
      </c>
      <c r="F11" s="199" t="s">
        <v>993</v>
      </c>
      <c r="G11" s="198">
        <v>32.726100000000002</v>
      </c>
      <c r="H11" s="186">
        <v>30</v>
      </c>
      <c r="I11" s="197">
        <f t="shared" si="0"/>
        <v>981.78300000000013</v>
      </c>
    </row>
    <row r="12" spans="2:9" ht="16.5" customHeight="1" x14ac:dyDescent="0.25">
      <c r="B12" s="184" t="s">
        <v>1006</v>
      </c>
      <c r="C12" s="183">
        <v>1</v>
      </c>
      <c r="D12" s="183">
        <v>45462</v>
      </c>
      <c r="E12" s="183" t="s">
        <v>986</v>
      </c>
      <c r="F12" s="199" t="s">
        <v>994</v>
      </c>
      <c r="G12" s="198">
        <v>32.726100000000002</v>
      </c>
      <c r="H12" s="186">
        <v>26</v>
      </c>
      <c r="I12" s="197">
        <f t="shared" si="0"/>
        <v>850.87860000000001</v>
      </c>
    </row>
    <row r="13" spans="2:9" ht="16.5" customHeight="1" x14ac:dyDescent="0.25">
      <c r="B13" s="184" t="s">
        <v>1007</v>
      </c>
      <c r="C13" s="183">
        <v>1</v>
      </c>
      <c r="D13" s="183">
        <v>1014</v>
      </c>
      <c r="E13" s="183" t="s">
        <v>984</v>
      </c>
      <c r="F13" s="199" t="s">
        <v>995</v>
      </c>
      <c r="G13" s="198">
        <v>32.726100000000002</v>
      </c>
      <c r="H13" s="186">
        <v>20</v>
      </c>
      <c r="I13" s="197">
        <f t="shared" si="0"/>
        <v>654.52200000000005</v>
      </c>
    </row>
    <row r="14" spans="2:9" ht="16.5" customHeight="1" x14ac:dyDescent="0.25">
      <c r="B14" s="184" t="s">
        <v>996</v>
      </c>
      <c r="C14" s="183">
        <v>1</v>
      </c>
      <c r="D14" s="183" t="s">
        <v>997</v>
      </c>
      <c r="E14" s="183" t="s">
        <v>997</v>
      </c>
      <c r="F14" s="199" t="s">
        <v>998</v>
      </c>
      <c r="G14" s="198">
        <v>32.726100000000002</v>
      </c>
      <c r="H14" s="186">
        <v>18</v>
      </c>
      <c r="I14" s="197">
        <f t="shared" si="0"/>
        <v>589.06979999999999</v>
      </c>
    </row>
    <row r="15" spans="2:9" ht="16.5" customHeight="1" x14ac:dyDescent="0.25">
      <c r="B15" s="194"/>
      <c r="C15" s="195"/>
      <c r="D15" s="196"/>
      <c r="E15" s="195"/>
      <c r="F15" s="196"/>
    </row>
    <row r="16" spans="2:9" ht="16.5" customHeight="1" x14ac:dyDescent="0.25">
      <c r="B16" s="185"/>
      <c r="C16" s="186"/>
      <c r="E16" s="186"/>
    </row>
    <row r="17" spans="2:5" ht="16.5" customHeight="1" x14ac:dyDescent="0.25">
      <c r="B17" s="185"/>
      <c r="C17" s="186"/>
      <c r="E17" s="186"/>
    </row>
  </sheetData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2"/>
  <sheetViews>
    <sheetView topLeftCell="A4" workbookViewId="0">
      <selection activeCell="C29" sqref="C29:C30"/>
    </sheetView>
  </sheetViews>
  <sheetFormatPr baseColWidth="10" defaultRowHeight="15" x14ac:dyDescent="0.25"/>
  <cols>
    <col min="3" max="3" width="41.42578125" bestFit="1" customWidth="1"/>
    <col min="4" max="4" width="12.7109375" customWidth="1"/>
    <col min="5" max="5" width="15" bestFit="1" customWidth="1"/>
    <col min="6" max="6" width="21.5703125" customWidth="1"/>
  </cols>
  <sheetData>
    <row r="2" spans="2:6" ht="15.75" thickBot="1" x14ac:dyDescent="0.3"/>
    <row r="3" spans="2:6" ht="15.75" thickBot="1" x14ac:dyDescent="0.3">
      <c r="B3" s="187" t="s">
        <v>1009</v>
      </c>
      <c r="C3" s="188" t="s">
        <v>1010</v>
      </c>
      <c r="D3" s="188" t="s">
        <v>39</v>
      </c>
      <c r="E3" s="188" t="s">
        <v>1011</v>
      </c>
      <c r="F3" s="188" t="s">
        <v>1048</v>
      </c>
    </row>
    <row r="4" spans="2:6" ht="15.75" thickBot="1" x14ac:dyDescent="0.3">
      <c r="B4" s="189">
        <v>1</v>
      </c>
      <c r="C4" s="190" t="s">
        <v>1012</v>
      </c>
      <c r="D4" s="190">
        <v>3</v>
      </c>
      <c r="E4" s="190">
        <v>54</v>
      </c>
      <c r="F4" s="191"/>
    </row>
    <row r="5" spans="2:6" ht="15.75" thickBot="1" x14ac:dyDescent="0.3">
      <c r="B5" s="189">
        <v>2</v>
      </c>
      <c r="C5" s="190" t="s">
        <v>1013</v>
      </c>
      <c r="D5" s="190">
        <v>3</v>
      </c>
      <c r="E5" s="190">
        <v>870</v>
      </c>
      <c r="F5" s="191"/>
    </row>
    <row r="6" spans="2:6" ht="15.75" thickBot="1" x14ac:dyDescent="0.3">
      <c r="B6" s="189">
        <v>3</v>
      </c>
      <c r="C6" s="190" t="s">
        <v>1014</v>
      </c>
      <c r="D6" s="190">
        <v>3</v>
      </c>
      <c r="E6" s="190">
        <v>195</v>
      </c>
      <c r="F6" s="191"/>
    </row>
    <row r="7" spans="2:6" ht="15.75" thickBot="1" x14ac:dyDescent="0.3">
      <c r="B7" s="189">
        <v>4</v>
      </c>
      <c r="C7" s="190" t="s">
        <v>1015</v>
      </c>
      <c r="D7" s="190">
        <v>3</v>
      </c>
      <c r="E7" s="190">
        <v>225</v>
      </c>
      <c r="F7" s="191"/>
    </row>
    <row r="8" spans="2:6" ht="15.75" thickBot="1" x14ac:dyDescent="0.3">
      <c r="B8" s="189">
        <v>5</v>
      </c>
      <c r="C8" s="190" t="s">
        <v>1016</v>
      </c>
      <c r="D8" s="190">
        <v>3</v>
      </c>
      <c r="E8" s="190">
        <v>180</v>
      </c>
      <c r="F8" s="191"/>
    </row>
    <row r="9" spans="2:6" ht="15.75" thickBot="1" x14ac:dyDescent="0.3">
      <c r="B9" s="216">
        <v>6</v>
      </c>
      <c r="C9" s="190" t="s">
        <v>1017</v>
      </c>
      <c r="D9" s="190">
        <v>10</v>
      </c>
      <c r="E9" s="190">
        <v>400</v>
      </c>
      <c r="F9" s="191"/>
    </row>
    <row r="10" spans="2:6" ht="15.75" thickBot="1" x14ac:dyDescent="0.3">
      <c r="B10" s="216">
        <v>7</v>
      </c>
      <c r="C10" s="190" t="s">
        <v>1018</v>
      </c>
      <c r="D10" s="190">
        <v>10</v>
      </c>
      <c r="E10" s="190">
        <v>650</v>
      </c>
      <c r="F10" s="191"/>
    </row>
    <row r="11" spans="2:6" ht="15.75" thickBot="1" x14ac:dyDescent="0.3">
      <c r="B11" s="216">
        <v>8</v>
      </c>
      <c r="C11" s="190" t="s">
        <v>1019</v>
      </c>
      <c r="D11" s="190">
        <v>10</v>
      </c>
      <c r="E11" s="190">
        <v>350</v>
      </c>
      <c r="F11" s="191"/>
    </row>
    <row r="12" spans="2:6" ht="15.75" thickBot="1" x14ac:dyDescent="0.3">
      <c r="B12" s="216">
        <v>9</v>
      </c>
      <c r="C12" s="190" t="s">
        <v>1020</v>
      </c>
      <c r="D12" s="190">
        <v>10</v>
      </c>
      <c r="E12" s="190">
        <v>550</v>
      </c>
      <c r="F12" s="191"/>
    </row>
    <row r="13" spans="2:6" ht="15.75" thickBot="1" x14ac:dyDescent="0.3">
      <c r="B13" s="216">
        <v>10</v>
      </c>
      <c r="C13" s="190" t="s">
        <v>1021</v>
      </c>
      <c r="D13" s="190">
        <v>10</v>
      </c>
      <c r="E13" s="190">
        <v>400</v>
      </c>
      <c r="F13" s="191"/>
    </row>
    <row r="14" spans="2:6" ht="15.75" thickBot="1" x14ac:dyDescent="0.3">
      <c r="B14" s="216">
        <v>11</v>
      </c>
      <c r="C14" s="190" t="s">
        <v>1022</v>
      </c>
      <c r="D14" s="190">
        <v>10</v>
      </c>
      <c r="E14" s="190">
        <v>220</v>
      </c>
      <c r="F14" s="191"/>
    </row>
    <row r="15" spans="2:6" ht="15.75" thickBot="1" x14ac:dyDescent="0.3">
      <c r="B15" s="216">
        <v>12</v>
      </c>
      <c r="C15" s="190" t="s">
        <v>1023</v>
      </c>
      <c r="D15" s="190">
        <v>10</v>
      </c>
      <c r="E15" s="190">
        <v>250</v>
      </c>
      <c r="F15" s="191"/>
    </row>
    <row r="16" spans="2:6" ht="15.75" thickBot="1" x14ac:dyDescent="0.3">
      <c r="B16" s="216">
        <v>13</v>
      </c>
      <c r="C16" s="190" t="s">
        <v>1024</v>
      </c>
      <c r="D16" s="190">
        <v>8</v>
      </c>
      <c r="E16" s="190">
        <v>240</v>
      </c>
      <c r="F16" s="191"/>
    </row>
    <row r="17" spans="2:6" ht="15.75" thickBot="1" x14ac:dyDescent="0.3">
      <c r="B17" s="216">
        <v>14</v>
      </c>
      <c r="C17" s="190" t="s">
        <v>1025</v>
      </c>
      <c r="D17" s="190">
        <v>1</v>
      </c>
      <c r="E17" s="190">
        <v>370</v>
      </c>
      <c r="F17" s="191"/>
    </row>
    <row r="18" spans="2:6" ht="15.75" thickBot="1" x14ac:dyDescent="0.3">
      <c r="B18" s="216">
        <v>15</v>
      </c>
      <c r="C18" s="190" t="s">
        <v>1026</v>
      </c>
      <c r="D18" s="190">
        <v>1</v>
      </c>
      <c r="E18" s="190">
        <v>360</v>
      </c>
      <c r="F18" s="191"/>
    </row>
    <row r="19" spans="2:6" ht="15.75" thickBot="1" x14ac:dyDescent="0.3">
      <c r="B19" s="216">
        <v>16</v>
      </c>
      <c r="C19" s="190" t="s">
        <v>1027</v>
      </c>
      <c r="D19" s="190">
        <v>1</v>
      </c>
      <c r="E19" s="190">
        <v>60</v>
      </c>
      <c r="F19" s="191"/>
    </row>
    <row r="20" spans="2:6" ht="15.75" thickBot="1" x14ac:dyDescent="0.3">
      <c r="B20" s="216">
        <v>17</v>
      </c>
      <c r="C20" s="190" t="s">
        <v>1028</v>
      </c>
      <c r="D20" s="190">
        <v>1</v>
      </c>
      <c r="E20" s="190">
        <v>60</v>
      </c>
      <c r="F20" s="191"/>
    </row>
    <row r="21" spans="2:6" ht="15.75" thickBot="1" x14ac:dyDescent="0.3">
      <c r="B21" s="217">
        <v>18</v>
      </c>
      <c r="C21" s="190" t="s">
        <v>1029</v>
      </c>
      <c r="D21" s="190">
        <v>4</v>
      </c>
      <c r="E21" s="190">
        <v>1003.67</v>
      </c>
      <c r="F21" s="191"/>
    </row>
    <row r="22" spans="2:6" ht="15.75" thickBot="1" x14ac:dyDescent="0.3">
      <c r="B22" s="217">
        <v>19</v>
      </c>
      <c r="C22" s="190" t="s">
        <v>1030</v>
      </c>
      <c r="D22" s="190">
        <v>3</v>
      </c>
      <c r="E22" s="190">
        <v>3295.4</v>
      </c>
      <c r="F22" s="191"/>
    </row>
    <row r="23" spans="2:6" ht="15.75" thickBot="1" x14ac:dyDescent="0.3">
      <c r="B23" s="217">
        <v>20</v>
      </c>
      <c r="C23" s="190" t="s">
        <v>1031</v>
      </c>
      <c r="D23" s="190">
        <v>5</v>
      </c>
      <c r="E23" s="190">
        <v>835.84</v>
      </c>
      <c r="F23" s="191"/>
    </row>
    <row r="24" spans="2:6" ht="15.75" thickBot="1" x14ac:dyDescent="0.3">
      <c r="B24" s="217">
        <v>21</v>
      </c>
      <c r="C24" s="190" t="s">
        <v>1032</v>
      </c>
      <c r="D24" s="190">
        <v>1</v>
      </c>
      <c r="E24" s="190">
        <v>569.16999999999996</v>
      </c>
      <c r="F24" s="191"/>
    </row>
    <row r="25" spans="2:6" ht="15.75" thickBot="1" x14ac:dyDescent="0.3">
      <c r="B25" s="217">
        <v>22</v>
      </c>
      <c r="C25" s="190" t="s">
        <v>1033</v>
      </c>
      <c r="D25" s="190">
        <v>2</v>
      </c>
      <c r="E25" s="190">
        <v>602.34</v>
      </c>
      <c r="F25" s="191"/>
    </row>
    <row r="26" spans="2:6" ht="15.75" thickBot="1" x14ac:dyDescent="0.3">
      <c r="B26" s="189">
        <v>23</v>
      </c>
      <c r="C26" s="190" t="s">
        <v>1034</v>
      </c>
      <c r="D26" s="190">
        <v>1</v>
      </c>
      <c r="E26" s="190">
        <v>650</v>
      </c>
      <c r="F26" s="191"/>
    </row>
    <row r="27" spans="2:6" ht="15.75" thickBot="1" x14ac:dyDescent="0.3">
      <c r="B27" s="189">
        <v>24</v>
      </c>
      <c r="C27" s="190" t="s">
        <v>1035</v>
      </c>
      <c r="D27" s="190">
        <v>50</v>
      </c>
      <c r="E27" s="190">
        <v>823.1</v>
      </c>
      <c r="F27" s="191"/>
    </row>
    <row r="28" spans="2:6" ht="15.75" thickBot="1" x14ac:dyDescent="0.3">
      <c r="B28" s="189">
        <v>25</v>
      </c>
      <c r="C28" s="190" t="s">
        <v>1036</v>
      </c>
      <c r="D28" s="190">
        <v>8</v>
      </c>
      <c r="E28" s="190">
        <v>4714.72</v>
      </c>
      <c r="F28" s="191"/>
    </row>
    <row r="29" spans="2:6" ht="15.75" thickBot="1" x14ac:dyDescent="0.3">
      <c r="B29" s="189">
        <v>26</v>
      </c>
      <c r="C29" s="190" t="s">
        <v>1037</v>
      </c>
      <c r="D29" s="190">
        <v>2</v>
      </c>
      <c r="E29" s="190">
        <v>28863.85</v>
      </c>
      <c r="F29" s="191"/>
    </row>
    <row r="30" spans="2:6" ht="15.75" thickBot="1" x14ac:dyDescent="0.3">
      <c r="B30" s="189">
        <v>27</v>
      </c>
      <c r="C30" s="190" t="s">
        <v>1038</v>
      </c>
      <c r="D30" s="190">
        <v>3</v>
      </c>
      <c r="E30" s="190">
        <v>19663.240000000002</v>
      </c>
      <c r="F30" s="191"/>
    </row>
    <row r="33" spans="3:3" ht="15.75" thickBot="1" x14ac:dyDescent="0.3">
      <c r="C33" s="192"/>
    </row>
    <row r="34" spans="3:3" x14ac:dyDescent="0.25">
      <c r="C34" t="s">
        <v>1049</v>
      </c>
    </row>
    <row r="37" spans="3:3" ht="15.75" thickBot="1" x14ac:dyDescent="0.3">
      <c r="C37" s="192"/>
    </row>
    <row r="38" spans="3:3" x14ac:dyDescent="0.25">
      <c r="C38" t="s">
        <v>1050</v>
      </c>
    </row>
    <row r="41" spans="3:3" ht="15.75" thickBot="1" x14ac:dyDescent="0.3">
      <c r="C41" s="192"/>
    </row>
    <row r="42" spans="3:3" x14ac:dyDescent="0.25">
      <c r="C42" t="s">
        <v>1051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3"/>
  <sheetViews>
    <sheetView topLeftCell="A31" workbookViewId="0">
      <selection activeCell="H50" sqref="H50"/>
    </sheetView>
  </sheetViews>
  <sheetFormatPr baseColWidth="10" defaultRowHeight="15" x14ac:dyDescent="0.25"/>
  <cols>
    <col min="3" max="3" width="26.28515625" customWidth="1"/>
    <col min="4" max="4" width="14.7109375" customWidth="1"/>
    <col min="5" max="5" width="18.140625" customWidth="1"/>
  </cols>
  <sheetData>
    <row r="3" spans="2:5" ht="15.75" thickBot="1" x14ac:dyDescent="0.3">
      <c r="B3" s="273" t="s">
        <v>1039</v>
      </c>
      <c r="C3" s="273"/>
      <c r="D3" s="273"/>
      <c r="E3" s="273"/>
    </row>
    <row r="4" spans="2:5" ht="15.75" thickBot="1" x14ac:dyDescent="0.3">
      <c r="B4" s="181" t="s">
        <v>1009</v>
      </c>
      <c r="C4" s="193" t="s">
        <v>1010</v>
      </c>
      <c r="D4" s="193" t="s">
        <v>39</v>
      </c>
      <c r="E4" s="193" t="s">
        <v>1040</v>
      </c>
    </row>
    <row r="5" spans="2:5" ht="15.75" thickBot="1" x14ac:dyDescent="0.3">
      <c r="B5" s="189">
        <v>1</v>
      </c>
      <c r="C5" s="190" t="s">
        <v>1029</v>
      </c>
      <c r="D5" s="190">
        <v>2</v>
      </c>
      <c r="E5" s="190" t="s">
        <v>1041</v>
      </c>
    </row>
    <row r="6" spans="2:5" ht="15.75" thickBot="1" x14ac:dyDescent="0.3">
      <c r="B6" s="189">
        <v>2</v>
      </c>
      <c r="C6" s="190" t="s">
        <v>1042</v>
      </c>
      <c r="D6" s="190">
        <v>1</v>
      </c>
      <c r="E6" s="190" t="s">
        <v>1041</v>
      </c>
    </row>
    <row r="7" spans="2:5" ht="15.75" thickBot="1" x14ac:dyDescent="0.3">
      <c r="B7" s="189">
        <v>3</v>
      </c>
      <c r="C7" s="190" t="s">
        <v>1043</v>
      </c>
      <c r="D7" s="190">
        <v>3</v>
      </c>
      <c r="E7" s="190" t="s">
        <v>1041</v>
      </c>
    </row>
    <row r="8" spans="2:5" ht="15.75" thickBot="1" x14ac:dyDescent="0.3">
      <c r="B8" s="189">
        <v>4</v>
      </c>
      <c r="C8" s="190" t="s">
        <v>1032</v>
      </c>
      <c r="D8" s="190">
        <v>4</v>
      </c>
      <c r="E8" s="190" t="s">
        <v>1041</v>
      </c>
    </row>
    <row r="9" spans="2:5" ht="15.75" thickBot="1" x14ac:dyDescent="0.3">
      <c r="B9" s="189">
        <v>5</v>
      </c>
      <c r="C9" s="190" t="s">
        <v>1017</v>
      </c>
      <c r="D9" s="190">
        <v>4</v>
      </c>
      <c r="E9" s="190" t="s">
        <v>182</v>
      </c>
    </row>
    <row r="10" spans="2:5" ht="15.75" thickBot="1" x14ac:dyDescent="0.3">
      <c r="B10" s="189">
        <v>6</v>
      </c>
      <c r="C10" s="190" t="s">
        <v>1044</v>
      </c>
      <c r="D10" s="190">
        <v>2</v>
      </c>
      <c r="E10" s="190" t="s">
        <v>182</v>
      </c>
    </row>
    <row r="11" spans="2:5" ht="15.75" thickBot="1" x14ac:dyDescent="0.3">
      <c r="B11" s="189">
        <v>7</v>
      </c>
      <c r="C11" s="190" t="s">
        <v>1045</v>
      </c>
      <c r="D11" s="190">
        <v>10</v>
      </c>
      <c r="E11" s="190" t="s">
        <v>182</v>
      </c>
    </row>
    <row r="12" spans="2:5" ht="15.75" thickBot="1" x14ac:dyDescent="0.3">
      <c r="B12" s="189">
        <v>8</v>
      </c>
      <c r="C12" s="190" t="s">
        <v>1046</v>
      </c>
      <c r="D12" s="190">
        <v>2</v>
      </c>
      <c r="E12" s="190" t="s">
        <v>182</v>
      </c>
    </row>
    <row r="13" spans="2:5" ht="15.75" thickBot="1" x14ac:dyDescent="0.3">
      <c r="B13" s="189">
        <v>9</v>
      </c>
      <c r="C13" s="190" t="s">
        <v>1047</v>
      </c>
      <c r="D13" s="190">
        <v>1</v>
      </c>
      <c r="E13" s="190" t="s">
        <v>182</v>
      </c>
    </row>
  </sheetData>
  <mergeCells count="1">
    <mergeCell ref="B3:E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77"/>
  <sheetViews>
    <sheetView workbookViewId="0">
      <pane ySplit="3" topLeftCell="A46" activePane="bottomLeft" state="frozen"/>
      <selection pane="bottomLeft" activeCell="I82" sqref="I82"/>
    </sheetView>
  </sheetViews>
  <sheetFormatPr baseColWidth="10" defaultRowHeight="15" x14ac:dyDescent="0.25"/>
  <cols>
    <col min="2" max="5" width="11.42578125" style="1"/>
    <col min="6" max="6" width="14.42578125" style="1" bestFit="1" customWidth="1"/>
    <col min="7" max="7" width="15.28515625" style="1" customWidth="1"/>
    <col min="9" max="9" width="11.42578125" style="1"/>
    <col min="10" max="10" width="17.7109375" style="1" bestFit="1" customWidth="1"/>
    <col min="11" max="13" width="11.42578125" style="1"/>
    <col min="14" max="14" width="16.28515625" style="1" bestFit="1" customWidth="1"/>
    <col min="17" max="19" width="11.42578125" style="1"/>
    <col min="21" max="21" width="16.28515625" style="1" bestFit="1" customWidth="1"/>
    <col min="23" max="27" width="11.42578125" style="1"/>
    <col min="28" max="28" width="16.28515625" style="208" bestFit="1" customWidth="1"/>
  </cols>
  <sheetData>
    <row r="2" spans="2:28" x14ac:dyDescent="0.25">
      <c r="E2" s="204">
        <f>SUBTOTAL(9,E4:E77)</f>
        <v>108</v>
      </c>
      <c r="G2" s="204">
        <f>SUBTOTAL(9,G4:G77)</f>
        <v>719.95833333333326</v>
      </c>
      <c r="L2" s="204">
        <f>SUBTOTAL(9,L4:L39)</f>
        <v>137</v>
      </c>
      <c r="M2" s="211">
        <f>SUBTOTAL(9,M4:M39)</f>
        <v>1084.3333333333333</v>
      </c>
      <c r="S2" s="204">
        <f>SUBTOTAL(9,S4:S77)</f>
        <v>151</v>
      </c>
      <c r="T2" s="211">
        <f>SUBTOTAL(9,T4:T77)</f>
        <v>1139.625</v>
      </c>
      <c r="Z2" s="204">
        <f>SUBTOTAL(9,Z4:Z77)</f>
        <v>202</v>
      </c>
      <c r="AA2" s="211">
        <f>SUBTOTAL(9,AA4:AA77)</f>
        <v>1017.0833333333334</v>
      </c>
    </row>
    <row r="3" spans="2:28" x14ac:dyDescent="0.25">
      <c r="B3" s="3" t="s">
        <v>1091</v>
      </c>
      <c r="C3" s="3" t="s">
        <v>1092</v>
      </c>
      <c r="D3" s="3" t="s">
        <v>1093</v>
      </c>
      <c r="E3" s="3" t="s">
        <v>1094</v>
      </c>
      <c r="F3" s="3" t="s">
        <v>1096</v>
      </c>
      <c r="G3" s="3" t="s">
        <v>1095</v>
      </c>
      <c r="I3" s="3" t="s">
        <v>1091</v>
      </c>
      <c r="J3" s="3" t="s">
        <v>1092</v>
      </c>
      <c r="K3" s="3" t="s">
        <v>1093</v>
      </c>
      <c r="L3" s="3" t="s">
        <v>1094</v>
      </c>
      <c r="M3" s="3" t="s">
        <v>1096</v>
      </c>
      <c r="N3" s="3" t="s">
        <v>1097</v>
      </c>
      <c r="P3" s="3" t="s">
        <v>1091</v>
      </c>
      <c r="Q3" s="3" t="s">
        <v>1092</v>
      </c>
      <c r="R3" s="3" t="s">
        <v>1093</v>
      </c>
      <c r="S3" s="3" t="s">
        <v>1094</v>
      </c>
      <c r="T3" s="3" t="s">
        <v>1096</v>
      </c>
      <c r="U3" s="3" t="s">
        <v>1097</v>
      </c>
      <c r="W3" s="3" t="s">
        <v>1091</v>
      </c>
      <c r="X3" s="3" t="s">
        <v>1092</v>
      </c>
      <c r="Y3" s="3" t="s">
        <v>1093</v>
      </c>
      <c r="Z3" s="3" t="s">
        <v>1094</v>
      </c>
      <c r="AA3" s="3" t="s">
        <v>1096</v>
      </c>
      <c r="AB3" s="209" t="s">
        <v>1097</v>
      </c>
    </row>
    <row r="4" spans="2:28" x14ac:dyDescent="0.25">
      <c r="B4" s="3">
        <v>1.5</v>
      </c>
      <c r="C4" s="3">
        <v>5</v>
      </c>
      <c r="D4" s="3">
        <v>5</v>
      </c>
      <c r="E4" s="3">
        <v>1</v>
      </c>
      <c r="F4" s="3">
        <f>B4*C4*D4*E4</f>
        <v>37.5</v>
      </c>
      <c r="G4" s="205">
        <f>F4/12</f>
        <v>3.125</v>
      </c>
      <c r="I4" s="3">
        <v>2</v>
      </c>
      <c r="J4" s="3">
        <v>7</v>
      </c>
      <c r="K4" s="3">
        <v>4</v>
      </c>
      <c r="L4" s="3">
        <v>2</v>
      </c>
      <c r="M4" s="206">
        <f>(I4*J4*K4*L4)/12</f>
        <v>9.3333333333333339</v>
      </c>
      <c r="N4" s="3">
        <v>1</v>
      </c>
      <c r="P4" s="207">
        <v>1.5</v>
      </c>
      <c r="Q4" s="207">
        <v>4</v>
      </c>
      <c r="R4" s="3">
        <v>5</v>
      </c>
      <c r="S4" s="3">
        <v>2</v>
      </c>
      <c r="T4" s="206">
        <f>(P4*Q4*R4*S4)/12</f>
        <v>5</v>
      </c>
      <c r="U4" s="207">
        <v>3</v>
      </c>
      <c r="W4" s="207">
        <v>1</v>
      </c>
      <c r="X4" s="3">
        <v>4</v>
      </c>
      <c r="Y4" s="3">
        <v>7</v>
      </c>
      <c r="Z4" s="3">
        <v>3</v>
      </c>
      <c r="AA4" s="206">
        <f>(W4*X4*Y4*Z4)/12</f>
        <v>7</v>
      </c>
      <c r="AB4" s="207">
        <v>4</v>
      </c>
    </row>
    <row r="5" spans="2:28" x14ac:dyDescent="0.25">
      <c r="B5" s="3">
        <v>1.5</v>
      </c>
      <c r="C5" s="3">
        <v>4</v>
      </c>
      <c r="D5" s="3">
        <v>5</v>
      </c>
      <c r="E5" s="3">
        <v>1</v>
      </c>
      <c r="F5" s="3">
        <f t="shared" ref="F5:F32" si="0">B5*C5*D5*E5</f>
        <v>30</v>
      </c>
      <c r="G5" s="205">
        <f t="shared" ref="G5:G63" si="1">F5/12</f>
        <v>2.5</v>
      </c>
      <c r="I5" s="3">
        <v>2</v>
      </c>
      <c r="J5" s="3">
        <v>8</v>
      </c>
      <c r="K5" s="3">
        <v>4</v>
      </c>
      <c r="L5" s="3">
        <v>4</v>
      </c>
      <c r="M5" s="206">
        <f>(I5*J5*K5*L5)/12</f>
        <v>21.333333333333332</v>
      </c>
      <c r="N5" s="3">
        <v>1</v>
      </c>
      <c r="P5" s="207">
        <v>1.5</v>
      </c>
      <c r="Q5" s="3">
        <v>5</v>
      </c>
      <c r="R5" s="3">
        <v>5</v>
      </c>
      <c r="S5" s="3">
        <v>6</v>
      </c>
      <c r="T5" s="206">
        <f t="shared" ref="T5:T41" si="2">(P5*Q5*R5*S5)/12</f>
        <v>18.75</v>
      </c>
      <c r="U5" s="207">
        <v>3</v>
      </c>
      <c r="W5" s="207">
        <v>1</v>
      </c>
      <c r="X5" s="3">
        <v>5</v>
      </c>
      <c r="Y5" s="3">
        <v>7</v>
      </c>
      <c r="Z5" s="3">
        <v>8</v>
      </c>
      <c r="AA5" s="206">
        <f t="shared" ref="AA5:AA28" si="3">(W5*X5*Y5*Z5)/12</f>
        <v>23.333333333333332</v>
      </c>
      <c r="AB5" s="207">
        <v>4</v>
      </c>
    </row>
    <row r="6" spans="2:28" x14ac:dyDescent="0.25">
      <c r="B6" s="3">
        <v>1.5</v>
      </c>
      <c r="C6" s="3">
        <v>10</v>
      </c>
      <c r="D6" s="3">
        <v>5</v>
      </c>
      <c r="E6" s="3">
        <v>2</v>
      </c>
      <c r="F6" s="3">
        <f t="shared" si="0"/>
        <v>150</v>
      </c>
      <c r="G6" s="205">
        <f t="shared" si="1"/>
        <v>12.5</v>
      </c>
      <c r="I6" s="3">
        <v>2</v>
      </c>
      <c r="J6" s="3">
        <v>5</v>
      </c>
      <c r="K6" s="3">
        <v>5</v>
      </c>
      <c r="L6" s="3">
        <v>1</v>
      </c>
      <c r="M6" s="206">
        <f t="shared" ref="M6:M39" si="4">(I6*J6*K6*L6)/12</f>
        <v>4.166666666666667</v>
      </c>
      <c r="N6" s="3">
        <v>2</v>
      </c>
      <c r="P6" s="207">
        <v>1.5</v>
      </c>
      <c r="Q6" s="3">
        <v>6</v>
      </c>
      <c r="R6" s="3">
        <v>5</v>
      </c>
      <c r="S6" s="3">
        <v>2</v>
      </c>
      <c r="T6" s="206">
        <f t="shared" si="2"/>
        <v>7.5</v>
      </c>
      <c r="U6" s="207">
        <v>3</v>
      </c>
      <c r="W6" s="207">
        <v>1</v>
      </c>
      <c r="X6" s="3">
        <v>6</v>
      </c>
      <c r="Y6" s="3">
        <v>7</v>
      </c>
      <c r="Z6" s="3">
        <v>10</v>
      </c>
      <c r="AA6" s="206">
        <f t="shared" si="3"/>
        <v>35</v>
      </c>
      <c r="AB6" s="207">
        <v>4</v>
      </c>
    </row>
    <row r="7" spans="2:28" x14ac:dyDescent="0.25">
      <c r="B7" s="3">
        <v>1.5</v>
      </c>
      <c r="C7" s="3">
        <v>6</v>
      </c>
      <c r="D7" s="3">
        <v>5</v>
      </c>
      <c r="E7" s="3">
        <v>2</v>
      </c>
      <c r="F7" s="3">
        <f t="shared" si="0"/>
        <v>90</v>
      </c>
      <c r="G7" s="205">
        <f t="shared" si="1"/>
        <v>7.5</v>
      </c>
      <c r="I7" s="3">
        <v>2</v>
      </c>
      <c r="J7" s="3">
        <v>6</v>
      </c>
      <c r="K7" s="3">
        <v>5</v>
      </c>
      <c r="L7" s="3">
        <v>14</v>
      </c>
      <c r="M7" s="206">
        <f t="shared" si="4"/>
        <v>70</v>
      </c>
      <c r="N7" s="3">
        <v>2</v>
      </c>
      <c r="P7" s="207">
        <v>1.5</v>
      </c>
      <c r="Q7" s="3">
        <v>7</v>
      </c>
      <c r="R7" s="3">
        <v>5</v>
      </c>
      <c r="S7" s="3">
        <v>1</v>
      </c>
      <c r="T7" s="206">
        <f t="shared" si="2"/>
        <v>4.375</v>
      </c>
      <c r="U7" s="207">
        <v>3</v>
      </c>
      <c r="W7" s="207">
        <v>1</v>
      </c>
      <c r="X7" s="3">
        <v>7</v>
      </c>
      <c r="Y7" s="3">
        <v>7</v>
      </c>
      <c r="Z7" s="3">
        <v>12</v>
      </c>
      <c r="AA7" s="206">
        <f t="shared" si="3"/>
        <v>49</v>
      </c>
      <c r="AB7" s="207">
        <v>4</v>
      </c>
    </row>
    <row r="8" spans="2:28" x14ac:dyDescent="0.25">
      <c r="B8" s="3">
        <v>1</v>
      </c>
      <c r="C8" s="3">
        <v>9</v>
      </c>
      <c r="D8" s="3">
        <v>7</v>
      </c>
      <c r="E8" s="3">
        <v>1</v>
      </c>
      <c r="F8" s="3">
        <f t="shared" si="0"/>
        <v>63</v>
      </c>
      <c r="G8" s="205">
        <f t="shared" si="1"/>
        <v>5.25</v>
      </c>
      <c r="I8" s="3">
        <v>2</v>
      </c>
      <c r="J8" s="3">
        <v>7</v>
      </c>
      <c r="K8" s="3">
        <v>5</v>
      </c>
      <c r="L8" s="3">
        <v>6</v>
      </c>
      <c r="M8" s="206">
        <f t="shared" si="4"/>
        <v>35</v>
      </c>
      <c r="N8" s="3">
        <v>2</v>
      </c>
      <c r="P8" s="207">
        <v>1.5</v>
      </c>
      <c r="Q8" s="3">
        <v>8</v>
      </c>
      <c r="R8" s="3">
        <v>5</v>
      </c>
      <c r="S8" s="3">
        <v>1</v>
      </c>
      <c r="T8" s="206">
        <f t="shared" si="2"/>
        <v>5</v>
      </c>
      <c r="U8" s="207">
        <v>3</v>
      </c>
      <c r="W8" s="207">
        <v>1</v>
      </c>
      <c r="X8" s="3">
        <v>8</v>
      </c>
      <c r="Y8" s="3">
        <v>7</v>
      </c>
      <c r="Z8" s="3">
        <v>6</v>
      </c>
      <c r="AA8" s="206">
        <f t="shared" si="3"/>
        <v>28</v>
      </c>
      <c r="AB8" s="207">
        <v>4</v>
      </c>
    </row>
    <row r="9" spans="2:28" x14ac:dyDescent="0.25">
      <c r="B9" s="3">
        <v>2</v>
      </c>
      <c r="C9" s="3">
        <v>8</v>
      </c>
      <c r="D9" s="3">
        <v>4</v>
      </c>
      <c r="E9" s="3">
        <v>2</v>
      </c>
      <c r="F9" s="3">
        <f t="shared" si="0"/>
        <v>128</v>
      </c>
      <c r="G9" s="205">
        <f t="shared" si="1"/>
        <v>10.666666666666666</v>
      </c>
      <c r="I9" s="3">
        <v>2</v>
      </c>
      <c r="J9" s="3">
        <v>8</v>
      </c>
      <c r="K9" s="3">
        <v>5</v>
      </c>
      <c r="L9" s="3">
        <v>3</v>
      </c>
      <c r="M9" s="206">
        <f t="shared" si="4"/>
        <v>20</v>
      </c>
      <c r="N9" s="3">
        <v>2</v>
      </c>
      <c r="P9" s="207">
        <v>1.5</v>
      </c>
      <c r="Q9" s="3">
        <v>9</v>
      </c>
      <c r="R9" s="3">
        <v>5</v>
      </c>
      <c r="S9" s="3">
        <v>1</v>
      </c>
      <c r="T9" s="206">
        <f t="shared" si="2"/>
        <v>5.625</v>
      </c>
      <c r="U9" s="207">
        <v>3</v>
      </c>
      <c r="W9" s="207">
        <v>1</v>
      </c>
      <c r="X9" s="3">
        <v>9</v>
      </c>
      <c r="Y9" s="3">
        <v>7</v>
      </c>
      <c r="Z9" s="3">
        <v>11</v>
      </c>
      <c r="AA9" s="206">
        <f t="shared" si="3"/>
        <v>57.75</v>
      </c>
      <c r="AB9" s="207">
        <v>4</v>
      </c>
    </row>
    <row r="10" spans="2:28" x14ac:dyDescent="0.25">
      <c r="B10" s="3">
        <v>2</v>
      </c>
      <c r="C10" s="3">
        <v>8</v>
      </c>
      <c r="D10" s="3">
        <v>5</v>
      </c>
      <c r="E10" s="3">
        <v>1</v>
      </c>
      <c r="F10" s="3">
        <f t="shared" si="0"/>
        <v>80</v>
      </c>
      <c r="G10" s="205">
        <f t="shared" si="1"/>
        <v>6.666666666666667</v>
      </c>
      <c r="I10" s="3">
        <v>2</v>
      </c>
      <c r="J10" s="3">
        <v>9</v>
      </c>
      <c r="K10" s="3">
        <v>5</v>
      </c>
      <c r="L10" s="3">
        <v>5</v>
      </c>
      <c r="M10" s="206">
        <f t="shared" si="4"/>
        <v>37.5</v>
      </c>
      <c r="N10" s="3">
        <v>2</v>
      </c>
      <c r="P10" s="207">
        <v>1.5</v>
      </c>
      <c r="Q10" s="3">
        <v>10</v>
      </c>
      <c r="R10" s="3">
        <v>5</v>
      </c>
      <c r="S10" s="3">
        <v>1</v>
      </c>
      <c r="T10" s="206">
        <f t="shared" si="2"/>
        <v>6.25</v>
      </c>
      <c r="U10" s="207">
        <v>3</v>
      </c>
      <c r="W10" s="207">
        <v>1</v>
      </c>
      <c r="X10" s="3">
        <v>11</v>
      </c>
      <c r="Y10" s="3">
        <v>7</v>
      </c>
      <c r="Z10" s="3">
        <v>4</v>
      </c>
      <c r="AA10" s="206">
        <f t="shared" si="3"/>
        <v>25.666666666666668</v>
      </c>
      <c r="AB10" s="207">
        <v>4</v>
      </c>
    </row>
    <row r="11" spans="2:28" x14ac:dyDescent="0.25">
      <c r="B11" s="3">
        <v>2</v>
      </c>
      <c r="C11" s="3">
        <v>9</v>
      </c>
      <c r="D11" s="3">
        <v>5</v>
      </c>
      <c r="E11" s="3">
        <v>1</v>
      </c>
      <c r="F11" s="3">
        <f t="shared" si="0"/>
        <v>90</v>
      </c>
      <c r="G11" s="205">
        <f t="shared" si="1"/>
        <v>7.5</v>
      </c>
      <c r="I11" s="3">
        <v>2</v>
      </c>
      <c r="J11" s="3">
        <v>10</v>
      </c>
      <c r="K11" s="3">
        <v>5</v>
      </c>
      <c r="L11" s="3">
        <v>1</v>
      </c>
      <c r="M11" s="206">
        <f t="shared" si="4"/>
        <v>8.3333333333333339</v>
      </c>
      <c r="N11" s="3">
        <v>2</v>
      </c>
      <c r="P11" s="207">
        <v>1.5</v>
      </c>
      <c r="Q11" s="3">
        <v>13</v>
      </c>
      <c r="R11" s="3">
        <v>5</v>
      </c>
      <c r="S11" s="3">
        <v>2</v>
      </c>
      <c r="T11" s="206">
        <f t="shared" si="2"/>
        <v>16.25</v>
      </c>
      <c r="U11" s="207">
        <v>3</v>
      </c>
      <c r="W11" s="207">
        <v>1</v>
      </c>
      <c r="X11" s="3">
        <v>4</v>
      </c>
      <c r="Y11" s="3">
        <v>8</v>
      </c>
      <c r="Z11" s="3">
        <v>10</v>
      </c>
      <c r="AA11" s="206">
        <f t="shared" si="3"/>
        <v>26.666666666666668</v>
      </c>
      <c r="AB11" s="207">
        <v>5</v>
      </c>
    </row>
    <row r="12" spans="2:28" x14ac:dyDescent="0.25">
      <c r="B12" s="3">
        <v>2</v>
      </c>
      <c r="C12" s="3">
        <v>11</v>
      </c>
      <c r="D12" s="3">
        <v>9</v>
      </c>
      <c r="E12" s="3">
        <v>1</v>
      </c>
      <c r="F12" s="3">
        <f t="shared" si="0"/>
        <v>198</v>
      </c>
      <c r="G12" s="205">
        <f t="shared" si="1"/>
        <v>16.5</v>
      </c>
      <c r="I12" s="3">
        <v>2</v>
      </c>
      <c r="J12" s="3">
        <v>19</v>
      </c>
      <c r="K12" s="3">
        <v>5</v>
      </c>
      <c r="L12" s="3">
        <v>1</v>
      </c>
      <c r="M12" s="206">
        <f t="shared" si="4"/>
        <v>15.833333333333334</v>
      </c>
      <c r="N12" s="3">
        <v>2</v>
      </c>
      <c r="P12" s="207">
        <v>1.5</v>
      </c>
      <c r="Q12" s="3">
        <v>6</v>
      </c>
      <c r="R12" s="3">
        <v>6</v>
      </c>
      <c r="S12" s="3">
        <v>1</v>
      </c>
      <c r="T12" s="206">
        <f t="shared" si="2"/>
        <v>4.5</v>
      </c>
      <c r="U12" s="3">
        <v>10</v>
      </c>
      <c r="W12" s="207">
        <v>1</v>
      </c>
      <c r="X12" s="3">
        <v>5</v>
      </c>
      <c r="Y12" s="3">
        <v>8</v>
      </c>
      <c r="Z12" s="3">
        <v>21</v>
      </c>
      <c r="AA12" s="206">
        <f t="shared" si="3"/>
        <v>70</v>
      </c>
      <c r="AB12" s="207">
        <v>5</v>
      </c>
    </row>
    <row r="13" spans="2:28" x14ac:dyDescent="0.25">
      <c r="B13" s="3">
        <v>2</v>
      </c>
      <c r="C13" s="3">
        <v>12</v>
      </c>
      <c r="D13" s="3">
        <v>9</v>
      </c>
      <c r="E13" s="3">
        <v>1</v>
      </c>
      <c r="F13" s="3">
        <f t="shared" si="0"/>
        <v>216</v>
      </c>
      <c r="G13" s="205">
        <f t="shared" si="1"/>
        <v>18</v>
      </c>
      <c r="I13" s="3">
        <v>2</v>
      </c>
      <c r="J13" s="3">
        <v>6</v>
      </c>
      <c r="K13" s="3">
        <v>7</v>
      </c>
      <c r="L13" s="3">
        <v>2</v>
      </c>
      <c r="M13" s="3">
        <f t="shared" si="4"/>
        <v>14</v>
      </c>
      <c r="N13" s="3">
        <v>7</v>
      </c>
      <c r="P13" s="207">
        <v>1.5</v>
      </c>
      <c r="Q13" s="3">
        <v>4</v>
      </c>
      <c r="R13" s="3">
        <v>6</v>
      </c>
      <c r="S13" s="3">
        <v>2</v>
      </c>
      <c r="T13" s="206">
        <f t="shared" si="2"/>
        <v>6</v>
      </c>
      <c r="U13" s="3">
        <v>10</v>
      </c>
      <c r="W13" s="207">
        <v>1</v>
      </c>
      <c r="X13" s="3">
        <v>6</v>
      </c>
      <c r="Y13" s="3">
        <v>8</v>
      </c>
      <c r="Z13" s="3">
        <v>23</v>
      </c>
      <c r="AA13" s="206">
        <f t="shared" si="3"/>
        <v>92</v>
      </c>
      <c r="AB13" s="207">
        <v>5</v>
      </c>
    </row>
    <row r="14" spans="2:28" x14ac:dyDescent="0.25">
      <c r="B14" s="3">
        <v>1.5</v>
      </c>
      <c r="C14" s="3">
        <v>5</v>
      </c>
      <c r="D14" s="3">
        <v>7</v>
      </c>
      <c r="E14" s="3">
        <v>2</v>
      </c>
      <c r="F14" s="3">
        <f t="shared" si="0"/>
        <v>105</v>
      </c>
      <c r="G14" s="205">
        <f t="shared" si="1"/>
        <v>8.75</v>
      </c>
      <c r="I14" s="3">
        <v>2</v>
      </c>
      <c r="J14" s="3">
        <v>5</v>
      </c>
      <c r="K14" s="3">
        <v>7</v>
      </c>
      <c r="L14" s="3">
        <v>1</v>
      </c>
      <c r="M14" s="205">
        <f t="shared" si="4"/>
        <v>5.833333333333333</v>
      </c>
      <c r="N14" s="3">
        <v>7</v>
      </c>
      <c r="P14" s="207">
        <v>1.5</v>
      </c>
      <c r="Q14" s="3">
        <v>5</v>
      </c>
      <c r="R14" s="3">
        <v>6</v>
      </c>
      <c r="S14" s="3">
        <v>1</v>
      </c>
      <c r="T14" s="206">
        <f t="shared" si="2"/>
        <v>3.75</v>
      </c>
      <c r="U14" s="3">
        <v>10</v>
      </c>
      <c r="W14" s="207">
        <v>1</v>
      </c>
      <c r="X14" s="3">
        <v>7</v>
      </c>
      <c r="Y14" s="3">
        <v>8</v>
      </c>
      <c r="Z14" s="3">
        <v>29</v>
      </c>
      <c r="AA14" s="206">
        <f t="shared" si="3"/>
        <v>135.33333333333334</v>
      </c>
      <c r="AB14" s="207">
        <v>5</v>
      </c>
    </row>
    <row r="15" spans="2:28" x14ac:dyDescent="0.25">
      <c r="B15" s="3">
        <v>1.5</v>
      </c>
      <c r="C15" s="3">
        <v>11</v>
      </c>
      <c r="D15" s="3">
        <v>9</v>
      </c>
      <c r="E15" s="3">
        <v>1</v>
      </c>
      <c r="F15" s="3">
        <f t="shared" si="0"/>
        <v>148.5</v>
      </c>
      <c r="G15" s="205">
        <f t="shared" si="1"/>
        <v>12.375</v>
      </c>
      <c r="I15" s="3">
        <v>2</v>
      </c>
      <c r="J15" s="3">
        <v>5</v>
      </c>
      <c r="K15" s="3">
        <v>6</v>
      </c>
      <c r="L15" s="3">
        <v>25</v>
      </c>
      <c r="M15" s="3">
        <f t="shared" si="4"/>
        <v>125</v>
      </c>
      <c r="N15" s="3">
        <v>8</v>
      </c>
      <c r="P15" s="207">
        <v>1.5</v>
      </c>
      <c r="Q15" s="3">
        <v>7</v>
      </c>
      <c r="R15" s="3">
        <v>6</v>
      </c>
      <c r="S15" s="3">
        <v>1</v>
      </c>
      <c r="T15" s="206">
        <f t="shared" si="2"/>
        <v>5.25</v>
      </c>
      <c r="U15" s="3">
        <v>10</v>
      </c>
      <c r="W15" s="207">
        <v>1</v>
      </c>
      <c r="X15" s="3">
        <v>8</v>
      </c>
      <c r="Y15" s="3">
        <v>8</v>
      </c>
      <c r="Z15" s="3">
        <v>16</v>
      </c>
      <c r="AA15" s="206">
        <f t="shared" si="3"/>
        <v>85.333333333333329</v>
      </c>
      <c r="AB15" s="207">
        <v>5</v>
      </c>
    </row>
    <row r="16" spans="2:28" x14ac:dyDescent="0.25">
      <c r="B16" s="3">
        <v>1.5</v>
      </c>
      <c r="C16" s="3">
        <v>11</v>
      </c>
      <c r="D16" s="3">
        <v>10</v>
      </c>
      <c r="E16" s="3">
        <v>1</v>
      </c>
      <c r="F16" s="3">
        <f t="shared" si="0"/>
        <v>165</v>
      </c>
      <c r="G16" s="205">
        <f t="shared" si="1"/>
        <v>13.75</v>
      </c>
      <c r="I16" s="3">
        <v>2</v>
      </c>
      <c r="J16" s="3">
        <v>6</v>
      </c>
      <c r="K16" s="3">
        <v>6</v>
      </c>
      <c r="L16" s="3">
        <v>17</v>
      </c>
      <c r="M16" s="3">
        <f t="shared" si="4"/>
        <v>102</v>
      </c>
      <c r="N16" s="3">
        <v>8</v>
      </c>
      <c r="P16" s="207">
        <v>1.5</v>
      </c>
      <c r="Q16" s="3">
        <v>9</v>
      </c>
      <c r="R16" s="3">
        <v>7</v>
      </c>
      <c r="S16" s="3">
        <v>1</v>
      </c>
      <c r="T16" s="210">
        <f t="shared" si="2"/>
        <v>7.875</v>
      </c>
      <c r="U16" s="3">
        <v>11</v>
      </c>
      <c r="W16" s="207">
        <v>1</v>
      </c>
      <c r="X16" s="3">
        <v>9</v>
      </c>
      <c r="Y16" s="3">
        <v>8</v>
      </c>
      <c r="Z16" s="3">
        <v>11</v>
      </c>
      <c r="AA16" s="206">
        <f t="shared" si="3"/>
        <v>66</v>
      </c>
      <c r="AB16" s="207">
        <v>5</v>
      </c>
    </row>
    <row r="17" spans="2:28" x14ac:dyDescent="0.25">
      <c r="B17" s="3">
        <v>1.5</v>
      </c>
      <c r="C17" s="3">
        <v>6</v>
      </c>
      <c r="D17" s="3">
        <v>7</v>
      </c>
      <c r="E17" s="3">
        <v>1</v>
      </c>
      <c r="F17" s="3">
        <f t="shared" si="0"/>
        <v>63</v>
      </c>
      <c r="G17" s="205">
        <f t="shared" si="1"/>
        <v>5.25</v>
      </c>
      <c r="I17" s="3">
        <v>2</v>
      </c>
      <c r="J17" s="3">
        <v>7</v>
      </c>
      <c r="K17" s="3">
        <v>6</v>
      </c>
      <c r="L17" s="3">
        <v>4</v>
      </c>
      <c r="M17" s="3">
        <f t="shared" si="4"/>
        <v>28</v>
      </c>
      <c r="N17" s="3">
        <v>8</v>
      </c>
      <c r="P17" s="207">
        <v>1.5</v>
      </c>
      <c r="Q17" s="3">
        <v>5</v>
      </c>
      <c r="R17" s="3">
        <v>7</v>
      </c>
      <c r="S17" s="3">
        <v>4</v>
      </c>
      <c r="T17" s="210">
        <f t="shared" si="2"/>
        <v>17.5</v>
      </c>
      <c r="U17" s="3">
        <v>11</v>
      </c>
      <c r="W17" s="207">
        <v>1</v>
      </c>
      <c r="X17" s="3">
        <v>10</v>
      </c>
      <c r="Y17" s="3">
        <v>8</v>
      </c>
      <c r="Z17" s="3">
        <v>10</v>
      </c>
      <c r="AA17" s="206">
        <f t="shared" si="3"/>
        <v>66.666666666666671</v>
      </c>
      <c r="AB17" s="207">
        <v>5</v>
      </c>
    </row>
    <row r="18" spans="2:28" x14ac:dyDescent="0.25">
      <c r="B18" s="3">
        <v>1.5</v>
      </c>
      <c r="C18" s="3">
        <v>8</v>
      </c>
      <c r="D18" s="3">
        <v>7</v>
      </c>
      <c r="E18" s="3">
        <v>1</v>
      </c>
      <c r="F18" s="3">
        <f t="shared" si="0"/>
        <v>84</v>
      </c>
      <c r="G18" s="205">
        <f t="shared" si="1"/>
        <v>7</v>
      </c>
      <c r="I18" s="3">
        <v>2</v>
      </c>
      <c r="J18" s="3">
        <v>8</v>
      </c>
      <c r="K18" s="3">
        <v>6</v>
      </c>
      <c r="L18" s="3">
        <v>1</v>
      </c>
      <c r="M18" s="3">
        <f t="shared" si="4"/>
        <v>8</v>
      </c>
      <c r="N18" s="3">
        <v>8</v>
      </c>
      <c r="P18" s="207">
        <v>1.5</v>
      </c>
      <c r="Q18" s="3">
        <v>10</v>
      </c>
      <c r="R18" s="3">
        <v>7</v>
      </c>
      <c r="S18" s="3">
        <v>1</v>
      </c>
      <c r="T18" s="210">
        <f t="shared" si="2"/>
        <v>8.75</v>
      </c>
      <c r="U18" s="3">
        <v>11</v>
      </c>
      <c r="W18" s="207">
        <v>1</v>
      </c>
      <c r="X18" s="3">
        <v>11</v>
      </c>
      <c r="Y18" s="3">
        <v>8</v>
      </c>
      <c r="Z18" s="3">
        <v>4</v>
      </c>
      <c r="AA18" s="206">
        <f t="shared" si="3"/>
        <v>29.333333333333332</v>
      </c>
      <c r="AB18" s="207">
        <v>5</v>
      </c>
    </row>
    <row r="19" spans="2:28" x14ac:dyDescent="0.25">
      <c r="B19" s="3">
        <v>1.5</v>
      </c>
      <c r="C19" s="3">
        <v>7</v>
      </c>
      <c r="D19" s="3">
        <v>6</v>
      </c>
      <c r="E19" s="3">
        <v>1</v>
      </c>
      <c r="F19" s="3">
        <f t="shared" si="0"/>
        <v>63</v>
      </c>
      <c r="G19" s="205">
        <f t="shared" si="1"/>
        <v>5.25</v>
      </c>
      <c r="I19" s="3">
        <v>2</v>
      </c>
      <c r="J19" s="3">
        <v>9</v>
      </c>
      <c r="K19" s="3">
        <v>6</v>
      </c>
      <c r="L19" s="3">
        <v>2</v>
      </c>
      <c r="M19" s="3">
        <f t="shared" si="4"/>
        <v>18</v>
      </c>
      <c r="N19" s="3">
        <v>8</v>
      </c>
      <c r="P19" s="207">
        <v>1.5</v>
      </c>
      <c r="Q19" s="3">
        <v>8</v>
      </c>
      <c r="R19" s="3">
        <v>7</v>
      </c>
      <c r="S19" s="3">
        <v>1</v>
      </c>
      <c r="T19" s="210">
        <f t="shared" si="2"/>
        <v>7</v>
      </c>
      <c r="U19" s="3">
        <v>11</v>
      </c>
      <c r="W19" s="207">
        <v>1</v>
      </c>
      <c r="X19" s="3">
        <v>12</v>
      </c>
      <c r="Y19" s="3">
        <v>8</v>
      </c>
      <c r="Z19" s="3">
        <v>4</v>
      </c>
      <c r="AA19" s="206">
        <f t="shared" si="3"/>
        <v>32</v>
      </c>
      <c r="AB19" s="207">
        <v>5</v>
      </c>
    </row>
    <row r="20" spans="2:28" x14ac:dyDescent="0.25">
      <c r="B20" s="3">
        <v>1.5</v>
      </c>
      <c r="C20" s="3">
        <v>6</v>
      </c>
      <c r="D20" s="3">
        <v>10</v>
      </c>
      <c r="E20" s="3">
        <v>1</v>
      </c>
      <c r="F20" s="3">
        <f t="shared" si="0"/>
        <v>90</v>
      </c>
      <c r="G20" s="205">
        <f t="shared" si="1"/>
        <v>7.5</v>
      </c>
      <c r="I20" s="3">
        <v>2</v>
      </c>
      <c r="J20" s="3">
        <v>10</v>
      </c>
      <c r="K20" s="3">
        <v>6</v>
      </c>
      <c r="L20" s="3">
        <v>2</v>
      </c>
      <c r="M20" s="3">
        <f t="shared" si="4"/>
        <v>20</v>
      </c>
      <c r="N20" s="3">
        <v>8</v>
      </c>
      <c r="P20" s="207">
        <v>1.5</v>
      </c>
      <c r="Q20" s="3">
        <v>7</v>
      </c>
      <c r="R20" s="3">
        <v>7</v>
      </c>
      <c r="S20" s="3">
        <v>1</v>
      </c>
      <c r="T20" s="210">
        <f t="shared" si="2"/>
        <v>6.125</v>
      </c>
      <c r="U20" s="3">
        <v>11</v>
      </c>
      <c r="W20" s="207">
        <v>1</v>
      </c>
      <c r="X20" s="3">
        <v>13</v>
      </c>
      <c r="Y20" s="3">
        <v>8</v>
      </c>
      <c r="Z20" s="3">
        <v>5</v>
      </c>
      <c r="AA20" s="206">
        <f t="shared" si="3"/>
        <v>43.333333333333336</v>
      </c>
      <c r="AB20" s="207">
        <v>5</v>
      </c>
    </row>
    <row r="21" spans="2:28" x14ac:dyDescent="0.25">
      <c r="B21" s="3">
        <v>1.5</v>
      </c>
      <c r="C21" s="3">
        <v>7</v>
      </c>
      <c r="D21" s="3">
        <v>10</v>
      </c>
      <c r="E21" s="3">
        <v>1</v>
      </c>
      <c r="F21" s="3">
        <f t="shared" si="0"/>
        <v>105</v>
      </c>
      <c r="G21" s="205">
        <f t="shared" si="1"/>
        <v>8.75</v>
      </c>
      <c r="I21" s="3">
        <v>2</v>
      </c>
      <c r="J21" s="3">
        <v>11</v>
      </c>
      <c r="K21" s="3">
        <v>6</v>
      </c>
      <c r="L21" s="3">
        <v>1</v>
      </c>
      <c r="M21" s="3">
        <f t="shared" si="4"/>
        <v>11</v>
      </c>
      <c r="N21" s="3">
        <v>8</v>
      </c>
      <c r="P21" s="207">
        <v>1.5</v>
      </c>
      <c r="Q21" s="3">
        <v>4</v>
      </c>
      <c r="R21" s="3">
        <v>7</v>
      </c>
      <c r="S21" s="3">
        <v>1</v>
      </c>
      <c r="T21" s="210">
        <f t="shared" si="2"/>
        <v>3.5</v>
      </c>
      <c r="U21" s="3">
        <v>11</v>
      </c>
      <c r="W21" s="207">
        <v>1</v>
      </c>
      <c r="X21" s="3">
        <v>14</v>
      </c>
      <c r="Y21" s="3">
        <v>8</v>
      </c>
      <c r="Z21" s="3">
        <v>4</v>
      </c>
      <c r="AA21" s="206">
        <f t="shared" si="3"/>
        <v>37.333333333333336</v>
      </c>
      <c r="AB21" s="207">
        <v>5</v>
      </c>
    </row>
    <row r="22" spans="2:28" x14ac:dyDescent="0.25">
      <c r="B22" s="3">
        <v>2</v>
      </c>
      <c r="C22" s="3">
        <v>6</v>
      </c>
      <c r="D22" s="3">
        <v>6</v>
      </c>
      <c r="E22" s="3">
        <v>1</v>
      </c>
      <c r="F22" s="3">
        <f t="shared" si="0"/>
        <v>72</v>
      </c>
      <c r="G22" s="205">
        <f t="shared" si="1"/>
        <v>6</v>
      </c>
      <c r="I22" s="3">
        <v>2</v>
      </c>
      <c r="J22" s="3">
        <v>13</v>
      </c>
      <c r="K22" s="3">
        <v>6</v>
      </c>
      <c r="L22" s="3">
        <v>2</v>
      </c>
      <c r="M22" s="3">
        <f t="shared" si="4"/>
        <v>26</v>
      </c>
      <c r="N22" s="3">
        <v>8</v>
      </c>
      <c r="P22" s="207">
        <v>1.5</v>
      </c>
      <c r="Q22" s="3">
        <v>4</v>
      </c>
      <c r="R22" s="3">
        <v>8</v>
      </c>
      <c r="S22" s="3">
        <v>3</v>
      </c>
      <c r="T22" s="210">
        <f t="shared" si="2"/>
        <v>12</v>
      </c>
      <c r="U22" s="3">
        <v>12</v>
      </c>
      <c r="W22" s="207">
        <v>1</v>
      </c>
      <c r="X22" s="3">
        <v>18</v>
      </c>
      <c r="Y22" s="3">
        <v>8</v>
      </c>
      <c r="Z22" s="3">
        <v>1</v>
      </c>
      <c r="AA22" s="206">
        <f t="shared" si="3"/>
        <v>12</v>
      </c>
      <c r="AB22" s="207">
        <v>5</v>
      </c>
    </row>
    <row r="23" spans="2:28" x14ac:dyDescent="0.25">
      <c r="B23" s="3">
        <v>1.5</v>
      </c>
      <c r="C23" s="3">
        <v>5</v>
      </c>
      <c r="D23" s="3">
        <v>8</v>
      </c>
      <c r="E23" s="3">
        <v>4</v>
      </c>
      <c r="F23" s="3">
        <f t="shared" si="0"/>
        <v>240</v>
      </c>
      <c r="G23" s="205">
        <f t="shared" si="1"/>
        <v>20</v>
      </c>
      <c r="I23" s="3">
        <v>2</v>
      </c>
      <c r="J23" s="3">
        <v>17</v>
      </c>
      <c r="K23" s="3">
        <v>6</v>
      </c>
      <c r="L23" s="3">
        <v>1</v>
      </c>
      <c r="M23" s="3">
        <f t="shared" si="4"/>
        <v>17</v>
      </c>
      <c r="N23" s="3">
        <v>8</v>
      </c>
      <c r="P23" s="207">
        <v>1.5</v>
      </c>
      <c r="Q23" s="3">
        <v>5</v>
      </c>
      <c r="R23" s="3">
        <v>8</v>
      </c>
      <c r="S23" s="3">
        <v>13</v>
      </c>
      <c r="T23" s="210">
        <f t="shared" si="2"/>
        <v>65</v>
      </c>
      <c r="U23" s="3">
        <v>12</v>
      </c>
      <c r="W23" s="207">
        <v>1</v>
      </c>
      <c r="X23" s="3">
        <v>3</v>
      </c>
      <c r="Y23" s="3">
        <v>8</v>
      </c>
      <c r="Z23" s="3">
        <v>1</v>
      </c>
      <c r="AA23" s="206">
        <f t="shared" si="3"/>
        <v>2</v>
      </c>
      <c r="AB23" s="207">
        <v>5</v>
      </c>
    </row>
    <row r="24" spans="2:28" x14ac:dyDescent="0.25">
      <c r="B24" s="3">
        <v>1.5</v>
      </c>
      <c r="C24" s="3">
        <v>9</v>
      </c>
      <c r="D24" s="3">
        <v>8</v>
      </c>
      <c r="E24" s="3">
        <v>1</v>
      </c>
      <c r="F24" s="3">
        <f t="shared" si="0"/>
        <v>108</v>
      </c>
      <c r="G24" s="205">
        <f t="shared" si="1"/>
        <v>9</v>
      </c>
      <c r="I24" s="3">
        <v>2</v>
      </c>
      <c r="J24" s="3">
        <v>15</v>
      </c>
      <c r="K24" s="3">
        <v>6</v>
      </c>
      <c r="L24" s="3">
        <v>1</v>
      </c>
      <c r="M24" s="3">
        <f t="shared" si="4"/>
        <v>15</v>
      </c>
      <c r="N24" s="3">
        <v>8</v>
      </c>
      <c r="P24" s="207">
        <v>1.5</v>
      </c>
      <c r="Q24" s="3">
        <v>6</v>
      </c>
      <c r="R24" s="3">
        <v>8</v>
      </c>
      <c r="S24" s="3">
        <v>14</v>
      </c>
      <c r="T24" s="210">
        <f t="shared" si="2"/>
        <v>84</v>
      </c>
      <c r="U24" s="3">
        <v>12</v>
      </c>
      <c r="W24" s="3">
        <v>1</v>
      </c>
      <c r="X24" s="3">
        <v>9</v>
      </c>
      <c r="Y24" s="3">
        <v>10</v>
      </c>
      <c r="Z24" s="3">
        <v>2</v>
      </c>
      <c r="AA24" s="3">
        <f t="shared" si="3"/>
        <v>15</v>
      </c>
      <c r="AB24" s="3">
        <v>6</v>
      </c>
    </row>
    <row r="25" spans="2:28" x14ac:dyDescent="0.25">
      <c r="B25" s="3">
        <v>1.5</v>
      </c>
      <c r="C25" s="3">
        <v>6</v>
      </c>
      <c r="D25" s="3">
        <v>8</v>
      </c>
      <c r="E25" s="3">
        <v>2</v>
      </c>
      <c r="F25" s="3">
        <f t="shared" si="0"/>
        <v>144</v>
      </c>
      <c r="G25" s="205">
        <f t="shared" si="1"/>
        <v>12</v>
      </c>
      <c r="I25" s="3">
        <v>2</v>
      </c>
      <c r="J25" s="3">
        <v>5</v>
      </c>
      <c r="K25" s="3">
        <v>8</v>
      </c>
      <c r="L25" s="3">
        <v>3</v>
      </c>
      <c r="M25" s="3">
        <f t="shared" si="4"/>
        <v>20</v>
      </c>
      <c r="N25" s="3">
        <v>9</v>
      </c>
      <c r="P25" s="207">
        <v>1.5</v>
      </c>
      <c r="Q25" s="3">
        <v>7</v>
      </c>
      <c r="R25" s="3">
        <v>8</v>
      </c>
      <c r="S25" s="3">
        <v>11</v>
      </c>
      <c r="T25" s="210">
        <f t="shared" si="2"/>
        <v>77</v>
      </c>
      <c r="U25" s="3">
        <v>12</v>
      </c>
      <c r="W25" s="3">
        <v>1</v>
      </c>
      <c r="X25" s="3">
        <v>11</v>
      </c>
      <c r="Y25" s="3">
        <v>10</v>
      </c>
      <c r="Z25" s="3">
        <v>1</v>
      </c>
      <c r="AA25" s="205">
        <f t="shared" si="3"/>
        <v>9.1666666666666661</v>
      </c>
      <c r="AB25" s="3">
        <v>6</v>
      </c>
    </row>
    <row r="26" spans="2:28" x14ac:dyDescent="0.25">
      <c r="B26" s="3">
        <v>1.5</v>
      </c>
      <c r="C26" s="3">
        <v>4</v>
      </c>
      <c r="D26" s="3">
        <v>7</v>
      </c>
      <c r="E26" s="3">
        <v>1</v>
      </c>
      <c r="F26" s="3">
        <f t="shared" si="0"/>
        <v>42</v>
      </c>
      <c r="G26" s="205">
        <f t="shared" si="1"/>
        <v>3.5</v>
      </c>
      <c r="I26" s="3">
        <v>2</v>
      </c>
      <c r="J26" s="3">
        <v>6</v>
      </c>
      <c r="K26" s="3">
        <v>8</v>
      </c>
      <c r="L26" s="3">
        <v>5</v>
      </c>
      <c r="M26" s="3">
        <f t="shared" si="4"/>
        <v>40</v>
      </c>
      <c r="N26" s="3">
        <v>9</v>
      </c>
      <c r="P26" s="207">
        <v>1.5</v>
      </c>
      <c r="Q26" s="3">
        <v>8</v>
      </c>
      <c r="R26" s="3">
        <v>8</v>
      </c>
      <c r="S26" s="3">
        <v>14</v>
      </c>
      <c r="T26" s="210">
        <f t="shared" si="2"/>
        <v>112</v>
      </c>
      <c r="U26" s="3">
        <v>12</v>
      </c>
      <c r="W26" s="3">
        <v>1</v>
      </c>
      <c r="X26" s="3">
        <v>12</v>
      </c>
      <c r="Y26" s="3">
        <v>10</v>
      </c>
      <c r="Z26" s="3">
        <v>1</v>
      </c>
      <c r="AA26" s="3">
        <f t="shared" si="3"/>
        <v>10</v>
      </c>
      <c r="AB26" s="3">
        <v>6</v>
      </c>
    </row>
    <row r="27" spans="2:28" x14ac:dyDescent="0.25">
      <c r="B27" s="3">
        <v>1</v>
      </c>
      <c r="C27" s="3">
        <v>9</v>
      </c>
      <c r="D27" s="3">
        <v>7</v>
      </c>
      <c r="E27" s="3">
        <v>2</v>
      </c>
      <c r="F27" s="3">
        <f t="shared" si="0"/>
        <v>126</v>
      </c>
      <c r="G27" s="205">
        <f t="shared" si="1"/>
        <v>10.5</v>
      </c>
      <c r="I27" s="3">
        <v>2</v>
      </c>
      <c r="J27" s="3">
        <v>7</v>
      </c>
      <c r="K27" s="3">
        <v>8</v>
      </c>
      <c r="L27" s="3">
        <v>2</v>
      </c>
      <c r="M27" s="205">
        <f t="shared" si="4"/>
        <v>18.666666666666668</v>
      </c>
      <c r="N27" s="3">
        <v>9</v>
      </c>
      <c r="P27" s="207">
        <v>1.5</v>
      </c>
      <c r="Q27" s="3">
        <v>9</v>
      </c>
      <c r="R27" s="3">
        <v>8</v>
      </c>
      <c r="S27" s="3">
        <v>23</v>
      </c>
      <c r="T27" s="210">
        <f t="shared" si="2"/>
        <v>207</v>
      </c>
      <c r="U27" s="3">
        <v>12</v>
      </c>
      <c r="W27" s="3">
        <v>1</v>
      </c>
      <c r="X27" s="3">
        <v>15</v>
      </c>
      <c r="Y27" s="3">
        <v>10</v>
      </c>
      <c r="Z27" s="3">
        <v>1</v>
      </c>
      <c r="AA27" s="3">
        <f t="shared" si="3"/>
        <v>12.5</v>
      </c>
      <c r="AB27" s="3">
        <v>6</v>
      </c>
    </row>
    <row r="28" spans="2:28" x14ac:dyDescent="0.25">
      <c r="B28" s="3">
        <v>1</v>
      </c>
      <c r="C28" s="3">
        <v>9</v>
      </c>
      <c r="D28" s="3">
        <v>7</v>
      </c>
      <c r="E28" s="3">
        <v>1</v>
      </c>
      <c r="F28" s="3">
        <f t="shared" si="0"/>
        <v>63</v>
      </c>
      <c r="G28" s="205">
        <f t="shared" si="1"/>
        <v>5.25</v>
      </c>
      <c r="I28" s="3">
        <v>2</v>
      </c>
      <c r="J28" s="3">
        <v>8</v>
      </c>
      <c r="K28" s="3">
        <v>8</v>
      </c>
      <c r="L28" s="3">
        <v>5</v>
      </c>
      <c r="M28" s="206">
        <f t="shared" si="4"/>
        <v>53.333333333333336</v>
      </c>
      <c r="N28" s="3">
        <v>9</v>
      </c>
      <c r="P28" s="207">
        <v>1.5</v>
      </c>
      <c r="Q28" s="3">
        <v>10</v>
      </c>
      <c r="R28" s="3">
        <v>8</v>
      </c>
      <c r="S28" s="3">
        <v>12</v>
      </c>
      <c r="T28" s="210">
        <f t="shared" si="2"/>
        <v>120</v>
      </c>
      <c r="U28" s="3">
        <v>12</v>
      </c>
      <c r="W28" s="3">
        <v>1</v>
      </c>
      <c r="X28" s="3">
        <v>14</v>
      </c>
      <c r="Y28" s="3">
        <v>10</v>
      </c>
      <c r="Z28" s="3">
        <v>4</v>
      </c>
      <c r="AA28" s="206">
        <f t="shared" si="3"/>
        <v>46.666666666666664</v>
      </c>
      <c r="AB28" s="3">
        <v>6</v>
      </c>
    </row>
    <row r="29" spans="2:28" x14ac:dyDescent="0.25">
      <c r="B29" s="3">
        <v>1</v>
      </c>
      <c r="C29" s="3">
        <v>7</v>
      </c>
      <c r="D29" s="3">
        <v>7</v>
      </c>
      <c r="E29" s="3">
        <v>1</v>
      </c>
      <c r="F29" s="3">
        <f t="shared" si="0"/>
        <v>49</v>
      </c>
      <c r="G29" s="205">
        <f t="shared" si="1"/>
        <v>4.083333333333333</v>
      </c>
      <c r="I29" s="3">
        <v>2</v>
      </c>
      <c r="J29" s="3">
        <v>10</v>
      </c>
      <c r="K29" s="3">
        <v>8</v>
      </c>
      <c r="L29" s="3">
        <v>1</v>
      </c>
      <c r="M29" s="205">
        <f t="shared" si="4"/>
        <v>13.333333333333334</v>
      </c>
      <c r="N29" s="3">
        <v>9</v>
      </c>
      <c r="P29" s="207">
        <v>1.5</v>
      </c>
      <c r="Q29" s="3">
        <v>11</v>
      </c>
      <c r="R29" s="3">
        <v>8</v>
      </c>
      <c r="S29" s="3">
        <v>5</v>
      </c>
      <c r="T29" s="210">
        <f t="shared" si="2"/>
        <v>55</v>
      </c>
      <c r="U29" s="3">
        <v>12</v>
      </c>
    </row>
    <row r="30" spans="2:28" x14ac:dyDescent="0.25">
      <c r="B30" s="3">
        <v>1</v>
      </c>
      <c r="C30" s="3">
        <v>4</v>
      </c>
      <c r="D30" s="3">
        <v>7</v>
      </c>
      <c r="E30" s="3">
        <v>1</v>
      </c>
      <c r="F30" s="3">
        <f t="shared" si="0"/>
        <v>28</v>
      </c>
      <c r="G30" s="205">
        <f t="shared" si="1"/>
        <v>2.3333333333333335</v>
      </c>
      <c r="I30" s="3">
        <v>2</v>
      </c>
      <c r="J30" s="3">
        <v>11</v>
      </c>
      <c r="K30" s="3">
        <v>8</v>
      </c>
      <c r="L30" s="3">
        <v>3</v>
      </c>
      <c r="M30" s="3">
        <f t="shared" si="4"/>
        <v>44</v>
      </c>
      <c r="N30" s="3">
        <v>9</v>
      </c>
      <c r="P30" s="207">
        <v>1.5</v>
      </c>
      <c r="Q30" s="3">
        <v>12</v>
      </c>
      <c r="R30" s="3">
        <v>8</v>
      </c>
      <c r="S30" s="3">
        <v>1</v>
      </c>
      <c r="T30" s="210">
        <f t="shared" si="2"/>
        <v>12</v>
      </c>
      <c r="U30" s="3">
        <v>12</v>
      </c>
    </row>
    <row r="31" spans="2:28" x14ac:dyDescent="0.25">
      <c r="B31" s="3">
        <v>1.5</v>
      </c>
      <c r="C31" s="3">
        <v>5</v>
      </c>
      <c r="D31" s="3">
        <v>7</v>
      </c>
      <c r="E31" s="3">
        <v>1</v>
      </c>
      <c r="F31" s="3">
        <f t="shared" si="0"/>
        <v>52.5</v>
      </c>
      <c r="G31" s="205">
        <f t="shared" si="1"/>
        <v>4.375</v>
      </c>
      <c r="I31" s="3">
        <v>2</v>
      </c>
      <c r="J31" s="3">
        <v>13</v>
      </c>
      <c r="K31" s="3">
        <v>8</v>
      </c>
      <c r="L31" s="3">
        <v>2</v>
      </c>
      <c r="M31" s="205">
        <f t="shared" si="4"/>
        <v>34.666666666666664</v>
      </c>
      <c r="N31" s="3">
        <v>9</v>
      </c>
      <c r="P31" s="207">
        <v>1.5</v>
      </c>
      <c r="Q31" s="3">
        <v>10</v>
      </c>
      <c r="R31" s="3">
        <v>9</v>
      </c>
      <c r="S31" s="3">
        <v>1</v>
      </c>
      <c r="T31" s="210">
        <f t="shared" si="2"/>
        <v>11.25</v>
      </c>
      <c r="U31" s="3">
        <v>13</v>
      </c>
    </row>
    <row r="32" spans="2:28" x14ac:dyDescent="0.25">
      <c r="B32" s="3">
        <v>1</v>
      </c>
      <c r="C32" s="3">
        <v>6</v>
      </c>
      <c r="D32" s="3">
        <v>8</v>
      </c>
      <c r="E32" s="3">
        <v>4</v>
      </c>
      <c r="F32" s="3">
        <f t="shared" si="0"/>
        <v>192</v>
      </c>
      <c r="G32" s="205">
        <f t="shared" si="1"/>
        <v>16</v>
      </c>
      <c r="I32" s="3">
        <v>2</v>
      </c>
      <c r="J32" s="3">
        <v>14</v>
      </c>
      <c r="K32" s="3">
        <v>8</v>
      </c>
      <c r="L32" s="3">
        <v>2</v>
      </c>
      <c r="M32" s="205">
        <f t="shared" si="4"/>
        <v>37.333333333333336</v>
      </c>
      <c r="N32" s="3">
        <v>9</v>
      </c>
      <c r="P32" s="207">
        <v>1.5</v>
      </c>
      <c r="Q32" s="3">
        <v>8</v>
      </c>
      <c r="R32" s="3">
        <v>9</v>
      </c>
      <c r="S32" s="3">
        <v>1</v>
      </c>
      <c r="T32" s="210">
        <f t="shared" si="2"/>
        <v>9</v>
      </c>
      <c r="U32" s="3">
        <v>13</v>
      </c>
    </row>
    <row r="33" spans="2:21" x14ac:dyDescent="0.25">
      <c r="B33" s="3">
        <v>1</v>
      </c>
      <c r="C33" s="3">
        <v>9</v>
      </c>
      <c r="D33" s="3">
        <v>8</v>
      </c>
      <c r="E33" s="3">
        <v>1</v>
      </c>
      <c r="F33" s="3">
        <f t="shared" ref="F33:F63" si="5">B33*C33*D33*E33</f>
        <v>72</v>
      </c>
      <c r="G33" s="205">
        <f t="shared" si="1"/>
        <v>6</v>
      </c>
      <c r="I33" s="3">
        <v>2</v>
      </c>
      <c r="J33" s="3">
        <v>4</v>
      </c>
      <c r="K33" s="3">
        <v>10</v>
      </c>
      <c r="L33" s="3">
        <v>1</v>
      </c>
      <c r="M33" s="205">
        <f t="shared" si="4"/>
        <v>6.666666666666667</v>
      </c>
      <c r="N33" s="3">
        <v>15</v>
      </c>
      <c r="P33" s="207">
        <v>1.5</v>
      </c>
      <c r="Q33" s="3">
        <v>9</v>
      </c>
      <c r="R33" s="3">
        <v>9</v>
      </c>
      <c r="S33" s="3">
        <v>1</v>
      </c>
      <c r="T33" s="210">
        <f t="shared" si="2"/>
        <v>10.125</v>
      </c>
      <c r="U33" s="3">
        <v>13</v>
      </c>
    </row>
    <row r="34" spans="2:21" x14ac:dyDescent="0.25">
      <c r="B34" s="3">
        <v>1</v>
      </c>
      <c r="C34" s="3">
        <v>13</v>
      </c>
      <c r="D34" s="3">
        <v>8</v>
      </c>
      <c r="E34" s="3">
        <v>1</v>
      </c>
      <c r="F34" s="3">
        <f t="shared" si="5"/>
        <v>104</v>
      </c>
      <c r="G34" s="205">
        <f t="shared" si="1"/>
        <v>8.6666666666666661</v>
      </c>
      <c r="I34" s="3">
        <v>2</v>
      </c>
      <c r="J34" s="3">
        <v>5</v>
      </c>
      <c r="K34" s="3">
        <v>10</v>
      </c>
      <c r="L34" s="3">
        <v>1</v>
      </c>
      <c r="M34" s="205">
        <f t="shared" si="4"/>
        <v>8.3333333333333339</v>
      </c>
      <c r="N34" s="3">
        <v>15</v>
      </c>
      <c r="P34" s="207">
        <v>1.5</v>
      </c>
      <c r="Q34" s="3">
        <v>4</v>
      </c>
      <c r="R34" s="3">
        <v>10</v>
      </c>
      <c r="S34" s="3">
        <v>1</v>
      </c>
      <c r="T34" s="210">
        <f t="shared" si="2"/>
        <v>5</v>
      </c>
      <c r="U34" s="3">
        <v>14</v>
      </c>
    </row>
    <row r="35" spans="2:21" x14ac:dyDescent="0.25">
      <c r="B35" s="3">
        <v>1</v>
      </c>
      <c r="C35" s="3">
        <v>14</v>
      </c>
      <c r="D35" s="3">
        <v>8</v>
      </c>
      <c r="E35" s="3">
        <v>2</v>
      </c>
      <c r="F35" s="3">
        <f t="shared" si="5"/>
        <v>224</v>
      </c>
      <c r="G35" s="205">
        <f t="shared" si="1"/>
        <v>18.666666666666668</v>
      </c>
      <c r="I35" s="3">
        <v>2</v>
      </c>
      <c r="J35" s="3">
        <v>6</v>
      </c>
      <c r="K35" s="3">
        <v>10</v>
      </c>
      <c r="L35" s="3">
        <v>7</v>
      </c>
      <c r="M35" s="205">
        <f t="shared" si="4"/>
        <v>70</v>
      </c>
      <c r="N35" s="3">
        <v>15</v>
      </c>
      <c r="P35" s="207">
        <v>1.5</v>
      </c>
      <c r="Q35" s="3">
        <v>5</v>
      </c>
      <c r="R35" s="3">
        <v>10</v>
      </c>
      <c r="S35" s="3">
        <v>2</v>
      </c>
      <c r="T35" s="210">
        <f t="shared" si="2"/>
        <v>12.5</v>
      </c>
      <c r="U35" s="3">
        <v>14</v>
      </c>
    </row>
    <row r="36" spans="2:21" x14ac:dyDescent="0.25">
      <c r="B36" s="3">
        <v>1</v>
      </c>
      <c r="C36" s="3">
        <v>7</v>
      </c>
      <c r="D36" s="3">
        <v>8</v>
      </c>
      <c r="E36" s="3">
        <v>3</v>
      </c>
      <c r="F36" s="3">
        <f t="shared" si="5"/>
        <v>168</v>
      </c>
      <c r="G36" s="205">
        <f t="shared" si="1"/>
        <v>14</v>
      </c>
      <c r="I36" s="3">
        <v>2</v>
      </c>
      <c r="J36" s="3">
        <v>7</v>
      </c>
      <c r="K36" s="3">
        <v>10</v>
      </c>
      <c r="L36" s="3">
        <v>3</v>
      </c>
      <c r="M36" s="205">
        <f t="shared" si="4"/>
        <v>35</v>
      </c>
      <c r="N36" s="3">
        <v>15</v>
      </c>
      <c r="P36" s="207">
        <v>1.5</v>
      </c>
      <c r="Q36" s="3">
        <v>6</v>
      </c>
      <c r="R36" s="3">
        <v>10</v>
      </c>
      <c r="S36" s="3">
        <v>2</v>
      </c>
      <c r="T36" s="210">
        <f t="shared" si="2"/>
        <v>15</v>
      </c>
      <c r="U36" s="3">
        <v>14</v>
      </c>
    </row>
    <row r="37" spans="2:21" x14ac:dyDescent="0.25">
      <c r="B37" s="3">
        <v>1</v>
      </c>
      <c r="C37" s="3">
        <v>4</v>
      </c>
      <c r="D37" s="3">
        <v>8</v>
      </c>
      <c r="E37" s="3">
        <v>1</v>
      </c>
      <c r="F37" s="3">
        <f t="shared" si="5"/>
        <v>32</v>
      </c>
      <c r="G37" s="205">
        <f t="shared" si="1"/>
        <v>2.6666666666666665</v>
      </c>
      <c r="I37" s="3">
        <v>2</v>
      </c>
      <c r="J37" s="3">
        <v>8</v>
      </c>
      <c r="K37" s="3">
        <v>10</v>
      </c>
      <c r="L37" s="3">
        <v>1</v>
      </c>
      <c r="M37" s="205">
        <f t="shared" si="4"/>
        <v>13.333333333333334</v>
      </c>
      <c r="N37" s="3">
        <v>15</v>
      </c>
      <c r="P37" s="207">
        <v>1.5</v>
      </c>
      <c r="Q37" s="3">
        <v>7</v>
      </c>
      <c r="R37" s="3">
        <v>10</v>
      </c>
      <c r="S37" s="3">
        <v>3</v>
      </c>
      <c r="T37" s="210">
        <f t="shared" si="2"/>
        <v>26.25</v>
      </c>
      <c r="U37" s="3">
        <v>14</v>
      </c>
    </row>
    <row r="38" spans="2:21" x14ac:dyDescent="0.25">
      <c r="B38" s="3">
        <v>1</v>
      </c>
      <c r="C38" s="3">
        <v>8</v>
      </c>
      <c r="D38" s="3">
        <v>8</v>
      </c>
      <c r="E38" s="3">
        <v>5</v>
      </c>
      <c r="F38" s="3">
        <f t="shared" si="5"/>
        <v>320</v>
      </c>
      <c r="G38" s="205">
        <f t="shared" si="1"/>
        <v>26.666666666666668</v>
      </c>
      <c r="I38" s="3">
        <v>2</v>
      </c>
      <c r="J38" s="3">
        <v>9</v>
      </c>
      <c r="K38" s="3">
        <v>10</v>
      </c>
      <c r="L38" s="3">
        <v>3</v>
      </c>
      <c r="M38" s="205">
        <f t="shared" si="4"/>
        <v>45</v>
      </c>
      <c r="N38" s="3">
        <v>15</v>
      </c>
      <c r="P38" s="207">
        <v>1.5</v>
      </c>
      <c r="Q38" s="3">
        <v>8</v>
      </c>
      <c r="R38" s="3">
        <v>10</v>
      </c>
      <c r="S38" s="3">
        <v>2</v>
      </c>
      <c r="T38" s="210">
        <f t="shared" si="2"/>
        <v>20</v>
      </c>
      <c r="U38" s="3">
        <v>14</v>
      </c>
    </row>
    <row r="39" spans="2:21" x14ac:dyDescent="0.25">
      <c r="B39" s="3">
        <v>1</v>
      </c>
      <c r="C39" s="3">
        <v>5</v>
      </c>
      <c r="D39" s="3">
        <v>7</v>
      </c>
      <c r="E39" s="3">
        <v>1</v>
      </c>
      <c r="F39" s="3">
        <f t="shared" si="5"/>
        <v>35</v>
      </c>
      <c r="G39" s="205">
        <f t="shared" si="1"/>
        <v>2.9166666666666665</v>
      </c>
      <c r="I39" s="3">
        <v>2</v>
      </c>
      <c r="J39" s="3">
        <v>10</v>
      </c>
      <c r="K39" s="3">
        <v>10</v>
      </c>
      <c r="L39" s="3">
        <v>2</v>
      </c>
      <c r="M39" s="205">
        <f t="shared" si="4"/>
        <v>33.333333333333336</v>
      </c>
      <c r="N39" s="3">
        <v>15</v>
      </c>
      <c r="P39" s="207">
        <v>1.5</v>
      </c>
      <c r="Q39" s="3">
        <v>9</v>
      </c>
      <c r="R39" s="3">
        <v>10</v>
      </c>
      <c r="S39" s="3">
        <v>4</v>
      </c>
      <c r="T39" s="210">
        <f t="shared" si="2"/>
        <v>45</v>
      </c>
      <c r="U39" s="3">
        <v>14</v>
      </c>
    </row>
    <row r="40" spans="2:21" x14ac:dyDescent="0.25">
      <c r="B40" s="3">
        <v>2</v>
      </c>
      <c r="C40" s="3">
        <v>7</v>
      </c>
      <c r="D40" s="3">
        <v>5</v>
      </c>
      <c r="E40" s="3">
        <v>1</v>
      </c>
      <c r="F40" s="3">
        <f t="shared" si="5"/>
        <v>70</v>
      </c>
      <c r="G40" s="205">
        <f t="shared" si="1"/>
        <v>5.833333333333333</v>
      </c>
      <c r="P40" s="207">
        <v>1.5</v>
      </c>
      <c r="Q40" s="3">
        <v>10</v>
      </c>
      <c r="R40" s="3">
        <v>10</v>
      </c>
      <c r="S40" s="3">
        <v>6</v>
      </c>
      <c r="T40" s="210">
        <f t="shared" si="2"/>
        <v>75</v>
      </c>
      <c r="U40" s="3">
        <v>14</v>
      </c>
    </row>
    <row r="41" spans="2:21" x14ac:dyDescent="0.25">
      <c r="B41" s="3">
        <v>2</v>
      </c>
      <c r="C41" s="3">
        <v>12</v>
      </c>
      <c r="D41" s="3">
        <v>5</v>
      </c>
      <c r="E41" s="3">
        <v>1</v>
      </c>
      <c r="F41" s="3">
        <f t="shared" si="5"/>
        <v>120</v>
      </c>
      <c r="G41" s="205">
        <f t="shared" si="1"/>
        <v>10</v>
      </c>
      <c r="P41" s="207">
        <v>1.5</v>
      </c>
      <c r="Q41" s="3">
        <v>11</v>
      </c>
      <c r="R41" s="3">
        <v>10</v>
      </c>
      <c r="S41" s="3">
        <v>2</v>
      </c>
      <c r="T41" s="210">
        <f t="shared" si="2"/>
        <v>27.5</v>
      </c>
      <c r="U41" s="3">
        <v>14</v>
      </c>
    </row>
    <row r="42" spans="2:21" x14ac:dyDescent="0.25">
      <c r="B42" s="3">
        <v>2</v>
      </c>
      <c r="C42" s="3">
        <v>7</v>
      </c>
      <c r="D42" s="3">
        <v>4</v>
      </c>
      <c r="E42" s="3">
        <v>1</v>
      </c>
      <c r="F42" s="3">
        <f t="shared" si="5"/>
        <v>56</v>
      </c>
      <c r="G42" s="205">
        <f t="shared" si="1"/>
        <v>4.666666666666667</v>
      </c>
    </row>
    <row r="43" spans="2:21" x14ac:dyDescent="0.25">
      <c r="B43" s="3">
        <v>2</v>
      </c>
      <c r="C43" s="3">
        <v>8</v>
      </c>
      <c r="D43" s="3">
        <v>4</v>
      </c>
      <c r="E43" s="3">
        <v>1</v>
      </c>
      <c r="F43" s="3">
        <f t="shared" si="5"/>
        <v>64</v>
      </c>
      <c r="G43" s="205">
        <f t="shared" si="1"/>
        <v>5.333333333333333</v>
      </c>
      <c r="J43" s="3" t="s">
        <v>1098</v>
      </c>
      <c r="K43" s="3"/>
      <c r="L43" s="214">
        <v>1084.33</v>
      </c>
      <c r="M43" s="3" t="s">
        <v>1101</v>
      </c>
      <c r="N43" s="3">
        <v>137</v>
      </c>
    </row>
    <row r="44" spans="2:21" x14ac:dyDescent="0.25">
      <c r="B44" s="3">
        <v>2</v>
      </c>
      <c r="C44" s="3">
        <v>7</v>
      </c>
      <c r="D44" s="3">
        <v>8</v>
      </c>
      <c r="E44" s="3">
        <v>1</v>
      </c>
      <c r="F44" s="3">
        <f t="shared" si="5"/>
        <v>112</v>
      </c>
      <c r="G44" s="205">
        <f t="shared" si="1"/>
        <v>9.3333333333333339</v>
      </c>
      <c r="J44" s="3" t="s">
        <v>1099</v>
      </c>
      <c r="K44" s="3"/>
      <c r="L44" s="214">
        <v>1139.6300000000001</v>
      </c>
      <c r="M44" s="3"/>
      <c r="N44" s="3">
        <v>151</v>
      </c>
    </row>
    <row r="45" spans="2:21" x14ac:dyDescent="0.25">
      <c r="B45" s="3">
        <v>2</v>
      </c>
      <c r="C45" s="3">
        <v>13</v>
      </c>
      <c r="D45" s="3">
        <v>6</v>
      </c>
      <c r="E45" s="3">
        <v>1</v>
      </c>
      <c r="F45" s="3">
        <f t="shared" si="5"/>
        <v>156</v>
      </c>
      <c r="G45" s="205">
        <f t="shared" si="1"/>
        <v>13</v>
      </c>
      <c r="J45" s="3" t="s">
        <v>1100</v>
      </c>
      <c r="K45" s="3"/>
      <c r="L45" s="214">
        <v>1017.08</v>
      </c>
      <c r="M45" s="3"/>
      <c r="N45" s="3">
        <v>202</v>
      </c>
    </row>
    <row r="46" spans="2:21" x14ac:dyDescent="0.25">
      <c r="B46" s="3">
        <v>2</v>
      </c>
      <c r="C46" s="3">
        <v>6</v>
      </c>
      <c r="D46" s="3">
        <v>6</v>
      </c>
      <c r="E46" s="3">
        <v>1</v>
      </c>
      <c r="F46" s="3">
        <f t="shared" si="5"/>
        <v>72</v>
      </c>
      <c r="G46" s="205">
        <f t="shared" si="1"/>
        <v>6</v>
      </c>
      <c r="L46" s="212">
        <f>L43+L44+L45</f>
        <v>3241.04</v>
      </c>
      <c r="N46" s="213">
        <f>N43+N44+N45</f>
        <v>490</v>
      </c>
    </row>
    <row r="47" spans="2:21" x14ac:dyDescent="0.25">
      <c r="B47" s="3">
        <v>1.5</v>
      </c>
      <c r="C47" s="3">
        <v>9</v>
      </c>
      <c r="D47" s="3">
        <v>8</v>
      </c>
      <c r="E47" s="3">
        <v>5</v>
      </c>
      <c r="F47" s="3">
        <f t="shared" si="5"/>
        <v>540</v>
      </c>
      <c r="G47" s="205">
        <f t="shared" si="1"/>
        <v>45</v>
      </c>
    </row>
    <row r="48" spans="2:21" x14ac:dyDescent="0.25">
      <c r="B48" s="3">
        <v>1.5</v>
      </c>
      <c r="C48" s="3">
        <v>10</v>
      </c>
      <c r="D48" s="3">
        <v>8</v>
      </c>
      <c r="E48" s="3">
        <v>1</v>
      </c>
      <c r="F48" s="3">
        <f t="shared" si="5"/>
        <v>120</v>
      </c>
      <c r="G48" s="3">
        <f t="shared" si="1"/>
        <v>10</v>
      </c>
    </row>
    <row r="49" spans="2:14" x14ac:dyDescent="0.25">
      <c r="B49" s="3">
        <v>1.5</v>
      </c>
      <c r="C49" s="3">
        <v>6</v>
      </c>
      <c r="D49" s="3">
        <v>8</v>
      </c>
      <c r="E49" s="3">
        <v>4</v>
      </c>
      <c r="F49" s="3">
        <f t="shared" si="5"/>
        <v>288</v>
      </c>
      <c r="G49" s="3">
        <f t="shared" si="1"/>
        <v>24</v>
      </c>
      <c r="J49" s="3" t="s">
        <v>1102</v>
      </c>
      <c r="K49" s="3"/>
      <c r="L49" s="214">
        <v>143.16999999999999</v>
      </c>
      <c r="M49" s="3" t="s">
        <v>1105</v>
      </c>
      <c r="N49" s="215">
        <f>L43-L49</f>
        <v>941.16</v>
      </c>
    </row>
    <row r="50" spans="2:14" x14ac:dyDescent="0.25">
      <c r="B50" s="3">
        <v>1.5</v>
      </c>
      <c r="C50" s="3">
        <v>5</v>
      </c>
      <c r="D50" s="3">
        <v>8</v>
      </c>
      <c r="E50" s="3">
        <v>2</v>
      </c>
      <c r="F50" s="3">
        <f t="shared" si="5"/>
        <v>120</v>
      </c>
      <c r="G50" s="3">
        <f t="shared" si="1"/>
        <v>10</v>
      </c>
      <c r="J50" s="3" t="s">
        <v>1104</v>
      </c>
      <c r="K50" s="3"/>
      <c r="L50" s="214">
        <v>405.13</v>
      </c>
      <c r="M50" s="3"/>
      <c r="N50" s="215">
        <f>L44-L50</f>
        <v>734.50000000000011</v>
      </c>
    </row>
    <row r="51" spans="2:14" x14ac:dyDescent="0.25">
      <c r="B51" s="3">
        <v>1.5</v>
      </c>
      <c r="C51" s="3">
        <v>10</v>
      </c>
      <c r="D51" s="3">
        <v>7</v>
      </c>
      <c r="E51" s="3">
        <v>1</v>
      </c>
      <c r="F51" s="3">
        <f t="shared" si="5"/>
        <v>105</v>
      </c>
      <c r="G51" s="3">
        <f t="shared" si="1"/>
        <v>8.75</v>
      </c>
      <c r="J51" s="3" t="s">
        <v>1103</v>
      </c>
      <c r="K51" s="3"/>
      <c r="L51" s="214">
        <v>171.67</v>
      </c>
      <c r="M51" s="3"/>
      <c r="N51" s="215">
        <f>L45-L51</f>
        <v>845.41000000000008</v>
      </c>
    </row>
    <row r="52" spans="2:14" x14ac:dyDescent="0.25">
      <c r="B52" s="3">
        <v>1.5</v>
      </c>
      <c r="C52" s="3">
        <v>4</v>
      </c>
      <c r="D52" s="3">
        <v>6</v>
      </c>
      <c r="E52" s="3">
        <v>1</v>
      </c>
      <c r="F52" s="3">
        <f t="shared" si="5"/>
        <v>36</v>
      </c>
      <c r="G52" s="3">
        <f t="shared" si="1"/>
        <v>3</v>
      </c>
    </row>
    <row r="53" spans="2:14" x14ac:dyDescent="0.25">
      <c r="B53" s="3">
        <v>2</v>
      </c>
      <c r="C53" s="3">
        <v>9</v>
      </c>
      <c r="D53" s="3">
        <v>8</v>
      </c>
      <c r="E53" s="3">
        <v>1</v>
      </c>
      <c r="F53" s="3">
        <f t="shared" si="5"/>
        <v>144</v>
      </c>
      <c r="G53" s="3">
        <f t="shared" si="1"/>
        <v>12</v>
      </c>
      <c r="M53" s="3" t="s">
        <v>1106</v>
      </c>
      <c r="N53" s="215">
        <f>N49+N50+N51</f>
        <v>2521.0700000000002</v>
      </c>
    </row>
    <row r="54" spans="2:14" x14ac:dyDescent="0.25">
      <c r="B54" s="3">
        <v>2</v>
      </c>
      <c r="C54" s="3">
        <v>6</v>
      </c>
      <c r="D54" s="3">
        <v>5</v>
      </c>
      <c r="E54" s="3">
        <v>1</v>
      </c>
      <c r="F54" s="3">
        <f t="shared" si="5"/>
        <v>60</v>
      </c>
      <c r="G54" s="3">
        <f t="shared" si="1"/>
        <v>5</v>
      </c>
    </row>
    <row r="55" spans="2:14" x14ac:dyDescent="0.25">
      <c r="B55" s="3">
        <v>1</v>
      </c>
      <c r="C55" s="3">
        <v>8</v>
      </c>
      <c r="D55" s="3">
        <v>8</v>
      </c>
      <c r="E55" s="3">
        <v>1</v>
      </c>
      <c r="F55" s="3">
        <f t="shared" si="5"/>
        <v>64</v>
      </c>
      <c r="G55" s="3">
        <f t="shared" si="1"/>
        <v>5.333333333333333</v>
      </c>
    </row>
    <row r="56" spans="2:14" x14ac:dyDescent="0.25">
      <c r="B56" s="3">
        <v>1</v>
      </c>
      <c r="C56" s="3">
        <v>9</v>
      </c>
      <c r="D56" s="3">
        <v>8</v>
      </c>
      <c r="E56" s="3">
        <v>1</v>
      </c>
      <c r="F56" s="3">
        <f t="shared" si="5"/>
        <v>72</v>
      </c>
      <c r="G56" s="3">
        <f t="shared" si="1"/>
        <v>6</v>
      </c>
    </row>
    <row r="57" spans="2:14" x14ac:dyDescent="0.25">
      <c r="B57" s="3">
        <v>1</v>
      </c>
      <c r="C57" s="3">
        <v>5</v>
      </c>
      <c r="D57" s="3">
        <v>7</v>
      </c>
      <c r="E57" s="3">
        <v>1</v>
      </c>
      <c r="F57" s="3">
        <f t="shared" si="5"/>
        <v>35</v>
      </c>
      <c r="G57" s="3">
        <f t="shared" si="1"/>
        <v>2.9166666666666665</v>
      </c>
    </row>
    <row r="58" spans="2:14" x14ac:dyDescent="0.25">
      <c r="B58" s="3">
        <v>1</v>
      </c>
      <c r="C58" s="3">
        <v>6</v>
      </c>
      <c r="D58" s="3">
        <v>7</v>
      </c>
      <c r="E58" s="3">
        <v>1</v>
      </c>
      <c r="F58" s="3">
        <f t="shared" si="5"/>
        <v>42</v>
      </c>
      <c r="G58" s="3">
        <f t="shared" si="1"/>
        <v>3.5</v>
      </c>
    </row>
    <row r="59" spans="2:14" x14ac:dyDescent="0.25">
      <c r="B59" s="3">
        <v>1</v>
      </c>
      <c r="C59" s="3">
        <v>9</v>
      </c>
      <c r="D59" s="3">
        <v>7</v>
      </c>
      <c r="E59" s="3">
        <v>2</v>
      </c>
      <c r="F59" s="3">
        <f t="shared" si="5"/>
        <v>126</v>
      </c>
      <c r="G59" s="3">
        <f t="shared" si="1"/>
        <v>10.5</v>
      </c>
    </row>
    <row r="60" spans="2:14" x14ac:dyDescent="0.25">
      <c r="B60" s="3">
        <v>1.5</v>
      </c>
      <c r="C60" s="3">
        <v>9</v>
      </c>
      <c r="D60" s="3">
        <v>8</v>
      </c>
      <c r="E60" s="3">
        <v>4</v>
      </c>
      <c r="F60" s="3">
        <f t="shared" si="5"/>
        <v>432</v>
      </c>
      <c r="G60" s="3">
        <f t="shared" si="1"/>
        <v>36</v>
      </c>
    </row>
    <row r="61" spans="2:14" x14ac:dyDescent="0.25">
      <c r="B61" s="3">
        <v>1.5</v>
      </c>
      <c r="C61" s="3">
        <v>10</v>
      </c>
      <c r="D61" s="3">
        <v>8</v>
      </c>
      <c r="E61" s="3">
        <v>3</v>
      </c>
      <c r="F61" s="3">
        <f t="shared" si="5"/>
        <v>360</v>
      </c>
      <c r="G61" s="3">
        <f t="shared" si="1"/>
        <v>30</v>
      </c>
    </row>
    <row r="62" spans="2:14" x14ac:dyDescent="0.25">
      <c r="B62" s="3">
        <v>1</v>
      </c>
      <c r="C62" s="3">
        <v>6</v>
      </c>
      <c r="D62" s="3">
        <v>7</v>
      </c>
      <c r="E62" s="3">
        <v>1</v>
      </c>
      <c r="F62" s="3">
        <f t="shared" si="5"/>
        <v>42</v>
      </c>
      <c r="G62" s="3">
        <f t="shared" si="1"/>
        <v>3.5</v>
      </c>
    </row>
    <row r="63" spans="2:14" x14ac:dyDescent="0.25">
      <c r="B63" s="3">
        <v>1</v>
      </c>
      <c r="C63" s="3">
        <v>9</v>
      </c>
      <c r="D63" s="3">
        <v>7</v>
      </c>
      <c r="E63" s="3">
        <v>1</v>
      </c>
      <c r="F63" s="3">
        <f t="shared" si="5"/>
        <v>63</v>
      </c>
      <c r="G63" s="3">
        <f t="shared" si="1"/>
        <v>5.25</v>
      </c>
    </row>
    <row r="64" spans="2:14" x14ac:dyDescent="0.25">
      <c r="B64" s="3">
        <v>1.5</v>
      </c>
      <c r="C64" s="3">
        <v>10</v>
      </c>
      <c r="D64" s="3">
        <v>8</v>
      </c>
      <c r="E64" s="3">
        <v>3</v>
      </c>
      <c r="F64" s="3">
        <f>B64*C64*D64*E64</f>
        <v>360</v>
      </c>
      <c r="G64" s="3">
        <f t="shared" ref="G64:G77" si="6">F64/12</f>
        <v>30</v>
      </c>
    </row>
    <row r="65" spans="2:7" x14ac:dyDescent="0.25">
      <c r="B65" s="3">
        <v>1.5</v>
      </c>
      <c r="C65" s="3">
        <v>11</v>
      </c>
      <c r="D65" s="3">
        <v>8</v>
      </c>
      <c r="E65" s="3">
        <v>2</v>
      </c>
      <c r="F65" s="3">
        <f>B65*C65*D65*E65</f>
        <v>264</v>
      </c>
      <c r="G65" s="3">
        <f t="shared" si="6"/>
        <v>22</v>
      </c>
    </row>
    <row r="66" spans="2:7" x14ac:dyDescent="0.25">
      <c r="B66" s="3">
        <v>1.5</v>
      </c>
      <c r="C66" s="3">
        <v>5</v>
      </c>
      <c r="D66" s="3">
        <v>8</v>
      </c>
      <c r="E66" s="3">
        <v>1</v>
      </c>
      <c r="F66" s="3">
        <f>B66*C66*D66*E66</f>
        <v>60</v>
      </c>
      <c r="G66" s="3">
        <f t="shared" si="6"/>
        <v>5</v>
      </c>
    </row>
    <row r="67" spans="2:7" x14ac:dyDescent="0.25">
      <c r="B67" s="3">
        <v>1.5</v>
      </c>
      <c r="C67" s="3">
        <v>9</v>
      </c>
      <c r="D67" s="3">
        <v>8</v>
      </c>
      <c r="E67" s="3">
        <v>1</v>
      </c>
      <c r="F67" s="3">
        <f>B67*C67*D67*E67</f>
        <v>108</v>
      </c>
      <c r="G67" s="3">
        <f t="shared" si="6"/>
        <v>9</v>
      </c>
    </row>
    <row r="68" spans="2:7" x14ac:dyDescent="0.25">
      <c r="B68" s="3">
        <v>1</v>
      </c>
      <c r="C68" s="3">
        <v>11</v>
      </c>
      <c r="D68" s="3">
        <v>7</v>
      </c>
      <c r="E68" s="3">
        <v>1</v>
      </c>
      <c r="F68" s="3">
        <f>B68*C68*D68*E68</f>
        <v>77</v>
      </c>
      <c r="G68" s="3">
        <f t="shared" si="6"/>
        <v>6.416666666666667</v>
      </c>
    </row>
    <row r="69" spans="2:7" x14ac:dyDescent="0.25">
      <c r="B69" s="3">
        <v>2</v>
      </c>
      <c r="C69" s="3">
        <v>8</v>
      </c>
      <c r="D69" s="3">
        <v>5</v>
      </c>
      <c r="E69" s="3">
        <v>1</v>
      </c>
      <c r="F69" s="3">
        <f t="shared" ref="F69:F77" si="7">B69*C69*D69*E69</f>
        <v>80</v>
      </c>
      <c r="G69" s="3">
        <f t="shared" si="6"/>
        <v>6.666666666666667</v>
      </c>
    </row>
    <row r="70" spans="2:7" x14ac:dyDescent="0.25">
      <c r="B70" s="3">
        <v>1</v>
      </c>
      <c r="C70" s="3">
        <v>9</v>
      </c>
      <c r="D70" s="3">
        <v>7</v>
      </c>
      <c r="E70" s="3">
        <v>1</v>
      </c>
      <c r="F70" s="3">
        <f t="shared" si="7"/>
        <v>63</v>
      </c>
      <c r="G70" s="3">
        <f t="shared" si="6"/>
        <v>5.25</v>
      </c>
    </row>
    <row r="71" spans="2:7" x14ac:dyDescent="0.25">
      <c r="B71" s="3">
        <v>1.5</v>
      </c>
      <c r="C71" s="3">
        <v>9</v>
      </c>
      <c r="D71" s="3">
        <v>8</v>
      </c>
      <c r="E71" s="3">
        <v>2</v>
      </c>
      <c r="F71" s="3">
        <f t="shared" si="7"/>
        <v>216</v>
      </c>
      <c r="G71" s="3">
        <f t="shared" si="6"/>
        <v>18</v>
      </c>
    </row>
    <row r="72" spans="2:7" x14ac:dyDescent="0.25">
      <c r="B72" s="3">
        <v>1.5</v>
      </c>
      <c r="C72" s="3">
        <v>5</v>
      </c>
      <c r="D72" s="3">
        <v>8</v>
      </c>
      <c r="E72" s="3">
        <v>1</v>
      </c>
      <c r="F72" s="3">
        <f t="shared" si="7"/>
        <v>60</v>
      </c>
      <c r="G72" s="3">
        <f t="shared" si="6"/>
        <v>5</v>
      </c>
    </row>
    <row r="73" spans="2:7" x14ac:dyDescent="0.25">
      <c r="B73" s="3">
        <v>1.5</v>
      </c>
      <c r="C73" s="3">
        <v>4</v>
      </c>
      <c r="D73" s="3">
        <v>5</v>
      </c>
      <c r="E73" s="3">
        <v>1</v>
      </c>
      <c r="F73" s="3">
        <f t="shared" si="7"/>
        <v>30</v>
      </c>
      <c r="G73" s="3">
        <f t="shared" si="6"/>
        <v>2.5</v>
      </c>
    </row>
    <row r="74" spans="2:7" x14ac:dyDescent="0.25">
      <c r="B74" s="3">
        <v>1.5</v>
      </c>
      <c r="C74" s="3">
        <v>5</v>
      </c>
      <c r="D74" s="3">
        <v>6</v>
      </c>
      <c r="E74" s="3">
        <v>1</v>
      </c>
      <c r="F74" s="3">
        <f t="shared" si="7"/>
        <v>45</v>
      </c>
      <c r="G74" s="3">
        <f t="shared" si="6"/>
        <v>3.75</v>
      </c>
    </row>
    <row r="75" spans="2:7" x14ac:dyDescent="0.25">
      <c r="B75" s="3"/>
      <c r="C75" s="3"/>
      <c r="D75" s="3"/>
      <c r="E75" s="3"/>
      <c r="F75" s="3">
        <f t="shared" si="7"/>
        <v>0</v>
      </c>
      <c r="G75" s="3">
        <f t="shared" si="6"/>
        <v>0</v>
      </c>
    </row>
    <row r="76" spans="2:7" x14ac:dyDescent="0.25">
      <c r="B76" s="3"/>
      <c r="C76" s="3"/>
      <c r="D76" s="3"/>
      <c r="E76" s="3"/>
      <c r="F76" s="3">
        <f t="shared" si="7"/>
        <v>0</v>
      </c>
      <c r="G76" s="3">
        <f t="shared" si="6"/>
        <v>0</v>
      </c>
    </row>
    <row r="77" spans="2:7" x14ac:dyDescent="0.25">
      <c r="B77" s="3"/>
      <c r="C77" s="3"/>
      <c r="D77" s="3"/>
      <c r="E77" s="3"/>
      <c r="F77" s="3">
        <f t="shared" si="7"/>
        <v>0</v>
      </c>
      <c r="G77" s="3">
        <f t="shared" si="6"/>
        <v>0</v>
      </c>
    </row>
  </sheetData>
  <autoFilter ref="B3:AB77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 filterMode="1"/>
  <dimension ref="A1:A148"/>
  <sheetViews>
    <sheetView workbookViewId="0">
      <pane ySplit="1" topLeftCell="A2" activePane="bottomLeft" state="frozen"/>
      <selection pane="bottomLeft" activeCell="A34" sqref="A34"/>
    </sheetView>
  </sheetViews>
  <sheetFormatPr baseColWidth="10" defaultRowHeight="17.25" customHeight="1" x14ac:dyDescent="0.25"/>
  <cols>
    <col min="1" max="1" width="28.28515625" bestFit="1" customWidth="1"/>
  </cols>
  <sheetData>
    <row r="1" spans="1:1" ht="17.25" customHeight="1" x14ac:dyDescent="0.25">
      <c r="A1" s="34" t="s">
        <v>47</v>
      </c>
    </row>
    <row r="2" spans="1:1" ht="17.25" hidden="1" customHeight="1" x14ac:dyDescent="0.25">
      <c r="A2" s="35" t="s">
        <v>48</v>
      </c>
    </row>
    <row r="3" spans="1:1" ht="17.25" hidden="1" customHeight="1" x14ac:dyDescent="0.25">
      <c r="A3" s="35" t="s">
        <v>49</v>
      </c>
    </row>
    <row r="4" spans="1:1" ht="17.25" hidden="1" customHeight="1" x14ac:dyDescent="0.25">
      <c r="A4" s="35" t="s">
        <v>121</v>
      </c>
    </row>
    <row r="5" spans="1:1" ht="17.25" hidden="1" customHeight="1" x14ac:dyDescent="0.25">
      <c r="A5" s="35" t="s">
        <v>50</v>
      </c>
    </row>
    <row r="6" spans="1:1" ht="17.25" hidden="1" customHeight="1" x14ac:dyDescent="0.25">
      <c r="A6" s="35" t="s">
        <v>51</v>
      </c>
    </row>
    <row r="7" spans="1:1" ht="17.25" hidden="1" customHeight="1" x14ac:dyDescent="0.25">
      <c r="A7" s="35" t="s">
        <v>52</v>
      </c>
    </row>
    <row r="8" spans="1:1" ht="17.25" hidden="1" customHeight="1" x14ac:dyDescent="0.25">
      <c r="A8" s="35" t="s">
        <v>53</v>
      </c>
    </row>
    <row r="9" spans="1:1" ht="17.25" hidden="1" customHeight="1" x14ac:dyDescent="0.25">
      <c r="A9" s="35" t="s">
        <v>54</v>
      </c>
    </row>
    <row r="10" spans="1:1" ht="17.25" hidden="1" customHeight="1" x14ac:dyDescent="0.25">
      <c r="A10" s="36" t="s">
        <v>55</v>
      </c>
    </row>
    <row r="11" spans="1:1" ht="17.25" hidden="1" customHeight="1" x14ac:dyDescent="0.25">
      <c r="A11" s="35" t="s">
        <v>56</v>
      </c>
    </row>
    <row r="12" spans="1:1" ht="17.25" hidden="1" customHeight="1" x14ac:dyDescent="0.25">
      <c r="A12" s="35" t="s">
        <v>57</v>
      </c>
    </row>
    <row r="13" spans="1:1" ht="17.25" hidden="1" customHeight="1" x14ac:dyDescent="0.25">
      <c r="A13" s="35" t="s">
        <v>58</v>
      </c>
    </row>
    <row r="14" spans="1:1" ht="17.25" hidden="1" customHeight="1" x14ac:dyDescent="0.25">
      <c r="A14" s="27" t="s">
        <v>182</v>
      </c>
    </row>
    <row r="15" spans="1:1" ht="17.25" hidden="1" customHeight="1" x14ac:dyDescent="0.25">
      <c r="A15" s="35" t="s">
        <v>59</v>
      </c>
    </row>
    <row r="16" spans="1:1" ht="17.25" hidden="1" customHeight="1" x14ac:dyDescent="0.25">
      <c r="A16" s="35" t="s">
        <v>60</v>
      </c>
    </row>
    <row r="17" spans="1:1" ht="17.25" hidden="1" customHeight="1" x14ac:dyDescent="0.25">
      <c r="A17" s="35" t="s">
        <v>61</v>
      </c>
    </row>
    <row r="18" spans="1:1" ht="17.25" hidden="1" customHeight="1" x14ac:dyDescent="0.25">
      <c r="A18" s="35" t="s">
        <v>1506</v>
      </c>
    </row>
    <row r="19" spans="1:1" ht="17.25" hidden="1" customHeight="1" x14ac:dyDescent="0.25">
      <c r="A19" s="27" t="s">
        <v>62</v>
      </c>
    </row>
    <row r="20" spans="1:1" ht="17.25" hidden="1" customHeight="1" x14ac:dyDescent="0.25">
      <c r="A20" s="27" t="s">
        <v>110</v>
      </c>
    </row>
    <row r="21" spans="1:1" ht="17.25" hidden="1" customHeight="1" x14ac:dyDescent="0.25">
      <c r="A21" s="35" t="s">
        <v>63</v>
      </c>
    </row>
    <row r="22" spans="1:1" ht="17.25" hidden="1" customHeight="1" x14ac:dyDescent="0.25">
      <c r="A22" s="35" t="s">
        <v>64</v>
      </c>
    </row>
    <row r="23" spans="1:1" ht="17.25" hidden="1" customHeight="1" x14ac:dyDescent="0.25">
      <c r="A23" s="29" t="s">
        <v>118</v>
      </c>
    </row>
    <row r="24" spans="1:1" ht="17.25" hidden="1" customHeight="1" x14ac:dyDescent="0.25">
      <c r="A24" s="36" t="s">
        <v>65</v>
      </c>
    </row>
    <row r="25" spans="1:1" ht="17.25" hidden="1" customHeight="1" x14ac:dyDescent="0.25">
      <c r="A25" s="36" t="s">
        <v>66</v>
      </c>
    </row>
    <row r="26" spans="1:1" ht="17.25" hidden="1" customHeight="1" x14ac:dyDescent="0.25">
      <c r="A26" s="35" t="s">
        <v>67</v>
      </c>
    </row>
    <row r="27" spans="1:1" ht="17.25" hidden="1" customHeight="1" x14ac:dyDescent="0.25">
      <c r="A27" s="36" t="s">
        <v>1508</v>
      </c>
    </row>
    <row r="28" spans="1:1" ht="17.25" hidden="1" customHeight="1" x14ac:dyDescent="0.25">
      <c r="A28" s="36" t="s">
        <v>68</v>
      </c>
    </row>
    <row r="29" spans="1:1" ht="17.25" hidden="1" customHeight="1" x14ac:dyDescent="0.25">
      <c r="A29" s="35" t="s">
        <v>69</v>
      </c>
    </row>
    <row r="30" spans="1:1" ht="17.25" hidden="1" customHeight="1" x14ac:dyDescent="0.25">
      <c r="A30" s="35" t="s">
        <v>70</v>
      </c>
    </row>
    <row r="31" spans="1:1" ht="17.25" hidden="1" customHeight="1" x14ac:dyDescent="0.25">
      <c r="A31" s="35" t="s">
        <v>71</v>
      </c>
    </row>
    <row r="32" spans="1:1" ht="17.25" hidden="1" customHeight="1" x14ac:dyDescent="0.25">
      <c r="A32" s="35" t="s">
        <v>72</v>
      </c>
    </row>
    <row r="33" spans="1:1" ht="17.25" hidden="1" customHeight="1" x14ac:dyDescent="0.25">
      <c r="A33" s="35" t="s">
        <v>73</v>
      </c>
    </row>
    <row r="34" spans="1:1" ht="17.25" customHeight="1" x14ac:dyDescent="0.25">
      <c r="A34" s="35" t="s">
        <v>74</v>
      </c>
    </row>
    <row r="35" spans="1:1" ht="17.25" hidden="1" customHeight="1" x14ac:dyDescent="0.25">
      <c r="A35" s="35" t="s">
        <v>75</v>
      </c>
    </row>
    <row r="36" spans="1:1" ht="17.25" hidden="1" customHeight="1" x14ac:dyDescent="0.25">
      <c r="A36" s="35" t="s">
        <v>76</v>
      </c>
    </row>
    <row r="37" spans="1:1" ht="17.25" hidden="1" customHeight="1" x14ac:dyDescent="0.25">
      <c r="A37" s="35" t="s">
        <v>77</v>
      </c>
    </row>
    <row r="38" spans="1:1" ht="17.25" hidden="1" customHeight="1" x14ac:dyDescent="0.25">
      <c r="A38" s="35" t="s">
        <v>78</v>
      </c>
    </row>
    <row r="39" spans="1:1" ht="17.25" hidden="1" customHeight="1" x14ac:dyDescent="0.25">
      <c r="A39" s="35" t="s">
        <v>45</v>
      </c>
    </row>
    <row r="40" spans="1:1" ht="17.25" hidden="1" customHeight="1" x14ac:dyDescent="0.25">
      <c r="A40" s="35" t="s">
        <v>79</v>
      </c>
    </row>
    <row r="41" spans="1:1" ht="17.25" hidden="1" customHeight="1" x14ac:dyDescent="0.25">
      <c r="A41" s="35" t="s">
        <v>80</v>
      </c>
    </row>
    <row r="42" spans="1:1" ht="17.25" hidden="1" customHeight="1" x14ac:dyDescent="0.25">
      <c r="A42" s="35" t="s">
        <v>81</v>
      </c>
    </row>
    <row r="43" spans="1:1" ht="17.25" hidden="1" customHeight="1" x14ac:dyDescent="0.25">
      <c r="A43" s="35" t="s">
        <v>82</v>
      </c>
    </row>
    <row r="44" spans="1:1" ht="17.25" hidden="1" customHeight="1" x14ac:dyDescent="0.25">
      <c r="A44" s="35" t="s">
        <v>83</v>
      </c>
    </row>
    <row r="45" spans="1:1" ht="17.25" hidden="1" customHeight="1" x14ac:dyDescent="0.25">
      <c r="A45" s="36" t="s">
        <v>84</v>
      </c>
    </row>
    <row r="46" spans="1:1" ht="17.25" hidden="1" customHeight="1" x14ac:dyDescent="0.25">
      <c r="A46" s="36" t="s">
        <v>85</v>
      </c>
    </row>
    <row r="47" spans="1:1" ht="17.25" hidden="1" customHeight="1" x14ac:dyDescent="0.25">
      <c r="A47" s="35" t="s">
        <v>86</v>
      </c>
    </row>
    <row r="48" spans="1:1" ht="17.25" hidden="1" customHeight="1" x14ac:dyDescent="0.25">
      <c r="A48" s="35" t="s">
        <v>87</v>
      </c>
    </row>
    <row r="49" spans="1:1" ht="17.25" hidden="1" customHeight="1" x14ac:dyDescent="0.25">
      <c r="A49" s="35" t="s">
        <v>88</v>
      </c>
    </row>
    <row r="50" spans="1:1" ht="17.25" hidden="1" customHeight="1" x14ac:dyDescent="0.25">
      <c r="A50" s="35" t="s">
        <v>89</v>
      </c>
    </row>
    <row r="51" spans="1:1" ht="17.25" hidden="1" customHeight="1" x14ac:dyDescent="0.25">
      <c r="A51" s="27" t="s">
        <v>90</v>
      </c>
    </row>
    <row r="52" spans="1:1" ht="17.25" hidden="1" customHeight="1" x14ac:dyDescent="0.25">
      <c r="A52" s="35" t="s">
        <v>91</v>
      </c>
    </row>
    <row r="53" spans="1:1" ht="17.25" hidden="1" customHeight="1" x14ac:dyDescent="0.25">
      <c r="A53" s="35" t="s">
        <v>92</v>
      </c>
    </row>
    <row r="54" spans="1:1" ht="17.25" hidden="1" customHeight="1" x14ac:dyDescent="0.25">
      <c r="A54" s="35" t="s">
        <v>46</v>
      </c>
    </row>
    <row r="55" spans="1:1" ht="17.25" hidden="1" customHeight="1" x14ac:dyDescent="0.25">
      <c r="A55" s="35" t="s">
        <v>93</v>
      </c>
    </row>
    <row r="56" spans="1:1" ht="17.25" hidden="1" customHeight="1" x14ac:dyDescent="0.25">
      <c r="A56" s="27" t="s">
        <v>94</v>
      </c>
    </row>
    <row r="57" spans="1:1" ht="17.25" hidden="1" customHeight="1" x14ac:dyDescent="0.25">
      <c r="A57" s="35" t="s">
        <v>95</v>
      </c>
    </row>
    <row r="58" spans="1:1" ht="17.25" hidden="1" customHeight="1" x14ac:dyDescent="0.25">
      <c r="A58" s="35" t="s">
        <v>96</v>
      </c>
    </row>
    <row r="59" spans="1:1" ht="17.25" hidden="1" customHeight="1" x14ac:dyDescent="0.25">
      <c r="A59" s="35" t="s">
        <v>97</v>
      </c>
    </row>
    <row r="60" spans="1:1" ht="17.25" hidden="1" customHeight="1" x14ac:dyDescent="0.25">
      <c r="A60" s="35" t="s">
        <v>98</v>
      </c>
    </row>
    <row r="61" spans="1:1" ht="17.25" hidden="1" customHeight="1" x14ac:dyDescent="0.25">
      <c r="A61" s="35" t="s">
        <v>99</v>
      </c>
    </row>
    <row r="62" spans="1:1" ht="17.25" hidden="1" customHeight="1" x14ac:dyDescent="0.25">
      <c r="A62" s="35" t="s">
        <v>42</v>
      </c>
    </row>
    <row r="63" spans="1:1" ht="17.25" hidden="1" customHeight="1" x14ac:dyDescent="0.25">
      <c r="A63" s="35" t="s">
        <v>100</v>
      </c>
    </row>
    <row r="64" spans="1:1" ht="17.25" hidden="1" customHeight="1" x14ac:dyDescent="0.25">
      <c r="A64" s="35" t="s">
        <v>101</v>
      </c>
    </row>
    <row r="65" spans="1:1" ht="17.25" hidden="1" customHeight="1" x14ac:dyDescent="0.25">
      <c r="A65" s="35" t="s">
        <v>102</v>
      </c>
    </row>
    <row r="66" spans="1:1" ht="17.25" hidden="1" customHeight="1" x14ac:dyDescent="0.25">
      <c r="A66" s="35" t="s">
        <v>103</v>
      </c>
    </row>
    <row r="67" spans="1:1" ht="17.25" hidden="1" customHeight="1" x14ac:dyDescent="0.25">
      <c r="A67" s="35" t="s">
        <v>104</v>
      </c>
    </row>
    <row r="68" spans="1:1" ht="17.25" hidden="1" customHeight="1" x14ac:dyDescent="0.25">
      <c r="A68" s="35" t="s">
        <v>122</v>
      </c>
    </row>
    <row r="69" spans="1:1" ht="17.25" hidden="1" customHeight="1" x14ac:dyDescent="0.25">
      <c r="A69" s="35" t="s">
        <v>123</v>
      </c>
    </row>
    <row r="70" spans="1:1" ht="17.25" hidden="1" customHeight="1" x14ac:dyDescent="0.25">
      <c r="A70" s="35" t="s">
        <v>124</v>
      </c>
    </row>
    <row r="71" spans="1:1" ht="17.25" hidden="1" customHeight="1" x14ac:dyDescent="0.25">
      <c r="A71" s="35" t="s">
        <v>125</v>
      </c>
    </row>
    <row r="72" spans="1:1" ht="17.25" hidden="1" customHeight="1" x14ac:dyDescent="0.25">
      <c r="A72" s="35" t="s">
        <v>126</v>
      </c>
    </row>
    <row r="73" spans="1:1" ht="17.25" hidden="1" customHeight="1" x14ac:dyDescent="0.25">
      <c r="A73" s="35" t="s">
        <v>127</v>
      </c>
    </row>
    <row r="74" spans="1:1" ht="17.25" hidden="1" customHeight="1" x14ac:dyDescent="0.25">
      <c r="A74" s="35" t="s">
        <v>131</v>
      </c>
    </row>
    <row r="75" spans="1:1" ht="17.25" hidden="1" customHeight="1" x14ac:dyDescent="0.25">
      <c r="A75" s="35" t="s">
        <v>132</v>
      </c>
    </row>
    <row r="76" spans="1:1" ht="17.25" hidden="1" customHeight="1" x14ac:dyDescent="0.25">
      <c r="A76" s="35" t="s">
        <v>133</v>
      </c>
    </row>
    <row r="77" spans="1:1" ht="17.25" hidden="1" customHeight="1" x14ac:dyDescent="0.25">
      <c r="A77" s="35" t="s">
        <v>134</v>
      </c>
    </row>
    <row r="78" spans="1:1" ht="17.25" hidden="1" customHeight="1" x14ac:dyDescent="0.25">
      <c r="A78" s="35" t="s">
        <v>135</v>
      </c>
    </row>
    <row r="79" spans="1:1" ht="17.25" hidden="1" customHeight="1" x14ac:dyDescent="0.25">
      <c r="A79" s="35" t="s">
        <v>136</v>
      </c>
    </row>
    <row r="80" spans="1:1" ht="17.25" hidden="1" customHeight="1" x14ac:dyDescent="0.25">
      <c r="A80" s="35" t="s">
        <v>138</v>
      </c>
    </row>
    <row r="81" spans="1:1" ht="17.25" hidden="1" customHeight="1" x14ac:dyDescent="0.25">
      <c r="A81" s="36" t="s">
        <v>139</v>
      </c>
    </row>
    <row r="82" spans="1:1" ht="17.25" hidden="1" customHeight="1" x14ac:dyDescent="0.25">
      <c r="A82" s="35" t="s">
        <v>98</v>
      </c>
    </row>
    <row r="83" spans="1:1" ht="17.25" hidden="1" customHeight="1" x14ac:dyDescent="0.25">
      <c r="A83" s="35" t="s">
        <v>140</v>
      </c>
    </row>
    <row r="84" spans="1:1" ht="17.25" hidden="1" customHeight="1" x14ac:dyDescent="0.25">
      <c r="A84" s="35" t="s">
        <v>141</v>
      </c>
    </row>
    <row r="85" spans="1:1" ht="17.25" hidden="1" customHeight="1" x14ac:dyDescent="0.25">
      <c r="A85" s="35" t="s">
        <v>142</v>
      </c>
    </row>
    <row r="86" spans="1:1" ht="17.25" hidden="1" customHeight="1" x14ac:dyDescent="0.25">
      <c r="A86" s="35" t="s">
        <v>143</v>
      </c>
    </row>
    <row r="87" spans="1:1" ht="17.25" hidden="1" customHeight="1" x14ac:dyDescent="0.25">
      <c r="A87" s="35" t="s">
        <v>144</v>
      </c>
    </row>
    <row r="88" spans="1:1" ht="17.25" hidden="1" customHeight="1" x14ac:dyDescent="0.25">
      <c r="A88" s="35" t="s">
        <v>145</v>
      </c>
    </row>
    <row r="89" spans="1:1" ht="17.25" hidden="1" customHeight="1" x14ac:dyDescent="0.25">
      <c r="A89" s="35" t="s">
        <v>146</v>
      </c>
    </row>
    <row r="90" spans="1:1" ht="17.25" hidden="1" customHeight="1" x14ac:dyDescent="0.25">
      <c r="A90" s="35" t="s">
        <v>147</v>
      </c>
    </row>
    <row r="91" spans="1:1" ht="17.25" hidden="1" customHeight="1" x14ac:dyDescent="0.25">
      <c r="A91" s="35" t="s">
        <v>148</v>
      </c>
    </row>
    <row r="92" spans="1:1" ht="17.25" hidden="1" customHeight="1" x14ac:dyDescent="0.25">
      <c r="A92" s="35" t="s">
        <v>149</v>
      </c>
    </row>
    <row r="93" spans="1:1" ht="17.25" hidden="1" customHeight="1" x14ac:dyDescent="0.25">
      <c r="A93" s="35" t="s">
        <v>150</v>
      </c>
    </row>
    <row r="94" spans="1:1" ht="17.25" hidden="1" customHeight="1" x14ac:dyDescent="0.25">
      <c r="A94" s="35" t="s">
        <v>151</v>
      </c>
    </row>
    <row r="95" spans="1:1" ht="17.25" hidden="1" customHeight="1" x14ac:dyDescent="0.25">
      <c r="A95" s="35" t="s">
        <v>152</v>
      </c>
    </row>
    <row r="96" spans="1:1" ht="17.25" hidden="1" customHeight="1" x14ac:dyDescent="0.25">
      <c r="A96" s="35" t="s">
        <v>153</v>
      </c>
    </row>
    <row r="97" spans="1:1" ht="17.25" hidden="1" customHeight="1" x14ac:dyDescent="0.25">
      <c r="A97" s="35" t="s">
        <v>154</v>
      </c>
    </row>
    <row r="98" spans="1:1" ht="17.25" hidden="1" customHeight="1" x14ac:dyDescent="0.25">
      <c r="A98" s="35" t="s">
        <v>155</v>
      </c>
    </row>
    <row r="99" spans="1:1" ht="17.25" hidden="1" customHeight="1" x14ac:dyDescent="0.25">
      <c r="A99" s="35" t="s">
        <v>157</v>
      </c>
    </row>
    <row r="100" spans="1:1" ht="17.25" hidden="1" customHeight="1" x14ac:dyDescent="0.25">
      <c r="A100" s="35" t="s">
        <v>158</v>
      </c>
    </row>
    <row r="101" spans="1:1" ht="17.25" hidden="1" customHeight="1" x14ac:dyDescent="0.25">
      <c r="A101" s="35" t="s">
        <v>159</v>
      </c>
    </row>
    <row r="102" spans="1:1" ht="17.25" hidden="1" customHeight="1" x14ac:dyDescent="0.25">
      <c r="A102" s="35" t="s">
        <v>160</v>
      </c>
    </row>
    <row r="103" spans="1:1" ht="17.25" hidden="1" customHeight="1" x14ac:dyDescent="0.25">
      <c r="A103" s="35" t="s">
        <v>161</v>
      </c>
    </row>
    <row r="104" spans="1:1" ht="17.25" hidden="1" customHeight="1" x14ac:dyDescent="0.25">
      <c r="A104" s="35" t="s">
        <v>163</v>
      </c>
    </row>
    <row r="105" spans="1:1" ht="17.25" hidden="1" customHeight="1" x14ac:dyDescent="0.25">
      <c r="A105" s="35" t="s">
        <v>164</v>
      </c>
    </row>
    <row r="106" spans="1:1" ht="17.25" hidden="1" customHeight="1" x14ac:dyDescent="0.25">
      <c r="A106" s="35" t="s">
        <v>165</v>
      </c>
    </row>
    <row r="107" spans="1:1" ht="17.25" hidden="1" customHeight="1" x14ac:dyDescent="0.25">
      <c r="A107" s="35" t="s">
        <v>166</v>
      </c>
    </row>
    <row r="108" spans="1:1" ht="17.25" hidden="1" customHeight="1" x14ac:dyDescent="0.25">
      <c r="A108" s="35" t="s">
        <v>167</v>
      </c>
    </row>
    <row r="109" spans="1:1" ht="17.25" hidden="1" customHeight="1" x14ac:dyDescent="0.25">
      <c r="A109" s="35" t="s">
        <v>169</v>
      </c>
    </row>
    <row r="110" spans="1:1" ht="17.25" hidden="1" customHeight="1" x14ac:dyDescent="0.25">
      <c r="A110" s="35" t="s">
        <v>170</v>
      </c>
    </row>
    <row r="111" spans="1:1" ht="17.25" hidden="1" customHeight="1" x14ac:dyDescent="0.25">
      <c r="A111" s="35" t="s">
        <v>171</v>
      </c>
    </row>
    <row r="112" spans="1:1" ht="17.25" hidden="1" customHeight="1" x14ac:dyDescent="0.25">
      <c r="A112" s="35" t="s">
        <v>172</v>
      </c>
    </row>
    <row r="113" spans="1:1" ht="17.25" hidden="1" customHeight="1" x14ac:dyDescent="0.25">
      <c r="A113" s="35" t="s">
        <v>173</v>
      </c>
    </row>
    <row r="114" spans="1:1" ht="17.25" hidden="1" customHeight="1" x14ac:dyDescent="0.25">
      <c r="A114" s="35" t="s">
        <v>174</v>
      </c>
    </row>
    <row r="115" spans="1:1" ht="17.25" hidden="1" customHeight="1" x14ac:dyDescent="0.25">
      <c r="A115" s="35" t="s">
        <v>175</v>
      </c>
    </row>
    <row r="116" spans="1:1" ht="17.25" hidden="1" customHeight="1" x14ac:dyDescent="0.25">
      <c r="A116" s="35" t="s">
        <v>176</v>
      </c>
    </row>
    <row r="117" spans="1:1" ht="17.25" hidden="1" customHeight="1" x14ac:dyDescent="0.25">
      <c r="A117" s="35" t="s">
        <v>178</v>
      </c>
    </row>
    <row r="118" spans="1:1" ht="17.25" hidden="1" customHeight="1" x14ac:dyDescent="0.25">
      <c r="A118" s="35" t="s">
        <v>180</v>
      </c>
    </row>
    <row r="119" spans="1:1" ht="17.25" hidden="1" customHeight="1" x14ac:dyDescent="0.25">
      <c r="A119" s="35" t="s">
        <v>181</v>
      </c>
    </row>
    <row r="120" spans="1:1" ht="17.25" hidden="1" customHeight="1" x14ac:dyDescent="0.25">
      <c r="A120" s="35" t="s">
        <v>182</v>
      </c>
    </row>
    <row r="121" spans="1:1" ht="17.25" hidden="1" customHeight="1" x14ac:dyDescent="0.25">
      <c r="A121" s="35" t="s">
        <v>183</v>
      </c>
    </row>
    <row r="122" spans="1:1" ht="17.25" hidden="1" customHeight="1" x14ac:dyDescent="0.25">
      <c r="A122" s="35" t="s">
        <v>184</v>
      </c>
    </row>
    <row r="123" spans="1:1" ht="17.25" hidden="1" customHeight="1" x14ac:dyDescent="0.25">
      <c r="A123" s="35" t="s">
        <v>186</v>
      </c>
    </row>
    <row r="124" spans="1:1" ht="17.25" hidden="1" customHeight="1" x14ac:dyDescent="0.25">
      <c r="A124" s="35" t="s">
        <v>188</v>
      </c>
    </row>
    <row r="125" spans="1:1" ht="17.25" hidden="1" customHeight="1" x14ac:dyDescent="0.25">
      <c r="A125" s="35" t="s">
        <v>189</v>
      </c>
    </row>
    <row r="126" spans="1:1" ht="17.25" hidden="1" customHeight="1" x14ac:dyDescent="0.25">
      <c r="A126" s="35" t="s">
        <v>190</v>
      </c>
    </row>
    <row r="127" spans="1:1" ht="17.25" hidden="1" customHeight="1" x14ac:dyDescent="0.25">
      <c r="A127" s="35" t="s">
        <v>191</v>
      </c>
    </row>
    <row r="128" spans="1:1" ht="17.25" hidden="1" customHeight="1" x14ac:dyDescent="0.25">
      <c r="A128" s="35" t="s">
        <v>192</v>
      </c>
    </row>
    <row r="129" spans="1:1" ht="17.25" hidden="1" customHeight="1" x14ac:dyDescent="0.25">
      <c r="A129" s="35" t="s">
        <v>193</v>
      </c>
    </row>
    <row r="130" spans="1:1" ht="17.25" hidden="1" customHeight="1" x14ac:dyDescent="0.25">
      <c r="A130" s="35" t="s">
        <v>194</v>
      </c>
    </row>
    <row r="131" spans="1:1" ht="17.25" hidden="1" customHeight="1" x14ac:dyDescent="0.25">
      <c r="A131" s="35" t="s">
        <v>197</v>
      </c>
    </row>
    <row r="132" spans="1:1" ht="17.25" hidden="1" customHeight="1" x14ac:dyDescent="0.25">
      <c r="A132" s="35" t="s">
        <v>195</v>
      </c>
    </row>
    <row r="133" spans="1:1" ht="17.25" hidden="1" customHeight="1" x14ac:dyDescent="0.25">
      <c r="A133" s="35" t="s">
        <v>198</v>
      </c>
    </row>
    <row r="134" spans="1:1" ht="17.25" hidden="1" customHeight="1" x14ac:dyDescent="0.25">
      <c r="A134" s="35" t="s">
        <v>237</v>
      </c>
    </row>
    <row r="135" spans="1:1" ht="17.25" hidden="1" customHeight="1" x14ac:dyDescent="0.25">
      <c r="A135" s="35" t="s">
        <v>236</v>
      </c>
    </row>
    <row r="136" spans="1:1" ht="17.25" hidden="1" customHeight="1" x14ac:dyDescent="0.25">
      <c r="A136" s="35" t="s">
        <v>238</v>
      </c>
    </row>
    <row r="137" spans="1:1" ht="17.25" hidden="1" customHeight="1" x14ac:dyDescent="0.25">
      <c r="A137" s="35" t="s">
        <v>1512</v>
      </c>
    </row>
    <row r="138" spans="1:1" ht="17.25" hidden="1" customHeight="1" x14ac:dyDescent="0.25">
      <c r="A138" s="35" t="s">
        <v>1514</v>
      </c>
    </row>
    <row r="139" spans="1:1" ht="17.25" hidden="1" customHeight="1" x14ac:dyDescent="0.25">
      <c r="A139" s="35" t="s">
        <v>1515</v>
      </c>
    </row>
    <row r="140" spans="1:1" ht="17.25" hidden="1" customHeight="1" x14ac:dyDescent="0.25">
      <c r="A140" s="35" t="s">
        <v>1519</v>
      </c>
    </row>
    <row r="141" spans="1:1" ht="17.25" hidden="1" customHeight="1" x14ac:dyDescent="0.25">
      <c r="A141" s="35" t="s">
        <v>1497</v>
      </c>
    </row>
    <row r="142" spans="1:1" ht="17.25" hidden="1" customHeight="1" x14ac:dyDescent="0.25">
      <c r="A142" s="35" t="s">
        <v>1523</v>
      </c>
    </row>
    <row r="143" spans="1:1" ht="17.25" hidden="1" customHeight="1" x14ac:dyDescent="0.25">
      <c r="A143" s="35" t="s">
        <v>1526</v>
      </c>
    </row>
    <row r="144" spans="1:1" ht="17.25" hidden="1" customHeight="1" x14ac:dyDescent="0.25">
      <c r="A144" s="35" t="s">
        <v>1581</v>
      </c>
    </row>
    <row r="145" spans="1:1" ht="17.25" hidden="1" customHeight="1" x14ac:dyDescent="0.25">
      <c r="A145" s="35" t="s">
        <v>1650</v>
      </c>
    </row>
    <row r="146" spans="1:1" ht="17.25" hidden="1" customHeight="1" x14ac:dyDescent="0.25">
      <c r="A146" s="35" t="s">
        <v>2056</v>
      </c>
    </row>
    <row r="147" spans="1:1" ht="17.25" hidden="1" customHeight="1" x14ac:dyDescent="0.25">
      <c r="A147" s="35" t="s">
        <v>121</v>
      </c>
    </row>
    <row r="148" spans="1:1" ht="17.25" hidden="1" customHeight="1" x14ac:dyDescent="0.25">
      <c r="A148" s="35" t="s">
        <v>2097</v>
      </c>
    </row>
  </sheetData>
  <autoFilter ref="A1:A148">
    <filterColumn colId="0">
      <filters>
        <filter val="Ferreteria Roberto Morales"/>
      </filters>
    </filterColumn>
    <sortState ref="A2:A67">
      <sortCondition ref="A1:A66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2"/>
  <dimension ref="A2:AD84"/>
  <sheetViews>
    <sheetView topLeftCell="A19" zoomScale="80" zoomScaleNormal="80" workbookViewId="0">
      <selection activeCell="L5" sqref="L5:L6"/>
    </sheetView>
  </sheetViews>
  <sheetFormatPr baseColWidth="10" defaultRowHeight="15" x14ac:dyDescent="0.25"/>
  <cols>
    <col min="1" max="1" width="12.28515625" bestFit="1" customWidth="1"/>
    <col min="2" max="2" width="14.7109375" customWidth="1"/>
    <col min="3" max="3" width="12.5703125" customWidth="1"/>
    <col min="4" max="4" width="14" customWidth="1"/>
    <col min="5" max="5" width="13" customWidth="1"/>
    <col min="6" max="6" width="19" bestFit="1" customWidth="1"/>
    <col min="8" max="8" width="12.28515625" bestFit="1" customWidth="1"/>
    <col min="9" max="9" width="13" customWidth="1"/>
    <col min="10" max="10" width="12.140625" customWidth="1"/>
    <col min="11" max="11" width="11.140625" customWidth="1"/>
    <col min="12" max="12" width="12.85546875" customWidth="1"/>
    <col min="13" max="13" width="19" bestFit="1" customWidth="1"/>
    <col min="15" max="15" width="13.5703125" customWidth="1"/>
    <col min="18" max="18" width="15.85546875" customWidth="1"/>
    <col min="19" max="19" width="12.5703125" customWidth="1"/>
    <col min="23" max="23" width="13.42578125" customWidth="1"/>
    <col min="30" max="30" width="12.7109375" customWidth="1"/>
  </cols>
  <sheetData>
    <row r="2" spans="1:30" x14ac:dyDescent="0.25">
      <c r="B2" s="40" t="s">
        <v>111</v>
      </c>
      <c r="C2" s="39">
        <v>1500</v>
      </c>
      <c r="I2" s="40" t="s">
        <v>119</v>
      </c>
      <c r="J2" s="39">
        <v>134.6</v>
      </c>
    </row>
    <row r="4" spans="1:30" x14ac:dyDescent="0.25">
      <c r="A4" s="41" t="s">
        <v>113</v>
      </c>
      <c r="B4" s="41" t="s">
        <v>112</v>
      </c>
      <c r="C4" s="42" t="s">
        <v>115</v>
      </c>
      <c r="D4" s="41" t="s">
        <v>111</v>
      </c>
      <c r="E4" s="41" t="s">
        <v>116</v>
      </c>
      <c r="F4" s="46">
        <v>29.363900000000001</v>
      </c>
      <c r="G4" s="47"/>
      <c r="H4" s="41" t="s">
        <v>113</v>
      </c>
      <c r="I4" s="41" t="s">
        <v>112</v>
      </c>
      <c r="J4" s="42" t="s">
        <v>115</v>
      </c>
      <c r="K4" s="41" t="s">
        <v>119</v>
      </c>
      <c r="L4" s="41" t="s">
        <v>116</v>
      </c>
      <c r="M4" s="46"/>
      <c r="O4" s="41" t="s">
        <v>113</v>
      </c>
      <c r="P4" s="41" t="s">
        <v>112</v>
      </c>
      <c r="Q4" s="41" t="s">
        <v>185</v>
      </c>
      <c r="R4" s="41" t="s">
        <v>116</v>
      </c>
      <c r="T4" s="41" t="s">
        <v>113</v>
      </c>
      <c r="U4" s="41" t="s">
        <v>112</v>
      </c>
      <c r="V4" s="41" t="s">
        <v>185</v>
      </c>
      <c r="W4" s="41" t="s">
        <v>116</v>
      </c>
      <c r="AA4" s="41" t="s">
        <v>113</v>
      </c>
      <c r="AB4" s="41" t="s">
        <v>112</v>
      </c>
      <c r="AC4" s="41" t="s">
        <v>185</v>
      </c>
      <c r="AD4" s="41" t="s">
        <v>116</v>
      </c>
    </row>
    <row r="5" spans="1:30" x14ac:dyDescent="0.25">
      <c r="A5" s="41">
        <v>1</v>
      </c>
      <c r="B5" s="39">
        <v>926.09</v>
      </c>
      <c r="C5" s="43">
        <f>B5/$B$23</f>
        <v>3.6444051618021604E-2</v>
      </c>
      <c r="D5" s="45">
        <f>C5*$C$2</f>
        <v>54.666077427032405</v>
      </c>
      <c r="E5" s="45">
        <f>B5+D5</f>
        <v>980.75607742703244</v>
      </c>
      <c r="F5" s="59">
        <f>58.65*F4</f>
        <v>1722.1927350000001</v>
      </c>
      <c r="G5" s="48"/>
      <c r="H5" s="41">
        <v>1</v>
      </c>
      <c r="I5" s="39">
        <v>1353.99</v>
      </c>
      <c r="J5" s="43">
        <f>I5/$I$23</f>
        <v>0.50296618511818303</v>
      </c>
      <c r="K5" s="50">
        <f>J5*$J$2</f>
        <v>67.699248516907431</v>
      </c>
      <c r="L5" s="45">
        <f>I5-K5</f>
        <v>1286.2907514830927</v>
      </c>
      <c r="M5" s="38"/>
      <c r="O5" s="41">
        <v>1</v>
      </c>
      <c r="P5" s="72">
        <v>2689.83</v>
      </c>
      <c r="Q5" s="50">
        <v>30.4512</v>
      </c>
      <c r="R5" s="73">
        <f t="shared" ref="R5:R21" si="0">Q5*P5</f>
        <v>81908.551296000005</v>
      </c>
      <c r="T5" s="41">
        <v>1</v>
      </c>
      <c r="U5" s="68">
        <v>190.55</v>
      </c>
      <c r="V5" s="50">
        <v>29.950600000000001</v>
      </c>
      <c r="W5" s="73">
        <f t="shared" ref="W5:W31" si="1">V5*U5</f>
        <v>5707.0868300000002</v>
      </c>
      <c r="X5" t="s">
        <v>184</v>
      </c>
      <c r="Y5" t="s">
        <v>196</v>
      </c>
      <c r="AA5" s="41">
        <v>1</v>
      </c>
      <c r="AB5" s="72">
        <v>1068.79</v>
      </c>
      <c r="AC5" s="50">
        <v>30.038799999999998</v>
      </c>
      <c r="AD5" s="73">
        <f t="shared" ref="AD5:AD25" si="2">AC5*AB5</f>
        <v>32105.169051999997</v>
      </c>
    </row>
    <row r="6" spans="1:30" x14ac:dyDescent="0.25">
      <c r="A6" s="41">
        <f>A5+1</f>
        <v>2</v>
      </c>
      <c r="B6" s="39">
        <v>6341.72</v>
      </c>
      <c r="C6" s="43">
        <f>B6/$B$23</f>
        <v>0.24956318611262401</v>
      </c>
      <c r="D6" s="45">
        <f>C6*$C$2</f>
        <v>374.34477916893604</v>
      </c>
      <c r="E6" s="45">
        <f t="shared" ref="E6:E22" si="3">B6+D6</f>
        <v>6716.0647791689362</v>
      </c>
      <c r="F6" s="59">
        <f>64.62*F4</f>
        <v>1897.4952180000002</v>
      </c>
      <c r="G6" s="48"/>
      <c r="H6" s="41">
        <f>H5+1</f>
        <v>2</v>
      </c>
      <c r="I6" s="39">
        <v>1338.02</v>
      </c>
      <c r="J6" s="43">
        <f>I6/$I$23</f>
        <v>0.49703381488181686</v>
      </c>
      <c r="K6" s="50">
        <f>J6*$J$2</f>
        <v>66.900751483092549</v>
      </c>
      <c r="L6" s="45">
        <f>I6-K6</f>
        <v>1271.1192485169074</v>
      </c>
      <c r="M6" s="38"/>
      <c r="O6" s="41">
        <f>O5+1</f>
        <v>2</v>
      </c>
      <c r="P6" s="72">
        <v>309.18</v>
      </c>
      <c r="Q6" s="50">
        <v>30.4512</v>
      </c>
      <c r="R6" s="73">
        <f t="shared" si="0"/>
        <v>9414.902016</v>
      </c>
      <c r="S6" s="68">
        <v>169.36</v>
      </c>
      <c r="T6" s="41">
        <f>T5+1</f>
        <v>2</v>
      </c>
      <c r="U6" s="75">
        <v>320.14</v>
      </c>
      <c r="V6" s="50">
        <v>29.950600000000001</v>
      </c>
      <c r="W6" s="76">
        <f t="shared" si="1"/>
        <v>9588.3850839999996</v>
      </c>
      <c r="X6" t="s">
        <v>184</v>
      </c>
      <c r="Y6" t="s">
        <v>196</v>
      </c>
      <c r="Z6" s="69">
        <v>5072.4336160000003</v>
      </c>
      <c r="AA6" s="41">
        <f>AA5+1</f>
        <v>2</v>
      </c>
      <c r="AB6" s="72">
        <v>169.08</v>
      </c>
      <c r="AC6" s="50">
        <v>30.038799999999998</v>
      </c>
      <c r="AD6" s="73">
        <f t="shared" si="2"/>
        <v>5078.9603040000002</v>
      </c>
    </row>
    <row r="7" spans="1:30" x14ac:dyDescent="0.25">
      <c r="A7" s="41">
        <f t="shared" ref="A7:A22" si="4">A6+1</f>
        <v>3</v>
      </c>
      <c r="B7" s="39">
        <v>320</v>
      </c>
      <c r="C7" s="43">
        <f>B7/$B$23</f>
        <v>1.2592832789218017E-2</v>
      </c>
      <c r="D7" s="45">
        <f>C7*$C$2</f>
        <v>18.889249183827026</v>
      </c>
      <c r="E7" s="45">
        <f t="shared" si="3"/>
        <v>338.88924918382702</v>
      </c>
      <c r="F7" s="58"/>
      <c r="G7" s="48"/>
      <c r="H7" s="41">
        <f t="shared" ref="H7:H22" si="5">H6+1</f>
        <v>3</v>
      </c>
      <c r="I7" s="39">
        <v>0</v>
      </c>
      <c r="J7" s="43">
        <f>I7/$I$23</f>
        <v>0</v>
      </c>
      <c r="K7" s="50">
        <f>J7*$J$2</f>
        <v>0</v>
      </c>
      <c r="L7" s="45">
        <f>I7-K7</f>
        <v>0</v>
      </c>
      <c r="M7" s="38"/>
      <c r="O7" s="41">
        <f t="shared" ref="O7:O30" si="6">O6+1</f>
        <v>3</v>
      </c>
      <c r="P7" s="72">
        <v>1422.61</v>
      </c>
      <c r="Q7" s="50">
        <v>30.4512</v>
      </c>
      <c r="R7" s="73">
        <f t="shared" si="0"/>
        <v>43320.181632</v>
      </c>
      <c r="T7" s="41">
        <f t="shared" ref="T7:T30" si="7">T6+1</f>
        <v>3</v>
      </c>
      <c r="U7" s="68">
        <v>161.32</v>
      </c>
      <c r="V7" s="50">
        <v>29.950600000000001</v>
      </c>
      <c r="W7" s="73">
        <f t="shared" si="1"/>
        <v>4831.6307919999999</v>
      </c>
      <c r="X7" t="s">
        <v>184</v>
      </c>
      <c r="Y7" t="s">
        <v>196</v>
      </c>
      <c r="AA7" s="41">
        <f t="shared" ref="AA7:AA25" si="8">AA6+1</f>
        <v>3</v>
      </c>
      <c r="AB7" s="72">
        <v>138.81</v>
      </c>
      <c r="AC7" s="50">
        <v>30.038799999999998</v>
      </c>
      <c r="AD7" s="73">
        <f t="shared" si="2"/>
        <v>4169.6858279999997</v>
      </c>
    </row>
    <row r="8" spans="1:30" x14ac:dyDescent="0.25">
      <c r="A8" s="41">
        <f t="shared" si="4"/>
        <v>4</v>
      </c>
      <c r="B8" s="39">
        <v>290.43</v>
      </c>
      <c r="C8" s="43">
        <f>B8/$B$23</f>
        <v>1.142917633428934E-2</v>
      </c>
      <c r="D8" s="45">
        <f>C8*$C$2</f>
        <v>17.14376450143401</v>
      </c>
      <c r="E8" s="45">
        <f t="shared" si="3"/>
        <v>307.57376450143403</v>
      </c>
      <c r="F8" s="59">
        <f>F6+F5</f>
        <v>3619.6879530000006</v>
      </c>
      <c r="G8" s="48"/>
      <c r="H8" s="41">
        <f t="shared" si="5"/>
        <v>4</v>
      </c>
      <c r="I8" s="39">
        <v>0</v>
      </c>
      <c r="J8" s="43">
        <f>I8/$I$23</f>
        <v>0</v>
      </c>
      <c r="K8" s="50">
        <f>J8*$J$2</f>
        <v>0</v>
      </c>
      <c r="L8" s="45">
        <f>I8-K8</f>
        <v>0</v>
      </c>
      <c r="M8" s="38"/>
      <c r="O8" s="41">
        <f t="shared" si="6"/>
        <v>4</v>
      </c>
      <c r="P8" s="72">
        <v>488.46</v>
      </c>
      <c r="Q8" s="50">
        <v>30.4512</v>
      </c>
      <c r="R8" s="73">
        <f t="shared" si="0"/>
        <v>14874.193152</v>
      </c>
      <c r="T8" s="41">
        <f t="shared" si="7"/>
        <v>4</v>
      </c>
      <c r="U8" s="68">
        <v>354.61</v>
      </c>
      <c r="V8" s="50">
        <v>29.950600000000001</v>
      </c>
      <c r="W8" s="73">
        <f t="shared" si="1"/>
        <v>10620.782266</v>
      </c>
      <c r="X8" t="s">
        <v>184</v>
      </c>
      <c r="Y8" t="s">
        <v>196</v>
      </c>
      <c r="AA8" s="41">
        <f t="shared" si="8"/>
        <v>4</v>
      </c>
      <c r="AB8" s="72">
        <v>1100.06</v>
      </c>
      <c r="AC8" s="50">
        <v>30.038799999999998</v>
      </c>
      <c r="AD8" s="73">
        <f t="shared" si="2"/>
        <v>33044.482327999998</v>
      </c>
    </row>
    <row r="9" spans="1:30" x14ac:dyDescent="0.25">
      <c r="A9" s="41">
        <f t="shared" si="4"/>
        <v>5</v>
      </c>
      <c r="B9" s="39">
        <v>1899.12</v>
      </c>
      <c r="C9" s="43">
        <f>B9/$B$23</f>
        <v>7.4735314395811617E-2</v>
      </c>
      <c r="D9" s="45">
        <f>C9*$C$2</f>
        <v>112.10297159371743</v>
      </c>
      <c r="E9" s="45">
        <f t="shared" si="3"/>
        <v>2011.2229715937174</v>
      </c>
      <c r="F9" s="58"/>
      <c r="G9" s="48"/>
      <c r="H9" s="41">
        <f t="shared" si="5"/>
        <v>5</v>
      </c>
      <c r="I9" s="39">
        <v>0</v>
      </c>
      <c r="J9" s="43">
        <f>I9/$I$23</f>
        <v>0</v>
      </c>
      <c r="K9" s="50">
        <f>J9*$J$2</f>
        <v>0</v>
      </c>
      <c r="L9" s="45">
        <f>I9-K9</f>
        <v>0</v>
      </c>
      <c r="M9" s="38"/>
      <c r="N9" s="75">
        <v>173.89</v>
      </c>
      <c r="O9" s="41">
        <f t="shared" si="6"/>
        <v>5</v>
      </c>
      <c r="P9" s="75">
        <v>901.75</v>
      </c>
      <c r="Q9" s="50">
        <v>30.483799999999999</v>
      </c>
      <c r="R9" s="76">
        <f t="shared" si="0"/>
        <v>27488.766649999998</v>
      </c>
      <c r="T9" s="41">
        <f t="shared" si="7"/>
        <v>5</v>
      </c>
      <c r="U9" s="68">
        <v>95.53</v>
      </c>
      <c r="V9" s="50">
        <v>29.950600000000001</v>
      </c>
      <c r="W9" s="73">
        <f t="shared" si="1"/>
        <v>2861.1808180000003</v>
      </c>
      <c r="X9" t="s">
        <v>184</v>
      </c>
      <c r="Y9" t="s">
        <v>196</v>
      </c>
      <c r="AA9" s="41">
        <f t="shared" si="8"/>
        <v>5</v>
      </c>
      <c r="AB9" s="72">
        <v>185.78</v>
      </c>
      <c r="AC9" s="50">
        <v>30.038799999999998</v>
      </c>
      <c r="AD9" s="73">
        <f t="shared" si="2"/>
        <v>5580.6082639999995</v>
      </c>
    </row>
    <row r="10" spans="1:30" x14ac:dyDescent="0.25">
      <c r="A10" s="41">
        <f t="shared" si="4"/>
        <v>6</v>
      </c>
      <c r="B10" s="39">
        <v>4206.3900000000003</v>
      </c>
      <c r="C10" s="43">
        <f t="shared" ref="C10:C19" si="9">B10/$B$23</f>
        <v>0.16553239348824619</v>
      </c>
      <c r="D10" s="45">
        <f t="shared" ref="D10:D19" si="10">C10*$C$2</f>
        <v>248.29859023236929</v>
      </c>
      <c r="E10" s="45">
        <f t="shared" si="3"/>
        <v>4454.6885902323693</v>
      </c>
      <c r="F10" s="58"/>
      <c r="G10" s="48"/>
      <c r="H10" s="41">
        <f t="shared" si="5"/>
        <v>6</v>
      </c>
      <c r="I10" s="39">
        <v>0</v>
      </c>
      <c r="J10" s="43">
        <f t="shared" ref="J10:J20" si="11">I10/$I$23</f>
        <v>0</v>
      </c>
      <c r="K10" s="50">
        <f t="shared" ref="K10:K20" si="12">J10*$J$2</f>
        <v>0</v>
      </c>
      <c r="L10" s="45">
        <f t="shared" ref="L10:L20" si="13">I10-K10</f>
        <v>0</v>
      </c>
      <c r="M10" s="63"/>
      <c r="N10" s="75">
        <v>168.37</v>
      </c>
      <c r="O10" s="41">
        <f t="shared" si="6"/>
        <v>6</v>
      </c>
      <c r="P10" s="75">
        <v>144.49</v>
      </c>
      <c r="Q10" s="50">
        <v>30.483799999999999</v>
      </c>
      <c r="R10" s="76">
        <f t="shared" si="0"/>
        <v>4404.6042619999998</v>
      </c>
      <c r="T10" s="41">
        <f t="shared" si="7"/>
        <v>6</v>
      </c>
      <c r="U10" s="68">
        <v>241.91</v>
      </c>
      <c r="V10" s="50">
        <v>29.950600000000001</v>
      </c>
      <c r="W10" s="73">
        <f t="shared" si="1"/>
        <v>7245.3496460000006</v>
      </c>
      <c r="X10" t="s">
        <v>184</v>
      </c>
      <c r="Y10" t="s">
        <v>196</v>
      </c>
      <c r="AA10" s="41">
        <f t="shared" si="8"/>
        <v>6</v>
      </c>
      <c r="AB10" s="72">
        <v>441.24</v>
      </c>
      <c r="AC10" s="50">
        <v>30.038799999999998</v>
      </c>
      <c r="AD10" s="73">
        <f t="shared" si="2"/>
        <v>13254.320111999999</v>
      </c>
    </row>
    <row r="11" spans="1:30" x14ac:dyDescent="0.25">
      <c r="A11" s="41">
        <f t="shared" si="4"/>
        <v>7</v>
      </c>
      <c r="B11" s="39">
        <v>260.88</v>
      </c>
      <c r="C11" s="43">
        <f t="shared" si="9"/>
        <v>1.0266306931409988E-2</v>
      </c>
      <c r="D11" s="45">
        <f t="shared" si="10"/>
        <v>15.399460397114982</v>
      </c>
      <c r="E11" s="45">
        <f t="shared" si="3"/>
        <v>276.27946039711497</v>
      </c>
      <c r="F11" s="58"/>
      <c r="G11" s="48"/>
      <c r="H11" s="41">
        <f t="shared" si="5"/>
        <v>7</v>
      </c>
      <c r="I11" s="39">
        <v>0</v>
      </c>
      <c r="J11" s="43">
        <f t="shared" si="11"/>
        <v>0</v>
      </c>
      <c r="K11" s="50">
        <f t="shared" si="12"/>
        <v>0</v>
      </c>
      <c r="L11" s="45">
        <f t="shared" si="13"/>
        <v>0</v>
      </c>
      <c r="M11" s="63"/>
      <c r="N11" s="75">
        <v>242.4</v>
      </c>
      <c r="O11" s="41">
        <f t="shared" si="6"/>
        <v>7</v>
      </c>
      <c r="P11" s="75">
        <v>195.58</v>
      </c>
      <c r="Q11" s="50">
        <v>30.483799999999999</v>
      </c>
      <c r="R11" s="76">
        <f t="shared" si="0"/>
        <v>5962.0216040000005</v>
      </c>
      <c r="T11" s="41">
        <f t="shared" si="7"/>
        <v>7</v>
      </c>
      <c r="U11" s="68">
        <v>195.43</v>
      </c>
      <c r="V11" s="50">
        <v>29.950600000000001</v>
      </c>
      <c r="W11" s="73">
        <f t="shared" si="1"/>
        <v>5853.2457580000009</v>
      </c>
      <c r="X11" t="s">
        <v>184</v>
      </c>
      <c r="Y11" t="s">
        <v>196</v>
      </c>
      <c r="AA11" s="41">
        <f t="shared" si="8"/>
        <v>7</v>
      </c>
      <c r="AB11" s="72">
        <v>441.24</v>
      </c>
      <c r="AC11" s="50">
        <v>30.038799999999998</v>
      </c>
      <c r="AD11" s="73">
        <f t="shared" si="2"/>
        <v>13254.320111999999</v>
      </c>
    </row>
    <row r="12" spans="1:30" x14ac:dyDescent="0.25">
      <c r="A12" s="41">
        <f t="shared" si="4"/>
        <v>8</v>
      </c>
      <c r="B12" s="39">
        <v>1106.5999999999999</v>
      </c>
      <c r="C12" s="43">
        <f t="shared" si="9"/>
        <v>4.3547589889214554E-2</v>
      </c>
      <c r="D12" s="45">
        <f t="shared" si="10"/>
        <v>65.321384833821824</v>
      </c>
      <c r="E12" s="45">
        <f t="shared" si="3"/>
        <v>1171.9213848338218</v>
      </c>
      <c r="F12" s="58"/>
      <c r="G12" s="48"/>
      <c r="H12" s="41">
        <f t="shared" si="5"/>
        <v>8</v>
      </c>
      <c r="I12" s="39">
        <v>0</v>
      </c>
      <c r="J12" s="43">
        <f t="shared" si="11"/>
        <v>0</v>
      </c>
      <c r="K12" s="50">
        <f t="shared" si="12"/>
        <v>0</v>
      </c>
      <c r="L12" s="45">
        <f t="shared" si="13"/>
        <v>0</v>
      </c>
      <c r="M12" s="63"/>
      <c r="N12" s="75">
        <v>69.010000000000005</v>
      </c>
      <c r="O12" s="41">
        <f t="shared" si="6"/>
        <v>8</v>
      </c>
      <c r="P12" s="75">
        <v>126.83</v>
      </c>
      <c r="Q12" s="50">
        <v>30.483799999999999</v>
      </c>
      <c r="R12" s="76">
        <f t="shared" si="0"/>
        <v>3866.260354</v>
      </c>
      <c r="T12" s="41">
        <f t="shared" si="7"/>
        <v>8</v>
      </c>
      <c r="U12" s="68">
        <v>319.25</v>
      </c>
      <c r="V12" s="50">
        <v>29.950600000000001</v>
      </c>
      <c r="W12" s="73">
        <f t="shared" si="1"/>
        <v>9561.7290499999999</v>
      </c>
      <c r="X12" t="s">
        <v>184</v>
      </c>
      <c r="Y12" t="s">
        <v>196</v>
      </c>
      <c r="AA12" s="41">
        <f t="shared" si="8"/>
        <v>8</v>
      </c>
      <c r="AB12" s="72">
        <v>275.77999999999997</v>
      </c>
      <c r="AC12" s="50">
        <v>30.038799999999998</v>
      </c>
      <c r="AD12" s="73">
        <f t="shared" si="2"/>
        <v>8284.1002639999988</v>
      </c>
    </row>
    <row r="13" spans="1:30" x14ac:dyDescent="0.25">
      <c r="A13" s="41">
        <f t="shared" si="4"/>
        <v>9</v>
      </c>
      <c r="B13" s="39">
        <v>647.34</v>
      </c>
      <c r="C13" s="43">
        <f t="shared" si="9"/>
        <v>2.5474513680538723E-2</v>
      </c>
      <c r="D13" s="45">
        <f t="shared" si="10"/>
        <v>38.211770520808088</v>
      </c>
      <c r="E13" s="45">
        <f t="shared" si="3"/>
        <v>685.55177052080808</v>
      </c>
      <c r="F13" s="58"/>
      <c r="G13" s="48"/>
      <c r="H13" s="41">
        <f t="shared" si="5"/>
        <v>9</v>
      </c>
      <c r="I13" s="39">
        <v>0</v>
      </c>
      <c r="J13" s="43">
        <f t="shared" si="11"/>
        <v>0</v>
      </c>
      <c r="K13" s="50">
        <f t="shared" si="12"/>
        <v>0</v>
      </c>
      <c r="L13" s="45">
        <f t="shared" si="13"/>
        <v>0</v>
      </c>
      <c r="M13" s="63"/>
      <c r="N13" s="5"/>
      <c r="O13" s="41">
        <f t="shared" si="6"/>
        <v>9</v>
      </c>
      <c r="P13" s="75">
        <v>101.21</v>
      </c>
      <c r="Q13" s="50">
        <v>30.483799999999999</v>
      </c>
      <c r="R13" s="76">
        <f t="shared" si="0"/>
        <v>3085.2653979999995</v>
      </c>
      <c r="T13" s="41">
        <f t="shared" si="7"/>
        <v>9</v>
      </c>
      <c r="U13" s="68">
        <v>215.84</v>
      </c>
      <c r="V13" s="50">
        <v>29.950600000000001</v>
      </c>
      <c r="W13" s="73">
        <f t="shared" si="1"/>
        <v>6464.5375040000008</v>
      </c>
      <c r="X13" t="s">
        <v>184</v>
      </c>
      <c r="Y13" t="s">
        <v>196</v>
      </c>
      <c r="AA13" s="41">
        <f t="shared" si="8"/>
        <v>9</v>
      </c>
      <c r="AB13" s="72">
        <v>275.77999999999997</v>
      </c>
      <c r="AC13" s="50">
        <v>30.038799999999998</v>
      </c>
      <c r="AD13" s="73">
        <f t="shared" si="2"/>
        <v>8284.1002639999988</v>
      </c>
    </row>
    <row r="14" spans="1:30" x14ac:dyDescent="0.25">
      <c r="A14" s="41">
        <f t="shared" si="4"/>
        <v>10</v>
      </c>
      <c r="B14" s="39">
        <v>929.48</v>
      </c>
      <c r="C14" s="43">
        <f t="shared" si="9"/>
        <v>3.6577456940382384E-2</v>
      </c>
      <c r="D14" s="45">
        <f t="shared" si="10"/>
        <v>54.866185410573578</v>
      </c>
      <c r="E14" s="45">
        <f t="shared" si="3"/>
        <v>984.34618541057364</v>
      </c>
      <c r="F14" s="58"/>
      <c r="G14" s="48"/>
      <c r="H14" s="41">
        <f t="shared" si="5"/>
        <v>10</v>
      </c>
      <c r="I14" s="39">
        <v>0</v>
      </c>
      <c r="J14" s="43">
        <f t="shared" si="11"/>
        <v>0</v>
      </c>
      <c r="K14" s="50">
        <f t="shared" si="12"/>
        <v>0</v>
      </c>
      <c r="L14" s="45">
        <f t="shared" si="13"/>
        <v>0</v>
      </c>
      <c r="M14" s="63"/>
      <c r="O14" s="41">
        <f t="shared" si="6"/>
        <v>10</v>
      </c>
      <c r="P14" s="75">
        <v>495.13</v>
      </c>
      <c r="Q14" s="50">
        <v>30.483799999999999</v>
      </c>
      <c r="R14" s="76">
        <f t="shared" si="0"/>
        <v>15093.443894</v>
      </c>
      <c r="T14" s="41">
        <f t="shared" si="7"/>
        <v>10</v>
      </c>
      <c r="U14" s="68">
        <v>132.55000000000001</v>
      </c>
      <c r="V14" s="50">
        <v>29.950600000000001</v>
      </c>
      <c r="W14" s="73">
        <f t="shared" si="1"/>
        <v>3969.9520300000004</v>
      </c>
      <c r="X14" t="s">
        <v>184</v>
      </c>
      <c r="Y14" t="s">
        <v>196</v>
      </c>
      <c r="AA14" s="41">
        <f t="shared" si="8"/>
        <v>10</v>
      </c>
      <c r="AB14" s="72">
        <v>661.86</v>
      </c>
      <c r="AC14" s="50">
        <v>30.038799999999998</v>
      </c>
      <c r="AD14" s="73">
        <f t="shared" si="2"/>
        <v>19881.480167999998</v>
      </c>
    </row>
    <row r="15" spans="1:30" x14ac:dyDescent="0.25">
      <c r="A15" s="41">
        <f t="shared" si="4"/>
        <v>11</v>
      </c>
      <c r="B15" s="39">
        <v>2734.55</v>
      </c>
      <c r="C15" s="43">
        <f t="shared" si="9"/>
        <v>0.10761165907423791</v>
      </c>
      <c r="D15" s="45">
        <f t="shared" si="10"/>
        <v>161.41748861135684</v>
      </c>
      <c r="E15" s="45">
        <f t="shared" si="3"/>
        <v>2895.9674886113571</v>
      </c>
      <c r="F15" s="38"/>
      <c r="G15" s="48"/>
      <c r="H15" s="41">
        <f t="shared" si="5"/>
        <v>11</v>
      </c>
      <c r="I15" s="39">
        <v>0</v>
      </c>
      <c r="J15" s="43">
        <f t="shared" si="11"/>
        <v>0</v>
      </c>
      <c r="K15" s="50">
        <f t="shared" si="12"/>
        <v>0</v>
      </c>
      <c r="L15" s="45">
        <f t="shared" si="13"/>
        <v>0</v>
      </c>
      <c r="M15" s="38"/>
      <c r="O15" s="41">
        <f t="shared" si="6"/>
        <v>11</v>
      </c>
      <c r="P15" s="75">
        <v>98.23</v>
      </c>
      <c r="Q15" s="50">
        <v>30.483799999999999</v>
      </c>
      <c r="R15" s="76">
        <f t="shared" si="0"/>
        <v>2994.4236740000001</v>
      </c>
      <c r="T15" s="77">
        <f t="shared" si="7"/>
        <v>11</v>
      </c>
      <c r="U15" s="75">
        <v>81.81</v>
      </c>
      <c r="V15" s="50">
        <v>29.950600000000001</v>
      </c>
      <c r="W15" s="76">
        <f t="shared" si="1"/>
        <v>2450.2585860000004</v>
      </c>
      <c r="AA15" s="81">
        <f t="shared" si="8"/>
        <v>11</v>
      </c>
      <c r="AB15" s="72">
        <v>264.75</v>
      </c>
      <c r="AC15" s="50">
        <v>30.038799999999998</v>
      </c>
      <c r="AD15" s="73">
        <f t="shared" si="2"/>
        <v>7952.7722999999996</v>
      </c>
    </row>
    <row r="16" spans="1:30" x14ac:dyDescent="0.25">
      <c r="A16" s="41">
        <f t="shared" si="4"/>
        <v>12</v>
      </c>
      <c r="B16" s="39">
        <v>365.4</v>
      </c>
      <c r="C16" s="43">
        <f t="shared" si="9"/>
        <v>1.4379440941188322E-2</v>
      </c>
      <c r="D16" s="45">
        <f t="shared" si="10"/>
        <v>21.569161411782481</v>
      </c>
      <c r="E16" s="45">
        <f t="shared" si="3"/>
        <v>386.96916141178247</v>
      </c>
      <c r="F16" s="63"/>
      <c r="G16" s="48"/>
      <c r="H16" s="41">
        <f t="shared" si="5"/>
        <v>12</v>
      </c>
      <c r="I16" s="39">
        <v>0</v>
      </c>
      <c r="J16" s="43">
        <f t="shared" si="11"/>
        <v>0</v>
      </c>
      <c r="K16" s="50">
        <f t="shared" si="12"/>
        <v>0</v>
      </c>
      <c r="L16" s="45">
        <f t="shared" si="13"/>
        <v>0</v>
      </c>
      <c r="M16" s="63"/>
      <c r="O16" s="41">
        <f t="shared" si="6"/>
        <v>12</v>
      </c>
      <c r="P16" s="75">
        <v>63.84</v>
      </c>
      <c r="Q16" s="50">
        <v>30.483799999999999</v>
      </c>
      <c r="R16" s="76">
        <f t="shared" si="0"/>
        <v>1946.0857920000001</v>
      </c>
      <c r="T16" s="41">
        <f t="shared" si="7"/>
        <v>12</v>
      </c>
      <c r="U16" s="68">
        <v>64.965764964793877</v>
      </c>
      <c r="V16" s="50">
        <v>30.002700000000001</v>
      </c>
      <c r="W16" s="69">
        <f t="shared" si="1"/>
        <v>1949.1483565092212</v>
      </c>
      <c r="AA16" s="41">
        <f t="shared" si="8"/>
        <v>12</v>
      </c>
      <c r="AB16" s="72">
        <v>578.52</v>
      </c>
      <c r="AC16" s="50">
        <v>30.038799999999998</v>
      </c>
      <c r="AD16" s="73">
        <f t="shared" si="2"/>
        <v>17378.046575999997</v>
      </c>
    </row>
    <row r="17" spans="1:30" x14ac:dyDescent="0.25">
      <c r="A17" s="41">
        <f t="shared" si="4"/>
        <v>13</v>
      </c>
      <c r="B17" s="39">
        <v>2607.64</v>
      </c>
      <c r="C17" s="43">
        <f t="shared" si="9"/>
        <v>0.10261742029523896</v>
      </c>
      <c r="D17" s="45">
        <f t="shared" si="10"/>
        <v>153.92613044285844</v>
      </c>
      <c r="E17" s="45">
        <f t="shared" si="3"/>
        <v>2761.5661304428581</v>
      </c>
      <c r="F17" s="63"/>
      <c r="G17" s="48"/>
      <c r="H17" s="41">
        <f t="shared" si="5"/>
        <v>13</v>
      </c>
      <c r="I17" s="39">
        <v>0</v>
      </c>
      <c r="J17" s="43">
        <f t="shared" si="11"/>
        <v>0</v>
      </c>
      <c r="K17" s="50">
        <f t="shared" si="12"/>
        <v>0</v>
      </c>
      <c r="L17" s="45">
        <f t="shared" si="13"/>
        <v>0</v>
      </c>
      <c r="M17" s="63"/>
      <c r="O17" s="41">
        <f t="shared" si="6"/>
        <v>13</v>
      </c>
      <c r="P17" s="75">
        <v>43.98</v>
      </c>
      <c r="Q17" s="50">
        <v>30.483799999999999</v>
      </c>
      <c r="R17" s="76">
        <f t="shared" si="0"/>
        <v>1340.6775239999999</v>
      </c>
      <c r="T17" s="41">
        <f t="shared" si="7"/>
        <v>13</v>
      </c>
      <c r="U17" s="68">
        <v>271.84748516251</v>
      </c>
      <c r="V17" s="50">
        <v>30.002700000000001</v>
      </c>
      <c r="W17" s="69">
        <f t="shared" si="1"/>
        <v>8156.1585430852392</v>
      </c>
      <c r="AA17" s="41">
        <f t="shared" si="8"/>
        <v>13</v>
      </c>
      <c r="AB17" s="72">
        <v>0</v>
      </c>
      <c r="AC17" s="50">
        <v>30.038799999999998</v>
      </c>
      <c r="AD17" s="73">
        <f t="shared" si="2"/>
        <v>0</v>
      </c>
    </row>
    <row r="18" spans="1:30" x14ac:dyDescent="0.25">
      <c r="A18" s="41">
        <f t="shared" si="4"/>
        <v>14</v>
      </c>
      <c r="B18" s="39">
        <v>336</v>
      </c>
      <c r="C18" s="43">
        <f t="shared" si="9"/>
        <v>1.3222474428678918E-2</v>
      </c>
      <c r="D18" s="45">
        <f t="shared" si="10"/>
        <v>19.833711643018379</v>
      </c>
      <c r="E18" s="45">
        <f t="shared" si="3"/>
        <v>355.83371164301838</v>
      </c>
      <c r="F18" s="63"/>
      <c r="G18" s="48"/>
      <c r="H18" s="41">
        <f t="shared" si="5"/>
        <v>14</v>
      </c>
      <c r="I18" s="39">
        <v>0</v>
      </c>
      <c r="J18" s="43">
        <f t="shared" si="11"/>
        <v>0</v>
      </c>
      <c r="K18" s="50">
        <f t="shared" si="12"/>
        <v>0</v>
      </c>
      <c r="L18" s="45">
        <f t="shared" si="13"/>
        <v>0</v>
      </c>
      <c r="M18" s="63"/>
      <c r="O18" s="41">
        <f t="shared" si="6"/>
        <v>14</v>
      </c>
      <c r="P18" s="75">
        <v>105.6</v>
      </c>
      <c r="Q18" s="50">
        <v>30.483799999999999</v>
      </c>
      <c r="R18" s="76">
        <f t="shared" si="0"/>
        <v>3219.0892799999997</v>
      </c>
      <c r="T18" s="41">
        <f t="shared" si="7"/>
        <v>14</v>
      </c>
      <c r="U18" s="68">
        <v>149.74747640122092</v>
      </c>
      <c r="V18" s="50">
        <v>30.002700000000001</v>
      </c>
      <c r="W18" s="69">
        <f t="shared" si="1"/>
        <v>4492.8286102229113</v>
      </c>
      <c r="AA18" s="41">
        <f t="shared" si="8"/>
        <v>14</v>
      </c>
      <c r="AB18" s="72">
        <v>0</v>
      </c>
      <c r="AC18" s="50">
        <v>30.038799999999998</v>
      </c>
      <c r="AD18" s="73">
        <f t="shared" si="2"/>
        <v>0</v>
      </c>
    </row>
    <row r="19" spans="1:30" x14ac:dyDescent="0.25">
      <c r="A19" s="41">
        <f t="shared" si="4"/>
        <v>15</v>
      </c>
      <c r="B19" s="39">
        <v>1333.04</v>
      </c>
      <c r="C19" s="43">
        <f t="shared" si="9"/>
        <v>5.245859319168495E-2</v>
      </c>
      <c r="D19" s="45">
        <f t="shared" si="10"/>
        <v>78.687889787527425</v>
      </c>
      <c r="E19" s="45">
        <f t="shared" si="3"/>
        <v>1411.7278897875274</v>
      </c>
      <c r="F19" s="58"/>
      <c r="G19" s="48"/>
      <c r="H19" s="41">
        <f t="shared" si="5"/>
        <v>15</v>
      </c>
      <c r="I19" s="39">
        <v>0</v>
      </c>
      <c r="J19" s="43">
        <f t="shared" si="11"/>
        <v>0</v>
      </c>
      <c r="K19" s="50">
        <f t="shared" si="12"/>
        <v>0</v>
      </c>
      <c r="L19" s="45">
        <f t="shared" si="13"/>
        <v>0</v>
      </c>
      <c r="M19" s="38"/>
      <c r="O19" s="41">
        <f t="shared" si="6"/>
        <v>15</v>
      </c>
      <c r="P19" s="75">
        <v>159.77000000000001</v>
      </c>
      <c r="Q19" s="50">
        <v>30.483799999999999</v>
      </c>
      <c r="R19" s="76">
        <f t="shared" si="0"/>
        <v>4870.3967259999999</v>
      </c>
      <c r="T19" s="41">
        <f t="shared" si="7"/>
        <v>15</v>
      </c>
      <c r="U19" s="68">
        <v>367.76911765456896</v>
      </c>
      <c r="V19" s="50">
        <v>30.002700000000001</v>
      </c>
      <c r="W19" s="69">
        <f t="shared" si="1"/>
        <v>11034.066506254736</v>
      </c>
      <c r="AA19" s="41">
        <f t="shared" si="8"/>
        <v>15</v>
      </c>
      <c r="AB19" s="72">
        <v>0</v>
      </c>
      <c r="AC19" s="50">
        <v>30.038799999999998</v>
      </c>
      <c r="AD19" s="73">
        <f t="shared" si="2"/>
        <v>0</v>
      </c>
    </row>
    <row r="20" spans="1:30" x14ac:dyDescent="0.25">
      <c r="A20" s="41">
        <f t="shared" si="4"/>
        <v>16</v>
      </c>
      <c r="B20" s="39">
        <v>1106.5999999999999</v>
      </c>
      <c r="C20" s="43">
        <f>B20/$B$23</f>
        <v>4.3547589889214554E-2</v>
      </c>
      <c r="D20" s="45">
        <f>C20*$C$2</f>
        <v>65.321384833821824</v>
      </c>
      <c r="E20" s="45">
        <f t="shared" si="3"/>
        <v>1171.9213848338218</v>
      </c>
      <c r="F20" s="38"/>
      <c r="G20" s="48"/>
      <c r="H20" s="41">
        <f t="shared" si="5"/>
        <v>16</v>
      </c>
      <c r="I20" s="39">
        <v>0</v>
      </c>
      <c r="J20" s="43">
        <f t="shared" si="11"/>
        <v>0</v>
      </c>
      <c r="K20" s="50">
        <f t="shared" si="12"/>
        <v>0</v>
      </c>
      <c r="L20" s="45">
        <f t="shared" si="13"/>
        <v>0</v>
      </c>
      <c r="M20" s="38"/>
      <c r="O20" s="41">
        <f t="shared" si="6"/>
        <v>16</v>
      </c>
      <c r="P20" s="75">
        <v>321.64</v>
      </c>
      <c r="Q20" s="50">
        <v>30.483799999999999</v>
      </c>
      <c r="R20" s="76">
        <f t="shared" si="0"/>
        <v>9804.809432</v>
      </c>
      <c r="T20" s="41">
        <f t="shared" si="7"/>
        <v>16</v>
      </c>
      <c r="U20" s="68">
        <v>845.44479526414386</v>
      </c>
      <c r="V20" s="50">
        <v>30.002700000000001</v>
      </c>
      <c r="W20" s="69">
        <f t="shared" si="1"/>
        <v>25365.626558871529</v>
      </c>
      <c r="AA20" s="41">
        <f t="shared" si="8"/>
        <v>16</v>
      </c>
      <c r="AB20" s="72">
        <v>0</v>
      </c>
      <c r="AC20" s="50">
        <v>30.038799999999998</v>
      </c>
      <c r="AD20" s="73">
        <f t="shared" si="2"/>
        <v>0</v>
      </c>
    </row>
    <row r="21" spans="1:30" x14ac:dyDescent="0.25">
      <c r="A21" s="41">
        <f t="shared" si="4"/>
        <v>17</v>
      </c>
      <c r="B21" s="39">
        <v>0</v>
      </c>
      <c r="C21" s="43">
        <f>B21/$B$23</f>
        <v>0</v>
      </c>
      <c r="D21" s="45">
        <f>C21*$C$2</f>
        <v>0</v>
      </c>
      <c r="E21" s="45">
        <f t="shared" si="3"/>
        <v>0</v>
      </c>
      <c r="F21" s="38"/>
      <c r="G21" s="48"/>
      <c r="H21" s="41">
        <f t="shared" si="5"/>
        <v>17</v>
      </c>
      <c r="I21" s="39">
        <v>0</v>
      </c>
      <c r="J21" s="43">
        <f>I21/$I$23</f>
        <v>0</v>
      </c>
      <c r="K21" s="50">
        <f>J21*$J$2</f>
        <v>0</v>
      </c>
      <c r="L21" s="45">
        <f>I21-K21</f>
        <v>0</v>
      </c>
      <c r="M21" s="38"/>
      <c r="O21" s="41">
        <f t="shared" si="6"/>
        <v>17</v>
      </c>
      <c r="P21" s="75">
        <v>216.29</v>
      </c>
      <c r="Q21" s="50">
        <v>30.483799999999999</v>
      </c>
      <c r="R21" s="76">
        <f t="shared" si="0"/>
        <v>6593.3411019999994</v>
      </c>
      <c r="T21" s="41">
        <f t="shared" si="7"/>
        <v>17</v>
      </c>
      <c r="U21" s="68">
        <v>534.26348799423045</v>
      </c>
      <c r="V21" s="50">
        <v>30.002700000000001</v>
      </c>
      <c r="W21" s="69">
        <f t="shared" si="1"/>
        <v>16029.347151244498</v>
      </c>
      <c r="AA21" s="41">
        <f t="shared" si="8"/>
        <v>17</v>
      </c>
      <c r="AB21" s="72">
        <v>0</v>
      </c>
      <c r="AC21" s="50">
        <v>30.038799999999998</v>
      </c>
      <c r="AD21" s="73">
        <f t="shared" si="2"/>
        <v>0</v>
      </c>
    </row>
    <row r="22" spans="1:30" x14ac:dyDescent="0.25">
      <c r="A22" s="41">
        <f t="shared" si="4"/>
        <v>18</v>
      </c>
      <c r="B22" s="39"/>
      <c r="C22" s="43">
        <f>B22/$B$23</f>
        <v>0</v>
      </c>
      <c r="D22" s="45">
        <f>C22*$C$2</f>
        <v>0</v>
      </c>
      <c r="E22" s="45">
        <f t="shared" si="3"/>
        <v>0</v>
      </c>
      <c r="F22" s="38"/>
      <c r="G22" s="48"/>
      <c r="H22" s="41">
        <f t="shared" si="5"/>
        <v>18</v>
      </c>
      <c r="I22" s="39"/>
      <c r="J22" s="43">
        <f>I22/$I$23</f>
        <v>0</v>
      </c>
      <c r="K22" s="50">
        <f>J22*$J$2</f>
        <v>0</v>
      </c>
      <c r="L22" s="45">
        <f>I22-K22</f>
        <v>0</v>
      </c>
      <c r="M22" s="38"/>
      <c r="O22" s="41">
        <f t="shared" si="6"/>
        <v>18</v>
      </c>
      <c r="P22" s="68">
        <v>277.74</v>
      </c>
      <c r="Q22" s="50">
        <v>30.483799999999999</v>
      </c>
      <c r="R22" s="69">
        <f t="shared" ref="R22:R50" si="14">Q22*P22</f>
        <v>8466.5706119999995</v>
      </c>
      <c r="T22" s="41">
        <f t="shared" si="7"/>
        <v>18</v>
      </c>
      <c r="U22" s="68">
        <v>275.57883435450327</v>
      </c>
      <c r="V22" s="50">
        <v>30.002700000000001</v>
      </c>
      <c r="W22" s="69">
        <f t="shared" si="1"/>
        <v>8268.1090934878557</v>
      </c>
      <c r="AA22" s="41">
        <f t="shared" si="8"/>
        <v>18</v>
      </c>
      <c r="AB22" s="72">
        <v>0</v>
      </c>
      <c r="AC22" s="50">
        <v>30.038799999999998</v>
      </c>
      <c r="AD22" s="73">
        <f t="shared" si="2"/>
        <v>0</v>
      </c>
    </row>
    <row r="23" spans="1:30" x14ac:dyDescent="0.25">
      <c r="A23" s="41" t="s">
        <v>114</v>
      </c>
      <c r="B23" s="39">
        <v>25411.279999999999</v>
      </c>
      <c r="C23" s="44"/>
      <c r="D23" s="45"/>
      <c r="E23" s="49">
        <f>SUM(E5:E22)</f>
        <v>26911.280000000002</v>
      </c>
      <c r="F23" s="46" t="s">
        <v>117</v>
      </c>
      <c r="G23" s="48"/>
      <c r="H23" s="41" t="s">
        <v>114</v>
      </c>
      <c r="I23" s="39">
        <v>2692.01</v>
      </c>
      <c r="J23" s="44">
        <f>SUM(J5:J22)</f>
        <v>0.99999999999999989</v>
      </c>
      <c r="K23" s="45">
        <f>SUM(K5:K22)</f>
        <v>134.59999999999997</v>
      </c>
      <c r="L23" s="49">
        <f>SUM(L5:L22)</f>
        <v>2557.41</v>
      </c>
      <c r="M23" s="46" t="s">
        <v>120</v>
      </c>
      <c r="O23" s="41">
        <f t="shared" si="6"/>
        <v>19</v>
      </c>
      <c r="P23" s="68">
        <v>114.91</v>
      </c>
      <c r="Q23" s="50">
        <v>29.926600000000001</v>
      </c>
      <c r="R23" s="69">
        <f t="shared" si="14"/>
        <v>3438.8656059999998</v>
      </c>
      <c r="T23" s="41">
        <f t="shared" si="7"/>
        <v>19</v>
      </c>
      <c r="U23" s="68">
        <v>670.97455321096447</v>
      </c>
      <c r="V23" s="50">
        <v>30.002700000000001</v>
      </c>
      <c r="W23" s="69">
        <f t="shared" si="1"/>
        <v>20131.048227622603</v>
      </c>
      <c r="AA23" s="41">
        <f t="shared" si="8"/>
        <v>19</v>
      </c>
      <c r="AB23" s="72">
        <v>0</v>
      </c>
      <c r="AC23" s="50">
        <v>30.038799999999998</v>
      </c>
      <c r="AD23" s="73">
        <f t="shared" si="2"/>
        <v>0</v>
      </c>
    </row>
    <row r="24" spans="1:30" x14ac:dyDescent="0.25">
      <c r="O24" s="41">
        <f t="shared" si="6"/>
        <v>20</v>
      </c>
      <c r="P24" s="68">
        <v>81.349999999999994</v>
      </c>
      <c r="Q24" s="50">
        <v>29.926600000000001</v>
      </c>
      <c r="R24" s="69">
        <f t="shared" si="14"/>
        <v>2434.52891</v>
      </c>
      <c r="T24" s="41">
        <f t="shared" si="7"/>
        <v>20</v>
      </c>
      <c r="U24" s="68">
        <v>614.09768499306415</v>
      </c>
      <c r="V24" s="50">
        <v>30.002700000000001</v>
      </c>
      <c r="W24" s="73">
        <f t="shared" si="1"/>
        <v>18424.588613541408</v>
      </c>
      <c r="AA24" s="41">
        <f t="shared" si="8"/>
        <v>20</v>
      </c>
      <c r="AB24" s="72">
        <v>0</v>
      </c>
      <c r="AC24" s="50">
        <v>30.038799999999998</v>
      </c>
      <c r="AD24" s="73">
        <f t="shared" si="2"/>
        <v>0</v>
      </c>
    </row>
    <row r="25" spans="1:30" x14ac:dyDescent="0.25">
      <c r="O25" s="41">
        <f t="shared" si="6"/>
        <v>21</v>
      </c>
      <c r="P25" s="68">
        <v>13.24</v>
      </c>
      <c r="Q25" s="50">
        <v>29.926600000000001</v>
      </c>
      <c r="R25" s="69">
        <f t="shared" si="14"/>
        <v>396.228184</v>
      </c>
      <c r="T25" s="41">
        <f t="shared" si="7"/>
        <v>21</v>
      </c>
      <c r="U25" s="72">
        <v>0</v>
      </c>
      <c r="V25" s="50">
        <v>0</v>
      </c>
      <c r="W25" s="73">
        <f t="shared" si="1"/>
        <v>0</v>
      </c>
      <c r="AA25" s="41">
        <f t="shared" si="8"/>
        <v>21</v>
      </c>
      <c r="AB25" s="72">
        <v>0</v>
      </c>
      <c r="AC25" s="50">
        <v>0</v>
      </c>
      <c r="AD25" s="73">
        <f t="shared" si="2"/>
        <v>0</v>
      </c>
    </row>
    <row r="26" spans="1:30" x14ac:dyDescent="0.25">
      <c r="D26" s="64">
        <v>19662.599999999999</v>
      </c>
      <c r="J26" s="39">
        <v>0</v>
      </c>
      <c r="O26" s="41">
        <f t="shared" si="6"/>
        <v>22</v>
      </c>
      <c r="P26" s="68">
        <v>19.309999999999999</v>
      </c>
      <c r="Q26" s="50">
        <v>29.926600000000001</v>
      </c>
      <c r="R26" s="69">
        <f t="shared" si="14"/>
        <v>577.88264600000002</v>
      </c>
      <c r="T26" s="41">
        <f t="shared" si="7"/>
        <v>22</v>
      </c>
      <c r="U26" s="72">
        <v>0</v>
      </c>
      <c r="V26" s="50">
        <v>0</v>
      </c>
      <c r="W26" s="73">
        <f t="shared" si="1"/>
        <v>0</v>
      </c>
      <c r="AA26" s="41"/>
      <c r="AB26" s="72"/>
      <c r="AC26" s="50"/>
      <c r="AD26" s="73"/>
    </row>
    <row r="27" spans="1:30" x14ac:dyDescent="0.25">
      <c r="D27" s="64">
        <v>1106.5999999999999</v>
      </c>
      <c r="J27" s="39">
        <v>0</v>
      </c>
      <c r="O27" s="41">
        <f t="shared" si="6"/>
        <v>23</v>
      </c>
      <c r="P27" s="68">
        <v>15.5</v>
      </c>
      <c r="Q27" s="50">
        <v>29.926600000000001</v>
      </c>
      <c r="R27" s="69">
        <f t="shared" si="14"/>
        <v>463.8623</v>
      </c>
      <c r="T27" s="41">
        <f t="shared" si="7"/>
        <v>23</v>
      </c>
      <c r="U27" s="72">
        <v>0</v>
      </c>
      <c r="V27" s="50">
        <v>0</v>
      </c>
      <c r="W27" s="73">
        <f t="shared" si="1"/>
        <v>0</v>
      </c>
      <c r="AA27" s="41" t="s">
        <v>114</v>
      </c>
      <c r="AB27" s="67">
        <f>SUM(AB5:AB24)</f>
        <v>5601.6899999999987</v>
      </c>
      <c r="AC27" s="45"/>
      <c r="AD27" s="49">
        <f>SUM(AD5:AD24)</f>
        <v>168268.04557199997</v>
      </c>
    </row>
    <row r="28" spans="1:30" x14ac:dyDescent="0.25">
      <c r="D28" s="64">
        <v>4642.08</v>
      </c>
      <c r="O28" s="41">
        <f t="shared" si="6"/>
        <v>24</v>
      </c>
      <c r="P28" s="68">
        <v>264.37</v>
      </c>
      <c r="Q28" s="50">
        <v>29.926600000000001</v>
      </c>
      <c r="R28" s="69">
        <f t="shared" si="14"/>
        <v>7911.6952420000007</v>
      </c>
      <c r="T28" s="41">
        <f t="shared" si="7"/>
        <v>24</v>
      </c>
      <c r="U28" s="72">
        <v>0</v>
      </c>
      <c r="V28" s="50">
        <v>0</v>
      </c>
      <c r="W28" s="73">
        <f t="shared" si="1"/>
        <v>0</v>
      </c>
    </row>
    <row r="29" spans="1:30" x14ac:dyDescent="0.25">
      <c r="O29" s="41">
        <f t="shared" si="6"/>
        <v>25</v>
      </c>
      <c r="P29" s="68">
        <v>283.83999999999997</v>
      </c>
      <c r="Q29" s="50">
        <v>29.926600000000001</v>
      </c>
      <c r="R29" s="69">
        <f t="shared" si="14"/>
        <v>8494.3661439999996</v>
      </c>
      <c r="T29" s="41">
        <f t="shared" si="7"/>
        <v>25</v>
      </c>
      <c r="U29" s="72">
        <v>0</v>
      </c>
      <c r="V29" s="50">
        <v>0</v>
      </c>
      <c r="W29" s="73">
        <f t="shared" si="1"/>
        <v>0</v>
      </c>
    </row>
    <row r="30" spans="1:30" x14ac:dyDescent="0.25">
      <c r="D30" s="66">
        <f>D26+D27+D28</f>
        <v>25411.279999999999</v>
      </c>
      <c r="O30" s="41">
        <f t="shared" si="6"/>
        <v>26</v>
      </c>
      <c r="P30" s="70">
        <v>596.04999999999995</v>
      </c>
      <c r="Q30" s="50">
        <v>29.926600000000001</v>
      </c>
      <c r="R30" s="69">
        <f t="shared" si="14"/>
        <v>17837.749929999998</v>
      </c>
      <c r="T30" s="41">
        <f t="shared" si="7"/>
        <v>26</v>
      </c>
      <c r="U30" s="72">
        <v>0</v>
      </c>
      <c r="V30" s="50">
        <v>0</v>
      </c>
      <c r="W30" s="73">
        <f t="shared" si="1"/>
        <v>0</v>
      </c>
    </row>
    <row r="31" spans="1:30" x14ac:dyDescent="0.25">
      <c r="O31" s="41">
        <f>O30+1</f>
        <v>27</v>
      </c>
      <c r="P31" s="68">
        <v>294.35000000000002</v>
      </c>
      <c r="Q31" s="50">
        <v>29.926600000000001</v>
      </c>
      <c r="R31" s="71">
        <f t="shared" si="14"/>
        <v>8808.8947100000005</v>
      </c>
      <c r="T31" s="41">
        <f>T30+1</f>
        <v>27</v>
      </c>
      <c r="U31" s="72">
        <v>0</v>
      </c>
      <c r="V31" s="50">
        <v>0</v>
      </c>
      <c r="W31" s="74">
        <f t="shared" si="1"/>
        <v>0</v>
      </c>
    </row>
    <row r="32" spans="1:30" x14ac:dyDescent="0.25">
      <c r="D32" s="64">
        <v>1500</v>
      </c>
      <c r="O32" s="41">
        <f t="shared" ref="O32:O50" si="15">O31+1</f>
        <v>28</v>
      </c>
      <c r="P32" s="68">
        <v>58.21</v>
      </c>
      <c r="Q32" s="50">
        <v>29.926600000000001</v>
      </c>
      <c r="R32" s="71">
        <f t="shared" si="14"/>
        <v>1742.027386</v>
      </c>
      <c r="T32" s="41"/>
      <c r="U32" s="72"/>
      <c r="V32" s="50"/>
      <c r="W32" s="74"/>
    </row>
    <row r="33" spans="4:23" x14ac:dyDescent="0.25">
      <c r="O33" s="41">
        <f t="shared" si="15"/>
        <v>29</v>
      </c>
      <c r="P33" s="68">
        <v>53.88</v>
      </c>
      <c r="Q33" s="50">
        <v>29.926600000000001</v>
      </c>
      <c r="R33" s="71">
        <f t="shared" si="14"/>
        <v>1612.4452080000001</v>
      </c>
      <c r="T33" s="41" t="s">
        <v>114</v>
      </c>
      <c r="U33" s="67">
        <f>SUM(U5:U32)</f>
        <v>6103.6292000000003</v>
      </c>
      <c r="V33" s="45"/>
      <c r="W33" s="49">
        <f>SUM(W5:W32)</f>
        <v>183005.06002484003</v>
      </c>
    </row>
    <row r="34" spans="4:23" x14ac:dyDescent="0.25">
      <c r="D34" s="65">
        <f>D30+D32</f>
        <v>26911.279999999999</v>
      </c>
      <c r="N34" s="75">
        <v>58.12</v>
      </c>
      <c r="O34" s="41">
        <f t="shared" si="15"/>
        <v>30</v>
      </c>
      <c r="P34" s="75">
        <v>33.97</v>
      </c>
      <c r="Q34" s="78">
        <v>29.926600000000001</v>
      </c>
      <c r="R34" s="79">
        <f t="shared" si="14"/>
        <v>1016.606602</v>
      </c>
      <c r="S34" s="71">
        <v>1739.3339919999999</v>
      </c>
    </row>
    <row r="35" spans="4:23" x14ac:dyDescent="0.25">
      <c r="O35" s="41">
        <f t="shared" si="15"/>
        <v>31</v>
      </c>
      <c r="P35" s="68">
        <v>63.05</v>
      </c>
      <c r="Q35" s="50">
        <v>29.926600000000001</v>
      </c>
      <c r="R35" s="71">
        <f t="shared" si="14"/>
        <v>1886.87213</v>
      </c>
    </row>
    <row r="36" spans="4:23" x14ac:dyDescent="0.25">
      <c r="O36" s="41">
        <f t="shared" si="15"/>
        <v>32</v>
      </c>
      <c r="P36" s="68">
        <v>72.489999999999995</v>
      </c>
      <c r="Q36" s="50">
        <v>29.926600000000001</v>
      </c>
      <c r="R36" s="71">
        <f t="shared" si="14"/>
        <v>2169.379234</v>
      </c>
    </row>
    <row r="37" spans="4:23" x14ac:dyDescent="0.25">
      <c r="N37" t="s">
        <v>187</v>
      </c>
      <c r="O37" s="41">
        <f t="shared" si="15"/>
        <v>33</v>
      </c>
      <c r="P37" s="68">
        <v>461.94</v>
      </c>
      <c r="Q37" s="50">
        <v>29.926600000000001</v>
      </c>
      <c r="R37" s="71">
        <f t="shared" si="14"/>
        <v>13824.293604</v>
      </c>
    </row>
    <row r="38" spans="4:23" x14ac:dyDescent="0.25">
      <c r="O38" s="41">
        <f t="shared" si="15"/>
        <v>34</v>
      </c>
      <c r="P38" s="68">
        <v>218.08</v>
      </c>
      <c r="Q38" s="50">
        <v>29.926600000000001</v>
      </c>
      <c r="R38" s="71">
        <f t="shared" si="14"/>
        <v>6526.3929280000002</v>
      </c>
    </row>
    <row r="39" spans="4:23" x14ac:dyDescent="0.25">
      <c r="O39" s="41">
        <f t="shared" si="15"/>
        <v>35</v>
      </c>
      <c r="P39" s="68">
        <v>556.99</v>
      </c>
      <c r="Q39" s="50">
        <v>29.926600000000001</v>
      </c>
      <c r="R39" s="71">
        <f t="shared" si="14"/>
        <v>16668.816934000002</v>
      </c>
    </row>
    <row r="40" spans="4:23" x14ac:dyDescent="0.25">
      <c r="O40" s="41">
        <f t="shared" si="15"/>
        <v>36</v>
      </c>
      <c r="P40" s="68">
        <v>211.78</v>
      </c>
      <c r="Q40" s="50">
        <v>29.926600000000001</v>
      </c>
      <c r="R40" s="71">
        <f t="shared" si="14"/>
        <v>6337.855348</v>
      </c>
    </row>
    <row r="41" spans="4:23" x14ac:dyDescent="0.25">
      <c r="O41" s="41">
        <f t="shared" si="15"/>
        <v>37</v>
      </c>
      <c r="P41" s="80">
        <v>91.95</v>
      </c>
      <c r="Q41" s="50">
        <v>29.926600000000001</v>
      </c>
      <c r="R41" s="71">
        <f t="shared" si="14"/>
        <v>2751.7508700000003</v>
      </c>
    </row>
    <row r="42" spans="4:23" x14ac:dyDescent="0.25">
      <c r="O42" s="41">
        <f t="shared" si="15"/>
        <v>38</v>
      </c>
      <c r="P42" s="80">
        <v>148.6</v>
      </c>
      <c r="Q42" s="50">
        <v>29.926600000000001</v>
      </c>
      <c r="R42" s="71">
        <f t="shared" si="14"/>
        <v>4447.0927599999995</v>
      </c>
    </row>
    <row r="43" spans="4:23" x14ac:dyDescent="0.25">
      <c r="O43" s="41">
        <f t="shared" si="15"/>
        <v>39</v>
      </c>
      <c r="P43" s="68">
        <v>56.14</v>
      </c>
      <c r="Q43" s="50">
        <v>29.926600000000001</v>
      </c>
      <c r="R43" s="71">
        <f t="shared" si="14"/>
        <v>1680.079324</v>
      </c>
    </row>
    <row r="44" spans="4:23" x14ac:dyDescent="0.25">
      <c r="O44" s="41">
        <f t="shared" si="15"/>
        <v>40</v>
      </c>
      <c r="P44" s="68">
        <v>166.43</v>
      </c>
      <c r="Q44" s="50">
        <v>29.926600000000001</v>
      </c>
      <c r="R44" s="71">
        <f t="shared" si="14"/>
        <v>4980.6840380000003</v>
      </c>
    </row>
    <row r="45" spans="4:23" x14ac:dyDescent="0.25">
      <c r="O45" s="41">
        <f t="shared" si="15"/>
        <v>41</v>
      </c>
      <c r="P45" s="68">
        <v>303.07</v>
      </c>
      <c r="Q45" s="50">
        <v>29.926600000000001</v>
      </c>
      <c r="R45" s="71">
        <f t="shared" si="14"/>
        <v>9069.8546619999997</v>
      </c>
    </row>
    <row r="46" spans="4:23" x14ac:dyDescent="0.25">
      <c r="O46" s="41">
        <f t="shared" si="15"/>
        <v>42</v>
      </c>
      <c r="P46" s="80">
        <v>39.92</v>
      </c>
      <c r="Q46" s="50">
        <v>29.926600000000001</v>
      </c>
      <c r="R46" s="71">
        <f t="shared" si="14"/>
        <v>1194.6698720000002</v>
      </c>
    </row>
    <row r="47" spans="4:23" x14ac:dyDescent="0.25">
      <c r="O47" s="41">
        <f t="shared" si="15"/>
        <v>43</v>
      </c>
      <c r="P47" s="68">
        <v>8.08</v>
      </c>
      <c r="Q47" s="50">
        <v>29.926600000000001</v>
      </c>
      <c r="R47" s="71">
        <f t="shared" si="14"/>
        <v>241.806928</v>
      </c>
    </row>
    <row r="48" spans="4:23" x14ac:dyDescent="0.25">
      <c r="O48" s="41">
        <f t="shared" si="15"/>
        <v>44</v>
      </c>
      <c r="P48" s="68">
        <v>19.54</v>
      </c>
      <c r="Q48" s="50">
        <v>29.926600000000001</v>
      </c>
      <c r="R48" s="71">
        <f t="shared" si="14"/>
        <v>584.76576399999999</v>
      </c>
    </row>
    <row r="49" spans="14:19" x14ac:dyDescent="0.25">
      <c r="N49" s="75">
        <v>237.27</v>
      </c>
      <c r="O49" s="41">
        <f t="shared" si="15"/>
        <v>45</v>
      </c>
      <c r="P49" s="75">
        <v>223.42</v>
      </c>
      <c r="Q49" s="78">
        <v>29.926600000000001</v>
      </c>
      <c r="R49" s="79">
        <f>Q49*P49</f>
        <v>6686.2009719999996</v>
      </c>
      <c r="S49" s="71">
        <v>7100.6843820000004</v>
      </c>
    </row>
    <row r="50" spans="14:19" x14ac:dyDescent="0.25">
      <c r="O50" s="41">
        <f t="shared" si="15"/>
        <v>46</v>
      </c>
      <c r="P50" s="68">
        <v>15.14</v>
      </c>
      <c r="Q50" s="50">
        <v>29.926600000000001</v>
      </c>
      <c r="R50" s="71">
        <f t="shared" si="14"/>
        <v>453.08872400000001</v>
      </c>
    </row>
    <row r="51" spans="14:19" x14ac:dyDescent="0.25">
      <c r="O51" s="41">
        <f t="shared" ref="O51:O82" si="16">O50+1</f>
        <v>47</v>
      </c>
      <c r="P51" s="68">
        <v>61.04</v>
      </c>
      <c r="Q51" s="50">
        <v>29.926600000000001</v>
      </c>
      <c r="R51" s="71">
        <f t="shared" ref="R51:R82" si="17">Q51*P51</f>
        <v>1826.719664</v>
      </c>
    </row>
    <row r="52" spans="14:19" x14ac:dyDescent="0.25">
      <c r="O52" s="41">
        <f t="shared" si="16"/>
        <v>48</v>
      </c>
      <c r="P52" s="68">
        <v>140.4</v>
      </c>
      <c r="Q52" s="50">
        <v>29.926600000000001</v>
      </c>
      <c r="R52" s="71">
        <f t="shared" si="17"/>
        <v>4201.6946400000006</v>
      </c>
    </row>
    <row r="53" spans="14:19" x14ac:dyDescent="0.25">
      <c r="O53" s="41">
        <f t="shared" si="16"/>
        <v>49</v>
      </c>
      <c r="P53" s="68">
        <v>310.67</v>
      </c>
      <c r="Q53" s="50">
        <v>29.926600000000001</v>
      </c>
      <c r="R53" s="71">
        <f t="shared" si="17"/>
        <v>9297.2968220000002</v>
      </c>
    </row>
    <row r="54" spans="14:19" x14ac:dyDescent="0.25">
      <c r="O54" s="41">
        <f t="shared" si="16"/>
        <v>50</v>
      </c>
      <c r="P54" s="68">
        <v>44.36</v>
      </c>
      <c r="Q54" s="50">
        <v>29.926600000000001</v>
      </c>
      <c r="R54" s="71">
        <f t="shared" si="17"/>
        <v>1327.5439759999999</v>
      </c>
    </row>
    <row r="55" spans="14:19" x14ac:dyDescent="0.25">
      <c r="O55" s="41">
        <f t="shared" si="16"/>
        <v>51</v>
      </c>
      <c r="P55" s="68">
        <v>15.53</v>
      </c>
      <c r="Q55" s="50">
        <v>29.926600000000001</v>
      </c>
      <c r="R55" s="71">
        <f t="shared" si="17"/>
        <v>464.76009799999997</v>
      </c>
    </row>
    <row r="56" spans="14:19" x14ac:dyDescent="0.25">
      <c r="O56" s="41">
        <f t="shared" si="16"/>
        <v>52</v>
      </c>
      <c r="P56" s="68">
        <v>98.08</v>
      </c>
      <c r="Q56" s="50">
        <v>29.926600000000001</v>
      </c>
      <c r="R56" s="71">
        <f t="shared" si="17"/>
        <v>2935.2009280000002</v>
      </c>
    </row>
    <row r="57" spans="14:19" x14ac:dyDescent="0.25">
      <c r="O57" s="41">
        <f t="shared" si="16"/>
        <v>53</v>
      </c>
      <c r="P57" s="68">
        <v>310.93</v>
      </c>
      <c r="Q57" s="50">
        <v>29.926600000000001</v>
      </c>
      <c r="R57" s="71">
        <f t="shared" si="17"/>
        <v>9305.077738</v>
      </c>
    </row>
    <row r="58" spans="14:19" x14ac:dyDescent="0.25">
      <c r="O58" s="41">
        <f t="shared" si="16"/>
        <v>54</v>
      </c>
      <c r="P58" s="68">
        <v>526.01</v>
      </c>
      <c r="Q58" s="50">
        <v>29.926600000000001</v>
      </c>
      <c r="R58" s="71">
        <f t="shared" si="17"/>
        <v>15741.690866000001</v>
      </c>
    </row>
    <row r="59" spans="14:19" x14ac:dyDescent="0.25">
      <c r="O59" s="41">
        <f t="shared" si="16"/>
        <v>55</v>
      </c>
      <c r="P59" s="68">
        <v>150.68</v>
      </c>
      <c r="Q59" s="50">
        <v>29.926600000000001</v>
      </c>
      <c r="R59" s="71">
        <f t="shared" si="17"/>
        <v>4509.3400879999999</v>
      </c>
    </row>
    <row r="60" spans="14:19" x14ac:dyDescent="0.25">
      <c r="O60" s="41">
        <f t="shared" si="16"/>
        <v>56</v>
      </c>
      <c r="P60" s="68">
        <v>48.66</v>
      </c>
      <c r="Q60" s="50">
        <v>29.926600000000001</v>
      </c>
      <c r="R60" s="71">
        <f t="shared" si="17"/>
        <v>1456.2283559999998</v>
      </c>
    </row>
    <row r="61" spans="14:19" x14ac:dyDescent="0.25">
      <c r="O61" s="41">
        <f t="shared" si="16"/>
        <v>57</v>
      </c>
      <c r="P61" s="68">
        <v>75.61</v>
      </c>
      <c r="Q61" s="50">
        <v>29.926600000000001</v>
      </c>
      <c r="R61" s="71">
        <f t="shared" si="17"/>
        <v>2262.7502260000001</v>
      </c>
    </row>
    <row r="62" spans="14:19" x14ac:dyDescent="0.25">
      <c r="O62" s="41">
        <f t="shared" si="16"/>
        <v>58</v>
      </c>
      <c r="P62" s="68">
        <v>32.049999999999997</v>
      </c>
      <c r="Q62" s="50">
        <v>29.926600000000001</v>
      </c>
      <c r="R62" s="71">
        <f t="shared" si="17"/>
        <v>959.14752999999996</v>
      </c>
    </row>
    <row r="63" spans="14:19" x14ac:dyDescent="0.25">
      <c r="O63" s="41">
        <f t="shared" si="16"/>
        <v>59</v>
      </c>
      <c r="P63" s="68">
        <v>27.28</v>
      </c>
      <c r="Q63" s="50">
        <v>29.926600000000001</v>
      </c>
      <c r="R63" s="71">
        <f t="shared" si="17"/>
        <v>816.397648</v>
      </c>
    </row>
    <row r="64" spans="14:19" x14ac:dyDescent="0.25">
      <c r="O64" s="41">
        <f t="shared" si="16"/>
        <v>60</v>
      </c>
      <c r="P64" s="80">
        <v>27.34</v>
      </c>
      <c r="Q64" s="50">
        <v>29.926600000000001</v>
      </c>
      <c r="R64" s="71">
        <f t="shared" si="17"/>
        <v>818.19324400000005</v>
      </c>
    </row>
    <row r="65" spans="14:19" x14ac:dyDescent="0.25">
      <c r="O65" s="41">
        <f t="shared" si="16"/>
        <v>61</v>
      </c>
      <c r="P65" s="80">
        <v>75.28</v>
      </c>
      <c r="Q65" s="50">
        <v>29.926600000000001</v>
      </c>
      <c r="R65" s="71">
        <f t="shared" si="17"/>
        <v>2252.874448</v>
      </c>
    </row>
    <row r="66" spans="14:19" x14ac:dyDescent="0.25">
      <c r="O66" s="41">
        <f t="shared" si="16"/>
        <v>62</v>
      </c>
      <c r="P66" s="68">
        <v>27.52</v>
      </c>
      <c r="Q66" s="50">
        <v>29.926600000000001</v>
      </c>
      <c r="R66" s="71">
        <f t="shared" si="17"/>
        <v>823.58003199999996</v>
      </c>
    </row>
    <row r="67" spans="14:19" x14ac:dyDescent="0.25">
      <c r="O67" s="41">
        <f t="shared" si="16"/>
        <v>63</v>
      </c>
      <c r="P67" s="80">
        <v>25.36</v>
      </c>
      <c r="Q67" s="50">
        <v>29.926600000000001</v>
      </c>
      <c r="R67" s="71">
        <f t="shared" si="17"/>
        <v>758.93857600000001</v>
      </c>
    </row>
    <row r="68" spans="14:19" x14ac:dyDescent="0.25">
      <c r="O68" s="41">
        <f t="shared" si="16"/>
        <v>64</v>
      </c>
      <c r="P68" s="80">
        <v>24.66</v>
      </c>
      <c r="Q68" s="50">
        <v>29.926600000000001</v>
      </c>
      <c r="R68" s="71">
        <f t="shared" si="17"/>
        <v>737.98995600000001</v>
      </c>
    </row>
    <row r="69" spans="14:19" x14ac:dyDescent="0.25">
      <c r="O69" s="41">
        <f t="shared" si="16"/>
        <v>65</v>
      </c>
      <c r="P69" s="80">
        <v>378.36</v>
      </c>
      <c r="Q69" s="50">
        <v>29.926600000000001</v>
      </c>
      <c r="R69" s="71">
        <f t="shared" si="17"/>
        <v>11323.028376</v>
      </c>
    </row>
    <row r="70" spans="14:19" x14ac:dyDescent="0.25">
      <c r="O70" s="41">
        <f t="shared" si="16"/>
        <v>66</v>
      </c>
      <c r="P70" s="68">
        <v>94.35</v>
      </c>
      <c r="Q70" s="50">
        <v>29.926600000000001</v>
      </c>
      <c r="R70" s="71">
        <f t="shared" si="17"/>
        <v>2823.5747099999999</v>
      </c>
    </row>
    <row r="71" spans="14:19" x14ac:dyDescent="0.25">
      <c r="O71" s="41">
        <f t="shared" si="16"/>
        <v>67</v>
      </c>
      <c r="P71" s="68">
        <v>125.02</v>
      </c>
      <c r="Q71" s="50">
        <v>29.926600000000001</v>
      </c>
      <c r="R71" s="71">
        <f t="shared" si="17"/>
        <v>3741.4235319999998</v>
      </c>
    </row>
    <row r="72" spans="14:19" x14ac:dyDescent="0.25">
      <c r="O72" s="41">
        <f t="shared" si="16"/>
        <v>68</v>
      </c>
      <c r="P72" s="68">
        <v>455.91</v>
      </c>
      <c r="Q72" s="50">
        <v>29.926600000000001</v>
      </c>
      <c r="R72" s="71">
        <f t="shared" si="17"/>
        <v>13643.836206000002</v>
      </c>
    </row>
    <row r="73" spans="14:19" x14ac:dyDescent="0.25">
      <c r="O73" s="41">
        <f t="shared" si="16"/>
        <v>69</v>
      </c>
      <c r="P73" s="68">
        <v>140.41999999999999</v>
      </c>
      <c r="Q73" s="50">
        <v>29.926600000000001</v>
      </c>
      <c r="R73" s="71">
        <f t="shared" si="17"/>
        <v>4202.2931719999997</v>
      </c>
    </row>
    <row r="74" spans="14:19" x14ac:dyDescent="0.25">
      <c r="O74" s="41">
        <f t="shared" si="16"/>
        <v>70</v>
      </c>
      <c r="P74" s="68">
        <v>215.5</v>
      </c>
      <c r="Q74" s="50">
        <v>29.926600000000001</v>
      </c>
      <c r="R74" s="71">
        <f t="shared" si="17"/>
        <v>6449.1823000000004</v>
      </c>
    </row>
    <row r="75" spans="14:19" x14ac:dyDescent="0.25">
      <c r="O75" s="41">
        <f t="shared" si="16"/>
        <v>71</v>
      </c>
      <c r="P75" s="68">
        <v>25.98</v>
      </c>
      <c r="Q75" s="50">
        <v>29.926600000000001</v>
      </c>
      <c r="R75" s="71">
        <f t="shared" si="17"/>
        <v>777.49306799999999</v>
      </c>
    </row>
    <row r="76" spans="14:19" x14ac:dyDescent="0.25">
      <c r="O76" s="41">
        <f t="shared" si="16"/>
        <v>72</v>
      </c>
      <c r="P76" s="68">
        <v>245.21</v>
      </c>
      <c r="Q76" s="50">
        <v>29.926600000000001</v>
      </c>
      <c r="R76" s="71">
        <f t="shared" si="17"/>
        <v>7338.3015860000005</v>
      </c>
    </row>
    <row r="77" spans="14:19" x14ac:dyDescent="0.25">
      <c r="O77" s="41">
        <f t="shared" si="16"/>
        <v>73</v>
      </c>
      <c r="P77" s="68">
        <v>151.38</v>
      </c>
      <c r="Q77" s="50">
        <v>29.926600000000001</v>
      </c>
      <c r="R77" s="71">
        <f t="shared" si="17"/>
        <v>4530.288708</v>
      </c>
    </row>
    <row r="78" spans="14:19" x14ac:dyDescent="0.25">
      <c r="N78" s="75">
        <v>409.35</v>
      </c>
      <c r="O78" s="41">
        <f t="shared" si="16"/>
        <v>74</v>
      </c>
      <c r="P78" s="75">
        <v>436.65</v>
      </c>
      <c r="Q78" s="78">
        <v>29.926600000000001</v>
      </c>
      <c r="R78" s="79">
        <f t="shared" si="17"/>
        <v>13067.44989</v>
      </c>
      <c r="S78" s="71">
        <v>12250.453710000002</v>
      </c>
    </row>
    <row r="79" spans="14:19" x14ac:dyDescent="0.25">
      <c r="O79" s="41">
        <f t="shared" si="16"/>
        <v>75</v>
      </c>
      <c r="P79" s="68">
        <v>5863.09</v>
      </c>
      <c r="Q79" s="50">
        <v>30.0107</v>
      </c>
      <c r="R79" s="71">
        <f t="shared" si="17"/>
        <v>175955.43506300001</v>
      </c>
    </row>
    <row r="80" spans="14:19" x14ac:dyDescent="0.25">
      <c r="O80" s="41">
        <f t="shared" si="16"/>
        <v>76</v>
      </c>
      <c r="P80" s="68">
        <v>1610.01</v>
      </c>
      <c r="Q80" s="50">
        <v>30.0107</v>
      </c>
      <c r="R80" s="71">
        <f t="shared" si="17"/>
        <v>48317.527107000002</v>
      </c>
    </row>
    <row r="81" spans="15:18" x14ac:dyDescent="0.25">
      <c r="O81" s="41">
        <f t="shared" si="16"/>
        <v>77</v>
      </c>
      <c r="P81" s="67">
        <v>0</v>
      </c>
      <c r="Q81" s="50">
        <v>29.926600000000001</v>
      </c>
      <c r="R81" s="49">
        <f t="shared" si="17"/>
        <v>0</v>
      </c>
    </row>
    <row r="82" spans="15:18" x14ac:dyDescent="0.25">
      <c r="O82" s="41">
        <f t="shared" si="16"/>
        <v>78</v>
      </c>
      <c r="P82" s="67">
        <v>0</v>
      </c>
      <c r="Q82" s="50">
        <v>29.926600000000001</v>
      </c>
      <c r="R82" s="49">
        <f t="shared" si="17"/>
        <v>0</v>
      </c>
    </row>
    <row r="83" spans="15:18" x14ac:dyDescent="0.25">
      <c r="O83" s="41"/>
      <c r="P83" s="67"/>
      <c r="Q83" s="45"/>
      <c r="R83" s="49"/>
    </row>
    <row r="84" spans="15:18" x14ac:dyDescent="0.25">
      <c r="O84" s="41" t="s">
        <v>114</v>
      </c>
      <c r="P84" s="67">
        <f>SUM(P5:P82)</f>
        <v>24411.100000000002</v>
      </c>
      <c r="Q84" s="45"/>
      <c r="R84" s="49">
        <f>SUM(R5:R83)</f>
        <v>735557.59991400002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2</vt:i4>
      </vt:variant>
    </vt:vector>
  </HeadingPairs>
  <TitlesOfParts>
    <vt:vector size="12" baseType="lpstr">
      <vt:lpstr>Inventario</vt:lpstr>
      <vt:lpstr>Compras del Mes</vt:lpstr>
      <vt:lpstr>Reporte de salida</vt:lpstr>
      <vt:lpstr>Hoja5</vt:lpstr>
      <vt:lpstr>Hoja1</vt:lpstr>
      <vt:lpstr>Hoja2</vt:lpstr>
      <vt:lpstr>Hoja3</vt:lpstr>
      <vt:lpstr>Hoja4</vt:lpstr>
      <vt:lpstr>Proveedores</vt:lpstr>
      <vt:lpstr>Transporte</vt:lpstr>
      <vt:lpstr>Inventario!Área_de_impresión</vt:lpstr>
      <vt:lpstr>'Reporte de salida'!Área_de_impresión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</dc:creator>
  <cp:lastModifiedBy>Bodegas-SMM</cp:lastModifiedBy>
  <cp:lastPrinted>2019-04-11T14:36:36Z</cp:lastPrinted>
  <dcterms:created xsi:type="dcterms:W3CDTF">2015-06-10T13:01:37Z</dcterms:created>
  <dcterms:modified xsi:type="dcterms:W3CDTF">2019-12-13T20:28:59Z</dcterms:modified>
</cp:coreProperties>
</file>